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2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3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91897\Desktop\Ch331 Project\"/>
    </mc:Choice>
  </mc:AlternateContent>
  <xr:revisionPtr revIDLastSave="0" documentId="13_ncr:1_{E9253D8D-1107-4857-934B-C3372770DCA9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Model" sheetId="12" r:id="rId1"/>
    <sheet name="Loop PID" sheetId="24" r:id="rId2"/>
    <sheet name="Read me" sheetId="16" r:id="rId3"/>
    <sheet name="Loop PD" sheetId="20" r:id="rId4"/>
    <sheet name="Model Report" sheetId="13" r:id="rId5"/>
    <sheet name="Loop PI" sheetId="14" r:id="rId6"/>
    <sheet name="Closed Loop PI" sheetId="17" r:id="rId7"/>
    <sheet name="Report PI" sheetId="18" r:id="rId8"/>
    <sheet name="Report PD" sheetId="21" r:id="rId9"/>
    <sheet name="Report PID" sheetId="25" r:id="rId10"/>
  </sheets>
  <externalReferences>
    <externalReference r:id="rId11"/>
    <externalReference r:id="rId12"/>
  </externalReferences>
  <definedNames>
    <definedName name="Action" localSheetId="6" hidden="1">'Closed Loop PI'!$AZ$18</definedName>
    <definedName name="Action" localSheetId="3" hidden="1">'Loop PD'!$M$18</definedName>
    <definedName name="Action" localSheetId="5" hidden="1">'Loop PI'!$M$18</definedName>
    <definedName name="Action" localSheetId="1" hidden="1">'Loop PID'!$M$18</definedName>
    <definedName name="Action" localSheetId="0" hidden="1">Model!$M$18</definedName>
    <definedName name="Action" localSheetId="4" hidden="1">'Model Report'!$AZ$18</definedName>
    <definedName name="Action" localSheetId="8" hidden="1">'Report PD'!$AZ$18</definedName>
    <definedName name="Action" localSheetId="7" hidden="1">'Report PI'!$AZ$18</definedName>
    <definedName name="Action" localSheetId="9" hidden="1">'Report PID'!$AZ$18</definedName>
    <definedName name="ColoredCells" localSheetId="3" hidden="1">'Loop PD'!$B$10:$H$34,'Loop PD'!$B$38:$C$47,'Loop PD'!$M$9:$M$11,'Loop PD'!$M$14:$M$16,'Loop PD'!$M$18:$M$21,'Loop PD'!$M$24:$M$26,'Loop PD'!$P$17:$U$34,'Loop PD'!$P$38:$P$47,'Loop PD'!$Y$13:$Y$34,'Loop PD'!$AA$13:$AA$34,'Loop PD'!$Y$38:$Y$40,'Loop PD'!$AA$38:$AA$40,'Loop PD'!$Z$9:$AA$9,'Loop PD'!$R$9:$S$9,'Loop PD'!$R$10:$S$10,'Loop PD'!$R$11:$S$11,'Loop PD'!$R$12:$S$12</definedName>
    <definedName name="ColoredCells" localSheetId="5" hidden="1">'Loop PI'!$B$10:$H$34,'Loop PI'!$B$38:$C$47,'Loop PI'!$M$9:$M$11,'Loop PI'!$M$14:$M$16,'Loop PI'!$M$18:$M$21,'Loop PI'!$M$24:$M$26,'Loop PI'!$P$17:$U$34,'Loop PI'!$P$38:$P$47,'Loop PI'!$Y$13:$Y$34,'Loop PI'!$AA$13:$AA$34,'Loop PI'!$Y$38:$Y$40,'Loop PI'!$AA$38:$AA$40,'Loop PI'!$Z$9:$AA$9,'Loop PI'!$R$9:$S$9,'Loop PI'!$R$10:$S$10,'Loop PI'!$R$11:$S$11,'Loop PI'!$R$12:$S$12</definedName>
    <definedName name="ColoredCells" localSheetId="1" hidden="1">'Loop PID'!$B$10:$H$34,'Loop PID'!$B$38:$C$47,'Loop PID'!$M$9:$M$11,'Loop PID'!$M$14:$M$16,'Loop PID'!$M$18:$M$21,'Loop PID'!$M$24:$M$26,'Loop PID'!$P$17:$U$34,'Loop PID'!$P$38:$P$47,'Loop PID'!$Y$13:$Y$34,'Loop PID'!$AA$13:$AA$34,'Loop PID'!$Y$38:$Y$40,'Loop PID'!$AA$38:$AA$40,'Loop PID'!$Z$9:$AA$9,'Loop PID'!$R$9:$S$9,'Loop PID'!$R$10:$S$10,'Loop PID'!$R$11:$S$11,'Loop PID'!$R$12:$S$12</definedName>
    <definedName name="ColoredCells" localSheetId="0" hidden="1">Model!$B$10:$H$34,Model!$B$38:$C$47,Model!$M$9:$M$11,Model!$M$14:$M$16,Model!$M$18:$M$21,Model!$M$24:$M$26,Model!$P$17:$U$34,Model!$P$38:$P$47,Model!$Y$13:$Y$34,Model!$AA$13:$AA$34,Model!$Y$50:$Y$52,Model!$AA$50:$AA$52,Model!$Z$9:$AA$9,Model!$R$9:$S$9,Model!$R$10:$S$10,Model!$R$11:$S$11,Model!$R$12:$S$12</definedName>
    <definedName name="ControlActionParameters" localSheetId="3" hidden="1">'Loop PD'!$M$19:$M$21</definedName>
    <definedName name="ControlActionParameters" localSheetId="5" hidden="1">'Loop PI'!$M$19:$M$21</definedName>
    <definedName name="ControlActionParameters" localSheetId="1" hidden="1">'Loop PID'!$M$19:$M$21</definedName>
    <definedName name="ControlActionParameters" localSheetId="0" hidden="1">Model!$M$19:$M$21</definedName>
    <definedName name="ControlledVariable" localSheetId="3" hidden="1">'Loop PD'!$M$14</definedName>
    <definedName name="ControlledVariable" localSheetId="5" hidden="1">'Loop PI'!$M$14</definedName>
    <definedName name="ControlledVariable" localSheetId="1" hidden="1">'Loop PID'!$M$14</definedName>
    <definedName name="ControlledVariable" localSheetId="0" hidden="1">Model!$M$14</definedName>
    <definedName name="DataLocalSettings" localSheetId="3" hidden="1">'Loop PD'!$AD:$AG</definedName>
    <definedName name="DataLocalSettings" localSheetId="5" hidden="1">'Loop PI'!$AD:$AG</definedName>
    <definedName name="DataLocalSettings" localSheetId="1" hidden="1">'Loop PID'!$AD:$AG</definedName>
    <definedName name="DataLocalSettings" localSheetId="0" hidden="1">Model!$AD:$AG</definedName>
    <definedName name="DerivationConstantHigherLimit" hidden="1">1E+32</definedName>
    <definedName name="DerivationConstantLowerLimit" hidden="1">0</definedName>
    <definedName name="FinalTime" localSheetId="3" hidden="1">'Loop PD'!$R$10</definedName>
    <definedName name="FinalTime" localSheetId="5" hidden="1">'Loop PI'!$R$10</definedName>
    <definedName name="FinalTime" localSheetId="1" hidden="1">'Loop PID'!$R$10</definedName>
    <definedName name="FinalTime" localSheetId="0" hidden="1">Model!$R$10</definedName>
    <definedName name="Formulas" localSheetId="6" hidden="1">'Closed Loop PI'!$C$11:$AB$611,'Closed Loop PI'!$AF$11:$AO$611,'Closed Loop PI'!$AS$11:$AU$611</definedName>
    <definedName name="Formulas" localSheetId="4" hidden="1">'Model Report'!$C$11:$AB$611,'Model Report'!$AF$11:$AO$611,'Model Report'!$AS$11:$AU$611</definedName>
    <definedName name="Formulas" localSheetId="8" hidden="1">'Report PD'!$C$11:$AB$611,'Report PD'!$AF$11:$AO$611,'Report PD'!$AS$11:$AU$611</definedName>
    <definedName name="Formulas" localSheetId="7" hidden="1">'Report PI'!$C$11:$AB$611,'Report PI'!$AF$11:$AO$611,'Report PI'!$AS$11:$AU$611</definedName>
    <definedName name="Formulas" localSheetId="9" hidden="1">'Report PID'!$C$11:$AB$611,'Report PID'!$AF$11:$AO$611,'Report PID'!$AS$11:$AU$611</definedName>
    <definedName name="GainHigherLimit" hidden="1">50</definedName>
    <definedName name="GainLowerLimit" hidden="1">0</definedName>
    <definedName name="GraphLocation" localSheetId="3" hidden="1">'Loop PD'!$Z$9</definedName>
    <definedName name="GraphLocation" localSheetId="5" hidden="1">'Loop PI'!$Z$9</definedName>
    <definedName name="GraphLocation" localSheetId="1" hidden="1">'Loop PID'!$Z$9</definedName>
    <definedName name="GraphLocation" localSheetId="0" hidden="1">Model!$Z$9</definedName>
    <definedName name="GraphLoopVariables" localSheetId="3" hidden="1">'Loop PD'!$Y$38:$Z$40</definedName>
    <definedName name="GraphLoopVariables" localSheetId="5" hidden="1">'Loop PI'!$Y$38:$Z$40</definedName>
    <definedName name="GraphLoopVariables" localSheetId="1" hidden="1">'Loop PID'!$Y$38:$Z$40</definedName>
    <definedName name="GraphLoopVariables" localSheetId="0" hidden="1">Model!$Y$50:$Z$52</definedName>
    <definedName name="GraphLoopVariablesNames" localSheetId="3" hidden="1">'Loop PD'!$Y$38:$Y$40</definedName>
    <definedName name="GraphLoopVariablesNames" localSheetId="5" hidden="1">'Loop PI'!$Y$38:$Y$40</definedName>
    <definedName name="GraphLoopVariablesNames" localSheetId="1" hidden="1">'Loop PID'!$Y$38:$Y$40</definedName>
    <definedName name="GraphLoopVariablesNames" localSheetId="0" hidden="1">Model!$Y$50:$Y$52</definedName>
    <definedName name="GraphLoopVariablesOrder" localSheetId="3" hidden="1">'Loop PD'!$AA$38:$AA$40</definedName>
    <definedName name="GraphLoopVariablesOrder" localSheetId="5" hidden="1">'Loop PI'!$AA$38:$AA$40</definedName>
    <definedName name="GraphLoopVariablesOrder" localSheetId="1" hidden="1">'Loop PID'!$AA$38:$AA$40</definedName>
    <definedName name="GraphLoopVariablesOrder" localSheetId="0" hidden="1">Model!$AA$50:$AA$52</definedName>
    <definedName name="GraphModelVariables" localSheetId="3" hidden="1">'Loop PD'!$Y$13:$Z$34</definedName>
    <definedName name="GraphModelVariables" localSheetId="5" hidden="1">'Loop PI'!$Y$13:$Z$34</definedName>
    <definedName name="GraphModelVariables" localSheetId="1" hidden="1">'Loop PID'!$Y$13:$Z$34</definedName>
    <definedName name="GraphModelVariables" localSheetId="0" hidden="1">Model!$Y$13:$Z$34</definedName>
    <definedName name="GraphModelVariablesNames" localSheetId="3" hidden="1">'Loop PD'!$Y$13:$Y$34</definedName>
    <definedName name="GraphModelVariablesNames" localSheetId="5" hidden="1">'Loop PI'!$Y$13:$Y$34</definedName>
    <definedName name="GraphModelVariablesNames" localSheetId="1" hidden="1">'Loop PID'!$Y$13:$Y$34</definedName>
    <definedName name="GraphModelVariablesNames" localSheetId="0" hidden="1">Model!$Y$13:$Y$34</definedName>
    <definedName name="GraphModelVariablesOrder" localSheetId="3" hidden="1">'Loop PD'!$AA$13:$AA$34</definedName>
    <definedName name="GraphModelVariablesOrder" localSheetId="5" hidden="1">'Loop PI'!$AA$13:$AA$34</definedName>
    <definedName name="GraphModelVariablesOrder" localSheetId="1" hidden="1">'Loop PID'!$AA$13:$AA$34</definedName>
    <definedName name="GraphModelVariablesOrder" localSheetId="0" hidden="1">Model!$AA$13:$AA$34</definedName>
    <definedName name="InitialControllerError" localSheetId="6" hidden="1">'Closed Loop PI'!$AS$11</definedName>
    <definedName name="InitialControllerError" localSheetId="4" hidden="1">'Model Report'!$AS$11</definedName>
    <definedName name="InitialControllerError" localSheetId="8" hidden="1">'Report PD'!$AS$11</definedName>
    <definedName name="InitialControllerError" localSheetId="7" hidden="1">'Report PI'!$AS$11</definedName>
    <definedName name="InitialControllerError" localSheetId="9" hidden="1">'Report PID'!$AS$11</definedName>
    <definedName name="InitialControllerOutput" localSheetId="6" hidden="1">'Closed Loop PI'!$AT$11</definedName>
    <definedName name="InitialControllerOutput" localSheetId="4" hidden="1">'Model Report'!$AT$11</definedName>
    <definedName name="InitialControllerOutput" localSheetId="8" hidden="1">'Report PD'!$AT$11</definedName>
    <definedName name="InitialControllerOutput" localSheetId="7" hidden="1">'Report PI'!$AT$11</definedName>
    <definedName name="InitialControllerOutput" localSheetId="9" hidden="1">'Report PID'!$AT$11</definedName>
    <definedName name="InitialSetPoint" localSheetId="6" hidden="1">'Closed Loop PI'!$AU$11</definedName>
    <definedName name="InitialSetPoint" localSheetId="4" hidden="1">'Model Report'!$AU$11</definedName>
    <definedName name="InitialSetPoint" localSheetId="8" hidden="1">'Report PD'!$AU$11</definedName>
    <definedName name="InitialSetPoint" localSheetId="7" hidden="1">'Report PI'!$AU$11</definedName>
    <definedName name="InitialSetPoint" localSheetId="9" hidden="1">'Report PID'!$AU$11</definedName>
    <definedName name="InitialTime" localSheetId="6" hidden="1">'Closed Loop PI'!$C$11</definedName>
    <definedName name="InitialTime" localSheetId="4" hidden="1">'Model Report'!$C$11</definedName>
    <definedName name="InitialTime" localSheetId="8" hidden="1">'Report PD'!$C$11</definedName>
    <definedName name="InitialTime" localSheetId="7" hidden="1">'Report PI'!$C$11</definedName>
    <definedName name="InitialTime" localSheetId="9" hidden="1">'Report PID'!$C$11</definedName>
    <definedName name="InitialVariablesValues" localSheetId="6" hidden="1">'Closed Loop PI'!$D$11:$AB$11</definedName>
    <definedName name="InitialVariablesValues" localSheetId="4" hidden="1">'Model Report'!$D$11:$AB$11</definedName>
    <definedName name="InitialVariablesValues" localSheetId="8" hidden="1">'Report PD'!$D$11:$AB$11</definedName>
    <definedName name="InitialVariablesValues" localSheetId="7" hidden="1">'Report PI'!$D$11:$AB$11</definedName>
    <definedName name="InitialVariablesValues" localSheetId="9" hidden="1">'Report PID'!$D$11:$AB$11</definedName>
    <definedName name="IntegrationConstantHigherLimit" hidden="1">1E+32</definedName>
    <definedName name="IntegrationConstantLowerLimit" hidden="1">0</definedName>
    <definedName name="IntegrationMethod" localSheetId="3" hidden="1">'Loop PD'!$R$12</definedName>
    <definedName name="IntegrationMethod" localSheetId="5" hidden="1">'Loop PI'!$R$12</definedName>
    <definedName name="IntegrationMethod" localSheetId="1" hidden="1">'Loop PID'!$R$12</definedName>
    <definedName name="IntegrationMethod" localSheetId="0" hidden="1">Model!$R$12</definedName>
    <definedName name="IntegrationStep" localSheetId="6" hidden="1">'Closed Loop PI'!$AZ$9</definedName>
    <definedName name="IntegrationStep" localSheetId="3" hidden="1">'Loop PD'!$R$11</definedName>
    <definedName name="IntegrationStep" localSheetId="5" hidden="1">'Loop PI'!$R$11</definedName>
    <definedName name="IntegrationStep" localSheetId="1" hidden="1">'Loop PID'!$R$11</definedName>
    <definedName name="IntegrationStep" localSheetId="0" hidden="1">Model!$R$11</definedName>
    <definedName name="IntegrationStep" localSheetId="4" hidden="1">'Model Report'!$AZ$9</definedName>
    <definedName name="IntegrationStep" localSheetId="8" hidden="1">'Report PD'!$AZ$9</definedName>
    <definedName name="IntegrationStep" localSheetId="7" hidden="1">'Report PI'!$AZ$9</definedName>
    <definedName name="IntegrationStep" localSheetId="9" hidden="1">'Report PID'!$AZ$9</definedName>
    <definedName name="LinkedCells" localSheetId="3" hidden="1">'Loop PD'!$AB:$AB</definedName>
    <definedName name="LinkedCells" localSheetId="5" hidden="1">'Loop PI'!$AB:$AB</definedName>
    <definedName name="LinkedCells" localSheetId="1" hidden="1">'Loop PID'!$AB:$AB</definedName>
    <definedName name="LinkedCells" localSheetId="0" hidden="1">Model!$AB:$AB</definedName>
    <definedName name="LoadVariablesChangeSizes" localSheetId="3" hidden="1">'Loop PD'!$R$17:$S$34</definedName>
    <definedName name="LoadVariablesChangeSizes" localSheetId="5" hidden="1">'Loop PI'!$R$17:$S$34</definedName>
    <definedName name="LoadVariablesChangeSizes" localSheetId="1" hidden="1">'Loop PID'!$R$17:$S$34</definedName>
    <definedName name="LoadVariablesChangeSizes" localSheetId="0" hidden="1">Model!$R$17:$S$34</definedName>
    <definedName name="LoadVariablesChangeTimes" localSheetId="3" hidden="1">'Loop PD'!$T$17:$U$34</definedName>
    <definedName name="LoadVariablesChangeTimes" localSheetId="5" hidden="1">'Loop PI'!$T$17:$U$34</definedName>
    <definedName name="LoadVariablesChangeTimes" localSheetId="1" hidden="1">'Loop PID'!$T$17:$U$34</definedName>
    <definedName name="LoadVariablesChangeTimes" localSheetId="0" hidden="1">Model!$T$17:$U$34</definedName>
    <definedName name="LoadVariablesChangeType" localSheetId="3" hidden="1">'Loop PD'!$Q$17:$Q$34</definedName>
    <definedName name="LoadVariablesChangeType" localSheetId="5" hidden="1">'Loop PI'!$Q$17:$Q$34</definedName>
    <definedName name="LoadVariablesChangeType" localSheetId="1" hidden="1">'Loop PID'!$Q$17:$Q$34</definedName>
    <definedName name="LoadVariablesChangeType" localSheetId="0" hidden="1">Model!$Q$17:$Q$34</definedName>
    <definedName name="LoadVariablesNames" localSheetId="3" hidden="1">'Loop PD'!$P$17:$P$34</definedName>
    <definedName name="LoadVariablesNames" localSheetId="5" hidden="1">'Loop PI'!$P$17:$P$34</definedName>
    <definedName name="LoadVariablesNames" localSheetId="1" hidden="1">'Loop PID'!$P$17:$P$34</definedName>
    <definedName name="LoadVariablesNames" localSheetId="0" hidden="1">Model!$P$17:$P$34</definedName>
    <definedName name="LoadVariablesTable" localSheetId="3" hidden="1">'Loop PD'!$P$17:$U$34</definedName>
    <definedName name="LoadVariablesTable" localSheetId="5" hidden="1">'Loop PI'!$P$17:$U$34</definedName>
    <definedName name="LoadVariablesTable" localSheetId="1" hidden="1">'Loop PID'!$P$17:$U$34</definedName>
    <definedName name="LoadVariablesTable" localSheetId="0" hidden="1">Model!$P$17:$U$34</definedName>
    <definedName name="LoopDataValid" localSheetId="3" hidden="1">'Loop PD'!$AG$31</definedName>
    <definedName name="LoopDataValid" localSheetId="5" hidden="1">'Loop PI'!$AG$31</definedName>
    <definedName name="LoopDataValid" localSheetId="1" hidden="1">'Loop PID'!$AG$31</definedName>
    <definedName name="LoopDataValid" localSheetId="0" hidden="1">Model!$AG$31</definedName>
    <definedName name="LoopDataValidationTable" localSheetId="3" hidden="1">'Loop PD'!$AE$33:$AG$45</definedName>
    <definedName name="LoopDataValidationTable" localSheetId="5" hidden="1">'Loop PI'!$AE$33:$AG$45</definedName>
    <definedName name="LoopDataValidationTable" localSheetId="1" hidden="1">'Loop PID'!$AE$33:$AG$45</definedName>
    <definedName name="LoopDataValidationTable" localSheetId="0" hidden="1">Model!$AE$33:$AG$45</definedName>
    <definedName name="LoopVariablesNames" localSheetId="6" hidden="1">'Closed Loop PI'!$AS$9:$AU$9</definedName>
    <definedName name="LoopVariablesNames" localSheetId="4" hidden="1">'Model Report'!$AS$9:$AU$9</definedName>
    <definedName name="LoopVariablesNames" localSheetId="8" hidden="1">'Report PD'!$AS$9:$AU$9</definedName>
    <definedName name="LoopVariablesNames" localSheetId="7" hidden="1">'Report PI'!$AS$9:$AU$9</definedName>
    <definedName name="LoopVariablesNames" localSheetId="9" hidden="1">'Report PID'!$AS$9:$AU$9</definedName>
    <definedName name="LoopVariablesUnits" localSheetId="6" hidden="1">'Closed Loop PI'!$AS$10:$AU$10</definedName>
    <definedName name="LoopVariablesUnits" localSheetId="4" hidden="1">'Model Report'!$AS$10:$AU$10</definedName>
    <definedName name="LoopVariablesUnits" localSheetId="8" hidden="1">'Report PD'!$AS$10:$AU$10</definedName>
    <definedName name="LoopVariablesUnits" localSheetId="7" hidden="1">'Report PI'!$AS$10:$AU$10</definedName>
    <definedName name="LoopVariablesUnits" localSheetId="9" hidden="1">'Report PID'!$AS$10:$AU$10</definedName>
    <definedName name="ManipulatedVariable" localSheetId="3" hidden="1">'Loop PD'!$M$24</definedName>
    <definedName name="ManipulatedVariable" localSheetId="5" hidden="1">'Loop PI'!$M$24</definedName>
    <definedName name="ManipulatedVariable" localSheetId="1" hidden="1">'Loop PID'!$M$24</definedName>
    <definedName name="ManipulatedVariable" localSheetId="0" hidden="1">Model!$M$24</definedName>
    <definedName name="ManipulatedVariableHigher" localSheetId="6" hidden="1">'Closed Loop PI'!$AZ$24</definedName>
    <definedName name="ManipulatedVariableHigher" localSheetId="3" hidden="1">'Loop PD'!$M$26</definedName>
    <definedName name="ManipulatedVariableHigher" localSheetId="5" hidden="1">'Loop PI'!$M$26</definedName>
    <definedName name="ManipulatedVariableHigher" localSheetId="1" hidden="1">'Loop PID'!$M$26</definedName>
    <definedName name="ManipulatedVariableHigher" localSheetId="0" hidden="1">Model!$M$26</definedName>
    <definedName name="ManipulatedVariableHigher" localSheetId="4" hidden="1">'Model Report'!$AZ$24</definedName>
    <definedName name="ManipulatedVariableHigher" localSheetId="8" hidden="1">'Report PD'!$AZ$24</definedName>
    <definedName name="ManipulatedVariableHigher" localSheetId="7" hidden="1">'Report PI'!$AZ$24</definedName>
    <definedName name="ManipulatedVariableHigher" localSheetId="9" hidden="1">'Report PID'!$AZ$24</definedName>
    <definedName name="ManipulatedVariableLower" localSheetId="6" hidden="1">'Closed Loop PI'!$AZ$23</definedName>
    <definedName name="ManipulatedVariableLower" localSheetId="3" hidden="1">'Loop PD'!$M$25</definedName>
    <definedName name="ManipulatedVariableLower" localSheetId="5" hidden="1">'Loop PI'!$M$25</definedName>
    <definedName name="ManipulatedVariableLower" localSheetId="1" hidden="1">'Loop PID'!$M$25</definedName>
    <definedName name="ManipulatedVariableLower" localSheetId="0" hidden="1">Model!$M$25</definedName>
    <definedName name="ManipulatedVariableLower" localSheetId="4" hidden="1">'Model Report'!$AZ$23</definedName>
    <definedName name="ManipulatedVariableLower" localSheetId="8" hidden="1">'Report PD'!$AZ$23</definedName>
    <definedName name="ManipulatedVariableLower" localSheetId="7" hidden="1">'Report PI'!$AZ$23</definedName>
    <definedName name="ManipulatedVariableLower" localSheetId="9" hidden="1">'Report PID'!$AZ$23</definedName>
    <definedName name="MaxNumDisplayedValues" hidden="1">1000</definedName>
    <definedName name="MaxNumGraphs" hidden="1">8</definedName>
    <definedName name="MaxNumSimulatedValues" hidden="1">6000</definedName>
    <definedName name="MeasuredVariable" localSheetId="3" hidden="1">'Loop PD'!$M$9</definedName>
    <definedName name="MeasuredVariable" localSheetId="5" hidden="1">'Loop PI'!$M$9</definedName>
    <definedName name="MeasuredVariable" localSheetId="1" hidden="1">'Loop PID'!$M$9</definedName>
    <definedName name="MeasuredVariable" localSheetId="0" hidden="1">Model!$M$9</definedName>
    <definedName name="MeasuredVariableHigher" localSheetId="6" hidden="1">'Closed Loop PI'!$AZ$14</definedName>
    <definedName name="MeasuredVariableHigher" localSheetId="3" hidden="1">'Loop PD'!$M$11</definedName>
    <definedName name="MeasuredVariableHigher" localSheetId="5" hidden="1">'Loop PI'!$M$11</definedName>
    <definedName name="MeasuredVariableHigher" localSheetId="1" hidden="1">'Loop PID'!$M$11</definedName>
    <definedName name="MeasuredVariableHigher" localSheetId="0" hidden="1">Model!$M$11</definedName>
    <definedName name="MeasuredVariableHigher" localSheetId="4" hidden="1">'Model Report'!$AZ$14</definedName>
    <definedName name="MeasuredVariableHigher" localSheetId="8" hidden="1">'Report PD'!$AZ$14</definedName>
    <definedName name="MeasuredVariableHigher" localSheetId="7" hidden="1">'Report PI'!$AZ$14</definedName>
    <definedName name="MeasuredVariableHigher" localSheetId="9" hidden="1">'Report PID'!$AZ$14</definedName>
    <definedName name="MeasuredVariableLower" localSheetId="6" hidden="1">'Closed Loop PI'!$AZ$13</definedName>
    <definedName name="MeasuredVariableLower" localSheetId="3" hidden="1">'Loop PD'!$M$10</definedName>
    <definedName name="MeasuredVariableLower" localSheetId="5" hidden="1">'Loop PI'!$M$10</definedName>
    <definedName name="MeasuredVariableLower" localSheetId="1" hidden="1">'Loop PID'!$M$10</definedName>
    <definedName name="MeasuredVariableLower" localSheetId="0" hidden="1">Model!$M$10</definedName>
    <definedName name="MeasuredVariableLower" localSheetId="4" hidden="1">'Model Report'!$AZ$13</definedName>
    <definedName name="MeasuredVariableLower" localSheetId="8" hidden="1">'Report PD'!$AZ$13</definedName>
    <definedName name="MeasuredVariableLower" localSheetId="7" hidden="1">'Report PI'!$AZ$13</definedName>
    <definedName name="MeasuredVariableLower" localSheetId="9" hidden="1">'Report PID'!$AZ$13</definedName>
    <definedName name="MinimalDisplayStep" localSheetId="3" hidden="1">'Loop PD'!$AG$13</definedName>
    <definedName name="MinimalDisplayStep" localSheetId="5" hidden="1">'Loop PI'!$AG$13</definedName>
    <definedName name="MinimalDisplayStep" localSheetId="1" hidden="1">'Loop PID'!$AG$13</definedName>
    <definedName name="MinimalDisplayStep" localSheetId="0" hidden="1">Model!$AG$13</definedName>
    <definedName name="MinimalIntegrationStep" localSheetId="3" hidden="1">'Loop PD'!$AG$9</definedName>
    <definedName name="MinimalIntegrationStep" localSheetId="5" hidden="1">'Loop PI'!$AG$9</definedName>
    <definedName name="MinimalIntegrationStep" localSheetId="1" hidden="1">'Loop PID'!$AG$9</definedName>
    <definedName name="MinimalIntegrationStep" localSheetId="0" hidden="1">Model!$AG$9</definedName>
    <definedName name="Mode" localSheetId="6" hidden="1">'Closed Loop PI'!$AZ$17</definedName>
    <definedName name="Mode" localSheetId="3" hidden="1">'Loop PD'!$M$16</definedName>
    <definedName name="Mode" localSheetId="5" hidden="1">'Loop PI'!$M$16</definedName>
    <definedName name="Mode" localSheetId="1" hidden="1">'Loop PID'!$M$16</definedName>
    <definedName name="Mode" localSheetId="0" hidden="1">Model!$M$16</definedName>
    <definedName name="Mode" localSheetId="4" hidden="1">'Model Report'!$AZ$17</definedName>
    <definedName name="Mode" localSheetId="8" hidden="1">'Report PD'!$AZ$17</definedName>
    <definedName name="Mode" localSheetId="7" hidden="1">'Report PI'!$AZ$17</definedName>
    <definedName name="Mode" localSheetId="9" hidden="1">'Report PID'!$AZ$17</definedName>
    <definedName name="ModelDataValid" localSheetId="3" hidden="1">'Loop PD'!$AG$18</definedName>
    <definedName name="ModelDataValid" localSheetId="5" hidden="1">'Loop PI'!$AG$18</definedName>
    <definedName name="ModelDataValid" localSheetId="1" hidden="1">'Loop PID'!$AG$18</definedName>
    <definedName name="ModelDataValid" localSheetId="0" hidden="1">Model!$AG$18</definedName>
    <definedName name="ModelDataValidationTable" localSheetId="3" hidden="1">'Loop PD'!$AE$20:$AG$27</definedName>
    <definedName name="ModelDataValidationTable" localSheetId="5" hidden="1">'Loop PI'!$AE$20:$AG$27</definedName>
    <definedName name="ModelDataValidationTable" localSheetId="1" hidden="1">'Loop PID'!$AE$20:$AG$27</definedName>
    <definedName name="ModelDataValidationTable" localSheetId="0" hidden="1">Model!$AE$20:$AG$27</definedName>
    <definedName name="ModelODEsFormulas" localSheetId="6" hidden="1">'Closed Loop PI'!$AF$11:$AO$11</definedName>
    <definedName name="ModelODEsFormulas" localSheetId="3" hidden="1">'Loop PD'!$C$38:$C$47</definedName>
    <definedName name="ModelODEsFormulas" localSheetId="5" hidden="1">'Loop PI'!$C$38:$C$47</definedName>
    <definedName name="ModelODEsFormulas" localSheetId="1" hidden="1">'Loop PID'!$C$38:$C$47</definedName>
    <definedName name="ModelODEsFormulas" localSheetId="0" hidden="1">Model!$C$38:$C$47</definedName>
    <definedName name="ModelODEsFormulas" localSheetId="4" hidden="1">'Model Report'!$AF$11:$AO$11</definedName>
    <definedName name="ModelODEsFormulas" localSheetId="8" hidden="1">'Report PD'!$AF$11:$AO$11</definedName>
    <definedName name="ModelODEsFormulas" localSheetId="7" hidden="1">'Report PI'!$AF$11:$AO$11</definedName>
    <definedName name="ModelODEsFormulas" localSheetId="9" hidden="1">'Report PID'!$AF$11:$AO$11</definedName>
    <definedName name="ModelODEsSymbolic" localSheetId="3" hidden="1">'Loop PD'!$D$38:$D$47</definedName>
    <definedName name="ModelODEsSymbolic" localSheetId="5" hidden="1">'Loop PI'!$D$38:$D$47</definedName>
    <definedName name="ModelODEsSymbolic" localSheetId="1" hidden="1">'Loop PID'!$D$38:$D$47</definedName>
    <definedName name="ModelODEsSymbolic" localSheetId="0" hidden="1">Model!$D$38:$D$47</definedName>
    <definedName name="ModelODEsTable" localSheetId="3" hidden="1">'Loop PD'!$B$38:$C$47</definedName>
    <definedName name="ModelODEsTable" localSheetId="5" hidden="1">'Loop PI'!$B$38:$C$47</definedName>
    <definedName name="ModelODEsTable" localSheetId="1" hidden="1">'Loop PID'!$B$38:$C$47</definedName>
    <definedName name="ModelODEsTable" localSheetId="0" hidden="1">Model!$B$38:$C$47</definedName>
    <definedName name="ModelODEsVariables" localSheetId="3" hidden="1">'Loop PD'!$B$38:$B$47</definedName>
    <definedName name="ModelODEsVariables" localSheetId="5" hidden="1">'Loop PI'!$B$38:$B$47</definedName>
    <definedName name="ModelODEsVariables" localSheetId="1" hidden="1">'Loop PID'!$B$38:$B$47</definedName>
    <definedName name="ModelODEsVariables" localSheetId="0" hidden="1">Model!$B$38:$B$47</definedName>
    <definedName name="ModelODEsVariablesNames" localSheetId="6" hidden="1">'Closed Loop PI'!$AF$9:$AO$9</definedName>
    <definedName name="ModelODEsVariablesNames" localSheetId="4" hidden="1">'Model Report'!$AF$9:$AO$9</definedName>
    <definedName name="ModelODEsVariablesNames" localSheetId="8" hidden="1">'Report PD'!$AF$9:$AO$9</definedName>
    <definedName name="ModelODEsVariablesNames" localSheetId="7" hidden="1">'Report PI'!$AF$9:$AO$9</definedName>
    <definedName name="ModelODEsVariablesNames" localSheetId="9" hidden="1">'Report PID'!$AF$9:$AO$9</definedName>
    <definedName name="ModelODEsVariablesNoBlank" localSheetId="3" hidden="1">'Loop PD'!$I$38:$I$47</definedName>
    <definedName name="ModelODEsVariablesNoBlank" localSheetId="5" hidden="1">'Loop PI'!$I$38:$I$47</definedName>
    <definedName name="ModelODEsVariablesNoBlank" localSheetId="1" hidden="1">'Loop PID'!$I$38:$I$47</definedName>
    <definedName name="ModelODEsVariablesNoBlank" localSheetId="0" hidden="1">Model!$I$38:$I$47</definedName>
    <definedName name="ModelODEsVariablesUnits" localSheetId="6" hidden="1">'Closed Loop PI'!$AF$10:$AO$10</definedName>
    <definedName name="ModelODEsVariablesUnits" localSheetId="4" hidden="1">'Model Report'!$AF$10:$AO$10</definedName>
    <definedName name="ModelODEsVariablesUnits" localSheetId="8" hidden="1">'Report PD'!$AF$10:$AO$10</definedName>
    <definedName name="ModelODEsVariablesUnits" localSheetId="7" hidden="1">'Report PI'!$AF$10:$AO$10</definedName>
    <definedName name="ModelODEsVariablesUnits" localSheetId="9" hidden="1">'Report PID'!$AF$10:$AO$10</definedName>
    <definedName name="ModelVariablesNames" localSheetId="6" hidden="1">'Closed Loop PI'!$D$9:$AB$9</definedName>
    <definedName name="ModelVariablesNames" localSheetId="3" hidden="1">'Loop PD'!$B$10:$B$34</definedName>
    <definedName name="ModelVariablesNames" localSheetId="5" hidden="1">'Loop PI'!$B$10:$B$34</definedName>
    <definedName name="ModelVariablesNames" localSheetId="1" hidden="1">'Loop PID'!$B$10:$B$34</definedName>
    <definedName name="ModelVariablesNames" localSheetId="0" hidden="1">Model!$B$10:$B$34</definedName>
    <definedName name="ModelVariablesNames" localSheetId="4" hidden="1">'Model Report'!$D$9:$AB$9</definedName>
    <definedName name="ModelVariablesNames" localSheetId="8" hidden="1">'Report PD'!$D$9:$AB$9</definedName>
    <definedName name="ModelVariablesNames" localSheetId="7" hidden="1">'Report PI'!$D$9:$AB$9</definedName>
    <definedName name="ModelVariablesNames" localSheetId="9" hidden="1">'Report PID'!$D$9:$AB$9</definedName>
    <definedName name="ModelVariablesTable" localSheetId="3" hidden="1">'Loop PD'!$B$10:$H$34</definedName>
    <definedName name="ModelVariablesTable" localSheetId="5" hidden="1">'Loop PI'!$B$10:$H$34</definedName>
    <definedName name="ModelVariablesTable" localSheetId="1" hidden="1">'Loop PID'!$B$10:$H$34</definedName>
    <definedName name="ModelVariablesTable" localSheetId="0" hidden="1">Model!$B$10:$H$34</definedName>
    <definedName name="ModelVariablesTypeTable" localSheetId="8" hidden="1">#REF!</definedName>
    <definedName name="ModelVariablesTypeTable" localSheetId="9" hidden="1">#REF!</definedName>
    <definedName name="ModelVariablesTypeTable" hidden="1">#REF!</definedName>
    <definedName name="ModelVariablesUnits" localSheetId="6" hidden="1">'Closed Loop PI'!$D$10:$AB$10</definedName>
    <definedName name="ModelVariablesUnits" localSheetId="3" hidden="1">'Loop PD'!$D$10:$D$34</definedName>
    <definedName name="ModelVariablesUnits" localSheetId="5" hidden="1">'Loop PI'!$D$10:$D$34</definedName>
    <definedName name="ModelVariablesUnits" localSheetId="1" hidden="1">'Loop PID'!$D$10:$D$34</definedName>
    <definedName name="ModelVariablesUnits" localSheetId="0" hidden="1">Model!$D$10:$D$34</definedName>
    <definedName name="ModelVariablesUnits" localSheetId="4" hidden="1">'Model Report'!$D$10:$AB$10</definedName>
    <definedName name="ModelVariablesUnits" localSheetId="8" hidden="1">'Report PD'!$D$10:$AB$10</definedName>
    <definedName name="ModelVariablesUnits" localSheetId="7" hidden="1">'Report PI'!$D$10:$AB$10</definedName>
    <definedName name="ModelVariablesUnits" localSheetId="9" hidden="1">'Report PID'!$D$10:$AB$10</definedName>
    <definedName name="ModelVariablesValues" localSheetId="3" hidden="1">'Loop PD'!$C$10:$C$34</definedName>
    <definedName name="ModelVariablesValues" localSheetId="5" hidden="1">'Loop PI'!$C$10:$C$34</definedName>
    <definedName name="ModelVariablesValues" localSheetId="1" hidden="1">'Loop PID'!$C$10:$C$34</definedName>
    <definedName name="ModelVariablesValues" localSheetId="0" hidden="1">Model!$C$10:$C$34</definedName>
    <definedName name="Notices" localSheetId="3" hidden="1">'Loop PD'!$B$63</definedName>
    <definedName name="Notices" localSheetId="5" hidden="1">'Loop PI'!$B$63</definedName>
    <definedName name="Notices" localSheetId="1" hidden="1">'Loop PID'!$B$63</definedName>
    <definedName name="Notices" localSheetId="0" hidden="1">Model!$B$63</definedName>
    <definedName name="NumDisplayValues" localSheetId="3" hidden="1">'Loop PD'!$AG$14</definedName>
    <definedName name="NumDisplayValues" localSheetId="5" hidden="1">'Loop PI'!$AG$14</definedName>
    <definedName name="NumDisplayValues" localSheetId="1" hidden="1">'Loop PID'!$AG$14</definedName>
    <definedName name="NumDisplayValues" localSheetId="0" hidden="1">Model!$AG$14</definedName>
    <definedName name="NumSimulationValues" localSheetId="3" hidden="1">'Loop PD'!$AG$10</definedName>
    <definedName name="NumSimulationValues" localSheetId="5" hidden="1">'Loop PI'!$AG$10</definedName>
    <definedName name="NumSimulationValues" localSheetId="1" hidden="1">'Loop PID'!$AG$10</definedName>
    <definedName name="NumSimulationValues" localSheetId="0" hidden="1">Model!$AG$10</definedName>
    <definedName name="OutputVariables" localSheetId="3" hidden="1">'Loop PD'!$P$38:$P$47</definedName>
    <definedName name="OutputVariables" localSheetId="5" hidden="1">'Loop PI'!$P$38:$P$47</definedName>
    <definedName name="OutputVariables" localSheetId="1" hidden="1">'Loop PID'!$P$38:$P$47</definedName>
    <definedName name="OutputVariables" localSheetId="0" hidden="1">Model!$P$38:$P$47</definedName>
    <definedName name="OutputVariablesNames" localSheetId="3" hidden="1">'Loop PD'!$P$38:$P$47</definedName>
    <definedName name="OutputVariablesNames" localSheetId="5" hidden="1">'Loop PI'!$P$38:$P$47</definedName>
    <definedName name="OutputVariablesNames" localSheetId="1" hidden="1">'Loop PID'!$P$38:$P$47</definedName>
    <definedName name="OutputVariablesNames" localSheetId="0" hidden="1">Model!$P$38:$P$47</definedName>
    <definedName name="ParametersTable" localSheetId="6" hidden="1">'Closed Loop PI'!$AW$7:$AZ$24</definedName>
    <definedName name="ParametersTable" localSheetId="4" hidden="1">'Model Report'!$AW$7:$AZ$24</definedName>
    <definedName name="ParametersTable" localSheetId="8" hidden="1">'Report PD'!$AW$7:$AZ$24</definedName>
    <definedName name="ParametersTable" localSheetId="7" hidden="1">'Report PI'!$AW$7:$AZ$24</definedName>
    <definedName name="ParametersTable" localSheetId="9" hidden="1">'Report PID'!$AW$7:$AZ$24</definedName>
    <definedName name="r0" localSheetId="6" hidden="1">'Closed Loop PI'!$AZ$19</definedName>
    <definedName name="r0" localSheetId="3" hidden="1">'Loop PD'!$M$19</definedName>
    <definedName name="r0" localSheetId="5" hidden="1">'Loop PI'!$M$19</definedName>
    <definedName name="r0" localSheetId="1" hidden="1">'Loop PID'!$M$19</definedName>
    <definedName name="r0" localSheetId="0" hidden="1">Model!$M$19</definedName>
    <definedName name="r0" localSheetId="4" hidden="1">'Model Report'!$AZ$19</definedName>
    <definedName name="r0" localSheetId="8" hidden="1">'Report PD'!$AZ$19</definedName>
    <definedName name="r0" localSheetId="7" hidden="1">'Report PI'!$AZ$19</definedName>
    <definedName name="r0" localSheetId="9" hidden="1">'Report PID'!$AZ$19</definedName>
    <definedName name="RedCells" localSheetId="6" hidden="1">'Closed Loop PI'!$A$5:$A$6,'Closed Loop PI'!$AF$8:$AO$8,'Closed Loop PI'!$AS$8:$AU$8</definedName>
    <definedName name="RedCells" localSheetId="3" hidden="1">'Loop PD'!$A$5:$A$6,'Loop PD'!$A$10:$A$34,'Loop PD'!$A$38:$A$47,'Loop PD'!$I$10:$I$34,'Loop PD'!$J$9:$J$11,'Loop PD'!$J$14:$J$16,'Loop PD'!$J$18:$J$21,'Loop PD'!$J$24:$J$26,'Loop PD'!$O$9:$O$12,'Loop PD'!$O$17:$O$34,'Loop PD'!$O$38:$O$47,'Loop PD'!$X$9,'Loop PD'!$X$13:$X$34,'Loop PD'!$X$38:$X$40,'Loop PD'!$AB$13:$AB$34,'Loop PD'!$AB$38:$AB$40,'Loop PD'!$N$18,'Loop PD'!$I$38:$I$47,'Loop PD'!$Q$38:$Q$47,'Loop PD'!$I$9,'Loop PD'!$V$17:$V$34,'Loop PD'!$W$17:$W$34</definedName>
    <definedName name="RedCells" localSheetId="5" hidden="1">'Loop PI'!$A$5:$A$6,'Loop PI'!$A$10:$A$34,'Loop PI'!$A$38:$A$47,'Loop PI'!$I$10:$I$34,'Loop PI'!$J$9:$J$11,'Loop PI'!$J$14:$J$16,'Loop PI'!$J$18:$J$21,'Loop PI'!$J$24:$J$26,'Loop PI'!$O$9:$O$12,'Loop PI'!$O$17:$O$34,'Loop PI'!$O$38:$O$47,'Loop PI'!$X$9,'Loop PI'!$X$13:$X$34,'Loop PI'!$X$38:$X$40,'Loop PI'!$AB$13:$AB$34,'Loop PI'!$AB$38:$AB$40,'Loop PI'!$N$18,'Loop PI'!$I$38:$I$47,'Loop PI'!$Q$38:$Q$47,'Loop PI'!$I$9,'Loop PI'!$V$17:$V$34,'Loop PI'!$W$17:$W$34</definedName>
    <definedName name="RedCells" localSheetId="1" hidden="1">'Loop PID'!$A$5:$A$6,'Loop PID'!$A$10:$A$34,'Loop PID'!$A$38:$A$47,'Loop PID'!$I$10:$I$34,'Loop PID'!$J$9:$J$11,'Loop PID'!$J$14:$J$16,'Loop PID'!$J$18:$J$21,'Loop PID'!$J$24:$J$26,'Loop PID'!$O$9:$O$12,'Loop PID'!$O$17:$O$34,'Loop PID'!$O$38:$O$47,'Loop PID'!$X$9,'Loop PID'!$X$13:$X$34,'Loop PID'!$X$38:$X$40,'Loop PID'!$AB$13:$AB$34,'Loop PID'!$AB$38:$AB$40,'Loop PID'!$N$18,'Loop PID'!$I$38:$I$47,'Loop PID'!$Q$38:$Q$47,'Loop PID'!$I$9,'Loop PID'!$V$17:$V$34,'Loop PID'!$W$17:$W$34</definedName>
    <definedName name="RedCells" localSheetId="0" hidden="1">Model!$A$5:$A$6,Model!$A$10:$A$34,Model!$A$38:$A$47,Model!$I$10:$I$34,Model!$J$9:$J$11,Model!$J$14:$J$16,Model!$J$18:$J$21,Model!$J$24:$J$26,Model!$O$9:$O$12,Model!$O$17:$O$34,Model!$O$38:$O$47,Model!$X$9,Model!$X$13:$X$34,Model!$X$50:$X$52,Model!$AB$13:$AB$34,Model!$AB$50:$AB$52,Model!$N$18,Model!$I$38:$I$47,Model!$Q$38:$Q$47,Model!$I$9,Model!$V$17:$V$34,Model!$W$17:$W$34</definedName>
    <definedName name="RedCells" localSheetId="4" hidden="1">'Model Report'!$A$5:$A$6,'Model Report'!$AF$8:$AO$8,'Model Report'!$AS$8:$AU$8</definedName>
    <definedName name="RedCells" localSheetId="8" hidden="1">'Report PD'!$A$5:$A$6,'Report PD'!$AF$8:$AO$8,'Report PD'!$AS$8:$AU$8</definedName>
    <definedName name="RedCells" localSheetId="7" hidden="1">'Report PI'!$A$5:$A$6,'Report PI'!$AF$8:$AO$8,'Report PI'!$AS$8:$AU$8</definedName>
    <definedName name="RedCells" localSheetId="9" hidden="1">'Report PID'!$A$5:$A$6,'Report PID'!$AF$8:$AO$8,'Report PID'!$AS$8:$AU$8</definedName>
    <definedName name="RegulatoryLoop" localSheetId="6" hidden="1">'Closed Loop PI'!$AQ:$AV</definedName>
    <definedName name="RegulatoryLoop" localSheetId="3" hidden="1">'Loop PD'!$J:$N</definedName>
    <definedName name="RegulatoryLoop" localSheetId="5" hidden="1">'Loop PI'!$J:$N</definedName>
    <definedName name="RegulatoryLoop" localSheetId="1" hidden="1">'Loop PID'!$J:$N</definedName>
    <definedName name="RegulatoryLoop" localSheetId="0" hidden="1">Model!$J:$N</definedName>
    <definedName name="RegulatoryLoop" localSheetId="4" hidden="1">'Model Report'!$AQ:$AV</definedName>
    <definedName name="RegulatoryLoop" localSheetId="8" hidden="1">'Report PD'!$AQ:$AV</definedName>
    <definedName name="RegulatoryLoop" localSheetId="7" hidden="1">'Report PI'!$AQ:$AV</definedName>
    <definedName name="RegulatoryLoop" localSheetId="9" hidden="1">'Report PID'!$AQ:$AV</definedName>
    <definedName name="RegulatoryLoopOutputs" localSheetId="3" hidden="1">'Loop PD'!$48:$52</definedName>
    <definedName name="RegulatoryLoopOutputs" localSheetId="5" hidden="1">'Loop PI'!$48:$52</definedName>
    <definedName name="RegulatoryLoopOutputs" localSheetId="1" hidden="1">'Loop PID'!$48:$52</definedName>
    <definedName name="RegulatoryLoopOutputs" localSheetId="0" hidden="1">Model!$48:$52</definedName>
    <definedName name="RegulatoryLoopVariablesinChartsTable" localSheetId="3" hidden="1">'Loop PD'!$X$36:$AB$40</definedName>
    <definedName name="RegulatoryLoopVariablesinChartsTable" localSheetId="5" hidden="1">'Loop PI'!$X$36:$AB$40</definedName>
    <definedName name="RegulatoryLoopVariablesinChartsTable" localSheetId="1" hidden="1">'Loop PID'!$X$36:$AB$40</definedName>
    <definedName name="RegulatoryLoopVariablesinChartsTable" localSheetId="0" hidden="1">Model!$X$48:$AB$52</definedName>
    <definedName name="ReportLocalSettings" localSheetId="6" hidden="1">'Closed Loop PI'!$AW:$AZ</definedName>
    <definedName name="ReportLocalSettings" localSheetId="4" hidden="1">'Model Report'!$AW:$AZ</definedName>
    <definedName name="ReportLocalSettings" localSheetId="8" hidden="1">'Report PD'!$AW:$AZ</definedName>
    <definedName name="ReportLocalSettings" localSheetId="7" hidden="1">'Report PI'!$AW:$AZ</definedName>
    <definedName name="ReportLocalSettings" localSheetId="9" hidden="1">'Report PID'!$AW:$AZ</definedName>
    <definedName name="RibbonPtr" localSheetId="6" hidden="1">278598864</definedName>
    <definedName name="RibbonPtr" localSheetId="3" hidden="1">207657792</definedName>
    <definedName name="RibbonPtr" localSheetId="5" hidden="1">207657792</definedName>
    <definedName name="RibbonPtr" localSheetId="1" hidden="1">207657792</definedName>
    <definedName name="RibbonPtr" localSheetId="0" hidden="1">207657792</definedName>
    <definedName name="RibbonPtr" localSheetId="4" hidden="1">207657792</definedName>
    <definedName name="RibbonPtr" localSheetId="8" hidden="1">2782691224608</definedName>
    <definedName name="RibbonPtr" localSheetId="7" hidden="1">1584675059648</definedName>
    <definedName name="RibbonPtr" localSheetId="9" hidden="1">2782691224608</definedName>
    <definedName name="RibbonPtr" hidden="1">196708000</definedName>
    <definedName name="SetPoint" localSheetId="6" hidden="1">'Closed Loop PI'!$AZ$16</definedName>
    <definedName name="SetPoint" localSheetId="3" hidden="1">'Loop PD'!$M$15</definedName>
    <definedName name="SetPoint" localSheetId="5" hidden="1">'Loop PI'!$M$15</definedName>
    <definedName name="SetPoint" localSheetId="1" hidden="1">'Loop PID'!$M$15</definedName>
    <definedName name="SetPoint" localSheetId="0" hidden="1">Model!$M$15</definedName>
    <definedName name="SetPoint" localSheetId="4" hidden="1">'Model Report'!$AZ$16</definedName>
    <definedName name="SetPoint" localSheetId="8" hidden="1">'Report PD'!$AZ$16</definedName>
    <definedName name="SetPoint" localSheetId="7" hidden="1">'Report PI'!$AZ$16</definedName>
    <definedName name="SetPoint" localSheetId="9" hidden="1">'Report PID'!$AZ$16</definedName>
    <definedName name="SheetMessage" localSheetId="6" hidden="1">'Closed Loop PI'!$1:$1</definedName>
    <definedName name="SheetMessage" localSheetId="3" hidden="1">'Loop PD'!$1:$1</definedName>
    <definedName name="SheetMessage" localSheetId="5" hidden="1">'Loop PI'!$1:$1</definedName>
    <definedName name="SheetMessage" localSheetId="1" hidden="1">'Loop PID'!$1:$1</definedName>
    <definedName name="SheetMessage" localSheetId="0" hidden="1">Model!$1:$1</definedName>
    <definedName name="SheetMessage" localSheetId="4" hidden="1">'Model Report'!$1:$1</definedName>
    <definedName name="SheetMessage" localSheetId="8" hidden="1">'Report PD'!$1:$1</definedName>
    <definedName name="SheetMessage" localSheetId="7" hidden="1">'Report PI'!$1:$1</definedName>
    <definedName name="SheetMessage" localSheetId="9" hidden="1">'Report PID'!$1:$1</definedName>
    <definedName name="SheetType" localSheetId="6" hidden="1">'Closed Loop PI'!$A$5:$A$6</definedName>
    <definedName name="SheetType" localSheetId="3" hidden="1">'Loop PD'!$A$5:$A$6</definedName>
    <definedName name="SheetType" localSheetId="5" hidden="1">'Loop PI'!$A$5:$A$6</definedName>
    <definedName name="SheetType" localSheetId="1" hidden="1">'Loop PID'!$A$5:$A$6</definedName>
    <definedName name="SheetType" localSheetId="0" hidden="1">Model!$A$5:$A$6</definedName>
    <definedName name="SheetType" localSheetId="4" hidden="1">'Model Report'!$A$5:$A$6</definedName>
    <definedName name="SheetType" localSheetId="8" hidden="1">'Report PD'!$A$5:$A$6</definedName>
    <definedName name="SheetType" localSheetId="7" hidden="1">'Report PI'!$A$5:$A$6</definedName>
    <definedName name="SheetType" localSheetId="9" hidden="1">'Report PID'!$A$5:$A$6</definedName>
    <definedName name="SimulationTimeUnit" localSheetId="6" hidden="1">'Closed Loop PI'!$C$10</definedName>
    <definedName name="SimulationTimeUnit" localSheetId="4" hidden="1">'Model Report'!$C$10</definedName>
    <definedName name="SimulationTimeUnit" localSheetId="8" hidden="1">'Report PD'!$C$10</definedName>
    <definedName name="SimulationTimeUnit" localSheetId="7" hidden="1">'Report PI'!$C$10</definedName>
    <definedName name="SimulationTimeUnit" localSheetId="9" hidden="1">'Report PID'!$C$10</definedName>
    <definedName name="SteadyStateAccuracy" hidden="1">0.00001</definedName>
    <definedName name="Td" localSheetId="6" hidden="1">'Closed Loop PI'!$AZ$21</definedName>
    <definedName name="Td" localSheetId="3" hidden="1">'Loop PD'!$M$21</definedName>
    <definedName name="Td" localSheetId="5" hidden="1">'Loop PI'!$M$21</definedName>
    <definedName name="Td" localSheetId="1" hidden="1">'Loop PID'!$M$21</definedName>
    <definedName name="Td" localSheetId="0" hidden="1">Model!$M$21</definedName>
    <definedName name="Td" localSheetId="4" hidden="1">'Model Report'!$AZ$21</definedName>
    <definedName name="Td" localSheetId="8" hidden="1">'Report PD'!$AZ$21</definedName>
    <definedName name="Td" localSheetId="7" hidden="1">'Report PI'!$AZ$21</definedName>
    <definedName name="Td" localSheetId="9" hidden="1">'Report PID'!$AZ$21</definedName>
    <definedName name="Ti" localSheetId="6" hidden="1">'Closed Loop PI'!$AZ$20</definedName>
    <definedName name="Ti" localSheetId="3" hidden="1">'Loop PD'!$M$20</definedName>
    <definedName name="Ti" localSheetId="5" hidden="1">'Loop PI'!$M$20</definedName>
    <definedName name="Ti" localSheetId="1" hidden="1">'Loop PID'!$M$20</definedName>
    <definedName name="Ti" localSheetId="0" hidden="1">Model!$M$20</definedName>
    <definedName name="Ti" localSheetId="4" hidden="1">'Model Report'!$AZ$20</definedName>
    <definedName name="Ti" localSheetId="8" hidden="1">'Report PD'!$AZ$20</definedName>
    <definedName name="Ti" localSheetId="7" hidden="1">'Report PI'!$AZ$20</definedName>
    <definedName name="Ti" localSheetId="9" hidden="1">'Report PID'!$AZ$20</definedName>
    <definedName name="time" hidden="1">0</definedName>
    <definedName name="TimeUnit" localSheetId="3" hidden="1">'Loop PD'!$R$9</definedName>
    <definedName name="TimeUnit" localSheetId="5" hidden="1">'Loop PI'!$R$9</definedName>
    <definedName name="TimeUnit" localSheetId="1" hidden="1">'Loop PID'!$R$9</definedName>
    <definedName name="TimeUnit" localSheetId="0" hidden="1">Model!$R$9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11" i="17" l="1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1" i="25"/>
  <c r="F13" i="25"/>
  <c r="G13" i="25"/>
  <c r="I13" i="25"/>
  <c r="J13" i="25"/>
  <c r="K13" i="25"/>
  <c r="AU13" i="25"/>
  <c r="F14" i="25"/>
  <c r="G14" i="25"/>
  <c r="I14" i="25"/>
  <c r="J14" i="25"/>
  <c r="K14" i="25"/>
  <c r="AU14" i="25"/>
  <c r="F15" i="25"/>
  <c r="G15" i="25"/>
  <c r="I15" i="25"/>
  <c r="J15" i="25"/>
  <c r="K15" i="25"/>
  <c r="AU15" i="25"/>
  <c r="F16" i="25"/>
  <c r="G16" i="25"/>
  <c r="I16" i="25"/>
  <c r="J16" i="25"/>
  <c r="K16" i="25"/>
  <c r="AU16" i="25"/>
  <c r="F17" i="25"/>
  <c r="G17" i="25"/>
  <c r="I17" i="25"/>
  <c r="J17" i="25"/>
  <c r="K17" i="25"/>
  <c r="AU17" i="25"/>
  <c r="F18" i="25"/>
  <c r="G18" i="25"/>
  <c r="I18" i="25"/>
  <c r="J18" i="25"/>
  <c r="K18" i="25"/>
  <c r="AU18" i="25"/>
  <c r="F19" i="25"/>
  <c r="G19" i="25"/>
  <c r="I19" i="25"/>
  <c r="J19" i="25"/>
  <c r="K19" i="25"/>
  <c r="AU19" i="25"/>
  <c r="F20" i="25"/>
  <c r="G20" i="25"/>
  <c r="I20" i="25"/>
  <c r="J20" i="25"/>
  <c r="K20" i="25"/>
  <c r="AU20" i="25"/>
  <c r="F21" i="25"/>
  <c r="G21" i="25"/>
  <c r="I21" i="25"/>
  <c r="J21" i="25"/>
  <c r="K21" i="25"/>
  <c r="AU21" i="25"/>
  <c r="F22" i="25"/>
  <c r="G22" i="25"/>
  <c r="I22" i="25"/>
  <c r="J22" i="25"/>
  <c r="K22" i="25"/>
  <c r="AU22" i="25"/>
  <c r="F23" i="25"/>
  <c r="G23" i="25"/>
  <c r="I23" i="25"/>
  <c r="J23" i="25"/>
  <c r="K23" i="25"/>
  <c r="AU23" i="25"/>
  <c r="F24" i="25"/>
  <c r="G24" i="25"/>
  <c r="I24" i="25"/>
  <c r="J24" i="25"/>
  <c r="K24" i="25"/>
  <c r="AU24" i="25"/>
  <c r="F25" i="25"/>
  <c r="G25" i="25"/>
  <c r="I25" i="25"/>
  <c r="J25" i="25"/>
  <c r="K25" i="25"/>
  <c r="AU25" i="25"/>
  <c r="F26" i="25"/>
  <c r="G26" i="25"/>
  <c r="I26" i="25"/>
  <c r="J26" i="25"/>
  <c r="K26" i="25"/>
  <c r="AU26" i="25"/>
  <c r="F27" i="25"/>
  <c r="G27" i="25"/>
  <c r="I27" i="25"/>
  <c r="J27" i="25"/>
  <c r="K27" i="25"/>
  <c r="AU27" i="25"/>
  <c r="F28" i="25"/>
  <c r="G28" i="25"/>
  <c r="I28" i="25"/>
  <c r="J28" i="25"/>
  <c r="K28" i="25"/>
  <c r="AU28" i="25"/>
  <c r="F29" i="25"/>
  <c r="G29" i="25"/>
  <c r="I29" i="25"/>
  <c r="J29" i="25"/>
  <c r="K29" i="25"/>
  <c r="AU29" i="25"/>
  <c r="F30" i="25"/>
  <c r="G30" i="25"/>
  <c r="I30" i="25"/>
  <c r="J30" i="25"/>
  <c r="K30" i="25"/>
  <c r="AU30" i="25"/>
  <c r="F31" i="25"/>
  <c r="G31" i="25"/>
  <c r="I31" i="25"/>
  <c r="J31" i="25"/>
  <c r="K31" i="25"/>
  <c r="AU31" i="25"/>
  <c r="F32" i="25"/>
  <c r="G32" i="25"/>
  <c r="I32" i="25"/>
  <c r="J32" i="25"/>
  <c r="K32" i="25"/>
  <c r="AU32" i="25"/>
  <c r="F33" i="25"/>
  <c r="G33" i="25"/>
  <c r="I33" i="25"/>
  <c r="J33" i="25"/>
  <c r="K33" i="25"/>
  <c r="AU33" i="25"/>
  <c r="F34" i="25"/>
  <c r="G34" i="25"/>
  <c r="I34" i="25"/>
  <c r="J34" i="25"/>
  <c r="K34" i="25"/>
  <c r="AU34" i="25"/>
  <c r="F35" i="25"/>
  <c r="G35" i="25"/>
  <c r="I35" i="25"/>
  <c r="J35" i="25"/>
  <c r="K35" i="25"/>
  <c r="AU35" i="25"/>
  <c r="F36" i="25"/>
  <c r="G36" i="25"/>
  <c r="I36" i="25"/>
  <c r="J36" i="25"/>
  <c r="K36" i="25"/>
  <c r="AU36" i="25"/>
  <c r="F37" i="25"/>
  <c r="G37" i="25"/>
  <c r="I37" i="25"/>
  <c r="J37" i="25"/>
  <c r="K37" i="25"/>
  <c r="AU37" i="25"/>
  <c r="F38" i="25"/>
  <c r="G38" i="25"/>
  <c r="I38" i="25"/>
  <c r="J38" i="25"/>
  <c r="K38" i="25"/>
  <c r="AU38" i="25"/>
  <c r="F39" i="25"/>
  <c r="G39" i="25"/>
  <c r="I39" i="25"/>
  <c r="J39" i="25"/>
  <c r="K39" i="25"/>
  <c r="AU39" i="25"/>
  <c r="F40" i="25"/>
  <c r="G40" i="25"/>
  <c r="I40" i="25"/>
  <c r="J40" i="25"/>
  <c r="K40" i="25"/>
  <c r="AU40" i="25"/>
  <c r="F41" i="25"/>
  <c r="G41" i="25"/>
  <c r="I41" i="25"/>
  <c r="J41" i="25"/>
  <c r="K41" i="25"/>
  <c r="AU41" i="25"/>
  <c r="F42" i="25"/>
  <c r="G42" i="25"/>
  <c r="I42" i="25"/>
  <c r="J42" i="25"/>
  <c r="K42" i="25"/>
  <c r="AU42" i="25"/>
  <c r="F43" i="25"/>
  <c r="G43" i="25"/>
  <c r="I43" i="25"/>
  <c r="J43" i="25"/>
  <c r="K43" i="25"/>
  <c r="AU43" i="25"/>
  <c r="F44" i="25"/>
  <c r="G44" i="25"/>
  <c r="I44" i="25"/>
  <c r="J44" i="25"/>
  <c r="K44" i="25"/>
  <c r="AU44" i="25"/>
  <c r="F45" i="25"/>
  <c r="G45" i="25"/>
  <c r="I45" i="25"/>
  <c r="J45" i="25"/>
  <c r="K45" i="25"/>
  <c r="AU45" i="25"/>
  <c r="F46" i="25"/>
  <c r="G46" i="25"/>
  <c r="I46" i="25"/>
  <c r="J46" i="25"/>
  <c r="K46" i="25"/>
  <c r="AU46" i="25"/>
  <c r="F47" i="25"/>
  <c r="G47" i="25"/>
  <c r="I47" i="25"/>
  <c r="J47" i="25"/>
  <c r="K47" i="25"/>
  <c r="AU47" i="25"/>
  <c r="F48" i="25"/>
  <c r="G48" i="25"/>
  <c r="I48" i="25"/>
  <c r="J48" i="25"/>
  <c r="K48" i="25"/>
  <c r="AU48" i="25"/>
  <c r="F49" i="25"/>
  <c r="G49" i="25"/>
  <c r="I49" i="25"/>
  <c r="J49" i="25"/>
  <c r="K49" i="25"/>
  <c r="AU49" i="25"/>
  <c r="F50" i="25"/>
  <c r="G50" i="25"/>
  <c r="I50" i="25"/>
  <c r="J50" i="25"/>
  <c r="K50" i="25"/>
  <c r="AU50" i="25"/>
  <c r="F51" i="25"/>
  <c r="G51" i="25"/>
  <c r="I51" i="25"/>
  <c r="J51" i="25"/>
  <c r="K51" i="25"/>
  <c r="AU51" i="25"/>
  <c r="F52" i="25"/>
  <c r="G52" i="25"/>
  <c r="I52" i="25"/>
  <c r="J52" i="25"/>
  <c r="K52" i="25"/>
  <c r="AU52" i="25"/>
  <c r="F53" i="25"/>
  <c r="G53" i="25"/>
  <c r="I53" i="25"/>
  <c r="J53" i="25"/>
  <c r="K53" i="25"/>
  <c r="AU53" i="25"/>
  <c r="F54" i="25"/>
  <c r="G54" i="25"/>
  <c r="I54" i="25"/>
  <c r="J54" i="25"/>
  <c r="K54" i="25"/>
  <c r="AU54" i="25"/>
  <c r="F55" i="25"/>
  <c r="G55" i="25"/>
  <c r="I55" i="25"/>
  <c r="J55" i="25"/>
  <c r="K55" i="25"/>
  <c r="AU55" i="25"/>
  <c r="F56" i="25"/>
  <c r="G56" i="25"/>
  <c r="I56" i="25"/>
  <c r="J56" i="25"/>
  <c r="K56" i="25"/>
  <c r="AU56" i="25"/>
  <c r="F57" i="25"/>
  <c r="G57" i="25"/>
  <c r="I57" i="25"/>
  <c r="J57" i="25"/>
  <c r="K57" i="25"/>
  <c r="AU57" i="25"/>
  <c r="F58" i="25"/>
  <c r="G58" i="25"/>
  <c r="I58" i="25"/>
  <c r="J58" i="25"/>
  <c r="K58" i="25"/>
  <c r="AU58" i="25"/>
  <c r="F59" i="25"/>
  <c r="G59" i="25"/>
  <c r="I59" i="25"/>
  <c r="J59" i="25"/>
  <c r="K59" i="25"/>
  <c r="AU59" i="25"/>
  <c r="F60" i="25"/>
  <c r="G60" i="25"/>
  <c r="I60" i="25"/>
  <c r="J60" i="25"/>
  <c r="K60" i="25"/>
  <c r="AU60" i="25"/>
  <c r="F61" i="25"/>
  <c r="G61" i="25"/>
  <c r="I61" i="25"/>
  <c r="J61" i="25"/>
  <c r="K61" i="25"/>
  <c r="AU61" i="25"/>
  <c r="F62" i="25"/>
  <c r="G62" i="25"/>
  <c r="I62" i="25"/>
  <c r="J62" i="25"/>
  <c r="K62" i="25"/>
  <c r="AU62" i="25"/>
  <c r="F63" i="25"/>
  <c r="G63" i="25"/>
  <c r="I63" i="25"/>
  <c r="J63" i="25"/>
  <c r="K63" i="25"/>
  <c r="AU63" i="25"/>
  <c r="F64" i="25"/>
  <c r="G64" i="25"/>
  <c r="I64" i="25"/>
  <c r="J64" i="25"/>
  <c r="K64" i="25"/>
  <c r="AU64" i="25"/>
  <c r="F65" i="25"/>
  <c r="G65" i="25"/>
  <c r="I65" i="25"/>
  <c r="J65" i="25"/>
  <c r="K65" i="25"/>
  <c r="AU65" i="25"/>
  <c r="F66" i="25"/>
  <c r="G66" i="25"/>
  <c r="I66" i="25"/>
  <c r="J66" i="25"/>
  <c r="K66" i="25"/>
  <c r="AU66" i="25"/>
  <c r="F67" i="25"/>
  <c r="G67" i="25"/>
  <c r="I67" i="25"/>
  <c r="J67" i="25"/>
  <c r="K67" i="25"/>
  <c r="AU67" i="25"/>
  <c r="F68" i="25"/>
  <c r="G68" i="25"/>
  <c r="I68" i="25"/>
  <c r="J68" i="25"/>
  <c r="K68" i="25"/>
  <c r="AU68" i="25"/>
  <c r="F69" i="25"/>
  <c r="G69" i="25"/>
  <c r="I69" i="25"/>
  <c r="J69" i="25"/>
  <c r="K69" i="25"/>
  <c r="AU69" i="25"/>
  <c r="F70" i="25"/>
  <c r="G70" i="25"/>
  <c r="I70" i="25"/>
  <c r="J70" i="25"/>
  <c r="K70" i="25"/>
  <c r="AU70" i="25"/>
  <c r="F71" i="25"/>
  <c r="G71" i="25"/>
  <c r="I71" i="25"/>
  <c r="J71" i="25"/>
  <c r="K71" i="25"/>
  <c r="AU71" i="25"/>
  <c r="F72" i="25"/>
  <c r="G72" i="25"/>
  <c r="I72" i="25"/>
  <c r="J72" i="25"/>
  <c r="K72" i="25"/>
  <c r="AU72" i="25"/>
  <c r="F73" i="25"/>
  <c r="G73" i="25"/>
  <c r="I73" i="25"/>
  <c r="J73" i="25"/>
  <c r="K73" i="25"/>
  <c r="AU73" i="25"/>
  <c r="F74" i="25"/>
  <c r="G74" i="25"/>
  <c r="I74" i="25"/>
  <c r="J74" i="25"/>
  <c r="K74" i="25"/>
  <c r="AU74" i="25"/>
  <c r="F75" i="25"/>
  <c r="G75" i="25"/>
  <c r="I75" i="25"/>
  <c r="J75" i="25"/>
  <c r="K75" i="25"/>
  <c r="AU75" i="25"/>
  <c r="F76" i="25"/>
  <c r="G76" i="25"/>
  <c r="I76" i="25"/>
  <c r="J76" i="25"/>
  <c r="K76" i="25"/>
  <c r="AU76" i="25"/>
  <c r="F77" i="25"/>
  <c r="G77" i="25"/>
  <c r="I77" i="25"/>
  <c r="J77" i="25"/>
  <c r="K77" i="25"/>
  <c r="AU77" i="25"/>
  <c r="F78" i="25"/>
  <c r="G78" i="25"/>
  <c r="I78" i="25"/>
  <c r="J78" i="25"/>
  <c r="K78" i="25"/>
  <c r="AU78" i="25"/>
  <c r="F79" i="25"/>
  <c r="G79" i="25"/>
  <c r="I79" i="25"/>
  <c r="J79" i="25"/>
  <c r="K79" i="25"/>
  <c r="AU79" i="25"/>
  <c r="F80" i="25"/>
  <c r="G80" i="25"/>
  <c r="I80" i="25"/>
  <c r="J80" i="25"/>
  <c r="K80" i="25"/>
  <c r="AU80" i="25"/>
  <c r="F81" i="25"/>
  <c r="G81" i="25"/>
  <c r="I81" i="25"/>
  <c r="J81" i="25"/>
  <c r="K81" i="25"/>
  <c r="AU81" i="25"/>
  <c r="F82" i="25"/>
  <c r="G82" i="25"/>
  <c r="I82" i="25"/>
  <c r="J82" i="25"/>
  <c r="K82" i="25"/>
  <c r="AU82" i="25"/>
  <c r="F83" i="25"/>
  <c r="G83" i="25"/>
  <c r="I83" i="25"/>
  <c r="J83" i="25"/>
  <c r="K83" i="25"/>
  <c r="AU83" i="25"/>
  <c r="F84" i="25"/>
  <c r="G84" i="25"/>
  <c r="I84" i="25"/>
  <c r="J84" i="25"/>
  <c r="K84" i="25"/>
  <c r="AU84" i="25"/>
  <c r="F85" i="25"/>
  <c r="G85" i="25"/>
  <c r="I85" i="25"/>
  <c r="J85" i="25"/>
  <c r="K85" i="25"/>
  <c r="AU85" i="25"/>
  <c r="F86" i="25"/>
  <c r="G86" i="25"/>
  <c r="I86" i="25"/>
  <c r="J86" i="25"/>
  <c r="K86" i="25"/>
  <c r="AU86" i="25"/>
  <c r="F87" i="25"/>
  <c r="G87" i="25"/>
  <c r="I87" i="25"/>
  <c r="J87" i="25"/>
  <c r="K87" i="25"/>
  <c r="AU87" i="25"/>
  <c r="F88" i="25"/>
  <c r="G88" i="25"/>
  <c r="I88" i="25"/>
  <c r="J88" i="25"/>
  <c r="K88" i="25"/>
  <c r="AU88" i="25"/>
  <c r="F89" i="25"/>
  <c r="G89" i="25"/>
  <c r="I89" i="25"/>
  <c r="J89" i="25"/>
  <c r="K89" i="25"/>
  <c r="AU89" i="25"/>
  <c r="F90" i="25"/>
  <c r="G90" i="25"/>
  <c r="I90" i="25"/>
  <c r="J90" i="25"/>
  <c r="K90" i="25"/>
  <c r="AU90" i="25"/>
  <c r="F91" i="25"/>
  <c r="G91" i="25"/>
  <c r="I91" i="25"/>
  <c r="J91" i="25"/>
  <c r="K91" i="25"/>
  <c r="AU91" i="25"/>
  <c r="F92" i="25"/>
  <c r="G92" i="25"/>
  <c r="I92" i="25"/>
  <c r="J92" i="25"/>
  <c r="K92" i="25"/>
  <c r="AU92" i="25"/>
  <c r="F93" i="25"/>
  <c r="G93" i="25"/>
  <c r="I93" i="25"/>
  <c r="J93" i="25"/>
  <c r="K93" i="25"/>
  <c r="AU93" i="25"/>
  <c r="F94" i="25"/>
  <c r="G94" i="25"/>
  <c r="I94" i="25"/>
  <c r="J94" i="25"/>
  <c r="K94" i="25"/>
  <c r="AU94" i="25"/>
  <c r="F95" i="25"/>
  <c r="G95" i="25"/>
  <c r="I95" i="25"/>
  <c r="J95" i="25"/>
  <c r="K95" i="25"/>
  <c r="AU95" i="25"/>
  <c r="F96" i="25"/>
  <c r="G96" i="25"/>
  <c r="I96" i="25"/>
  <c r="J96" i="25"/>
  <c r="K96" i="25"/>
  <c r="AU96" i="25"/>
  <c r="F97" i="25"/>
  <c r="G97" i="25"/>
  <c r="I97" i="25"/>
  <c r="J97" i="25"/>
  <c r="K97" i="25"/>
  <c r="AU97" i="25"/>
  <c r="F98" i="25"/>
  <c r="G98" i="25"/>
  <c r="I98" i="25"/>
  <c r="J98" i="25"/>
  <c r="K98" i="25"/>
  <c r="AU98" i="25"/>
  <c r="F99" i="25"/>
  <c r="G99" i="25"/>
  <c r="I99" i="25"/>
  <c r="J99" i="25"/>
  <c r="K99" i="25"/>
  <c r="AU99" i="25"/>
  <c r="F100" i="25"/>
  <c r="G100" i="25"/>
  <c r="I100" i="25"/>
  <c r="J100" i="25"/>
  <c r="K100" i="25"/>
  <c r="AU100" i="25"/>
  <c r="F101" i="25"/>
  <c r="G101" i="25"/>
  <c r="I101" i="25"/>
  <c r="J101" i="25"/>
  <c r="K101" i="25"/>
  <c r="AU101" i="25"/>
  <c r="F102" i="25"/>
  <c r="G102" i="25"/>
  <c r="I102" i="25"/>
  <c r="J102" i="25"/>
  <c r="K102" i="25"/>
  <c r="AU102" i="25"/>
  <c r="F103" i="25"/>
  <c r="G103" i="25"/>
  <c r="I103" i="25"/>
  <c r="J103" i="25"/>
  <c r="K103" i="25"/>
  <c r="AU103" i="25"/>
  <c r="F104" i="25"/>
  <c r="G104" i="25"/>
  <c r="I104" i="25"/>
  <c r="J104" i="25"/>
  <c r="K104" i="25"/>
  <c r="AU104" i="25"/>
  <c r="F105" i="25"/>
  <c r="G105" i="25"/>
  <c r="I105" i="25"/>
  <c r="J105" i="25"/>
  <c r="K105" i="25"/>
  <c r="AU105" i="25"/>
  <c r="F106" i="25"/>
  <c r="G106" i="25"/>
  <c r="I106" i="25"/>
  <c r="J106" i="25"/>
  <c r="K106" i="25"/>
  <c r="AU106" i="25"/>
  <c r="F107" i="25"/>
  <c r="G107" i="25"/>
  <c r="I107" i="25"/>
  <c r="J107" i="25"/>
  <c r="K107" i="25"/>
  <c r="AU107" i="25"/>
  <c r="F108" i="25"/>
  <c r="G108" i="25"/>
  <c r="I108" i="25"/>
  <c r="J108" i="25"/>
  <c r="K108" i="25"/>
  <c r="AU108" i="25"/>
  <c r="F109" i="25"/>
  <c r="G109" i="25"/>
  <c r="I109" i="25"/>
  <c r="J109" i="25"/>
  <c r="K109" i="25"/>
  <c r="AU109" i="25"/>
  <c r="F110" i="25"/>
  <c r="G110" i="25"/>
  <c r="I110" i="25"/>
  <c r="J110" i="25"/>
  <c r="K110" i="25"/>
  <c r="AU110" i="25"/>
  <c r="F111" i="25"/>
  <c r="G111" i="25"/>
  <c r="I111" i="25"/>
  <c r="J111" i="25"/>
  <c r="K111" i="25"/>
  <c r="AU111" i="25"/>
  <c r="F112" i="25"/>
  <c r="G112" i="25"/>
  <c r="I112" i="25"/>
  <c r="J112" i="25"/>
  <c r="K112" i="25"/>
  <c r="AU112" i="25"/>
  <c r="F113" i="25"/>
  <c r="G113" i="25"/>
  <c r="I113" i="25"/>
  <c r="J113" i="25"/>
  <c r="K113" i="25"/>
  <c r="AU113" i="25"/>
  <c r="F114" i="25"/>
  <c r="G114" i="25"/>
  <c r="I114" i="25"/>
  <c r="J114" i="25"/>
  <c r="K114" i="25"/>
  <c r="AU114" i="25"/>
  <c r="F115" i="25"/>
  <c r="G115" i="25"/>
  <c r="I115" i="25"/>
  <c r="J115" i="25"/>
  <c r="K115" i="25"/>
  <c r="AU115" i="25"/>
  <c r="F116" i="25"/>
  <c r="G116" i="25"/>
  <c r="I116" i="25"/>
  <c r="J116" i="25"/>
  <c r="K116" i="25"/>
  <c r="AU116" i="25"/>
  <c r="F117" i="25"/>
  <c r="G117" i="25"/>
  <c r="I117" i="25"/>
  <c r="J117" i="25"/>
  <c r="K117" i="25"/>
  <c r="AU117" i="25"/>
  <c r="F118" i="25"/>
  <c r="G118" i="25"/>
  <c r="I118" i="25"/>
  <c r="J118" i="25"/>
  <c r="K118" i="25"/>
  <c r="AU118" i="25"/>
  <c r="F119" i="25"/>
  <c r="G119" i="25"/>
  <c r="I119" i="25"/>
  <c r="J119" i="25"/>
  <c r="K119" i="25"/>
  <c r="AU119" i="25"/>
  <c r="F120" i="25"/>
  <c r="G120" i="25"/>
  <c r="I120" i="25"/>
  <c r="J120" i="25"/>
  <c r="K120" i="25"/>
  <c r="AU120" i="25"/>
  <c r="F121" i="25"/>
  <c r="G121" i="25"/>
  <c r="I121" i="25"/>
  <c r="J121" i="25"/>
  <c r="K121" i="25"/>
  <c r="AU121" i="25"/>
  <c r="F122" i="25"/>
  <c r="G122" i="25"/>
  <c r="I122" i="25"/>
  <c r="J122" i="25"/>
  <c r="K122" i="25"/>
  <c r="AU122" i="25"/>
  <c r="F123" i="25"/>
  <c r="G123" i="25"/>
  <c r="I123" i="25"/>
  <c r="J123" i="25"/>
  <c r="K123" i="25"/>
  <c r="AU123" i="25"/>
  <c r="F124" i="25"/>
  <c r="G124" i="25"/>
  <c r="I124" i="25"/>
  <c r="J124" i="25"/>
  <c r="K124" i="25"/>
  <c r="AU124" i="25"/>
  <c r="F125" i="25"/>
  <c r="G125" i="25"/>
  <c r="I125" i="25"/>
  <c r="J125" i="25"/>
  <c r="K125" i="25"/>
  <c r="AU125" i="25"/>
  <c r="F126" i="25"/>
  <c r="G126" i="25"/>
  <c r="I126" i="25"/>
  <c r="J126" i="25"/>
  <c r="K126" i="25"/>
  <c r="AU126" i="25"/>
  <c r="F127" i="25"/>
  <c r="G127" i="25"/>
  <c r="I127" i="25"/>
  <c r="J127" i="25"/>
  <c r="K127" i="25"/>
  <c r="AU127" i="25"/>
  <c r="F128" i="25"/>
  <c r="G128" i="25"/>
  <c r="I128" i="25"/>
  <c r="J128" i="25"/>
  <c r="K128" i="25"/>
  <c r="AU128" i="25"/>
  <c r="F129" i="25"/>
  <c r="G129" i="25"/>
  <c r="I129" i="25"/>
  <c r="J129" i="25"/>
  <c r="K129" i="25"/>
  <c r="AU129" i="25"/>
  <c r="F130" i="25"/>
  <c r="G130" i="25"/>
  <c r="I130" i="25"/>
  <c r="J130" i="25"/>
  <c r="K130" i="25"/>
  <c r="AU130" i="25"/>
  <c r="F131" i="25"/>
  <c r="G131" i="25"/>
  <c r="I131" i="25"/>
  <c r="J131" i="25"/>
  <c r="K131" i="25"/>
  <c r="AU131" i="25"/>
  <c r="F132" i="25"/>
  <c r="G132" i="25"/>
  <c r="I132" i="25"/>
  <c r="J132" i="25"/>
  <c r="K132" i="25"/>
  <c r="AU132" i="25"/>
  <c r="F133" i="25"/>
  <c r="G133" i="25"/>
  <c r="I133" i="25"/>
  <c r="J133" i="25"/>
  <c r="K133" i="25"/>
  <c r="AU133" i="25"/>
  <c r="F134" i="25"/>
  <c r="G134" i="25"/>
  <c r="I134" i="25"/>
  <c r="J134" i="25"/>
  <c r="K134" i="25"/>
  <c r="AU134" i="25"/>
  <c r="F135" i="25"/>
  <c r="G135" i="25"/>
  <c r="I135" i="25"/>
  <c r="J135" i="25"/>
  <c r="K135" i="25"/>
  <c r="AU135" i="25"/>
  <c r="F136" i="25"/>
  <c r="G136" i="25"/>
  <c r="I136" i="25"/>
  <c r="J136" i="25"/>
  <c r="K136" i="25"/>
  <c r="AU136" i="25"/>
  <c r="F137" i="25"/>
  <c r="G137" i="25"/>
  <c r="I137" i="25"/>
  <c r="J137" i="25"/>
  <c r="K137" i="25"/>
  <c r="AU137" i="25"/>
  <c r="F138" i="25"/>
  <c r="G138" i="25"/>
  <c r="I138" i="25"/>
  <c r="J138" i="25"/>
  <c r="K138" i="25"/>
  <c r="AU138" i="25"/>
  <c r="F139" i="25"/>
  <c r="G139" i="25"/>
  <c r="I139" i="25"/>
  <c r="J139" i="25"/>
  <c r="K139" i="25"/>
  <c r="AU139" i="25"/>
  <c r="F140" i="25"/>
  <c r="G140" i="25"/>
  <c r="I140" i="25"/>
  <c r="J140" i="25"/>
  <c r="K140" i="25"/>
  <c r="AU140" i="25"/>
  <c r="F141" i="25"/>
  <c r="G141" i="25"/>
  <c r="I141" i="25"/>
  <c r="J141" i="25"/>
  <c r="K141" i="25"/>
  <c r="AU141" i="25"/>
  <c r="F142" i="25"/>
  <c r="G142" i="25"/>
  <c r="I142" i="25"/>
  <c r="J142" i="25"/>
  <c r="K142" i="25"/>
  <c r="AU142" i="25"/>
  <c r="F143" i="25"/>
  <c r="G143" i="25"/>
  <c r="I143" i="25"/>
  <c r="J143" i="25"/>
  <c r="K143" i="25"/>
  <c r="AU143" i="25"/>
  <c r="F144" i="25"/>
  <c r="G144" i="25"/>
  <c r="I144" i="25"/>
  <c r="J144" i="25"/>
  <c r="K144" i="25"/>
  <c r="AU144" i="25"/>
  <c r="F145" i="25"/>
  <c r="G145" i="25"/>
  <c r="I145" i="25"/>
  <c r="J145" i="25"/>
  <c r="K145" i="25"/>
  <c r="AU145" i="25"/>
  <c r="F146" i="25"/>
  <c r="G146" i="25"/>
  <c r="I146" i="25"/>
  <c r="J146" i="25"/>
  <c r="K146" i="25"/>
  <c r="AU146" i="25"/>
  <c r="F147" i="25"/>
  <c r="G147" i="25"/>
  <c r="I147" i="25"/>
  <c r="J147" i="25"/>
  <c r="K147" i="25"/>
  <c r="AU147" i="25"/>
  <c r="F148" i="25"/>
  <c r="G148" i="25"/>
  <c r="I148" i="25"/>
  <c r="J148" i="25"/>
  <c r="K148" i="25"/>
  <c r="AU148" i="25"/>
  <c r="F149" i="25"/>
  <c r="G149" i="25"/>
  <c r="I149" i="25"/>
  <c r="J149" i="25"/>
  <c r="K149" i="25"/>
  <c r="AU149" i="25"/>
  <c r="F150" i="25"/>
  <c r="G150" i="25"/>
  <c r="I150" i="25"/>
  <c r="J150" i="25"/>
  <c r="K150" i="25"/>
  <c r="AU150" i="25"/>
  <c r="F151" i="25"/>
  <c r="G151" i="25"/>
  <c r="I151" i="25"/>
  <c r="J151" i="25"/>
  <c r="K151" i="25"/>
  <c r="AU151" i="25"/>
  <c r="F152" i="25"/>
  <c r="G152" i="25"/>
  <c r="I152" i="25"/>
  <c r="J152" i="25"/>
  <c r="K152" i="25"/>
  <c r="AU152" i="25"/>
  <c r="F153" i="25"/>
  <c r="G153" i="25"/>
  <c r="I153" i="25"/>
  <c r="J153" i="25"/>
  <c r="K153" i="25"/>
  <c r="AU153" i="25"/>
  <c r="F154" i="25"/>
  <c r="G154" i="25"/>
  <c r="I154" i="25"/>
  <c r="J154" i="25"/>
  <c r="K154" i="25"/>
  <c r="AU154" i="25"/>
  <c r="F155" i="25"/>
  <c r="G155" i="25"/>
  <c r="I155" i="25"/>
  <c r="J155" i="25"/>
  <c r="K155" i="25"/>
  <c r="AU155" i="25"/>
  <c r="F156" i="25"/>
  <c r="G156" i="25"/>
  <c r="I156" i="25"/>
  <c r="J156" i="25"/>
  <c r="K156" i="25"/>
  <c r="AU156" i="25"/>
  <c r="F157" i="25"/>
  <c r="G157" i="25"/>
  <c r="I157" i="25"/>
  <c r="J157" i="25"/>
  <c r="K157" i="25"/>
  <c r="AU157" i="25"/>
  <c r="F158" i="25"/>
  <c r="G158" i="25"/>
  <c r="I158" i="25"/>
  <c r="J158" i="25"/>
  <c r="K158" i="25"/>
  <c r="AU158" i="25"/>
  <c r="F159" i="25"/>
  <c r="G159" i="25"/>
  <c r="I159" i="25"/>
  <c r="J159" i="25"/>
  <c r="K159" i="25"/>
  <c r="AU159" i="25"/>
  <c r="F160" i="25"/>
  <c r="G160" i="25"/>
  <c r="I160" i="25"/>
  <c r="J160" i="25"/>
  <c r="K160" i="25"/>
  <c r="AU160" i="25"/>
  <c r="F161" i="25"/>
  <c r="G161" i="25"/>
  <c r="I161" i="25"/>
  <c r="J161" i="25"/>
  <c r="K161" i="25"/>
  <c r="AU161" i="25"/>
  <c r="F162" i="25"/>
  <c r="G162" i="25"/>
  <c r="I162" i="25"/>
  <c r="J162" i="25"/>
  <c r="K162" i="25"/>
  <c r="AU162" i="25"/>
  <c r="F163" i="25"/>
  <c r="G163" i="25"/>
  <c r="I163" i="25"/>
  <c r="J163" i="25"/>
  <c r="K163" i="25"/>
  <c r="AU163" i="25"/>
  <c r="F164" i="25"/>
  <c r="G164" i="25"/>
  <c r="I164" i="25"/>
  <c r="J164" i="25"/>
  <c r="K164" i="25"/>
  <c r="AU164" i="25"/>
  <c r="F165" i="25"/>
  <c r="G165" i="25"/>
  <c r="I165" i="25"/>
  <c r="J165" i="25"/>
  <c r="K165" i="25"/>
  <c r="AU165" i="25"/>
  <c r="F166" i="25"/>
  <c r="G166" i="25"/>
  <c r="I166" i="25"/>
  <c r="J166" i="25"/>
  <c r="K166" i="25"/>
  <c r="AU166" i="25"/>
  <c r="F167" i="25"/>
  <c r="G167" i="25"/>
  <c r="I167" i="25"/>
  <c r="J167" i="25"/>
  <c r="K167" i="25"/>
  <c r="AU167" i="25"/>
  <c r="F168" i="25"/>
  <c r="G168" i="25"/>
  <c r="I168" i="25"/>
  <c r="J168" i="25"/>
  <c r="K168" i="25"/>
  <c r="AU168" i="25"/>
  <c r="F169" i="25"/>
  <c r="G169" i="25"/>
  <c r="I169" i="25"/>
  <c r="J169" i="25"/>
  <c r="K169" i="25"/>
  <c r="AU169" i="25"/>
  <c r="F170" i="25"/>
  <c r="G170" i="25"/>
  <c r="I170" i="25"/>
  <c r="J170" i="25"/>
  <c r="K170" i="25"/>
  <c r="AU170" i="25"/>
  <c r="F171" i="25"/>
  <c r="G171" i="25"/>
  <c r="I171" i="25"/>
  <c r="J171" i="25"/>
  <c r="K171" i="25"/>
  <c r="AU171" i="25"/>
  <c r="F172" i="25"/>
  <c r="G172" i="25"/>
  <c r="I172" i="25"/>
  <c r="J172" i="25"/>
  <c r="K172" i="25"/>
  <c r="AU172" i="25"/>
  <c r="F173" i="25"/>
  <c r="G173" i="25"/>
  <c r="I173" i="25"/>
  <c r="J173" i="25"/>
  <c r="K173" i="25"/>
  <c r="AU173" i="25"/>
  <c r="F174" i="25"/>
  <c r="G174" i="25"/>
  <c r="I174" i="25"/>
  <c r="J174" i="25"/>
  <c r="K174" i="25"/>
  <c r="AU174" i="25"/>
  <c r="F175" i="25"/>
  <c r="G175" i="25"/>
  <c r="I175" i="25"/>
  <c r="J175" i="25"/>
  <c r="K175" i="25"/>
  <c r="AU175" i="25"/>
  <c r="F176" i="25"/>
  <c r="G176" i="25"/>
  <c r="I176" i="25"/>
  <c r="J176" i="25"/>
  <c r="K176" i="25"/>
  <c r="AU176" i="25"/>
  <c r="F177" i="25"/>
  <c r="G177" i="25"/>
  <c r="I177" i="25"/>
  <c r="J177" i="25"/>
  <c r="K177" i="25"/>
  <c r="AU177" i="25"/>
  <c r="F178" i="25"/>
  <c r="G178" i="25"/>
  <c r="I178" i="25"/>
  <c r="J178" i="25"/>
  <c r="K178" i="25"/>
  <c r="AU178" i="25"/>
  <c r="F179" i="25"/>
  <c r="G179" i="25"/>
  <c r="I179" i="25"/>
  <c r="J179" i="25"/>
  <c r="K179" i="25"/>
  <c r="AU179" i="25"/>
  <c r="F180" i="25"/>
  <c r="G180" i="25"/>
  <c r="I180" i="25"/>
  <c r="J180" i="25"/>
  <c r="K180" i="25"/>
  <c r="AU180" i="25"/>
  <c r="F181" i="25"/>
  <c r="G181" i="25"/>
  <c r="I181" i="25"/>
  <c r="J181" i="25"/>
  <c r="K181" i="25"/>
  <c r="AU181" i="25"/>
  <c r="F182" i="25"/>
  <c r="G182" i="25"/>
  <c r="I182" i="25"/>
  <c r="J182" i="25"/>
  <c r="K182" i="25"/>
  <c r="AU182" i="25"/>
  <c r="F183" i="25"/>
  <c r="G183" i="25"/>
  <c r="I183" i="25"/>
  <c r="J183" i="25"/>
  <c r="K183" i="25"/>
  <c r="AU183" i="25"/>
  <c r="F184" i="25"/>
  <c r="G184" i="25"/>
  <c r="I184" i="25"/>
  <c r="J184" i="25"/>
  <c r="K184" i="25"/>
  <c r="AU184" i="25"/>
  <c r="F185" i="25"/>
  <c r="G185" i="25"/>
  <c r="I185" i="25"/>
  <c r="J185" i="25"/>
  <c r="K185" i="25"/>
  <c r="AU185" i="25"/>
  <c r="F186" i="25"/>
  <c r="G186" i="25"/>
  <c r="I186" i="25"/>
  <c r="J186" i="25"/>
  <c r="K186" i="25"/>
  <c r="AU186" i="25"/>
  <c r="F187" i="25"/>
  <c r="G187" i="25"/>
  <c r="I187" i="25"/>
  <c r="J187" i="25"/>
  <c r="K187" i="25"/>
  <c r="AU187" i="25"/>
  <c r="F188" i="25"/>
  <c r="G188" i="25"/>
  <c r="I188" i="25"/>
  <c r="J188" i="25"/>
  <c r="K188" i="25"/>
  <c r="AU188" i="25"/>
  <c r="F189" i="25"/>
  <c r="G189" i="25"/>
  <c r="I189" i="25"/>
  <c r="J189" i="25"/>
  <c r="K189" i="25"/>
  <c r="AU189" i="25"/>
  <c r="F190" i="25"/>
  <c r="G190" i="25"/>
  <c r="I190" i="25"/>
  <c r="J190" i="25"/>
  <c r="K190" i="25"/>
  <c r="AU190" i="25"/>
  <c r="F191" i="25"/>
  <c r="G191" i="25"/>
  <c r="I191" i="25"/>
  <c r="J191" i="25"/>
  <c r="K191" i="25"/>
  <c r="AU191" i="25"/>
  <c r="F192" i="25"/>
  <c r="G192" i="25"/>
  <c r="I192" i="25"/>
  <c r="J192" i="25"/>
  <c r="K192" i="25"/>
  <c r="AU192" i="25"/>
  <c r="F193" i="25"/>
  <c r="G193" i="25"/>
  <c r="I193" i="25"/>
  <c r="J193" i="25"/>
  <c r="K193" i="25"/>
  <c r="AU193" i="25"/>
  <c r="F194" i="25"/>
  <c r="G194" i="25"/>
  <c r="I194" i="25"/>
  <c r="J194" i="25"/>
  <c r="K194" i="25"/>
  <c r="AU194" i="25"/>
  <c r="F195" i="25"/>
  <c r="G195" i="25"/>
  <c r="I195" i="25"/>
  <c r="J195" i="25"/>
  <c r="K195" i="25"/>
  <c r="AU195" i="25"/>
  <c r="F196" i="25"/>
  <c r="G196" i="25"/>
  <c r="I196" i="25"/>
  <c r="J196" i="25"/>
  <c r="K196" i="25"/>
  <c r="AU196" i="25"/>
  <c r="F197" i="25"/>
  <c r="G197" i="25"/>
  <c r="I197" i="25"/>
  <c r="J197" i="25"/>
  <c r="K197" i="25"/>
  <c r="AU197" i="25"/>
  <c r="F198" i="25"/>
  <c r="G198" i="25"/>
  <c r="I198" i="25"/>
  <c r="J198" i="25"/>
  <c r="K198" i="25"/>
  <c r="AU198" i="25"/>
  <c r="F199" i="25"/>
  <c r="G199" i="25"/>
  <c r="I199" i="25"/>
  <c r="J199" i="25"/>
  <c r="K199" i="25"/>
  <c r="AU199" i="25"/>
  <c r="F200" i="25"/>
  <c r="G200" i="25"/>
  <c r="I200" i="25"/>
  <c r="J200" i="25"/>
  <c r="K200" i="25"/>
  <c r="AU200" i="25"/>
  <c r="F201" i="25"/>
  <c r="G201" i="25"/>
  <c r="I201" i="25"/>
  <c r="J201" i="25"/>
  <c r="K201" i="25"/>
  <c r="AU201" i="25"/>
  <c r="F202" i="25"/>
  <c r="G202" i="25"/>
  <c r="I202" i="25"/>
  <c r="J202" i="25"/>
  <c r="K202" i="25"/>
  <c r="AU202" i="25"/>
  <c r="F203" i="25"/>
  <c r="G203" i="25"/>
  <c r="I203" i="25"/>
  <c r="J203" i="25"/>
  <c r="K203" i="25"/>
  <c r="AU203" i="25"/>
  <c r="F204" i="25"/>
  <c r="G204" i="25"/>
  <c r="I204" i="25"/>
  <c r="J204" i="25"/>
  <c r="K204" i="25"/>
  <c r="AU204" i="25"/>
  <c r="F205" i="25"/>
  <c r="G205" i="25"/>
  <c r="I205" i="25"/>
  <c r="J205" i="25"/>
  <c r="K205" i="25"/>
  <c r="AU205" i="25"/>
  <c r="F206" i="25"/>
  <c r="G206" i="25"/>
  <c r="I206" i="25"/>
  <c r="J206" i="25"/>
  <c r="K206" i="25"/>
  <c r="AU206" i="25"/>
  <c r="F207" i="25"/>
  <c r="G207" i="25"/>
  <c r="I207" i="25"/>
  <c r="J207" i="25"/>
  <c r="K207" i="25"/>
  <c r="AU207" i="25"/>
  <c r="F208" i="25"/>
  <c r="G208" i="25"/>
  <c r="I208" i="25"/>
  <c r="J208" i="25"/>
  <c r="K208" i="25"/>
  <c r="AU208" i="25"/>
  <c r="F209" i="25"/>
  <c r="G209" i="25"/>
  <c r="I209" i="25"/>
  <c r="J209" i="25"/>
  <c r="K209" i="25"/>
  <c r="AU209" i="25"/>
  <c r="F210" i="25"/>
  <c r="G210" i="25"/>
  <c r="I210" i="25"/>
  <c r="J210" i="25"/>
  <c r="K210" i="25"/>
  <c r="AU210" i="25"/>
  <c r="F211" i="25"/>
  <c r="G211" i="25"/>
  <c r="I211" i="25"/>
  <c r="J211" i="25"/>
  <c r="K211" i="25"/>
  <c r="AU211" i="25"/>
  <c r="F212" i="25"/>
  <c r="G212" i="25"/>
  <c r="I212" i="25"/>
  <c r="J212" i="25"/>
  <c r="K212" i="25"/>
  <c r="AU212" i="25"/>
  <c r="F213" i="25"/>
  <c r="G213" i="25"/>
  <c r="I213" i="25"/>
  <c r="J213" i="25"/>
  <c r="K213" i="25"/>
  <c r="AU213" i="25"/>
  <c r="F214" i="25"/>
  <c r="G214" i="25"/>
  <c r="I214" i="25"/>
  <c r="J214" i="25"/>
  <c r="K214" i="25"/>
  <c r="AU214" i="25"/>
  <c r="F215" i="25"/>
  <c r="G215" i="25"/>
  <c r="I215" i="25"/>
  <c r="J215" i="25"/>
  <c r="K215" i="25"/>
  <c r="AU215" i="25"/>
  <c r="F216" i="25"/>
  <c r="G216" i="25"/>
  <c r="I216" i="25"/>
  <c r="J216" i="25"/>
  <c r="K216" i="25"/>
  <c r="AU216" i="25"/>
  <c r="F217" i="25"/>
  <c r="G217" i="25"/>
  <c r="I217" i="25"/>
  <c r="J217" i="25"/>
  <c r="K217" i="25"/>
  <c r="AU217" i="25"/>
  <c r="F218" i="25"/>
  <c r="G218" i="25"/>
  <c r="I218" i="25"/>
  <c r="J218" i="25"/>
  <c r="K218" i="25"/>
  <c r="AU218" i="25"/>
  <c r="F219" i="25"/>
  <c r="G219" i="25"/>
  <c r="I219" i="25"/>
  <c r="J219" i="25"/>
  <c r="K219" i="25"/>
  <c r="AU219" i="25"/>
  <c r="F220" i="25"/>
  <c r="G220" i="25"/>
  <c r="I220" i="25"/>
  <c r="J220" i="25"/>
  <c r="K220" i="25"/>
  <c r="AU220" i="25"/>
  <c r="F221" i="25"/>
  <c r="G221" i="25"/>
  <c r="I221" i="25"/>
  <c r="J221" i="25"/>
  <c r="K221" i="25"/>
  <c r="AU221" i="25"/>
  <c r="F222" i="25"/>
  <c r="G222" i="25"/>
  <c r="I222" i="25"/>
  <c r="J222" i="25"/>
  <c r="K222" i="25"/>
  <c r="AU222" i="25"/>
  <c r="F223" i="25"/>
  <c r="G223" i="25"/>
  <c r="I223" i="25"/>
  <c r="J223" i="25"/>
  <c r="K223" i="25"/>
  <c r="AU223" i="25"/>
  <c r="F224" i="25"/>
  <c r="G224" i="25"/>
  <c r="I224" i="25"/>
  <c r="J224" i="25"/>
  <c r="K224" i="25"/>
  <c r="AU224" i="25"/>
  <c r="F225" i="25"/>
  <c r="G225" i="25"/>
  <c r="I225" i="25"/>
  <c r="J225" i="25"/>
  <c r="K225" i="25"/>
  <c r="AU225" i="25"/>
  <c r="F226" i="25"/>
  <c r="G226" i="25"/>
  <c r="I226" i="25"/>
  <c r="J226" i="25"/>
  <c r="K226" i="25"/>
  <c r="AU226" i="25"/>
  <c r="F227" i="25"/>
  <c r="G227" i="25"/>
  <c r="I227" i="25"/>
  <c r="J227" i="25"/>
  <c r="K227" i="25"/>
  <c r="AU227" i="25"/>
  <c r="F228" i="25"/>
  <c r="G228" i="25"/>
  <c r="I228" i="25"/>
  <c r="J228" i="25"/>
  <c r="K228" i="25"/>
  <c r="AU228" i="25"/>
  <c r="F229" i="25"/>
  <c r="G229" i="25"/>
  <c r="I229" i="25"/>
  <c r="J229" i="25"/>
  <c r="K229" i="25"/>
  <c r="AU229" i="25"/>
  <c r="F230" i="25"/>
  <c r="G230" i="25"/>
  <c r="I230" i="25"/>
  <c r="J230" i="25"/>
  <c r="K230" i="25"/>
  <c r="AU230" i="25"/>
  <c r="F231" i="25"/>
  <c r="G231" i="25"/>
  <c r="I231" i="25"/>
  <c r="J231" i="25"/>
  <c r="K231" i="25"/>
  <c r="AU231" i="25"/>
  <c r="F232" i="25"/>
  <c r="G232" i="25"/>
  <c r="I232" i="25"/>
  <c r="J232" i="25"/>
  <c r="K232" i="25"/>
  <c r="AU232" i="25"/>
  <c r="F233" i="25"/>
  <c r="G233" i="25"/>
  <c r="I233" i="25"/>
  <c r="J233" i="25"/>
  <c r="K233" i="25"/>
  <c r="AU233" i="25"/>
  <c r="F234" i="25"/>
  <c r="G234" i="25"/>
  <c r="I234" i="25"/>
  <c r="J234" i="25"/>
  <c r="K234" i="25"/>
  <c r="AU234" i="25"/>
  <c r="F235" i="25"/>
  <c r="G235" i="25"/>
  <c r="I235" i="25"/>
  <c r="J235" i="25"/>
  <c r="K235" i="25"/>
  <c r="AU235" i="25"/>
  <c r="F236" i="25"/>
  <c r="G236" i="25"/>
  <c r="I236" i="25"/>
  <c r="J236" i="25"/>
  <c r="K236" i="25"/>
  <c r="AU236" i="25"/>
  <c r="F237" i="25"/>
  <c r="G237" i="25"/>
  <c r="I237" i="25"/>
  <c r="J237" i="25"/>
  <c r="K237" i="25"/>
  <c r="AU237" i="25"/>
  <c r="F238" i="25"/>
  <c r="G238" i="25"/>
  <c r="I238" i="25"/>
  <c r="J238" i="25"/>
  <c r="K238" i="25"/>
  <c r="AU238" i="25"/>
  <c r="F239" i="25"/>
  <c r="G239" i="25"/>
  <c r="I239" i="25"/>
  <c r="J239" i="25"/>
  <c r="K239" i="25"/>
  <c r="AU239" i="25"/>
  <c r="F240" i="25"/>
  <c r="G240" i="25"/>
  <c r="I240" i="25"/>
  <c r="J240" i="25"/>
  <c r="K240" i="25"/>
  <c r="AU240" i="25"/>
  <c r="F241" i="25"/>
  <c r="G241" i="25"/>
  <c r="I241" i="25"/>
  <c r="J241" i="25"/>
  <c r="K241" i="25"/>
  <c r="AU241" i="25"/>
  <c r="F242" i="25"/>
  <c r="G242" i="25"/>
  <c r="I242" i="25"/>
  <c r="J242" i="25"/>
  <c r="K242" i="25"/>
  <c r="AU242" i="25"/>
  <c r="F243" i="25"/>
  <c r="G243" i="25"/>
  <c r="I243" i="25"/>
  <c r="J243" i="25"/>
  <c r="K243" i="25"/>
  <c r="AU243" i="25"/>
  <c r="F244" i="25"/>
  <c r="G244" i="25"/>
  <c r="I244" i="25"/>
  <c r="J244" i="25"/>
  <c r="K244" i="25"/>
  <c r="AU244" i="25"/>
  <c r="F245" i="25"/>
  <c r="G245" i="25"/>
  <c r="I245" i="25"/>
  <c r="J245" i="25"/>
  <c r="K245" i="25"/>
  <c r="AU245" i="25"/>
  <c r="F246" i="25"/>
  <c r="G246" i="25"/>
  <c r="I246" i="25"/>
  <c r="J246" i="25"/>
  <c r="K246" i="25"/>
  <c r="AU246" i="25"/>
  <c r="F247" i="25"/>
  <c r="G247" i="25"/>
  <c r="I247" i="25"/>
  <c r="J247" i="25"/>
  <c r="K247" i="25"/>
  <c r="AU247" i="25"/>
  <c r="F248" i="25"/>
  <c r="G248" i="25"/>
  <c r="I248" i="25"/>
  <c r="J248" i="25"/>
  <c r="K248" i="25"/>
  <c r="AU248" i="25"/>
  <c r="F249" i="25"/>
  <c r="G249" i="25"/>
  <c r="I249" i="25"/>
  <c r="J249" i="25"/>
  <c r="K249" i="25"/>
  <c r="AU249" i="25"/>
  <c r="F250" i="25"/>
  <c r="G250" i="25"/>
  <c r="I250" i="25"/>
  <c r="J250" i="25"/>
  <c r="K250" i="25"/>
  <c r="AU250" i="25"/>
  <c r="F251" i="25"/>
  <c r="G251" i="25"/>
  <c r="I251" i="25"/>
  <c r="J251" i="25"/>
  <c r="K251" i="25"/>
  <c r="AU251" i="25"/>
  <c r="F252" i="25"/>
  <c r="G252" i="25"/>
  <c r="I252" i="25"/>
  <c r="J252" i="25"/>
  <c r="K252" i="25"/>
  <c r="AU252" i="25"/>
  <c r="F253" i="25"/>
  <c r="G253" i="25"/>
  <c r="I253" i="25"/>
  <c r="J253" i="25"/>
  <c r="K253" i="25"/>
  <c r="AU253" i="25"/>
  <c r="F254" i="25"/>
  <c r="G254" i="25"/>
  <c r="I254" i="25"/>
  <c r="J254" i="25"/>
  <c r="K254" i="25"/>
  <c r="AU254" i="25"/>
  <c r="F255" i="25"/>
  <c r="G255" i="25"/>
  <c r="I255" i="25"/>
  <c r="J255" i="25"/>
  <c r="K255" i="25"/>
  <c r="AU255" i="25"/>
  <c r="F256" i="25"/>
  <c r="G256" i="25"/>
  <c r="I256" i="25"/>
  <c r="J256" i="25"/>
  <c r="K256" i="25"/>
  <c r="AU256" i="25"/>
  <c r="F257" i="25"/>
  <c r="G257" i="25"/>
  <c r="I257" i="25"/>
  <c r="J257" i="25"/>
  <c r="K257" i="25"/>
  <c r="AU257" i="25"/>
  <c r="F258" i="25"/>
  <c r="G258" i="25"/>
  <c r="I258" i="25"/>
  <c r="J258" i="25"/>
  <c r="K258" i="25"/>
  <c r="AU258" i="25"/>
  <c r="F259" i="25"/>
  <c r="G259" i="25"/>
  <c r="I259" i="25"/>
  <c r="J259" i="25"/>
  <c r="K259" i="25"/>
  <c r="AU259" i="25"/>
  <c r="F260" i="25"/>
  <c r="G260" i="25"/>
  <c r="I260" i="25"/>
  <c r="J260" i="25"/>
  <c r="K260" i="25"/>
  <c r="AU260" i="25"/>
  <c r="F261" i="25"/>
  <c r="G261" i="25"/>
  <c r="I261" i="25"/>
  <c r="J261" i="25"/>
  <c r="K261" i="25"/>
  <c r="AU261" i="25"/>
  <c r="F262" i="25"/>
  <c r="G262" i="25"/>
  <c r="I262" i="25"/>
  <c r="J262" i="25"/>
  <c r="K262" i="25"/>
  <c r="AU262" i="25"/>
  <c r="F263" i="25"/>
  <c r="G263" i="25"/>
  <c r="I263" i="25"/>
  <c r="J263" i="25"/>
  <c r="K263" i="25"/>
  <c r="AU263" i="25"/>
  <c r="F264" i="25"/>
  <c r="G264" i="25"/>
  <c r="I264" i="25"/>
  <c r="J264" i="25"/>
  <c r="K264" i="25"/>
  <c r="AU264" i="25"/>
  <c r="F265" i="25"/>
  <c r="G265" i="25"/>
  <c r="I265" i="25"/>
  <c r="J265" i="25"/>
  <c r="K265" i="25"/>
  <c r="AU265" i="25"/>
  <c r="F266" i="25"/>
  <c r="G266" i="25"/>
  <c r="I266" i="25"/>
  <c r="J266" i="25"/>
  <c r="K266" i="25"/>
  <c r="AU266" i="25"/>
  <c r="F267" i="25"/>
  <c r="G267" i="25"/>
  <c r="I267" i="25"/>
  <c r="J267" i="25"/>
  <c r="K267" i="25"/>
  <c r="AU267" i="25"/>
  <c r="F268" i="25"/>
  <c r="G268" i="25"/>
  <c r="I268" i="25"/>
  <c r="J268" i="25"/>
  <c r="K268" i="25"/>
  <c r="AU268" i="25"/>
  <c r="F269" i="25"/>
  <c r="G269" i="25"/>
  <c r="I269" i="25"/>
  <c r="J269" i="25"/>
  <c r="K269" i="25"/>
  <c r="AU269" i="25"/>
  <c r="F270" i="25"/>
  <c r="G270" i="25"/>
  <c r="I270" i="25"/>
  <c r="J270" i="25"/>
  <c r="K270" i="25"/>
  <c r="AU270" i="25"/>
  <c r="F271" i="25"/>
  <c r="G271" i="25"/>
  <c r="I271" i="25"/>
  <c r="J271" i="25"/>
  <c r="K271" i="25"/>
  <c r="AU271" i="25"/>
  <c r="F272" i="25"/>
  <c r="G272" i="25"/>
  <c r="I272" i="25"/>
  <c r="J272" i="25"/>
  <c r="K272" i="25"/>
  <c r="AU272" i="25"/>
  <c r="F273" i="25"/>
  <c r="G273" i="25"/>
  <c r="I273" i="25"/>
  <c r="J273" i="25"/>
  <c r="K273" i="25"/>
  <c r="AU273" i="25"/>
  <c r="F274" i="25"/>
  <c r="G274" i="25"/>
  <c r="I274" i="25"/>
  <c r="J274" i="25"/>
  <c r="K274" i="25"/>
  <c r="AU274" i="25"/>
  <c r="F275" i="25"/>
  <c r="G275" i="25"/>
  <c r="I275" i="25"/>
  <c r="J275" i="25"/>
  <c r="K275" i="25"/>
  <c r="AU275" i="25"/>
  <c r="F276" i="25"/>
  <c r="G276" i="25"/>
  <c r="I276" i="25"/>
  <c r="J276" i="25"/>
  <c r="K276" i="25"/>
  <c r="AU276" i="25"/>
  <c r="F277" i="25"/>
  <c r="G277" i="25"/>
  <c r="I277" i="25"/>
  <c r="J277" i="25"/>
  <c r="K277" i="25"/>
  <c r="AU277" i="25"/>
  <c r="F278" i="25"/>
  <c r="G278" i="25"/>
  <c r="I278" i="25"/>
  <c r="J278" i="25"/>
  <c r="K278" i="25"/>
  <c r="AU278" i="25"/>
  <c r="F279" i="25"/>
  <c r="G279" i="25"/>
  <c r="I279" i="25"/>
  <c r="J279" i="25"/>
  <c r="K279" i="25"/>
  <c r="AU279" i="25"/>
  <c r="F280" i="25"/>
  <c r="G280" i="25"/>
  <c r="I280" i="25"/>
  <c r="J280" i="25"/>
  <c r="K280" i="25"/>
  <c r="AU280" i="25"/>
  <c r="F281" i="25"/>
  <c r="G281" i="25"/>
  <c r="I281" i="25"/>
  <c r="J281" i="25"/>
  <c r="K281" i="25"/>
  <c r="AU281" i="25"/>
  <c r="F282" i="25"/>
  <c r="G282" i="25"/>
  <c r="I282" i="25"/>
  <c r="J282" i="25"/>
  <c r="K282" i="25"/>
  <c r="AU282" i="25"/>
  <c r="F283" i="25"/>
  <c r="G283" i="25"/>
  <c r="I283" i="25"/>
  <c r="J283" i="25"/>
  <c r="K283" i="25"/>
  <c r="AU283" i="25"/>
  <c r="F284" i="25"/>
  <c r="G284" i="25"/>
  <c r="I284" i="25"/>
  <c r="J284" i="25"/>
  <c r="K284" i="25"/>
  <c r="AU284" i="25"/>
  <c r="F285" i="25"/>
  <c r="G285" i="25"/>
  <c r="I285" i="25"/>
  <c r="J285" i="25"/>
  <c r="K285" i="25"/>
  <c r="AU285" i="25"/>
  <c r="F286" i="25"/>
  <c r="G286" i="25"/>
  <c r="I286" i="25"/>
  <c r="J286" i="25"/>
  <c r="K286" i="25"/>
  <c r="AU286" i="25"/>
  <c r="F287" i="25"/>
  <c r="G287" i="25"/>
  <c r="I287" i="25"/>
  <c r="J287" i="25"/>
  <c r="K287" i="25"/>
  <c r="AU287" i="25"/>
  <c r="F288" i="25"/>
  <c r="G288" i="25"/>
  <c r="I288" i="25"/>
  <c r="J288" i="25"/>
  <c r="K288" i="25"/>
  <c r="AU288" i="25"/>
  <c r="F289" i="25"/>
  <c r="G289" i="25"/>
  <c r="I289" i="25"/>
  <c r="J289" i="25"/>
  <c r="K289" i="25"/>
  <c r="AU289" i="25"/>
  <c r="F290" i="25"/>
  <c r="G290" i="25"/>
  <c r="I290" i="25"/>
  <c r="J290" i="25"/>
  <c r="K290" i="25"/>
  <c r="AU290" i="25"/>
  <c r="F291" i="25"/>
  <c r="G291" i="25"/>
  <c r="I291" i="25"/>
  <c r="J291" i="25"/>
  <c r="K291" i="25"/>
  <c r="AU291" i="25"/>
  <c r="F292" i="25"/>
  <c r="G292" i="25"/>
  <c r="I292" i="25"/>
  <c r="J292" i="25"/>
  <c r="K292" i="25"/>
  <c r="AU292" i="25"/>
  <c r="F293" i="25"/>
  <c r="G293" i="25"/>
  <c r="I293" i="25"/>
  <c r="J293" i="25"/>
  <c r="K293" i="25"/>
  <c r="AU293" i="25"/>
  <c r="F294" i="25"/>
  <c r="G294" i="25"/>
  <c r="I294" i="25"/>
  <c r="J294" i="25"/>
  <c r="K294" i="25"/>
  <c r="AU294" i="25"/>
  <c r="F295" i="25"/>
  <c r="G295" i="25"/>
  <c r="I295" i="25"/>
  <c r="J295" i="25"/>
  <c r="K295" i="25"/>
  <c r="AU295" i="25"/>
  <c r="F296" i="25"/>
  <c r="G296" i="25"/>
  <c r="I296" i="25"/>
  <c r="J296" i="25"/>
  <c r="K296" i="25"/>
  <c r="AU296" i="25"/>
  <c r="F297" i="25"/>
  <c r="G297" i="25"/>
  <c r="I297" i="25"/>
  <c r="J297" i="25"/>
  <c r="K297" i="25"/>
  <c r="AU297" i="25"/>
  <c r="F298" i="25"/>
  <c r="G298" i="25"/>
  <c r="I298" i="25"/>
  <c r="J298" i="25"/>
  <c r="K298" i="25"/>
  <c r="AU298" i="25"/>
  <c r="F299" i="25"/>
  <c r="G299" i="25"/>
  <c r="I299" i="25"/>
  <c r="J299" i="25"/>
  <c r="K299" i="25"/>
  <c r="AU299" i="25"/>
  <c r="F300" i="25"/>
  <c r="G300" i="25"/>
  <c r="I300" i="25"/>
  <c r="J300" i="25"/>
  <c r="K300" i="25"/>
  <c r="AU300" i="25"/>
  <c r="F301" i="25"/>
  <c r="G301" i="25"/>
  <c r="I301" i="25"/>
  <c r="J301" i="25"/>
  <c r="K301" i="25"/>
  <c r="AU301" i="25"/>
  <c r="F302" i="25"/>
  <c r="G302" i="25"/>
  <c r="I302" i="25"/>
  <c r="J302" i="25"/>
  <c r="K302" i="25"/>
  <c r="AU302" i="25"/>
  <c r="F303" i="25"/>
  <c r="G303" i="25"/>
  <c r="I303" i="25"/>
  <c r="J303" i="25"/>
  <c r="K303" i="25"/>
  <c r="AU303" i="25"/>
  <c r="F304" i="25"/>
  <c r="G304" i="25"/>
  <c r="I304" i="25"/>
  <c r="J304" i="25"/>
  <c r="K304" i="25"/>
  <c r="AU304" i="25"/>
  <c r="F305" i="25"/>
  <c r="G305" i="25"/>
  <c r="I305" i="25"/>
  <c r="J305" i="25"/>
  <c r="K305" i="25"/>
  <c r="AU305" i="25"/>
  <c r="F306" i="25"/>
  <c r="G306" i="25"/>
  <c r="I306" i="25"/>
  <c r="J306" i="25"/>
  <c r="K306" i="25"/>
  <c r="AU306" i="25"/>
  <c r="F307" i="25"/>
  <c r="G307" i="25"/>
  <c r="I307" i="25"/>
  <c r="J307" i="25"/>
  <c r="K307" i="25"/>
  <c r="AU307" i="25"/>
  <c r="F308" i="25"/>
  <c r="G308" i="25"/>
  <c r="I308" i="25"/>
  <c r="J308" i="25"/>
  <c r="K308" i="25"/>
  <c r="AU308" i="25"/>
  <c r="F309" i="25"/>
  <c r="G309" i="25"/>
  <c r="I309" i="25"/>
  <c r="J309" i="25"/>
  <c r="K309" i="25"/>
  <c r="AU309" i="25"/>
  <c r="F310" i="25"/>
  <c r="G310" i="25"/>
  <c r="I310" i="25"/>
  <c r="J310" i="25"/>
  <c r="K310" i="25"/>
  <c r="AU310" i="25"/>
  <c r="F311" i="25"/>
  <c r="G311" i="25"/>
  <c r="I311" i="25"/>
  <c r="J311" i="25"/>
  <c r="K311" i="25"/>
  <c r="AU311" i="25"/>
  <c r="F312" i="25"/>
  <c r="G312" i="25"/>
  <c r="I312" i="25"/>
  <c r="J312" i="25"/>
  <c r="K312" i="25"/>
  <c r="AU312" i="25"/>
  <c r="F313" i="25"/>
  <c r="G313" i="25"/>
  <c r="I313" i="25"/>
  <c r="J313" i="25"/>
  <c r="K313" i="25"/>
  <c r="AU313" i="25"/>
  <c r="F314" i="25"/>
  <c r="G314" i="25"/>
  <c r="I314" i="25"/>
  <c r="J314" i="25"/>
  <c r="K314" i="25"/>
  <c r="AU314" i="25"/>
  <c r="F315" i="25"/>
  <c r="G315" i="25"/>
  <c r="I315" i="25"/>
  <c r="J315" i="25"/>
  <c r="K315" i="25"/>
  <c r="AU315" i="25"/>
  <c r="F316" i="25"/>
  <c r="G316" i="25"/>
  <c r="I316" i="25"/>
  <c r="J316" i="25"/>
  <c r="K316" i="25"/>
  <c r="AU316" i="25"/>
  <c r="F317" i="25"/>
  <c r="G317" i="25"/>
  <c r="I317" i="25"/>
  <c r="J317" i="25"/>
  <c r="K317" i="25"/>
  <c r="AU317" i="25"/>
  <c r="F318" i="25"/>
  <c r="G318" i="25"/>
  <c r="I318" i="25"/>
  <c r="J318" i="25"/>
  <c r="K318" i="25"/>
  <c r="AU318" i="25"/>
  <c r="F319" i="25"/>
  <c r="G319" i="25"/>
  <c r="I319" i="25"/>
  <c r="J319" i="25"/>
  <c r="K319" i="25"/>
  <c r="AU319" i="25"/>
  <c r="F320" i="25"/>
  <c r="G320" i="25"/>
  <c r="I320" i="25"/>
  <c r="J320" i="25"/>
  <c r="K320" i="25"/>
  <c r="AU320" i="25"/>
  <c r="F321" i="25"/>
  <c r="G321" i="25"/>
  <c r="I321" i="25"/>
  <c r="J321" i="25"/>
  <c r="K321" i="25"/>
  <c r="AU321" i="25"/>
  <c r="F322" i="25"/>
  <c r="G322" i="25"/>
  <c r="I322" i="25"/>
  <c r="J322" i="25"/>
  <c r="K322" i="25"/>
  <c r="AU322" i="25"/>
  <c r="F323" i="25"/>
  <c r="G323" i="25"/>
  <c r="I323" i="25"/>
  <c r="J323" i="25"/>
  <c r="K323" i="25"/>
  <c r="AU323" i="25"/>
  <c r="F324" i="25"/>
  <c r="G324" i="25"/>
  <c r="I324" i="25"/>
  <c r="J324" i="25"/>
  <c r="K324" i="25"/>
  <c r="AU324" i="25"/>
  <c r="F325" i="25"/>
  <c r="G325" i="25"/>
  <c r="I325" i="25"/>
  <c r="J325" i="25"/>
  <c r="K325" i="25"/>
  <c r="AU325" i="25"/>
  <c r="F326" i="25"/>
  <c r="G326" i="25"/>
  <c r="I326" i="25"/>
  <c r="J326" i="25"/>
  <c r="K326" i="25"/>
  <c r="AU326" i="25"/>
  <c r="F327" i="25"/>
  <c r="G327" i="25"/>
  <c r="I327" i="25"/>
  <c r="J327" i="25"/>
  <c r="K327" i="25"/>
  <c r="AU327" i="25"/>
  <c r="F328" i="25"/>
  <c r="G328" i="25"/>
  <c r="I328" i="25"/>
  <c r="J328" i="25"/>
  <c r="K328" i="25"/>
  <c r="AU328" i="25"/>
  <c r="F329" i="25"/>
  <c r="G329" i="25"/>
  <c r="I329" i="25"/>
  <c r="J329" i="25"/>
  <c r="K329" i="25"/>
  <c r="AU329" i="25"/>
  <c r="F330" i="25"/>
  <c r="G330" i="25"/>
  <c r="I330" i="25"/>
  <c r="J330" i="25"/>
  <c r="K330" i="25"/>
  <c r="AU330" i="25"/>
  <c r="F331" i="25"/>
  <c r="G331" i="25"/>
  <c r="I331" i="25"/>
  <c r="J331" i="25"/>
  <c r="K331" i="25"/>
  <c r="AU331" i="25"/>
  <c r="F332" i="25"/>
  <c r="G332" i="25"/>
  <c r="I332" i="25"/>
  <c r="J332" i="25"/>
  <c r="K332" i="25"/>
  <c r="AU332" i="25"/>
  <c r="F333" i="25"/>
  <c r="G333" i="25"/>
  <c r="I333" i="25"/>
  <c r="J333" i="25"/>
  <c r="K333" i="25"/>
  <c r="AU333" i="25"/>
  <c r="F334" i="25"/>
  <c r="G334" i="25"/>
  <c r="I334" i="25"/>
  <c r="J334" i="25"/>
  <c r="K334" i="25"/>
  <c r="AU334" i="25"/>
  <c r="F335" i="25"/>
  <c r="G335" i="25"/>
  <c r="I335" i="25"/>
  <c r="J335" i="25"/>
  <c r="K335" i="25"/>
  <c r="AU335" i="25"/>
  <c r="F336" i="25"/>
  <c r="G336" i="25"/>
  <c r="I336" i="25"/>
  <c r="J336" i="25"/>
  <c r="K336" i="25"/>
  <c r="AU336" i="25"/>
  <c r="F337" i="25"/>
  <c r="G337" i="25"/>
  <c r="I337" i="25"/>
  <c r="J337" i="25"/>
  <c r="K337" i="25"/>
  <c r="AU337" i="25"/>
  <c r="F338" i="25"/>
  <c r="G338" i="25"/>
  <c r="I338" i="25"/>
  <c r="J338" i="25"/>
  <c r="K338" i="25"/>
  <c r="AU338" i="25"/>
  <c r="F339" i="25"/>
  <c r="G339" i="25"/>
  <c r="I339" i="25"/>
  <c r="J339" i="25"/>
  <c r="K339" i="25"/>
  <c r="AU339" i="25"/>
  <c r="F340" i="25"/>
  <c r="G340" i="25"/>
  <c r="I340" i="25"/>
  <c r="J340" i="25"/>
  <c r="K340" i="25"/>
  <c r="AU340" i="25"/>
  <c r="F341" i="25"/>
  <c r="G341" i="25"/>
  <c r="I341" i="25"/>
  <c r="J341" i="25"/>
  <c r="K341" i="25"/>
  <c r="AU341" i="25"/>
  <c r="F342" i="25"/>
  <c r="G342" i="25"/>
  <c r="I342" i="25"/>
  <c r="J342" i="25"/>
  <c r="K342" i="25"/>
  <c r="AU342" i="25"/>
  <c r="F343" i="25"/>
  <c r="G343" i="25"/>
  <c r="I343" i="25"/>
  <c r="J343" i="25"/>
  <c r="K343" i="25"/>
  <c r="AU343" i="25"/>
  <c r="F344" i="25"/>
  <c r="G344" i="25"/>
  <c r="I344" i="25"/>
  <c r="J344" i="25"/>
  <c r="K344" i="25"/>
  <c r="AU344" i="25"/>
  <c r="F345" i="25"/>
  <c r="G345" i="25"/>
  <c r="I345" i="25"/>
  <c r="J345" i="25"/>
  <c r="K345" i="25"/>
  <c r="AU345" i="25"/>
  <c r="F346" i="25"/>
  <c r="G346" i="25"/>
  <c r="I346" i="25"/>
  <c r="J346" i="25"/>
  <c r="K346" i="25"/>
  <c r="AU346" i="25"/>
  <c r="F347" i="25"/>
  <c r="G347" i="25"/>
  <c r="I347" i="25"/>
  <c r="J347" i="25"/>
  <c r="K347" i="25"/>
  <c r="AU347" i="25"/>
  <c r="F348" i="25"/>
  <c r="G348" i="25"/>
  <c r="I348" i="25"/>
  <c r="J348" i="25"/>
  <c r="K348" i="25"/>
  <c r="AU348" i="25"/>
  <c r="F349" i="25"/>
  <c r="G349" i="25"/>
  <c r="I349" i="25"/>
  <c r="J349" i="25"/>
  <c r="K349" i="25"/>
  <c r="AU349" i="25"/>
  <c r="F350" i="25"/>
  <c r="G350" i="25"/>
  <c r="I350" i="25"/>
  <c r="J350" i="25"/>
  <c r="K350" i="25"/>
  <c r="AU350" i="25"/>
  <c r="F351" i="25"/>
  <c r="G351" i="25"/>
  <c r="I351" i="25"/>
  <c r="J351" i="25"/>
  <c r="K351" i="25"/>
  <c r="AU351" i="25"/>
  <c r="F352" i="25"/>
  <c r="G352" i="25"/>
  <c r="I352" i="25"/>
  <c r="J352" i="25"/>
  <c r="K352" i="25"/>
  <c r="AU352" i="25"/>
  <c r="F353" i="25"/>
  <c r="G353" i="25"/>
  <c r="I353" i="25"/>
  <c r="J353" i="25"/>
  <c r="K353" i="25"/>
  <c r="AU353" i="25"/>
  <c r="F354" i="25"/>
  <c r="G354" i="25"/>
  <c r="I354" i="25"/>
  <c r="J354" i="25"/>
  <c r="K354" i="25"/>
  <c r="AU354" i="25"/>
  <c r="F355" i="25"/>
  <c r="G355" i="25"/>
  <c r="I355" i="25"/>
  <c r="J355" i="25"/>
  <c r="K355" i="25"/>
  <c r="AU355" i="25"/>
  <c r="F356" i="25"/>
  <c r="G356" i="25"/>
  <c r="I356" i="25"/>
  <c r="J356" i="25"/>
  <c r="K356" i="25"/>
  <c r="AU356" i="25"/>
  <c r="F357" i="25"/>
  <c r="G357" i="25"/>
  <c r="I357" i="25"/>
  <c r="J357" i="25"/>
  <c r="K357" i="25"/>
  <c r="AU357" i="25"/>
  <c r="F358" i="25"/>
  <c r="G358" i="25"/>
  <c r="I358" i="25"/>
  <c r="J358" i="25"/>
  <c r="K358" i="25"/>
  <c r="AU358" i="25"/>
  <c r="F359" i="25"/>
  <c r="G359" i="25"/>
  <c r="I359" i="25"/>
  <c r="J359" i="25"/>
  <c r="K359" i="25"/>
  <c r="AU359" i="25"/>
  <c r="F360" i="25"/>
  <c r="G360" i="25"/>
  <c r="I360" i="25"/>
  <c r="J360" i="25"/>
  <c r="K360" i="25"/>
  <c r="AU360" i="25"/>
  <c r="F361" i="25"/>
  <c r="G361" i="25"/>
  <c r="I361" i="25"/>
  <c r="J361" i="25"/>
  <c r="K361" i="25"/>
  <c r="AU361" i="25"/>
  <c r="F362" i="25"/>
  <c r="G362" i="25"/>
  <c r="I362" i="25"/>
  <c r="J362" i="25"/>
  <c r="K362" i="25"/>
  <c r="AU362" i="25"/>
  <c r="F363" i="25"/>
  <c r="G363" i="25"/>
  <c r="I363" i="25"/>
  <c r="J363" i="25"/>
  <c r="K363" i="25"/>
  <c r="AU363" i="25"/>
  <c r="F364" i="25"/>
  <c r="G364" i="25"/>
  <c r="I364" i="25"/>
  <c r="J364" i="25"/>
  <c r="K364" i="25"/>
  <c r="AU364" i="25"/>
  <c r="F365" i="25"/>
  <c r="G365" i="25"/>
  <c r="I365" i="25"/>
  <c r="J365" i="25"/>
  <c r="K365" i="25"/>
  <c r="AU365" i="25"/>
  <c r="F366" i="25"/>
  <c r="G366" i="25"/>
  <c r="I366" i="25"/>
  <c r="J366" i="25"/>
  <c r="K366" i="25"/>
  <c r="AU366" i="25"/>
  <c r="F367" i="25"/>
  <c r="G367" i="25"/>
  <c r="I367" i="25"/>
  <c r="J367" i="25"/>
  <c r="K367" i="25"/>
  <c r="AU367" i="25"/>
  <c r="F368" i="25"/>
  <c r="G368" i="25"/>
  <c r="I368" i="25"/>
  <c r="J368" i="25"/>
  <c r="K368" i="25"/>
  <c r="AU368" i="25"/>
  <c r="F369" i="25"/>
  <c r="G369" i="25"/>
  <c r="I369" i="25"/>
  <c r="J369" i="25"/>
  <c r="K369" i="25"/>
  <c r="AU369" i="25"/>
  <c r="F370" i="25"/>
  <c r="G370" i="25"/>
  <c r="I370" i="25"/>
  <c r="J370" i="25"/>
  <c r="K370" i="25"/>
  <c r="AU370" i="25"/>
  <c r="F371" i="25"/>
  <c r="G371" i="25"/>
  <c r="I371" i="25"/>
  <c r="J371" i="25"/>
  <c r="K371" i="25"/>
  <c r="AU371" i="25"/>
  <c r="F372" i="25"/>
  <c r="G372" i="25"/>
  <c r="I372" i="25"/>
  <c r="J372" i="25"/>
  <c r="K372" i="25"/>
  <c r="AU372" i="25"/>
  <c r="F373" i="25"/>
  <c r="G373" i="25"/>
  <c r="I373" i="25"/>
  <c r="J373" i="25"/>
  <c r="K373" i="25"/>
  <c r="AU373" i="25"/>
  <c r="F374" i="25"/>
  <c r="G374" i="25"/>
  <c r="I374" i="25"/>
  <c r="J374" i="25"/>
  <c r="K374" i="25"/>
  <c r="AU374" i="25"/>
  <c r="F375" i="25"/>
  <c r="G375" i="25"/>
  <c r="I375" i="25"/>
  <c r="J375" i="25"/>
  <c r="K375" i="25"/>
  <c r="AU375" i="25"/>
  <c r="F376" i="25"/>
  <c r="G376" i="25"/>
  <c r="I376" i="25"/>
  <c r="J376" i="25"/>
  <c r="K376" i="25"/>
  <c r="AU376" i="25"/>
  <c r="F377" i="25"/>
  <c r="G377" i="25"/>
  <c r="I377" i="25"/>
  <c r="J377" i="25"/>
  <c r="K377" i="25"/>
  <c r="AU377" i="25"/>
  <c r="F378" i="25"/>
  <c r="G378" i="25"/>
  <c r="I378" i="25"/>
  <c r="J378" i="25"/>
  <c r="K378" i="25"/>
  <c r="AU378" i="25"/>
  <c r="F379" i="25"/>
  <c r="G379" i="25"/>
  <c r="I379" i="25"/>
  <c r="J379" i="25"/>
  <c r="K379" i="25"/>
  <c r="AU379" i="25"/>
  <c r="F380" i="25"/>
  <c r="G380" i="25"/>
  <c r="I380" i="25"/>
  <c r="J380" i="25"/>
  <c r="K380" i="25"/>
  <c r="AU380" i="25"/>
  <c r="F381" i="25"/>
  <c r="G381" i="25"/>
  <c r="I381" i="25"/>
  <c r="J381" i="25"/>
  <c r="K381" i="25"/>
  <c r="AU381" i="25"/>
  <c r="F382" i="25"/>
  <c r="G382" i="25"/>
  <c r="I382" i="25"/>
  <c r="J382" i="25"/>
  <c r="K382" i="25"/>
  <c r="AU382" i="25"/>
  <c r="F383" i="25"/>
  <c r="G383" i="25"/>
  <c r="I383" i="25"/>
  <c r="J383" i="25"/>
  <c r="K383" i="25"/>
  <c r="AU383" i="25"/>
  <c r="F384" i="25"/>
  <c r="G384" i="25"/>
  <c r="I384" i="25"/>
  <c r="J384" i="25"/>
  <c r="K384" i="25"/>
  <c r="AU384" i="25"/>
  <c r="F385" i="25"/>
  <c r="G385" i="25"/>
  <c r="I385" i="25"/>
  <c r="J385" i="25"/>
  <c r="K385" i="25"/>
  <c r="AU385" i="25"/>
  <c r="F386" i="25"/>
  <c r="G386" i="25"/>
  <c r="I386" i="25"/>
  <c r="J386" i="25"/>
  <c r="K386" i="25"/>
  <c r="AU386" i="25"/>
  <c r="F387" i="25"/>
  <c r="G387" i="25"/>
  <c r="I387" i="25"/>
  <c r="J387" i="25"/>
  <c r="K387" i="25"/>
  <c r="AU387" i="25"/>
  <c r="F388" i="25"/>
  <c r="G388" i="25"/>
  <c r="I388" i="25"/>
  <c r="J388" i="25"/>
  <c r="K388" i="25"/>
  <c r="AU388" i="25"/>
  <c r="F389" i="25"/>
  <c r="G389" i="25"/>
  <c r="I389" i="25"/>
  <c r="J389" i="25"/>
  <c r="K389" i="25"/>
  <c r="AU389" i="25"/>
  <c r="F390" i="25"/>
  <c r="G390" i="25"/>
  <c r="I390" i="25"/>
  <c r="J390" i="25"/>
  <c r="K390" i="25"/>
  <c r="AU390" i="25"/>
  <c r="F391" i="25"/>
  <c r="G391" i="25"/>
  <c r="I391" i="25"/>
  <c r="J391" i="25"/>
  <c r="K391" i="25"/>
  <c r="AU391" i="25"/>
  <c r="F392" i="25"/>
  <c r="G392" i="25"/>
  <c r="I392" i="25"/>
  <c r="J392" i="25"/>
  <c r="K392" i="25"/>
  <c r="AU392" i="25"/>
  <c r="F393" i="25"/>
  <c r="G393" i="25"/>
  <c r="I393" i="25"/>
  <c r="J393" i="25"/>
  <c r="K393" i="25"/>
  <c r="AU393" i="25"/>
  <c r="F394" i="25"/>
  <c r="G394" i="25"/>
  <c r="I394" i="25"/>
  <c r="J394" i="25"/>
  <c r="K394" i="25"/>
  <c r="AU394" i="25"/>
  <c r="F395" i="25"/>
  <c r="G395" i="25"/>
  <c r="I395" i="25"/>
  <c r="J395" i="25"/>
  <c r="K395" i="25"/>
  <c r="AU395" i="25"/>
  <c r="F396" i="25"/>
  <c r="G396" i="25"/>
  <c r="I396" i="25"/>
  <c r="J396" i="25"/>
  <c r="K396" i="25"/>
  <c r="AU396" i="25"/>
  <c r="F397" i="25"/>
  <c r="G397" i="25"/>
  <c r="I397" i="25"/>
  <c r="J397" i="25"/>
  <c r="K397" i="25"/>
  <c r="AU397" i="25"/>
  <c r="F398" i="25"/>
  <c r="G398" i="25"/>
  <c r="I398" i="25"/>
  <c r="J398" i="25"/>
  <c r="K398" i="25"/>
  <c r="AU398" i="25"/>
  <c r="F399" i="25"/>
  <c r="G399" i="25"/>
  <c r="I399" i="25"/>
  <c r="J399" i="25"/>
  <c r="K399" i="25"/>
  <c r="AU399" i="25"/>
  <c r="F400" i="25"/>
  <c r="G400" i="25"/>
  <c r="I400" i="25"/>
  <c r="J400" i="25"/>
  <c r="K400" i="25"/>
  <c r="AU400" i="25"/>
  <c r="F401" i="25"/>
  <c r="G401" i="25"/>
  <c r="I401" i="25"/>
  <c r="J401" i="25"/>
  <c r="K401" i="25"/>
  <c r="AU401" i="25"/>
  <c r="F402" i="25"/>
  <c r="G402" i="25"/>
  <c r="I402" i="25"/>
  <c r="J402" i="25"/>
  <c r="K402" i="25"/>
  <c r="AU402" i="25"/>
  <c r="F403" i="25"/>
  <c r="G403" i="25"/>
  <c r="I403" i="25"/>
  <c r="J403" i="25"/>
  <c r="K403" i="25"/>
  <c r="AU403" i="25"/>
  <c r="F404" i="25"/>
  <c r="G404" i="25"/>
  <c r="I404" i="25"/>
  <c r="J404" i="25"/>
  <c r="K404" i="25"/>
  <c r="AU404" i="25"/>
  <c r="F405" i="25"/>
  <c r="G405" i="25"/>
  <c r="I405" i="25"/>
  <c r="J405" i="25"/>
  <c r="K405" i="25"/>
  <c r="AU405" i="25"/>
  <c r="F406" i="25"/>
  <c r="G406" i="25"/>
  <c r="I406" i="25"/>
  <c r="J406" i="25"/>
  <c r="K406" i="25"/>
  <c r="AU406" i="25"/>
  <c r="F407" i="25"/>
  <c r="G407" i="25"/>
  <c r="I407" i="25"/>
  <c r="J407" i="25"/>
  <c r="K407" i="25"/>
  <c r="AU407" i="25"/>
  <c r="F408" i="25"/>
  <c r="G408" i="25"/>
  <c r="I408" i="25"/>
  <c r="J408" i="25"/>
  <c r="K408" i="25"/>
  <c r="AU408" i="25"/>
  <c r="F409" i="25"/>
  <c r="G409" i="25"/>
  <c r="I409" i="25"/>
  <c r="J409" i="25"/>
  <c r="K409" i="25"/>
  <c r="AU409" i="25"/>
  <c r="F410" i="25"/>
  <c r="G410" i="25"/>
  <c r="I410" i="25"/>
  <c r="J410" i="25"/>
  <c r="K410" i="25"/>
  <c r="AU410" i="25"/>
  <c r="F411" i="25"/>
  <c r="G411" i="25"/>
  <c r="I411" i="25"/>
  <c r="J411" i="25"/>
  <c r="K411" i="25"/>
  <c r="AU411" i="25"/>
  <c r="F412" i="25"/>
  <c r="G412" i="25"/>
  <c r="I412" i="25"/>
  <c r="J412" i="25"/>
  <c r="K412" i="25"/>
  <c r="AU412" i="25"/>
  <c r="F413" i="25"/>
  <c r="G413" i="25"/>
  <c r="I413" i="25"/>
  <c r="J413" i="25"/>
  <c r="K413" i="25"/>
  <c r="AU413" i="25"/>
  <c r="F414" i="25"/>
  <c r="G414" i="25"/>
  <c r="I414" i="25"/>
  <c r="J414" i="25"/>
  <c r="K414" i="25"/>
  <c r="AU414" i="25"/>
  <c r="F415" i="25"/>
  <c r="G415" i="25"/>
  <c r="I415" i="25"/>
  <c r="J415" i="25"/>
  <c r="K415" i="25"/>
  <c r="AU415" i="25"/>
  <c r="F416" i="25"/>
  <c r="G416" i="25"/>
  <c r="I416" i="25"/>
  <c r="J416" i="25"/>
  <c r="K416" i="25"/>
  <c r="AU416" i="25"/>
  <c r="F417" i="25"/>
  <c r="G417" i="25"/>
  <c r="I417" i="25"/>
  <c r="J417" i="25"/>
  <c r="K417" i="25"/>
  <c r="AU417" i="25"/>
  <c r="F418" i="25"/>
  <c r="G418" i="25"/>
  <c r="I418" i="25"/>
  <c r="J418" i="25"/>
  <c r="K418" i="25"/>
  <c r="AU418" i="25"/>
  <c r="F419" i="25"/>
  <c r="G419" i="25"/>
  <c r="I419" i="25"/>
  <c r="J419" i="25"/>
  <c r="K419" i="25"/>
  <c r="AU419" i="25"/>
  <c r="F420" i="25"/>
  <c r="G420" i="25"/>
  <c r="I420" i="25"/>
  <c r="J420" i="25"/>
  <c r="K420" i="25"/>
  <c r="AU420" i="25"/>
  <c r="F421" i="25"/>
  <c r="G421" i="25"/>
  <c r="I421" i="25"/>
  <c r="J421" i="25"/>
  <c r="K421" i="25"/>
  <c r="AU421" i="25"/>
  <c r="F422" i="25"/>
  <c r="G422" i="25"/>
  <c r="I422" i="25"/>
  <c r="J422" i="25"/>
  <c r="K422" i="25"/>
  <c r="AU422" i="25"/>
  <c r="F423" i="25"/>
  <c r="G423" i="25"/>
  <c r="I423" i="25"/>
  <c r="J423" i="25"/>
  <c r="K423" i="25"/>
  <c r="AU423" i="25"/>
  <c r="F424" i="25"/>
  <c r="G424" i="25"/>
  <c r="I424" i="25"/>
  <c r="J424" i="25"/>
  <c r="K424" i="25"/>
  <c r="AU424" i="25"/>
  <c r="F425" i="25"/>
  <c r="G425" i="25"/>
  <c r="I425" i="25"/>
  <c r="J425" i="25"/>
  <c r="K425" i="25"/>
  <c r="AU425" i="25"/>
  <c r="F426" i="25"/>
  <c r="G426" i="25"/>
  <c r="I426" i="25"/>
  <c r="J426" i="25"/>
  <c r="K426" i="25"/>
  <c r="AU426" i="25"/>
  <c r="F427" i="25"/>
  <c r="G427" i="25"/>
  <c r="I427" i="25"/>
  <c r="J427" i="25"/>
  <c r="K427" i="25"/>
  <c r="AU427" i="25"/>
  <c r="F428" i="25"/>
  <c r="G428" i="25"/>
  <c r="I428" i="25"/>
  <c r="J428" i="25"/>
  <c r="K428" i="25"/>
  <c r="AU428" i="25"/>
  <c r="F429" i="25"/>
  <c r="G429" i="25"/>
  <c r="I429" i="25"/>
  <c r="J429" i="25"/>
  <c r="K429" i="25"/>
  <c r="AU429" i="25"/>
  <c r="F430" i="25"/>
  <c r="G430" i="25"/>
  <c r="I430" i="25"/>
  <c r="J430" i="25"/>
  <c r="K430" i="25"/>
  <c r="AU430" i="25"/>
  <c r="F431" i="25"/>
  <c r="G431" i="25"/>
  <c r="I431" i="25"/>
  <c r="J431" i="25"/>
  <c r="K431" i="25"/>
  <c r="AU431" i="25"/>
  <c r="F432" i="25"/>
  <c r="G432" i="25"/>
  <c r="I432" i="25"/>
  <c r="J432" i="25"/>
  <c r="K432" i="25"/>
  <c r="AU432" i="25"/>
  <c r="F433" i="25"/>
  <c r="G433" i="25"/>
  <c r="I433" i="25"/>
  <c r="J433" i="25"/>
  <c r="K433" i="25"/>
  <c r="AU433" i="25"/>
  <c r="F434" i="25"/>
  <c r="G434" i="25"/>
  <c r="I434" i="25"/>
  <c r="J434" i="25"/>
  <c r="K434" i="25"/>
  <c r="AU434" i="25"/>
  <c r="F435" i="25"/>
  <c r="G435" i="25"/>
  <c r="I435" i="25"/>
  <c r="J435" i="25"/>
  <c r="K435" i="25"/>
  <c r="AU435" i="25"/>
  <c r="F436" i="25"/>
  <c r="G436" i="25"/>
  <c r="I436" i="25"/>
  <c r="J436" i="25"/>
  <c r="K436" i="25"/>
  <c r="AU436" i="25"/>
  <c r="F437" i="25"/>
  <c r="G437" i="25"/>
  <c r="I437" i="25"/>
  <c r="J437" i="25"/>
  <c r="K437" i="25"/>
  <c r="AU437" i="25"/>
  <c r="F438" i="25"/>
  <c r="G438" i="25"/>
  <c r="I438" i="25"/>
  <c r="J438" i="25"/>
  <c r="K438" i="25"/>
  <c r="AU438" i="25"/>
  <c r="F439" i="25"/>
  <c r="G439" i="25"/>
  <c r="I439" i="25"/>
  <c r="J439" i="25"/>
  <c r="K439" i="25"/>
  <c r="AU439" i="25"/>
  <c r="F440" i="25"/>
  <c r="G440" i="25"/>
  <c r="I440" i="25"/>
  <c r="J440" i="25"/>
  <c r="K440" i="25"/>
  <c r="AU440" i="25"/>
  <c r="F441" i="25"/>
  <c r="G441" i="25"/>
  <c r="I441" i="25"/>
  <c r="J441" i="25"/>
  <c r="K441" i="25"/>
  <c r="AU441" i="25"/>
  <c r="F442" i="25"/>
  <c r="G442" i="25"/>
  <c r="I442" i="25"/>
  <c r="J442" i="25"/>
  <c r="K442" i="25"/>
  <c r="AU442" i="25"/>
  <c r="F443" i="25"/>
  <c r="G443" i="25"/>
  <c r="I443" i="25"/>
  <c r="J443" i="25"/>
  <c r="K443" i="25"/>
  <c r="AU443" i="25"/>
  <c r="F444" i="25"/>
  <c r="G444" i="25"/>
  <c r="I444" i="25"/>
  <c r="J444" i="25"/>
  <c r="K444" i="25"/>
  <c r="AU444" i="25"/>
  <c r="F445" i="25"/>
  <c r="G445" i="25"/>
  <c r="I445" i="25"/>
  <c r="J445" i="25"/>
  <c r="K445" i="25"/>
  <c r="AU445" i="25"/>
  <c r="F446" i="25"/>
  <c r="G446" i="25"/>
  <c r="I446" i="25"/>
  <c r="J446" i="25"/>
  <c r="K446" i="25"/>
  <c r="AU446" i="25"/>
  <c r="F447" i="25"/>
  <c r="G447" i="25"/>
  <c r="I447" i="25"/>
  <c r="J447" i="25"/>
  <c r="K447" i="25"/>
  <c r="AU447" i="25"/>
  <c r="F448" i="25"/>
  <c r="G448" i="25"/>
  <c r="I448" i="25"/>
  <c r="J448" i="25"/>
  <c r="K448" i="25"/>
  <c r="AU448" i="25"/>
  <c r="F449" i="25"/>
  <c r="G449" i="25"/>
  <c r="I449" i="25"/>
  <c r="J449" i="25"/>
  <c r="K449" i="25"/>
  <c r="AU449" i="25"/>
  <c r="F450" i="25"/>
  <c r="G450" i="25"/>
  <c r="I450" i="25"/>
  <c r="J450" i="25"/>
  <c r="K450" i="25"/>
  <c r="AU450" i="25"/>
  <c r="F451" i="25"/>
  <c r="G451" i="25"/>
  <c r="I451" i="25"/>
  <c r="J451" i="25"/>
  <c r="K451" i="25"/>
  <c r="AU451" i="25"/>
  <c r="F452" i="25"/>
  <c r="G452" i="25"/>
  <c r="I452" i="25"/>
  <c r="J452" i="25"/>
  <c r="K452" i="25"/>
  <c r="AU452" i="25"/>
  <c r="F453" i="25"/>
  <c r="G453" i="25"/>
  <c r="I453" i="25"/>
  <c r="J453" i="25"/>
  <c r="K453" i="25"/>
  <c r="AU453" i="25"/>
  <c r="F454" i="25"/>
  <c r="G454" i="25"/>
  <c r="I454" i="25"/>
  <c r="J454" i="25"/>
  <c r="K454" i="25"/>
  <c r="AU454" i="25"/>
  <c r="F455" i="25"/>
  <c r="G455" i="25"/>
  <c r="I455" i="25"/>
  <c r="J455" i="25"/>
  <c r="K455" i="25"/>
  <c r="AU455" i="25"/>
  <c r="F456" i="25"/>
  <c r="G456" i="25"/>
  <c r="I456" i="25"/>
  <c r="J456" i="25"/>
  <c r="K456" i="25"/>
  <c r="AU456" i="25"/>
  <c r="F457" i="25"/>
  <c r="G457" i="25"/>
  <c r="I457" i="25"/>
  <c r="J457" i="25"/>
  <c r="K457" i="25"/>
  <c r="AU457" i="25"/>
  <c r="F458" i="25"/>
  <c r="G458" i="25"/>
  <c r="I458" i="25"/>
  <c r="J458" i="25"/>
  <c r="K458" i="25"/>
  <c r="AU458" i="25"/>
  <c r="F459" i="25"/>
  <c r="G459" i="25"/>
  <c r="I459" i="25"/>
  <c r="J459" i="25"/>
  <c r="K459" i="25"/>
  <c r="AU459" i="25"/>
  <c r="F460" i="25"/>
  <c r="G460" i="25"/>
  <c r="I460" i="25"/>
  <c r="J460" i="25"/>
  <c r="K460" i="25"/>
  <c r="AU460" i="25"/>
  <c r="F461" i="25"/>
  <c r="G461" i="25"/>
  <c r="I461" i="25"/>
  <c r="J461" i="25"/>
  <c r="K461" i="25"/>
  <c r="AU461" i="25"/>
  <c r="F462" i="25"/>
  <c r="G462" i="25"/>
  <c r="I462" i="25"/>
  <c r="J462" i="25"/>
  <c r="K462" i="25"/>
  <c r="AU462" i="25"/>
  <c r="F463" i="25"/>
  <c r="G463" i="25"/>
  <c r="I463" i="25"/>
  <c r="J463" i="25"/>
  <c r="K463" i="25"/>
  <c r="AU463" i="25"/>
  <c r="F464" i="25"/>
  <c r="G464" i="25"/>
  <c r="I464" i="25"/>
  <c r="J464" i="25"/>
  <c r="K464" i="25"/>
  <c r="AU464" i="25"/>
  <c r="F465" i="25"/>
  <c r="G465" i="25"/>
  <c r="I465" i="25"/>
  <c r="J465" i="25"/>
  <c r="K465" i="25"/>
  <c r="AU465" i="25"/>
  <c r="F466" i="25"/>
  <c r="G466" i="25"/>
  <c r="I466" i="25"/>
  <c r="J466" i="25"/>
  <c r="K466" i="25"/>
  <c r="AU466" i="25"/>
  <c r="F467" i="25"/>
  <c r="G467" i="25"/>
  <c r="I467" i="25"/>
  <c r="J467" i="25"/>
  <c r="K467" i="25"/>
  <c r="AU467" i="25"/>
  <c r="F468" i="25"/>
  <c r="G468" i="25"/>
  <c r="I468" i="25"/>
  <c r="J468" i="25"/>
  <c r="K468" i="25"/>
  <c r="AU468" i="25"/>
  <c r="F469" i="25"/>
  <c r="G469" i="25"/>
  <c r="I469" i="25"/>
  <c r="J469" i="25"/>
  <c r="K469" i="25"/>
  <c r="AU469" i="25"/>
  <c r="F470" i="25"/>
  <c r="G470" i="25"/>
  <c r="I470" i="25"/>
  <c r="J470" i="25"/>
  <c r="K470" i="25"/>
  <c r="AU470" i="25"/>
  <c r="F471" i="25"/>
  <c r="G471" i="25"/>
  <c r="I471" i="25"/>
  <c r="J471" i="25"/>
  <c r="K471" i="25"/>
  <c r="AU471" i="25"/>
  <c r="F472" i="25"/>
  <c r="G472" i="25"/>
  <c r="I472" i="25"/>
  <c r="J472" i="25"/>
  <c r="K472" i="25"/>
  <c r="AU472" i="25"/>
  <c r="F473" i="25"/>
  <c r="G473" i="25"/>
  <c r="I473" i="25"/>
  <c r="J473" i="25"/>
  <c r="K473" i="25"/>
  <c r="AU473" i="25"/>
  <c r="F474" i="25"/>
  <c r="G474" i="25"/>
  <c r="I474" i="25"/>
  <c r="J474" i="25"/>
  <c r="K474" i="25"/>
  <c r="AU474" i="25"/>
  <c r="F475" i="25"/>
  <c r="G475" i="25"/>
  <c r="I475" i="25"/>
  <c r="J475" i="25"/>
  <c r="K475" i="25"/>
  <c r="AU475" i="25"/>
  <c r="F476" i="25"/>
  <c r="G476" i="25"/>
  <c r="I476" i="25"/>
  <c r="J476" i="25"/>
  <c r="K476" i="25"/>
  <c r="AU476" i="25"/>
  <c r="F477" i="25"/>
  <c r="G477" i="25"/>
  <c r="I477" i="25"/>
  <c r="J477" i="25"/>
  <c r="K477" i="25"/>
  <c r="AU477" i="25"/>
  <c r="F478" i="25"/>
  <c r="G478" i="25"/>
  <c r="I478" i="25"/>
  <c r="J478" i="25"/>
  <c r="K478" i="25"/>
  <c r="AU478" i="25"/>
  <c r="F479" i="25"/>
  <c r="G479" i="25"/>
  <c r="I479" i="25"/>
  <c r="J479" i="25"/>
  <c r="K479" i="25"/>
  <c r="AU479" i="25"/>
  <c r="F480" i="25"/>
  <c r="G480" i="25"/>
  <c r="I480" i="25"/>
  <c r="J480" i="25"/>
  <c r="K480" i="25"/>
  <c r="AU480" i="25"/>
  <c r="F481" i="25"/>
  <c r="G481" i="25"/>
  <c r="I481" i="25"/>
  <c r="J481" i="25"/>
  <c r="K481" i="25"/>
  <c r="AU481" i="25"/>
  <c r="F482" i="25"/>
  <c r="G482" i="25"/>
  <c r="I482" i="25"/>
  <c r="J482" i="25"/>
  <c r="K482" i="25"/>
  <c r="AU482" i="25"/>
  <c r="F483" i="25"/>
  <c r="G483" i="25"/>
  <c r="I483" i="25"/>
  <c r="J483" i="25"/>
  <c r="K483" i="25"/>
  <c r="AU483" i="25"/>
  <c r="F484" i="25"/>
  <c r="G484" i="25"/>
  <c r="I484" i="25"/>
  <c r="J484" i="25"/>
  <c r="K484" i="25"/>
  <c r="AU484" i="25"/>
  <c r="F485" i="25"/>
  <c r="G485" i="25"/>
  <c r="I485" i="25"/>
  <c r="J485" i="25"/>
  <c r="K485" i="25"/>
  <c r="AU485" i="25"/>
  <c r="F486" i="25"/>
  <c r="G486" i="25"/>
  <c r="I486" i="25"/>
  <c r="J486" i="25"/>
  <c r="K486" i="25"/>
  <c r="AU486" i="25"/>
  <c r="F487" i="25"/>
  <c r="G487" i="25"/>
  <c r="I487" i="25"/>
  <c r="J487" i="25"/>
  <c r="K487" i="25"/>
  <c r="AU487" i="25"/>
  <c r="F488" i="25"/>
  <c r="G488" i="25"/>
  <c r="I488" i="25"/>
  <c r="J488" i="25"/>
  <c r="K488" i="25"/>
  <c r="AU488" i="25"/>
  <c r="F489" i="25"/>
  <c r="G489" i="25"/>
  <c r="I489" i="25"/>
  <c r="J489" i="25"/>
  <c r="K489" i="25"/>
  <c r="AU489" i="25"/>
  <c r="F490" i="25"/>
  <c r="G490" i="25"/>
  <c r="I490" i="25"/>
  <c r="J490" i="25"/>
  <c r="K490" i="25"/>
  <c r="AU490" i="25"/>
  <c r="F491" i="25"/>
  <c r="G491" i="25"/>
  <c r="I491" i="25"/>
  <c r="J491" i="25"/>
  <c r="K491" i="25"/>
  <c r="AU491" i="25"/>
  <c r="F492" i="25"/>
  <c r="G492" i="25"/>
  <c r="I492" i="25"/>
  <c r="J492" i="25"/>
  <c r="K492" i="25"/>
  <c r="AU492" i="25"/>
  <c r="F493" i="25"/>
  <c r="G493" i="25"/>
  <c r="I493" i="25"/>
  <c r="J493" i="25"/>
  <c r="K493" i="25"/>
  <c r="AU493" i="25"/>
  <c r="F494" i="25"/>
  <c r="G494" i="25"/>
  <c r="I494" i="25"/>
  <c r="J494" i="25"/>
  <c r="K494" i="25"/>
  <c r="AU494" i="25"/>
  <c r="F495" i="25"/>
  <c r="G495" i="25"/>
  <c r="I495" i="25"/>
  <c r="J495" i="25"/>
  <c r="K495" i="25"/>
  <c r="AU495" i="25"/>
  <c r="F496" i="25"/>
  <c r="G496" i="25"/>
  <c r="I496" i="25"/>
  <c r="J496" i="25"/>
  <c r="K496" i="25"/>
  <c r="AU496" i="25"/>
  <c r="F497" i="25"/>
  <c r="G497" i="25"/>
  <c r="I497" i="25"/>
  <c r="J497" i="25"/>
  <c r="K497" i="25"/>
  <c r="AU497" i="25"/>
  <c r="F498" i="25"/>
  <c r="G498" i="25"/>
  <c r="I498" i="25"/>
  <c r="J498" i="25"/>
  <c r="K498" i="25"/>
  <c r="AU498" i="25"/>
  <c r="F499" i="25"/>
  <c r="G499" i="25"/>
  <c r="I499" i="25"/>
  <c r="J499" i="25"/>
  <c r="K499" i="25"/>
  <c r="AU499" i="25"/>
  <c r="F500" i="25"/>
  <c r="G500" i="25"/>
  <c r="I500" i="25"/>
  <c r="J500" i="25"/>
  <c r="K500" i="25"/>
  <c r="AU500" i="25"/>
  <c r="F501" i="25"/>
  <c r="G501" i="25"/>
  <c r="I501" i="25"/>
  <c r="J501" i="25"/>
  <c r="K501" i="25"/>
  <c r="AU501" i="25"/>
  <c r="F502" i="25"/>
  <c r="G502" i="25"/>
  <c r="I502" i="25"/>
  <c r="J502" i="25"/>
  <c r="K502" i="25"/>
  <c r="AU502" i="25"/>
  <c r="F503" i="25"/>
  <c r="G503" i="25"/>
  <c r="I503" i="25"/>
  <c r="J503" i="25"/>
  <c r="K503" i="25"/>
  <c r="AU503" i="25"/>
  <c r="F504" i="25"/>
  <c r="G504" i="25"/>
  <c r="I504" i="25"/>
  <c r="J504" i="25"/>
  <c r="K504" i="25"/>
  <c r="AU504" i="25"/>
  <c r="F505" i="25"/>
  <c r="G505" i="25"/>
  <c r="I505" i="25"/>
  <c r="J505" i="25"/>
  <c r="K505" i="25"/>
  <c r="AU505" i="25"/>
  <c r="F506" i="25"/>
  <c r="G506" i="25"/>
  <c r="I506" i="25"/>
  <c r="J506" i="25"/>
  <c r="K506" i="25"/>
  <c r="AU506" i="25"/>
  <c r="F507" i="25"/>
  <c r="G507" i="25"/>
  <c r="I507" i="25"/>
  <c r="J507" i="25"/>
  <c r="K507" i="25"/>
  <c r="AU507" i="25"/>
  <c r="F508" i="25"/>
  <c r="G508" i="25"/>
  <c r="I508" i="25"/>
  <c r="J508" i="25"/>
  <c r="K508" i="25"/>
  <c r="AU508" i="25"/>
  <c r="F509" i="25"/>
  <c r="G509" i="25"/>
  <c r="I509" i="25"/>
  <c r="J509" i="25"/>
  <c r="K509" i="25"/>
  <c r="AU509" i="25"/>
  <c r="F510" i="25"/>
  <c r="G510" i="25"/>
  <c r="I510" i="25"/>
  <c r="J510" i="25"/>
  <c r="K510" i="25"/>
  <c r="AU510" i="25"/>
  <c r="F511" i="25"/>
  <c r="G511" i="25"/>
  <c r="I511" i="25"/>
  <c r="J511" i="25"/>
  <c r="K511" i="25"/>
  <c r="AU511" i="25"/>
  <c r="F512" i="25"/>
  <c r="G512" i="25"/>
  <c r="I512" i="25"/>
  <c r="J512" i="25"/>
  <c r="K512" i="25"/>
  <c r="AU512" i="25"/>
  <c r="F513" i="25"/>
  <c r="G513" i="25"/>
  <c r="I513" i="25"/>
  <c r="J513" i="25"/>
  <c r="K513" i="25"/>
  <c r="AU513" i="25"/>
  <c r="F514" i="25"/>
  <c r="G514" i="25"/>
  <c r="I514" i="25"/>
  <c r="J514" i="25"/>
  <c r="K514" i="25"/>
  <c r="AU514" i="25"/>
  <c r="F515" i="25"/>
  <c r="G515" i="25"/>
  <c r="I515" i="25"/>
  <c r="J515" i="25"/>
  <c r="K515" i="25"/>
  <c r="AU515" i="25"/>
  <c r="F516" i="25"/>
  <c r="G516" i="25"/>
  <c r="I516" i="25"/>
  <c r="J516" i="25"/>
  <c r="K516" i="25"/>
  <c r="AU516" i="25"/>
  <c r="F517" i="25"/>
  <c r="G517" i="25"/>
  <c r="I517" i="25"/>
  <c r="J517" i="25"/>
  <c r="K517" i="25"/>
  <c r="AU517" i="25"/>
  <c r="F518" i="25"/>
  <c r="G518" i="25"/>
  <c r="I518" i="25"/>
  <c r="J518" i="25"/>
  <c r="K518" i="25"/>
  <c r="AU518" i="25"/>
  <c r="F519" i="25"/>
  <c r="G519" i="25"/>
  <c r="I519" i="25"/>
  <c r="J519" i="25"/>
  <c r="K519" i="25"/>
  <c r="AU519" i="25"/>
  <c r="F520" i="25"/>
  <c r="G520" i="25"/>
  <c r="I520" i="25"/>
  <c r="J520" i="25"/>
  <c r="K520" i="25"/>
  <c r="AU520" i="25"/>
  <c r="F521" i="25"/>
  <c r="G521" i="25"/>
  <c r="I521" i="25"/>
  <c r="J521" i="25"/>
  <c r="K521" i="25"/>
  <c r="AU521" i="25"/>
  <c r="F522" i="25"/>
  <c r="G522" i="25"/>
  <c r="I522" i="25"/>
  <c r="J522" i="25"/>
  <c r="K522" i="25"/>
  <c r="AU522" i="25"/>
  <c r="F523" i="25"/>
  <c r="G523" i="25"/>
  <c r="I523" i="25"/>
  <c r="J523" i="25"/>
  <c r="K523" i="25"/>
  <c r="AU523" i="25"/>
  <c r="F524" i="25"/>
  <c r="G524" i="25"/>
  <c r="I524" i="25"/>
  <c r="J524" i="25"/>
  <c r="K524" i="25"/>
  <c r="AU524" i="25"/>
  <c r="F525" i="25"/>
  <c r="G525" i="25"/>
  <c r="I525" i="25"/>
  <c r="J525" i="25"/>
  <c r="K525" i="25"/>
  <c r="AU525" i="25"/>
  <c r="F526" i="25"/>
  <c r="G526" i="25"/>
  <c r="I526" i="25"/>
  <c r="J526" i="25"/>
  <c r="K526" i="25"/>
  <c r="AU526" i="25"/>
  <c r="F527" i="25"/>
  <c r="G527" i="25"/>
  <c r="I527" i="25"/>
  <c r="J527" i="25"/>
  <c r="K527" i="25"/>
  <c r="AU527" i="25"/>
  <c r="F528" i="25"/>
  <c r="G528" i="25"/>
  <c r="I528" i="25"/>
  <c r="J528" i="25"/>
  <c r="K528" i="25"/>
  <c r="AU528" i="25"/>
  <c r="F529" i="25"/>
  <c r="G529" i="25"/>
  <c r="I529" i="25"/>
  <c r="J529" i="25"/>
  <c r="K529" i="25"/>
  <c r="AU529" i="25"/>
  <c r="F530" i="25"/>
  <c r="G530" i="25"/>
  <c r="I530" i="25"/>
  <c r="J530" i="25"/>
  <c r="K530" i="25"/>
  <c r="AU530" i="25"/>
  <c r="F531" i="25"/>
  <c r="G531" i="25"/>
  <c r="I531" i="25"/>
  <c r="J531" i="25"/>
  <c r="K531" i="25"/>
  <c r="AU531" i="25"/>
  <c r="F532" i="25"/>
  <c r="G532" i="25"/>
  <c r="I532" i="25"/>
  <c r="J532" i="25"/>
  <c r="K532" i="25"/>
  <c r="AU532" i="25"/>
  <c r="F533" i="25"/>
  <c r="G533" i="25"/>
  <c r="I533" i="25"/>
  <c r="J533" i="25"/>
  <c r="K533" i="25"/>
  <c r="AU533" i="25"/>
  <c r="F534" i="25"/>
  <c r="G534" i="25"/>
  <c r="I534" i="25"/>
  <c r="J534" i="25"/>
  <c r="K534" i="25"/>
  <c r="AU534" i="25"/>
  <c r="F535" i="25"/>
  <c r="G535" i="25"/>
  <c r="I535" i="25"/>
  <c r="J535" i="25"/>
  <c r="K535" i="25"/>
  <c r="AU535" i="25"/>
  <c r="F536" i="25"/>
  <c r="G536" i="25"/>
  <c r="I536" i="25"/>
  <c r="J536" i="25"/>
  <c r="K536" i="25"/>
  <c r="AU536" i="25"/>
  <c r="F537" i="25"/>
  <c r="G537" i="25"/>
  <c r="I537" i="25"/>
  <c r="J537" i="25"/>
  <c r="K537" i="25"/>
  <c r="AU537" i="25"/>
  <c r="F538" i="25"/>
  <c r="G538" i="25"/>
  <c r="I538" i="25"/>
  <c r="J538" i="25"/>
  <c r="K538" i="25"/>
  <c r="AU538" i="25"/>
  <c r="F539" i="25"/>
  <c r="G539" i="25"/>
  <c r="I539" i="25"/>
  <c r="J539" i="25"/>
  <c r="K539" i="25"/>
  <c r="AU539" i="25"/>
  <c r="F540" i="25"/>
  <c r="G540" i="25"/>
  <c r="I540" i="25"/>
  <c r="J540" i="25"/>
  <c r="K540" i="25"/>
  <c r="AU540" i="25"/>
  <c r="F541" i="25"/>
  <c r="G541" i="25"/>
  <c r="I541" i="25"/>
  <c r="J541" i="25"/>
  <c r="K541" i="25"/>
  <c r="AU541" i="25"/>
  <c r="F542" i="25"/>
  <c r="G542" i="25"/>
  <c r="I542" i="25"/>
  <c r="J542" i="25"/>
  <c r="K542" i="25"/>
  <c r="AU542" i="25"/>
  <c r="F543" i="25"/>
  <c r="G543" i="25"/>
  <c r="I543" i="25"/>
  <c r="J543" i="25"/>
  <c r="K543" i="25"/>
  <c r="AU543" i="25"/>
  <c r="F544" i="25"/>
  <c r="G544" i="25"/>
  <c r="I544" i="25"/>
  <c r="J544" i="25"/>
  <c r="K544" i="25"/>
  <c r="AU544" i="25"/>
  <c r="F545" i="25"/>
  <c r="G545" i="25"/>
  <c r="I545" i="25"/>
  <c r="J545" i="25"/>
  <c r="K545" i="25"/>
  <c r="AU545" i="25"/>
  <c r="F546" i="25"/>
  <c r="G546" i="25"/>
  <c r="I546" i="25"/>
  <c r="J546" i="25"/>
  <c r="K546" i="25"/>
  <c r="AU546" i="25"/>
  <c r="F547" i="25"/>
  <c r="G547" i="25"/>
  <c r="I547" i="25"/>
  <c r="J547" i="25"/>
  <c r="K547" i="25"/>
  <c r="AU547" i="25"/>
  <c r="F548" i="25"/>
  <c r="G548" i="25"/>
  <c r="I548" i="25"/>
  <c r="J548" i="25"/>
  <c r="K548" i="25"/>
  <c r="AU548" i="25"/>
  <c r="F549" i="25"/>
  <c r="G549" i="25"/>
  <c r="I549" i="25"/>
  <c r="J549" i="25"/>
  <c r="K549" i="25"/>
  <c r="AU549" i="25"/>
  <c r="F550" i="25"/>
  <c r="G550" i="25"/>
  <c r="I550" i="25"/>
  <c r="J550" i="25"/>
  <c r="K550" i="25"/>
  <c r="AU550" i="25"/>
  <c r="F551" i="25"/>
  <c r="G551" i="25"/>
  <c r="I551" i="25"/>
  <c r="J551" i="25"/>
  <c r="K551" i="25"/>
  <c r="AU551" i="25"/>
  <c r="F552" i="25"/>
  <c r="G552" i="25"/>
  <c r="I552" i="25"/>
  <c r="J552" i="25"/>
  <c r="K552" i="25"/>
  <c r="AU552" i="25"/>
  <c r="F553" i="25"/>
  <c r="G553" i="25"/>
  <c r="I553" i="25"/>
  <c r="J553" i="25"/>
  <c r="K553" i="25"/>
  <c r="AU553" i="25"/>
  <c r="F554" i="25"/>
  <c r="G554" i="25"/>
  <c r="I554" i="25"/>
  <c r="J554" i="25"/>
  <c r="K554" i="25"/>
  <c r="AU554" i="25"/>
  <c r="F555" i="25"/>
  <c r="G555" i="25"/>
  <c r="I555" i="25"/>
  <c r="J555" i="25"/>
  <c r="K555" i="25"/>
  <c r="AU555" i="25"/>
  <c r="F556" i="25"/>
  <c r="G556" i="25"/>
  <c r="I556" i="25"/>
  <c r="J556" i="25"/>
  <c r="K556" i="25"/>
  <c r="AU556" i="25"/>
  <c r="F557" i="25"/>
  <c r="G557" i="25"/>
  <c r="I557" i="25"/>
  <c r="J557" i="25"/>
  <c r="K557" i="25"/>
  <c r="AU557" i="25"/>
  <c r="F558" i="25"/>
  <c r="G558" i="25"/>
  <c r="I558" i="25"/>
  <c r="J558" i="25"/>
  <c r="K558" i="25"/>
  <c r="AU558" i="25"/>
  <c r="F559" i="25"/>
  <c r="G559" i="25"/>
  <c r="I559" i="25"/>
  <c r="J559" i="25"/>
  <c r="K559" i="25"/>
  <c r="AU559" i="25"/>
  <c r="F560" i="25"/>
  <c r="G560" i="25"/>
  <c r="I560" i="25"/>
  <c r="J560" i="25"/>
  <c r="K560" i="25"/>
  <c r="AU560" i="25"/>
  <c r="F561" i="25"/>
  <c r="G561" i="25"/>
  <c r="I561" i="25"/>
  <c r="J561" i="25"/>
  <c r="K561" i="25"/>
  <c r="AU561" i="25"/>
  <c r="F562" i="25"/>
  <c r="G562" i="25"/>
  <c r="I562" i="25"/>
  <c r="J562" i="25"/>
  <c r="K562" i="25"/>
  <c r="AU562" i="25"/>
  <c r="F563" i="25"/>
  <c r="G563" i="25"/>
  <c r="I563" i="25"/>
  <c r="J563" i="25"/>
  <c r="K563" i="25"/>
  <c r="AU563" i="25"/>
  <c r="F564" i="25"/>
  <c r="G564" i="25"/>
  <c r="I564" i="25"/>
  <c r="J564" i="25"/>
  <c r="K564" i="25"/>
  <c r="AU564" i="25"/>
  <c r="F565" i="25"/>
  <c r="G565" i="25"/>
  <c r="I565" i="25"/>
  <c r="J565" i="25"/>
  <c r="K565" i="25"/>
  <c r="AU565" i="25"/>
  <c r="F566" i="25"/>
  <c r="G566" i="25"/>
  <c r="I566" i="25"/>
  <c r="J566" i="25"/>
  <c r="K566" i="25"/>
  <c r="AU566" i="25"/>
  <c r="F567" i="25"/>
  <c r="G567" i="25"/>
  <c r="I567" i="25"/>
  <c r="J567" i="25"/>
  <c r="K567" i="25"/>
  <c r="AU567" i="25"/>
  <c r="F568" i="25"/>
  <c r="G568" i="25"/>
  <c r="I568" i="25"/>
  <c r="J568" i="25"/>
  <c r="K568" i="25"/>
  <c r="AU568" i="25"/>
  <c r="F569" i="25"/>
  <c r="G569" i="25"/>
  <c r="I569" i="25"/>
  <c r="J569" i="25"/>
  <c r="K569" i="25"/>
  <c r="AU569" i="25"/>
  <c r="F570" i="25"/>
  <c r="G570" i="25"/>
  <c r="I570" i="25"/>
  <c r="J570" i="25"/>
  <c r="K570" i="25"/>
  <c r="AU570" i="25"/>
  <c r="F571" i="25"/>
  <c r="G571" i="25"/>
  <c r="I571" i="25"/>
  <c r="J571" i="25"/>
  <c r="K571" i="25"/>
  <c r="AU571" i="25"/>
  <c r="F572" i="25"/>
  <c r="G572" i="25"/>
  <c r="I572" i="25"/>
  <c r="J572" i="25"/>
  <c r="K572" i="25"/>
  <c r="AU572" i="25"/>
  <c r="F573" i="25"/>
  <c r="G573" i="25"/>
  <c r="I573" i="25"/>
  <c r="J573" i="25"/>
  <c r="K573" i="25"/>
  <c r="AU573" i="25"/>
  <c r="F574" i="25"/>
  <c r="G574" i="25"/>
  <c r="I574" i="25"/>
  <c r="J574" i="25"/>
  <c r="K574" i="25"/>
  <c r="AU574" i="25"/>
  <c r="F575" i="25"/>
  <c r="G575" i="25"/>
  <c r="I575" i="25"/>
  <c r="J575" i="25"/>
  <c r="K575" i="25"/>
  <c r="AU575" i="25"/>
  <c r="F576" i="25"/>
  <c r="G576" i="25"/>
  <c r="I576" i="25"/>
  <c r="J576" i="25"/>
  <c r="K576" i="25"/>
  <c r="AU576" i="25"/>
  <c r="F577" i="25"/>
  <c r="G577" i="25"/>
  <c r="I577" i="25"/>
  <c r="J577" i="25"/>
  <c r="K577" i="25"/>
  <c r="AU577" i="25"/>
  <c r="F578" i="25"/>
  <c r="G578" i="25"/>
  <c r="I578" i="25"/>
  <c r="J578" i="25"/>
  <c r="K578" i="25"/>
  <c r="AU578" i="25"/>
  <c r="F579" i="25"/>
  <c r="G579" i="25"/>
  <c r="I579" i="25"/>
  <c r="J579" i="25"/>
  <c r="K579" i="25"/>
  <c r="AU579" i="25"/>
  <c r="F580" i="25"/>
  <c r="G580" i="25"/>
  <c r="I580" i="25"/>
  <c r="J580" i="25"/>
  <c r="K580" i="25"/>
  <c r="AU580" i="25"/>
  <c r="F581" i="25"/>
  <c r="G581" i="25"/>
  <c r="I581" i="25"/>
  <c r="J581" i="25"/>
  <c r="K581" i="25"/>
  <c r="AU581" i="25"/>
  <c r="F582" i="25"/>
  <c r="G582" i="25"/>
  <c r="I582" i="25"/>
  <c r="J582" i="25"/>
  <c r="K582" i="25"/>
  <c r="AU582" i="25"/>
  <c r="F583" i="25"/>
  <c r="G583" i="25"/>
  <c r="I583" i="25"/>
  <c r="J583" i="25"/>
  <c r="K583" i="25"/>
  <c r="AU583" i="25"/>
  <c r="F584" i="25"/>
  <c r="G584" i="25"/>
  <c r="I584" i="25"/>
  <c r="J584" i="25"/>
  <c r="K584" i="25"/>
  <c r="AU584" i="25"/>
  <c r="F585" i="25"/>
  <c r="G585" i="25"/>
  <c r="I585" i="25"/>
  <c r="J585" i="25"/>
  <c r="K585" i="25"/>
  <c r="AU585" i="25"/>
  <c r="F586" i="25"/>
  <c r="G586" i="25"/>
  <c r="I586" i="25"/>
  <c r="J586" i="25"/>
  <c r="K586" i="25"/>
  <c r="AU586" i="25"/>
  <c r="F587" i="25"/>
  <c r="G587" i="25"/>
  <c r="I587" i="25"/>
  <c r="J587" i="25"/>
  <c r="K587" i="25"/>
  <c r="AU587" i="25"/>
  <c r="F588" i="25"/>
  <c r="G588" i="25"/>
  <c r="I588" i="25"/>
  <c r="J588" i="25"/>
  <c r="K588" i="25"/>
  <c r="AU588" i="25"/>
  <c r="F589" i="25"/>
  <c r="G589" i="25"/>
  <c r="I589" i="25"/>
  <c r="J589" i="25"/>
  <c r="K589" i="25"/>
  <c r="AU589" i="25"/>
  <c r="F590" i="25"/>
  <c r="G590" i="25"/>
  <c r="I590" i="25"/>
  <c r="J590" i="25"/>
  <c r="K590" i="25"/>
  <c r="AU590" i="25"/>
  <c r="F591" i="25"/>
  <c r="G591" i="25"/>
  <c r="I591" i="25"/>
  <c r="J591" i="25"/>
  <c r="K591" i="25"/>
  <c r="AU591" i="25"/>
  <c r="F592" i="25"/>
  <c r="G592" i="25"/>
  <c r="I592" i="25"/>
  <c r="J592" i="25"/>
  <c r="K592" i="25"/>
  <c r="AU592" i="25"/>
  <c r="F593" i="25"/>
  <c r="G593" i="25"/>
  <c r="I593" i="25"/>
  <c r="J593" i="25"/>
  <c r="K593" i="25"/>
  <c r="AU593" i="25"/>
  <c r="F594" i="25"/>
  <c r="G594" i="25"/>
  <c r="I594" i="25"/>
  <c r="J594" i="25"/>
  <c r="K594" i="25"/>
  <c r="AU594" i="25"/>
  <c r="F595" i="25"/>
  <c r="G595" i="25"/>
  <c r="I595" i="25"/>
  <c r="J595" i="25"/>
  <c r="K595" i="25"/>
  <c r="AU595" i="25"/>
  <c r="F596" i="25"/>
  <c r="G596" i="25"/>
  <c r="I596" i="25"/>
  <c r="J596" i="25"/>
  <c r="K596" i="25"/>
  <c r="AU596" i="25"/>
  <c r="F597" i="25"/>
  <c r="G597" i="25"/>
  <c r="I597" i="25"/>
  <c r="J597" i="25"/>
  <c r="K597" i="25"/>
  <c r="AU597" i="25"/>
  <c r="F598" i="25"/>
  <c r="G598" i="25"/>
  <c r="I598" i="25"/>
  <c r="J598" i="25"/>
  <c r="K598" i="25"/>
  <c r="AU598" i="25"/>
  <c r="F599" i="25"/>
  <c r="G599" i="25"/>
  <c r="I599" i="25"/>
  <c r="J599" i="25"/>
  <c r="K599" i="25"/>
  <c r="AU599" i="25"/>
  <c r="F600" i="25"/>
  <c r="G600" i="25"/>
  <c r="I600" i="25"/>
  <c r="J600" i="25"/>
  <c r="K600" i="25"/>
  <c r="AU600" i="25"/>
  <c r="F601" i="25"/>
  <c r="G601" i="25"/>
  <c r="I601" i="25"/>
  <c r="J601" i="25"/>
  <c r="K601" i="25"/>
  <c r="AU601" i="25"/>
  <c r="F602" i="25"/>
  <c r="G602" i="25"/>
  <c r="I602" i="25"/>
  <c r="J602" i="25"/>
  <c r="K602" i="25"/>
  <c r="AU602" i="25"/>
  <c r="F603" i="25"/>
  <c r="G603" i="25"/>
  <c r="I603" i="25"/>
  <c r="J603" i="25"/>
  <c r="K603" i="25"/>
  <c r="AU603" i="25"/>
  <c r="F604" i="25"/>
  <c r="G604" i="25"/>
  <c r="I604" i="25"/>
  <c r="J604" i="25"/>
  <c r="K604" i="25"/>
  <c r="AU604" i="25"/>
  <c r="F605" i="25"/>
  <c r="G605" i="25"/>
  <c r="I605" i="25"/>
  <c r="J605" i="25"/>
  <c r="K605" i="25"/>
  <c r="AU605" i="25"/>
  <c r="F606" i="25"/>
  <c r="G606" i="25"/>
  <c r="I606" i="25"/>
  <c r="J606" i="25"/>
  <c r="K606" i="25"/>
  <c r="AU606" i="25"/>
  <c r="F607" i="25"/>
  <c r="G607" i="25"/>
  <c r="I607" i="25"/>
  <c r="J607" i="25"/>
  <c r="K607" i="25"/>
  <c r="AU607" i="25"/>
  <c r="F608" i="25"/>
  <c r="G608" i="25"/>
  <c r="I608" i="25"/>
  <c r="J608" i="25"/>
  <c r="K608" i="25"/>
  <c r="AU608" i="25"/>
  <c r="F609" i="25"/>
  <c r="G609" i="25"/>
  <c r="I609" i="25"/>
  <c r="J609" i="25"/>
  <c r="K609" i="25"/>
  <c r="AU609" i="25"/>
  <c r="F610" i="25"/>
  <c r="G610" i="25"/>
  <c r="I610" i="25"/>
  <c r="J610" i="25"/>
  <c r="K610" i="25"/>
  <c r="AU610" i="25"/>
  <c r="F611" i="25"/>
  <c r="G611" i="25"/>
  <c r="I611" i="25"/>
  <c r="J611" i="25"/>
  <c r="K611" i="25"/>
  <c r="AU611" i="25"/>
  <c r="C24" i="25"/>
  <c r="C25" i="25" s="1"/>
  <c r="C26" i="25" s="1"/>
  <c r="C27" i="25" s="1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47" i="25" s="1"/>
  <c r="C48" i="25" s="1"/>
  <c r="C49" i="25" s="1"/>
  <c r="C50" i="25" s="1"/>
  <c r="C51" i="25" s="1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C71" i="25" s="1"/>
  <c r="C72" i="25" s="1"/>
  <c r="C73" i="25" s="1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C95" i="25" s="1"/>
  <c r="C96" i="25" s="1"/>
  <c r="C97" i="25" s="1"/>
  <c r="C98" i="25" s="1"/>
  <c r="C99" i="25" s="1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19" i="25" s="1"/>
  <c r="C120" i="25" s="1"/>
  <c r="C121" i="25" s="1"/>
  <c r="C122" i="25" s="1"/>
  <c r="C123" i="25" s="1"/>
  <c r="C124" i="25" s="1"/>
  <c r="C125" i="25" s="1"/>
  <c r="C126" i="25" s="1"/>
  <c r="C127" i="25" s="1"/>
  <c r="C128" i="25" s="1"/>
  <c r="C129" i="25" s="1"/>
  <c r="C130" i="25" s="1"/>
  <c r="C131" i="25" s="1"/>
  <c r="C132" i="25" s="1"/>
  <c r="C133" i="25" s="1"/>
  <c r="C134" i="25" s="1"/>
  <c r="C135" i="25" s="1"/>
  <c r="C136" i="25" s="1"/>
  <c r="C137" i="25" s="1"/>
  <c r="C138" i="25" s="1"/>
  <c r="C139" i="25" s="1"/>
  <c r="C140" i="25" s="1"/>
  <c r="C141" i="25" s="1"/>
  <c r="C142" i="25" s="1"/>
  <c r="C143" i="25" s="1"/>
  <c r="C144" i="25" s="1"/>
  <c r="C145" i="25" s="1"/>
  <c r="C146" i="25" s="1"/>
  <c r="C147" i="25" s="1"/>
  <c r="C148" i="25" s="1"/>
  <c r="C149" i="25" s="1"/>
  <c r="C150" i="25" s="1"/>
  <c r="C151" i="25" s="1"/>
  <c r="C152" i="25" s="1"/>
  <c r="C153" i="25" s="1"/>
  <c r="C154" i="25" s="1"/>
  <c r="C155" i="25" s="1"/>
  <c r="C156" i="25" s="1"/>
  <c r="C157" i="25" s="1"/>
  <c r="C158" i="25" s="1"/>
  <c r="C159" i="25" s="1"/>
  <c r="C160" i="25" s="1"/>
  <c r="C161" i="25" s="1"/>
  <c r="C162" i="25" s="1"/>
  <c r="C163" i="25" s="1"/>
  <c r="C164" i="25" s="1"/>
  <c r="C165" i="25" s="1"/>
  <c r="C166" i="25" s="1"/>
  <c r="C167" i="25" s="1"/>
  <c r="C168" i="25" s="1"/>
  <c r="C169" i="25" s="1"/>
  <c r="C170" i="25" s="1"/>
  <c r="C171" i="25" s="1"/>
  <c r="C172" i="25" s="1"/>
  <c r="C173" i="25" s="1"/>
  <c r="C174" i="25" s="1"/>
  <c r="C175" i="25" s="1"/>
  <c r="C176" i="25" s="1"/>
  <c r="C177" i="25" s="1"/>
  <c r="C178" i="25" s="1"/>
  <c r="C179" i="25" s="1"/>
  <c r="C180" i="25" s="1"/>
  <c r="C181" i="25" s="1"/>
  <c r="C182" i="25" s="1"/>
  <c r="C183" i="25" s="1"/>
  <c r="C184" i="25" s="1"/>
  <c r="C185" i="25" s="1"/>
  <c r="C186" i="25" s="1"/>
  <c r="C187" i="25" s="1"/>
  <c r="C188" i="25" s="1"/>
  <c r="C189" i="25" s="1"/>
  <c r="C190" i="25" s="1"/>
  <c r="C191" i="25" s="1"/>
  <c r="C192" i="25" s="1"/>
  <c r="C193" i="25" s="1"/>
  <c r="C194" i="25" s="1"/>
  <c r="C195" i="25" s="1"/>
  <c r="C196" i="25" s="1"/>
  <c r="C197" i="25" s="1"/>
  <c r="C198" i="25" s="1"/>
  <c r="C199" i="25" s="1"/>
  <c r="C200" i="25" s="1"/>
  <c r="C201" i="25" s="1"/>
  <c r="C202" i="25" s="1"/>
  <c r="C203" i="25" s="1"/>
  <c r="C204" i="25" s="1"/>
  <c r="C205" i="25" s="1"/>
  <c r="C206" i="25" s="1"/>
  <c r="C207" i="25" s="1"/>
  <c r="C208" i="25" s="1"/>
  <c r="C209" i="25" s="1"/>
  <c r="C210" i="25" s="1"/>
  <c r="C211" i="25" s="1"/>
  <c r="C212" i="25" s="1"/>
  <c r="C213" i="25" s="1"/>
  <c r="C214" i="25" s="1"/>
  <c r="C215" i="25" s="1"/>
  <c r="C216" i="25" s="1"/>
  <c r="C217" i="25" s="1"/>
  <c r="C218" i="25" s="1"/>
  <c r="C219" i="25" s="1"/>
  <c r="C220" i="25" s="1"/>
  <c r="C221" i="25" s="1"/>
  <c r="C222" i="25" s="1"/>
  <c r="C223" i="25" s="1"/>
  <c r="C224" i="25" s="1"/>
  <c r="C225" i="25" s="1"/>
  <c r="C226" i="25" s="1"/>
  <c r="C227" i="25" s="1"/>
  <c r="C228" i="25" s="1"/>
  <c r="C229" i="25" s="1"/>
  <c r="C230" i="25" s="1"/>
  <c r="C231" i="25" s="1"/>
  <c r="C232" i="25" s="1"/>
  <c r="C233" i="25" s="1"/>
  <c r="C234" i="25" s="1"/>
  <c r="C235" i="25" s="1"/>
  <c r="C236" i="25" s="1"/>
  <c r="C237" i="25" s="1"/>
  <c r="C238" i="25" s="1"/>
  <c r="C239" i="25" s="1"/>
  <c r="C240" i="25" s="1"/>
  <c r="C241" i="25" s="1"/>
  <c r="C242" i="25" s="1"/>
  <c r="C243" i="25" s="1"/>
  <c r="C244" i="25" s="1"/>
  <c r="C245" i="25" s="1"/>
  <c r="C246" i="25" s="1"/>
  <c r="C247" i="25" s="1"/>
  <c r="C248" i="25" s="1"/>
  <c r="C249" i="25" s="1"/>
  <c r="C250" i="25" s="1"/>
  <c r="C251" i="25" s="1"/>
  <c r="C252" i="25" s="1"/>
  <c r="C253" i="25" s="1"/>
  <c r="C254" i="25" s="1"/>
  <c r="C255" i="25" s="1"/>
  <c r="C256" i="25" s="1"/>
  <c r="C257" i="25" s="1"/>
  <c r="C258" i="25" s="1"/>
  <c r="C259" i="25" s="1"/>
  <c r="C260" i="25" s="1"/>
  <c r="C261" i="25" s="1"/>
  <c r="C262" i="25" s="1"/>
  <c r="C263" i="25" s="1"/>
  <c r="C264" i="25" s="1"/>
  <c r="C265" i="25" s="1"/>
  <c r="C266" i="25" s="1"/>
  <c r="C267" i="25" s="1"/>
  <c r="C268" i="25" s="1"/>
  <c r="C269" i="25" s="1"/>
  <c r="C270" i="25" s="1"/>
  <c r="C271" i="25" s="1"/>
  <c r="C272" i="25" s="1"/>
  <c r="C273" i="25" s="1"/>
  <c r="C274" i="25" s="1"/>
  <c r="C275" i="25" s="1"/>
  <c r="C276" i="25" s="1"/>
  <c r="C277" i="25" s="1"/>
  <c r="C278" i="25" s="1"/>
  <c r="C279" i="25" s="1"/>
  <c r="C280" i="25" s="1"/>
  <c r="C281" i="25" s="1"/>
  <c r="C282" i="25" s="1"/>
  <c r="C283" i="25" s="1"/>
  <c r="C284" i="25" s="1"/>
  <c r="C285" i="25" s="1"/>
  <c r="C286" i="25" s="1"/>
  <c r="C287" i="25" s="1"/>
  <c r="C288" i="25" s="1"/>
  <c r="C289" i="25" s="1"/>
  <c r="C290" i="25" s="1"/>
  <c r="C291" i="25" s="1"/>
  <c r="C292" i="25" s="1"/>
  <c r="C293" i="25" s="1"/>
  <c r="C294" i="25" s="1"/>
  <c r="C295" i="25" s="1"/>
  <c r="C296" i="25" s="1"/>
  <c r="C297" i="25" s="1"/>
  <c r="C298" i="25" s="1"/>
  <c r="C299" i="25" s="1"/>
  <c r="C300" i="25" s="1"/>
  <c r="C301" i="25" s="1"/>
  <c r="C302" i="25" s="1"/>
  <c r="C303" i="25" s="1"/>
  <c r="C304" i="25" s="1"/>
  <c r="C305" i="25" s="1"/>
  <c r="C306" i="25" s="1"/>
  <c r="C307" i="25" s="1"/>
  <c r="C308" i="25" s="1"/>
  <c r="C309" i="25" s="1"/>
  <c r="C310" i="25" s="1"/>
  <c r="C311" i="25" s="1"/>
  <c r="C312" i="25" s="1"/>
  <c r="C313" i="25" s="1"/>
  <c r="C314" i="25" s="1"/>
  <c r="C315" i="25" s="1"/>
  <c r="C316" i="25" s="1"/>
  <c r="C317" i="25" s="1"/>
  <c r="C318" i="25" s="1"/>
  <c r="C319" i="25" s="1"/>
  <c r="C320" i="25" s="1"/>
  <c r="C321" i="25" s="1"/>
  <c r="C322" i="25" s="1"/>
  <c r="C323" i="25" s="1"/>
  <c r="C324" i="25" s="1"/>
  <c r="C325" i="25" s="1"/>
  <c r="C326" i="25" s="1"/>
  <c r="C327" i="25" s="1"/>
  <c r="C328" i="25" s="1"/>
  <c r="C329" i="25" s="1"/>
  <c r="C330" i="25" s="1"/>
  <c r="C331" i="25" s="1"/>
  <c r="C332" i="25" s="1"/>
  <c r="C333" i="25" s="1"/>
  <c r="C334" i="25" s="1"/>
  <c r="C335" i="25" s="1"/>
  <c r="C336" i="25" s="1"/>
  <c r="C337" i="25" s="1"/>
  <c r="C338" i="25" s="1"/>
  <c r="C339" i="25" s="1"/>
  <c r="C340" i="25" s="1"/>
  <c r="C341" i="25" s="1"/>
  <c r="C342" i="25" s="1"/>
  <c r="C343" i="25" s="1"/>
  <c r="C344" i="25" s="1"/>
  <c r="C345" i="25" s="1"/>
  <c r="C346" i="25" s="1"/>
  <c r="C347" i="25" s="1"/>
  <c r="C348" i="25" s="1"/>
  <c r="C349" i="25" s="1"/>
  <c r="C350" i="25" s="1"/>
  <c r="C351" i="25" s="1"/>
  <c r="C352" i="25" s="1"/>
  <c r="C353" i="25" s="1"/>
  <c r="C354" i="25" s="1"/>
  <c r="C355" i="25" s="1"/>
  <c r="C356" i="25" s="1"/>
  <c r="C357" i="25" s="1"/>
  <c r="C358" i="25" s="1"/>
  <c r="C359" i="25" s="1"/>
  <c r="C360" i="25" s="1"/>
  <c r="C361" i="25" s="1"/>
  <c r="C362" i="25" s="1"/>
  <c r="C363" i="25" s="1"/>
  <c r="C364" i="25" s="1"/>
  <c r="C365" i="25" s="1"/>
  <c r="C366" i="25" s="1"/>
  <c r="C367" i="25" s="1"/>
  <c r="C368" i="25" s="1"/>
  <c r="C369" i="25" s="1"/>
  <c r="C370" i="25" s="1"/>
  <c r="C371" i="25" s="1"/>
  <c r="C372" i="25" s="1"/>
  <c r="C373" i="25" s="1"/>
  <c r="C374" i="25" s="1"/>
  <c r="C375" i="25" s="1"/>
  <c r="C376" i="25" s="1"/>
  <c r="C377" i="25" s="1"/>
  <c r="C378" i="25" s="1"/>
  <c r="C379" i="25" s="1"/>
  <c r="C380" i="25" s="1"/>
  <c r="C381" i="25" s="1"/>
  <c r="C382" i="25" s="1"/>
  <c r="C383" i="25" s="1"/>
  <c r="C384" i="25" s="1"/>
  <c r="C385" i="25" s="1"/>
  <c r="C386" i="25" s="1"/>
  <c r="C387" i="25" s="1"/>
  <c r="C388" i="25" s="1"/>
  <c r="C389" i="25" s="1"/>
  <c r="C390" i="25" s="1"/>
  <c r="C391" i="25" s="1"/>
  <c r="C392" i="25" s="1"/>
  <c r="C393" i="25" s="1"/>
  <c r="C394" i="25" s="1"/>
  <c r="C395" i="25" s="1"/>
  <c r="C396" i="25" s="1"/>
  <c r="C397" i="25" s="1"/>
  <c r="C398" i="25" s="1"/>
  <c r="C399" i="25" s="1"/>
  <c r="C400" i="25" s="1"/>
  <c r="C401" i="25" s="1"/>
  <c r="C402" i="25" s="1"/>
  <c r="C403" i="25" s="1"/>
  <c r="C404" i="25" s="1"/>
  <c r="C405" i="25" s="1"/>
  <c r="C406" i="25" s="1"/>
  <c r="C407" i="25" s="1"/>
  <c r="C408" i="25" s="1"/>
  <c r="C409" i="25" s="1"/>
  <c r="C410" i="25" s="1"/>
  <c r="C411" i="25" s="1"/>
  <c r="C412" i="25" s="1"/>
  <c r="C413" i="25" s="1"/>
  <c r="C414" i="25" s="1"/>
  <c r="C415" i="25" s="1"/>
  <c r="C416" i="25" s="1"/>
  <c r="C417" i="25" s="1"/>
  <c r="C418" i="25" s="1"/>
  <c r="C419" i="25" s="1"/>
  <c r="C420" i="25" s="1"/>
  <c r="C421" i="25" s="1"/>
  <c r="C422" i="25" s="1"/>
  <c r="C423" i="25" s="1"/>
  <c r="C424" i="25" s="1"/>
  <c r="C425" i="25" s="1"/>
  <c r="C426" i="25" s="1"/>
  <c r="C427" i="25" s="1"/>
  <c r="C428" i="25" s="1"/>
  <c r="C429" i="25" s="1"/>
  <c r="C430" i="25" s="1"/>
  <c r="C431" i="25" s="1"/>
  <c r="C432" i="25" s="1"/>
  <c r="C433" i="25" s="1"/>
  <c r="C434" i="25" s="1"/>
  <c r="C435" i="25" s="1"/>
  <c r="C436" i="25" s="1"/>
  <c r="C437" i="25" s="1"/>
  <c r="C438" i="25" s="1"/>
  <c r="C439" i="25" s="1"/>
  <c r="C440" i="25" s="1"/>
  <c r="C441" i="25" s="1"/>
  <c r="C442" i="25" s="1"/>
  <c r="C443" i="25" s="1"/>
  <c r="C444" i="25" s="1"/>
  <c r="C445" i="25" s="1"/>
  <c r="C446" i="25" s="1"/>
  <c r="C447" i="25" s="1"/>
  <c r="C448" i="25" s="1"/>
  <c r="C449" i="25" s="1"/>
  <c r="C450" i="25" s="1"/>
  <c r="C451" i="25" s="1"/>
  <c r="C452" i="25" s="1"/>
  <c r="C453" i="25" s="1"/>
  <c r="C454" i="25" s="1"/>
  <c r="C455" i="25" s="1"/>
  <c r="C456" i="25" s="1"/>
  <c r="C457" i="25" s="1"/>
  <c r="C458" i="25" s="1"/>
  <c r="C459" i="25" s="1"/>
  <c r="C460" i="25" s="1"/>
  <c r="C461" i="25" s="1"/>
  <c r="C462" i="25" s="1"/>
  <c r="C463" i="25" s="1"/>
  <c r="C464" i="25" s="1"/>
  <c r="C465" i="25" s="1"/>
  <c r="C466" i="25" s="1"/>
  <c r="C467" i="25" s="1"/>
  <c r="C468" i="25" s="1"/>
  <c r="C469" i="25" s="1"/>
  <c r="C470" i="25" s="1"/>
  <c r="C471" i="25" s="1"/>
  <c r="C472" i="25" s="1"/>
  <c r="C473" i="25" s="1"/>
  <c r="C474" i="25" s="1"/>
  <c r="C475" i="25" s="1"/>
  <c r="C476" i="25" s="1"/>
  <c r="C477" i="25" s="1"/>
  <c r="C478" i="25" s="1"/>
  <c r="C479" i="25" s="1"/>
  <c r="C480" i="25" s="1"/>
  <c r="C481" i="25" s="1"/>
  <c r="C482" i="25" s="1"/>
  <c r="C483" i="25" s="1"/>
  <c r="C484" i="25" s="1"/>
  <c r="C485" i="25" s="1"/>
  <c r="C486" i="25" s="1"/>
  <c r="C487" i="25" s="1"/>
  <c r="C488" i="25" s="1"/>
  <c r="C489" i="25" s="1"/>
  <c r="C490" i="25" s="1"/>
  <c r="C491" i="25" s="1"/>
  <c r="C492" i="25" s="1"/>
  <c r="C493" i="25" s="1"/>
  <c r="C494" i="25" s="1"/>
  <c r="C495" i="25" s="1"/>
  <c r="C496" i="25" s="1"/>
  <c r="C497" i="25" s="1"/>
  <c r="C498" i="25" s="1"/>
  <c r="C499" i="25" s="1"/>
  <c r="C500" i="25" s="1"/>
  <c r="C501" i="25" s="1"/>
  <c r="C502" i="25" s="1"/>
  <c r="C503" i="25" s="1"/>
  <c r="C504" i="25" s="1"/>
  <c r="C505" i="25" s="1"/>
  <c r="C506" i="25" s="1"/>
  <c r="C507" i="25" s="1"/>
  <c r="C508" i="25" s="1"/>
  <c r="C509" i="25" s="1"/>
  <c r="C510" i="25" s="1"/>
  <c r="C511" i="25" s="1"/>
  <c r="C512" i="25" s="1"/>
  <c r="C513" i="25" s="1"/>
  <c r="C514" i="25" s="1"/>
  <c r="C515" i="25" s="1"/>
  <c r="C516" i="25" s="1"/>
  <c r="C517" i="25" s="1"/>
  <c r="C518" i="25" s="1"/>
  <c r="C519" i="25" s="1"/>
  <c r="C520" i="25" s="1"/>
  <c r="C521" i="25" s="1"/>
  <c r="C522" i="25" s="1"/>
  <c r="C523" i="25" s="1"/>
  <c r="C524" i="25" s="1"/>
  <c r="C525" i="25" s="1"/>
  <c r="C526" i="25" s="1"/>
  <c r="C527" i="25" s="1"/>
  <c r="C528" i="25" s="1"/>
  <c r="C529" i="25" s="1"/>
  <c r="C530" i="25" s="1"/>
  <c r="C531" i="25" s="1"/>
  <c r="C532" i="25" s="1"/>
  <c r="C533" i="25" s="1"/>
  <c r="C534" i="25" s="1"/>
  <c r="C535" i="25" s="1"/>
  <c r="C536" i="25" s="1"/>
  <c r="C537" i="25" s="1"/>
  <c r="C538" i="25" s="1"/>
  <c r="C539" i="25" s="1"/>
  <c r="C540" i="25" s="1"/>
  <c r="C541" i="25" s="1"/>
  <c r="C542" i="25" s="1"/>
  <c r="C543" i="25" s="1"/>
  <c r="C544" i="25" s="1"/>
  <c r="C545" i="25" s="1"/>
  <c r="C546" i="25" s="1"/>
  <c r="C547" i="25" s="1"/>
  <c r="C548" i="25" s="1"/>
  <c r="C549" i="25" s="1"/>
  <c r="C550" i="25" s="1"/>
  <c r="C551" i="25" s="1"/>
  <c r="C552" i="25" s="1"/>
  <c r="C553" i="25" s="1"/>
  <c r="C554" i="25" s="1"/>
  <c r="C555" i="25" s="1"/>
  <c r="C556" i="25" s="1"/>
  <c r="C557" i="25" s="1"/>
  <c r="C558" i="25" s="1"/>
  <c r="C559" i="25" s="1"/>
  <c r="C560" i="25" s="1"/>
  <c r="C561" i="25" s="1"/>
  <c r="C562" i="25" s="1"/>
  <c r="C563" i="25" s="1"/>
  <c r="C564" i="25" s="1"/>
  <c r="C565" i="25" s="1"/>
  <c r="C566" i="25" s="1"/>
  <c r="C567" i="25" s="1"/>
  <c r="C568" i="25" s="1"/>
  <c r="C569" i="25" s="1"/>
  <c r="C570" i="25" s="1"/>
  <c r="C571" i="25" s="1"/>
  <c r="C572" i="25" s="1"/>
  <c r="C573" i="25" s="1"/>
  <c r="C574" i="25" s="1"/>
  <c r="C575" i="25" s="1"/>
  <c r="C576" i="25" s="1"/>
  <c r="C577" i="25" s="1"/>
  <c r="C578" i="25" s="1"/>
  <c r="C579" i="25" s="1"/>
  <c r="C580" i="25" s="1"/>
  <c r="C581" i="25" s="1"/>
  <c r="C582" i="25" s="1"/>
  <c r="C583" i="25" s="1"/>
  <c r="C584" i="25" s="1"/>
  <c r="C585" i="25" s="1"/>
  <c r="C586" i="25" s="1"/>
  <c r="C587" i="25" s="1"/>
  <c r="C588" i="25" s="1"/>
  <c r="C589" i="25" s="1"/>
  <c r="C590" i="25" s="1"/>
  <c r="C591" i="25" s="1"/>
  <c r="C592" i="25" s="1"/>
  <c r="C593" i="25" s="1"/>
  <c r="C594" i="25" s="1"/>
  <c r="C595" i="25" s="1"/>
  <c r="C596" i="25" s="1"/>
  <c r="C597" i="25" s="1"/>
  <c r="C598" i="25" s="1"/>
  <c r="C599" i="25" s="1"/>
  <c r="C600" i="25" s="1"/>
  <c r="C601" i="25" s="1"/>
  <c r="C602" i="25" s="1"/>
  <c r="C603" i="25" s="1"/>
  <c r="C604" i="25" s="1"/>
  <c r="C605" i="25" s="1"/>
  <c r="C606" i="25" s="1"/>
  <c r="C607" i="25" s="1"/>
  <c r="C608" i="25" s="1"/>
  <c r="C609" i="25" s="1"/>
  <c r="C610" i="25" s="1"/>
  <c r="C611" i="25" s="1"/>
  <c r="AU12" i="25"/>
  <c r="AT11" i="25"/>
  <c r="K12" i="25"/>
  <c r="J12" i="25"/>
  <c r="I12" i="25"/>
  <c r="G12" i="25"/>
  <c r="F12" i="25"/>
  <c r="AU11" i="25"/>
  <c r="E11" i="25"/>
  <c r="AF11" i="25" s="1"/>
  <c r="C11" i="25"/>
  <c r="C12" i="25" s="1"/>
  <c r="C13" i="25" s="1"/>
  <c r="C14" i="25" s="1"/>
  <c r="C15" i="25" s="1"/>
  <c r="C16" i="25" s="1"/>
  <c r="C17" i="25" s="1"/>
  <c r="C18" i="25" s="1"/>
  <c r="C19" i="25" s="1"/>
  <c r="C20" i="25" s="1"/>
  <c r="C21" i="25" s="1"/>
  <c r="C22" i="25" s="1"/>
  <c r="C23" i="25" s="1"/>
  <c r="AO10" i="25"/>
  <c r="AN10" i="25"/>
  <c r="AM10" i="25"/>
  <c r="AL10" i="25"/>
  <c r="AK10" i="25"/>
  <c r="AJ10" i="25"/>
  <c r="AI10" i="25"/>
  <c r="AH10" i="25"/>
  <c r="AG10" i="25"/>
  <c r="AF10" i="25"/>
  <c r="AU8" i="25"/>
  <c r="AT8" i="25"/>
  <c r="AS8" i="25"/>
  <c r="AO8" i="25"/>
  <c r="AN8" i="25"/>
  <c r="AM8" i="25"/>
  <c r="AL8" i="25"/>
  <c r="AK8" i="25"/>
  <c r="AJ8" i="25"/>
  <c r="AI8" i="25"/>
  <c r="AH8" i="25"/>
  <c r="AG8" i="25"/>
  <c r="AF8" i="25"/>
  <c r="O47" i="24"/>
  <c r="I47" i="24" a="1"/>
  <c r="I47" i="24" s="1"/>
  <c r="A47" i="24"/>
  <c r="O46" i="24"/>
  <c r="I46" i="24" a="1"/>
  <c r="I46" i="24" s="1"/>
  <c r="A46" i="24"/>
  <c r="AG45" i="24"/>
  <c r="AE45" i="24"/>
  <c r="O45" i="24"/>
  <c r="I45" i="24" a="1"/>
  <c r="I45" i="24" s="1"/>
  <c r="A45" i="24"/>
  <c r="AE44" i="24"/>
  <c r="O44" i="24"/>
  <c r="I44" i="24" a="1"/>
  <c r="I44" i="24" s="1"/>
  <c r="A44" i="24"/>
  <c r="AE43" i="24"/>
  <c r="O43" i="24"/>
  <c r="I43" i="24" a="1"/>
  <c r="I43" i="24" s="1"/>
  <c r="A43" i="24"/>
  <c r="AE42" i="24"/>
  <c r="O42" i="24"/>
  <c r="I42" i="24" a="1"/>
  <c r="I42" i="24" s="1"/>
  <c r="A42" i="24"/>
  <c r="AE41" i="24"/>
  <c r="O41" i="24"/>
  <c r="I41" i="24" a="1"/>
  <c r="I41" i="24" s="1"/>
  <c r="A41" i="24"/>
  <c r="AE40" i="24"/>
  <c r="X40" i="24"/>
  <c r="O40" i="24"/>
  <c r="I40" i="24" a="1"/>
  <c r="I40" i="24" s="1"/>
  <c r="A40" i="24"/>
  <c r="AD39" i="24"/>
  <c r="X39" i="24"/>
  <c r="O39" i="24"/>
  <c r="I39" i="24" a="1"/>
  <c r="I39" i="24" s="1"/>
  <c r="A39" i="24"/>
  <c r="AE38" i="24"/>
  <c r="X38" i="24"/>
  <c r="O38" i="24"/>
  <c r="I38" i="24" a="1"/>
  <c r="I38" i="24" s="1"/>
  <c r="C38" i="24"/>
  <c r="A38" i="24"/>
  <c r="AE37" i="24"/>
  <c r="AE36" i="24"/>
  <c r="AD35" i="24"/>
  <c r="AE34" i="24"/>
  <c r="X34" i="24"/>
  <c r="V34" i="24"/>
  <c r="O34" i="24" s="1"/>
  <c r="I34" i="24" a="1"/>
  <c r="I34" i="24" s="1"/>
  <c r="A34" i="24"/>
  <c r="AE33" i="24"/>
  <c r="X33" i="24"/>
  <c r="V33" i="24"/>
  <c r="O33" i="24"/>
  <c r="I33" i="24" a="1"/>
  <c r="I33" i="24" s="1"/>
  <c r="A33" i="24"/>
  <c r="AD32" i="24"/>
  <c r="X32" i="24"/>
  <c r="V32" i="24"/>
  <c r="O32" i="24"/>
  <c r="I32" i="24" a="1"/>
  <c r="I32" i="24" s="1"/>
  <c r="A32" i="24"/>
  <c r="X31" i="24"/>
  <c r="V31" i="24"/>
  <c r="O31" i="24"/>
  <c r="I31" i="24" a="1"/>
  <c r="I31" i="24" s="1"/>
  <c r="A31" i="24"/>
  <c r="X30" i="24"/>
  <c r="V30" i="24"/>
  <c r="O30" i="24" s="1"/>
  <c r="I30" i="24" a="1"/>
  <c r="I30" i="24" s="1"/>
  <c r="A30" i="24"/>
  <c r="X29" i="24"/>
  <c r="V29" i="24"/>
  <c r="O29" i="24" s="1"/>
  <c r="I29" i="24" a="1"/>
  <c r="I29" i="24" s="1"/>
  <c r="A29" i="24"/>
  <c r="X28" i="24"/>
  <c r="V28" i="24"/>
  <c r="O28" i="24"/>
  <c r="I28" i="24" a="1"/>
  <c r="I28" i="24" s="1"/>
  <c r="A28" i="24"/>
  <c r="AE27" i="24"/>
  <c r="X27" i="24"/>
  <c r="V27" i="24"/>
  <c r="O27" i="24" s="1"/>
  <c r="I27" i="24" a="1"/>
  <c r="I27" i="24" s="1"/>
  <c r="A27" i="24"/>
  <c r="AE26" i="24"/>
  <c r="X26" i="24"/>
  <c r="V26" i="24"/>
  <c r="O26" i="24"/>
  <c r="J26" i="24"/>
  <c r="I26" i="24" a="1"/>
  <c r="I26" i="24" s="1"/>
  <c r="A26" i="24"/>
  <c r="AE25" i="24"/>
  <c r="X25" i="24"/>
  <c r="V25" i="24"/>
  <c r="O25" i="24"/>
  <c r="J25" i="24"/>
  <c r="I25" i="24" a="1"/>
  <c r="I25" i="24" s="1"/>
  <c r="A25" i="24"/>
  <c r="AE24" i="24"/>
  <c r="X24" i="24"/>
  <c r="V24" i="24"/>
  <c r="O24" i="24"/>
  <c r="J24" i="24"/>
  <c r="AG38" i="24" s="1"/>
  <c r="I24" i="24"/>
  <c r="I24" i="24" a="1"/>
  <c r="A24" i="24"/>
  <c r="AE23" i="24"/>
  <c r="X23" i="24"/>
  <c r="V23" i="24"/>
  <c r="O23" i="24" s="1"/>
  <c r="I23" i="24" a="1"/>
  <c r="I23" i="24" s="1"/>
  <c r="A23" i="24"/>
  <c r="AD22" i="24"/>
  <c r="X22" i="24"/>
  <c r="V22" i="24"/>
  <c r="O22" i="24"/>
  <c r="I22" i="24" a="1"/>
  <c r="I22" i="24" s="1"/>
  <c r="A22" i="24"/>
  <c r="AE21" i="24"/>
  <c r="X21" i="24"/>
  <c r="V21" i="24"/>
  <c r="O21" i="24"/>
  <c r="J21" i="24"/>
  <c r="I21" i="24" a="1"/>
  <c r="I21" i="24" s="1"/>
  <c r="A21" i="24"/>
  <c r="AE20" i="24"/>
  <c r="X20" i="24"/>
  <c r="V20" i="24"/>
  <c r="O20" i="24"/>
  <c r="J20" i="24"/>
  <c r="I20" i="24" a="1"/>
  <c r="I20" i="24" s="1"/>
  <c r="A20" i="24"/>
  <c r="AD19" i="24"/>
  <c r="X19" i="24"/>
  <c r="V19" i="24"/>
  <c r="O19" i="24"/>
  <c r="J19" i="24"/>
  <c r="I19" i="24" a="1"/>
  <c r="I19" i="24" s="1"/>
  <c r="A19" i="24"/>
  <c r="X18" i="24"/>
  <c r="V18" i="24"/>
  <c r="O18" i="24"/>
  <c r="N18" i="24"/>
  <c r="J18" i="24"/>
  <c r="I18" i="24" a="1"/>
  <c r="I18" i="24" s="1"/>
  <c r="A18" i="24"/>
  <c r="X17" i="24"/>
  <c r="W17" i="24"/>
  <c r="W18" i="24" s="1"/>
  <c r="V17" i="24"/>
  <c r="U17" i="24"/>
  <c r="I17" i="24" a="1"/>
  <c r="I17" i="24" s="1"/>
  <c r="A17" i="24"/>
  <c r="X16" i="24"/>
  <c r="J16" i="24"/>
  <c r="I16" i="24" a="1"/>
  <c r="I16" i="24" s="1"/>
  <c r="A16" i="24"/>
  <c r="X15" i="24"/>
  <c r="I15" i="24" a="1"/>
  <c r="I15" i="24" s="1"/>
  <c r="A15" i="24"/>
  <c r="X14" i="24"/>
  <c r="J14" i="24"/>
  <c r="I14" i="24" a="1"/>
  <c r="I14" i="24" s="1"/>
  <c r="A14" i="24"/>
  <c r="X13" i="24"/>
  <c r="I13" i="24"/>
  <c r="I13" i="24" a="1"/>
  <c r="A13" i="24"/>
  <c r="O12" i="24"/>
  <c r="I12" i="24" a="1"/>
  <c r="I12" i="24" s="1"/>
  <c r="A12" i="24"/>
  <c r="O11" i="24"/>
  <c r="J11" i="24"/>
  <c r="I11" i="24" a="1"/>
  <c r="I11" i="24" s="1"/>
  <c r="C11" i="24"/>
  <c r="J15" i="24" s="1"/>
  <c r="A11" i="24"/>
  <c r="AG20" i="24" s="1"/>
  <c r="AG10" i="24"/>
  <c r="AG9" i="24" s="1"/>
  <c r="AG13" i="24" s="1"/>
  <c r="O10" i="24"/>
  <c r="J10" i="24"/>
  <c r="I10" i="24" a="1"/>
  <c r="I10" i="24" s="1"/>
  <c r="A10" i="24"/>
  <c r="X9" i="24"/>
  <c r="J9" i="24"/>
  <c r="I9" i="24"/>
  <c r="AD8" i="24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1" i="21"/>
  <c r="F13" i="21"/>
  <c r="G13" i="21"/>
  <c r="I13" i="21"/>
  <c r="J13" i="21"/>
  <c r="K13" i="21"/>
  <c r="AU13" i="21"/>
  <c r="F14" i="21"/>
  <c r="G14" i="21"/>
  <c r="I14" i="21"/>
  <c r="J14" i="21"/>
  <c r="K14" i="21"/>
  <c r="AU14" i="21"/>
  <c r="F15" i="21"/>
  <c r="G15" i="21"/>
  <c r="I15" i="21"/>
  <c r="J15" i="21"/>
  <c r="K15" i="21"/>
  <c r="AU15" i="21"/>
  <c r="F16" i="21"/>
  <c r="G16" i="21"/>
  <c r="I16" i="21"/>
  <c r="J16" i="21"/>
  <c r="K16" i="21"/>
  <c r="AU16" i="21"/>
  <c r="F17" i="21"/>
  <c r="G17" i="21"/>
  <c r="I17" i="21"/>
  <c r="J17" i="21"/>
  <c r="K17" i="21"/>
  <c r="AU17" i="21"/>
  <c r="F18" i="21"/>
  <c r="G18" i="21"/>
  <c r="I18" i="21"/>
  <c r="J18" i="21"/>
  <c r="K18" i="21"/>
  <c r="AU18" i="21"/>
  <c r="F19" i="21"/>
  <c r="G19" i="21"/>
  <c r="I19" i="21"/>
  <c r="J19" i="21"/>
  <c r="K19" i="21"/>
  <c r="AU19" i="21"/>
  <c r="F20" i="21"/>
  <c r="G20" i="21"/>
  <c r="I20" i="21"/>
  <c r="J20" i="21"/>
  <c r="K20" i="21"/>
  <c r="AU20" i="21"/>
  <c r="F21" i="21"/>
  <c r="G21" i="21"/>
  <c r="I21" i="21"/>
  <c r="J21" i="21"/>
  <c r="K21" i="21"/>
  <c r="AU21" i="21"/>
  <c r="F22" i="21"/>
  <c r="G22" i="21"/>
  <c r="I22" i="21"/>
  <c r="J22" i="21"/>
  <c r="K22" i="21"/>
  <c r="AU22" i="21"/>
  <c r="F23" i="21"/>
  <c r="G23" i="21"/>
  <c r="I23" i="21"/>
  <c r="J23" i="21"/>
  <c r="K23" i="21"/>
  <c r="AU23" i="21"/>
  <c r="F24" i="21"/>
  <c r="G24" i="21"/>
  <c r="I24" i="21"/>
  <c r="J24" i="21"/>
  <c r="K24" i="21"/>
  <c r="AU24" i="21"/>
  <c r="F25" i="21"/>
  <c r="G25" i="21"/>
  <c r="I25" i="21"/>
  <c r="J25" i="21"/>
  <c r="K25" i="21"/>
  <c r="AU25" i="21"/>
  <c r="F26" i="21"/>
  <c r="G26" i="21"/>
  <c r="I26" i="21"/>
  <c r="J26" i="21"/>
  <c r="K26" i="21"/>
  <c r="AU26" i="21"/>
  <c r="F27" i="21"/>
  <c r="G27" i="21"/>
  <c r="I27" i="21"/>
  <c r="J27" i="21"/>
  <c r="K27" i="21"/>
  <c r="AU27" i="21"/>
  <c r="F28" i="21"/>
  <c r="G28" i="21"/>
  <c r="I28" i="21"/>
  <c r="J28" i="21"/>
  <c r="K28" i="21"/>
  <c r="AU28" i="21"/>
  <c r="F29" i="21"/>
  <c r="G29" i="21"/>
  <c r="I29" i="21"/>
  <c r="J29" i="21"/>
  <c r="K29" i="21"/>
  <c r="AU29" i="21"/>
  <c r="F30" i="21"/>
  <c r="G30" i="21"/>
  <c r="I30" i="21"/>
  <c r="J30" i="21"/>
  <c r="K30" i="21"/>
  <c r="AU30" i="21"/>
  <c r="F31" i="21"/>
  <c r="G31" i="21"/>
  <c r="I31" i="21"/>
  <c r="J31" i="21"/>
  <c r="K31" i="21"/>
  <c r="AU31" i="21"/>
  <c r="F32" i="21"/>
  <c r="G32" i="21"/>
  <c r="I32" i="21"/>
  <c r="J32" i="21"/>
  <c r="K32" i="21"/>
  <c r="AU32" i="21"/>
  <c r="F33" i="21"/>
  <c r="G33" i="21"/>
  <c r="I33" i="21"/>
  <c r="J33" i="21"/>
  <c r="K33" i="21"/>
  <c r="AU33" i="21"/>
  <c r="F34" i="21"/>
  <c r="G34" i="21"/>
  <c r="I34" i="21"/>
  <c r="J34" i="21"/>
  <c r="K34" i="21"/>
  <c r="AU34" i="21"/>
  <c r="F35" i="21"/>
  <c r="G35" i="21"/>
  <c r="I35" i="21"/>
  <c r="J35" i="21"/>
  <c r="K35" i="21"/>
  <c r="AU35" i="21"/>
  <c r="F36" i="21"/>
  <c r="G36" i="21"/>
  <c r="I36" i="21"/>
  <c r="J36" i="21"/>
  <c r="K36" i="21"/>
  <c r="AU36" i="21"/>
  <c r="F37" i="21"/>
  <c r="G37" i="21"/>
  <c r="I37" i="21"/>
  <c r="J37" i="21"/>
  <c r="K37" i="21"/>
  <c r="AU37" i="21"/>
  <c r="F38" i="21"/>
  <c r="G38" i="21"/>
  <c r="I38" i="21"/>
  <c r="J38" i="21"/>
  <c r="K38" i="21"/>
  <c r="AU38" i="21"/>
  <c r="F39" i="21"/>
  <c r="G39" i="21"/>
  <c r="I39" i="21"/>
  <c r="J39" i="21"/>
  <c r="K39" i="21"/>
  <c r="AU39" i="21"/>
  <c r="F40" i="21"/>
  <c r="G40" i="21"/>
  <c r="I40" i="21"/>
  <c r="J40" i="21"/>
  <c r="K40" i="21"/>
  <c r="AU40" i="21"/>
  <c r="F41" i="21"/>
  <c r="G41" i="21"/>
  <c r="I41" i="21"/>
  <c r="J41" i="21"/>
  <c r="K41" i="21"/>
  <c r="AU41" i="21"/>
  <c r="F42" i="21"/>
  <c r="G42" i="21"/>
  <c r="I42" i="21"/>
  <c r="J42" i="21"/>
  <c r="K42" i="21"/>
  <c r="AU42" i="21"/>
  <c r="F43" i="21"/>
  <c r="G43" i="21"/>
  <c r="I43" i="21"/>
  <c r="J43" i="21"/>
  <c r="K43" i="21"/>
  <c r="AU43" i="21"/>
  <c r="F44" i="21"/>
  <c r="G44" i="21"/>
  <c r="I44" i="21"/>
  <c r="J44" i="21"/>
  <c r="K44" i="21"/>
  <c r="AU44" i="21"/>
  <c r="F45" i="21"/>
  <c r="G45" i="21"/>
  <c r="I45" i="21"/>
  <c r="J45" i="21"/>
  <c r="K45" i="21"/>
  <c r="AU45" i="21"/>
  <c r="F46" i="21"/>
  <c r="G46" i="21"/>
  <c r="I46" i="21"/>
  <c r="J46" i="21"/>
  <c r="K46" i="21"/>
  <c r="AU46" i="21"/>
  <c r="F47" i="21"/>
  <c r="G47" i="21"/>
  <c r="I47" i="21"/>
  <c r="J47" i="21"/>
  <c r="K47" i="21"/>
  <c r="AU47" i="21"/>
  <c r="F48" i="21"/>
  <c r="G48" i="21"/>
  <c r="I48" i="21"/>
  <c r="J48" i="21"/>
  <c r="K48" i="21"/>
  <c r="AU48" i="21"/>
  <c r="F49" i="21"/>
  <c r="G49" i="21"/>
  <c r="I49" i="21"/>
  <c r="J49" i="21"/>
  <c r="K49" i="21"/>
  <c r="AU49" i="21"/>
  <c r="F50" i="21"/>
  <c r="G50" i="21"/>
  <c r="I50" i="21"/>
  <c r="J50" i="21"/>
  <c r="K50" i="21"/>
  <c r="AU50" i="21"/>
  <c r="F51" i="21"/>
  <c r="G51" i="21"/>
  <c r="I51" i="21"/>
  <c r="J51" i="21"/>
  <c r="K51" i="21"/>
  <c r="AU51" i="21"/>
  <c r="F52" i="21"/>
  <c r="G52" i="21"/>
  <c r="I52" i="21"/>
  <c r="J52" i="21"/>
  <c r="K52" i="21"/>
  <c r="AU52" i="21"/>
  <c r="F53" i="21"/>
  <c r="G53" i="21"/>
  <c r="I53" i="21"/>
  <c r="J53" i="21"/>
  <c r="K53" i="21"/>
  <c r="AU53" i="21"/>
  <c r="F54" i="21"/>
  <c r="G54" i="21"/>
  <c r="I54" i="21"/>
  <c r="J54" i="21"/>
  <c r="K54" i="21"/>
  <c r="AU54" i="21"/>
  <c r="F55" i="21"/>
  <c r="G55" i="21"/>
  <c r="I55" i="21"/>
  <c r="J55" i="21"/>
  <c r="K55" i="21"/>
  <c r="AU55" i="21"/>
  <c r="F56" i="21"/>
  <c r="G56" i="21"/>
  <c r="I56" i="21"/>
  <c r="J56" i="21"/>
  <c r="K56" i="21"/>
  <c r="AU56" i="21"/>
  <c r="F57" i="21"/>
  <c r="G57" i="21"/>
  <c r="I57" i="21"/>
  <c r="J57" i="21"/>
  <c r="K57" i="21"/>
  <c r="AU57" i="21"/>
  <c r="F58" i="21"/>
  <c r="G58" i="21"/>
  <c r="I58" i="21"/>
  <c r="J58" i="21"/>
  <c r="K58" i="21"/>
  <c r="AU58" i="21"/>
  <c r="F59" i="21"/>
  <c r="G59" i="21"/>
  <c r="I59" i="21"/>
  <c r="J59" i="21"/>
  <c r="K59" i="21"/>
  <c r="AU59" i="21"/>
  <c r="F60" i="21"/>
  <c r="G60" i="21"/>
  <c r="I60" i="21"/>
  <c r="J60" i="21"/>
  <c r="K60" i="21"/>
  <c r="AU60" i="21"/>
  <c r="F61" i="21"/>
  <c r="G61" i="21"/>
  <c r="I61" i="21"/>
  <c r="J61" i="21"/>
  <c r="K61" i="21"/>
  <c r="AU61" i="21"/>
  <c r="F62" i="21"/>
  <c r="G62" i="21"/>
  <c r="I62" i="21"/>
  <c r="J62" i="21"/>
  <c r="K62" i="21"/>
  <c r="AU62" i="21"/>
  <c r="F63" i="21"/>
  <c r="G63" i="21"/>
  <c r="I63" i="21"/>
  <c r="J63" i="21"/>
  <c r="K63" i="21"/>
  <c r="AU63" i="21"/>
  <c r="F64" i="21"/>
  <c r="G64" i="21"/>
  <c r="I64" i="21"/>
  <c r="J64" i="21"/>
  <c r="K64" i="21"/>
  <c r="AU64" i="21"/>
  <c r="F65" i="21"/>
  <c r="G65" i="21"/>
  <c r="I65" i="21"/>
  <c r="J65" i="21"/>
  <c r="K65" i="21"/>
  <c r="AU65" i="21"/>
  <c r="F66" i="21"/>
  <c r="G66" i="21"/>
  <c r="I66" i="21"/>
  <c r="J66" i="21"/>
  <c r="K66" i="21"/>
  <c r="AU66" i="21"/>
  <c r="F67" i="21"/>
  <c r="G67" i="21"/>
  <c r="I67" i="21"/>
  <c r="J67" i="21"/>
  <c r="K67" i="21"/>
  <c r="AU67" i="21"/>
  <c r="F68" i="21"/>
  <c r="G68" i="21"/>
  <c r="I68" i="21"/>
  <c r="J68" i="21"/>
  <c r="K68" i="21"/>
  <c r="AU68" i="21"/>
  <c r="F69" i="21"/>
  <c r="G69" i="21"/>
  <c r="I69" i="21"/>
  <c r="J69" i="21"/>
  <c r="K69" i="21"/>
  <c r="AU69" i="21"/>
  <c r="F70" i="21"/>
  <c r="G70" i="21"/>
  <c r="I70" i="21"/>
  <c r="J70" i="21"/>
  <c r="K70" i="21"/>
  <c r="AU70" i="21"/>
  <c r="F71" i="21"/>
  <c r="G71" i="21"/>
  <c r="I71" i="21"/>
  <c r="J71" i="21"/>
  <c r="K71" i="21"/>
  <c r="AU71" i="21"/>
  <c r="F72" i="21"/>
  <c r="G72" i="21"/>
  <c r="I72" i="21"/>
  <c r="J72" i="21"/>
  <c r="K72" i="21"/>
  <c r="AU72" i="21"/>
  <c r="F73" i="21"/>
  <c r="G73" i="21"/>
  <c r="I73" i="21"/>
  <c r="J73" i="21"/>
  <c r="K73" i="21"/>
  <c r="AU73" i="21"/>
  <c r="F74" i="21"/>
  <c r="G74" i="21"/>
  <c r="I74" i="21"/>
  <c r="J74" i="21"/>
  <c r="K74" i="21"/>
  <c r="AU74" i="21"/>
  <c r="F75" i="21"/>
  <c r="G75" i="21"/>
  <c r="I75" i="21"/>
  <c r="J75" i="21"/>
  <c r="K75" i="21"/>
  <c r="AU75" i="21"/>
  <c r="F76" i="21"/>
  <c r="G76" i="21"/>
  <c r="I76" i="21"/>
  <c r="J76" i="21"/>
  <c r="K76" i="21"/>
  <c r="AU76" i="21"/>
  <c r="F77" i="21"/>
  <c r="G77" i="21"/>
  <c r="I77" i="21"/>
  <c r="J77" i="21"/>
  <c r="K77" i="21"/>
  <c r="AU77" i="21"/>
  <c r="F78" i="21"/>
  <c r="G78" i="21"/>
  <c r="I78" i="21"/>
  <c r="J78" i="21"/>
  <c r="K78" i="21"/>
  <c r="AU78" i="21"/>
  <c r="F79" i="21"/>
  <c r="G79" i="21"/>
  <c r="I79" i="21"/>
  <c r="J79" i="21"/>
  <c r="K79" i="21"/>
  <c r="AU79" i="21"/>
  <c r="F80" i="21"/>
  <c r="G80" i="21"/>
  <c r="I80" i="21"/>
  <c r="J80" i="21"/>
  <c r="K80" i="21"/>
  <c r="AU80" i="21"/>
  <c r="F81" i="21"/>
  <c r="G81" i="21"/>
  <c r="I81" i="21"/>
  <c r="J81" i="21"/>
  <c r="K81" i="21"/>
  <c r="AU81" i="21"/>
  <c r="F82" i="21"/>
  <c r="G82" i="21"/>
  <c r="I82" i="21"/>
  <c r="J82" i="21"/>
  <c r="K82" i="21"/>
  <c r="AU82" i="21"/>
  <c r="F83" i="21"/>
  <c r="G83" i="21"/>
  <c r="I83" i="21"/>
  <c r="J83" i="21"/>
  <c r="K83" i="21"/>
  <c r="AU83" i="21"/>
  <c r="F84" i="21"/>
  <c r="G84" i="21"/>
  <c r="I84" i="21"/>
  <c r="J84" i="21"/>
  <c r="K84" i="21"/>
  <c r="AU84" i="21"/>
  <c r="F85" i="21"/>
  <c r="G85" i="21"/>
  <c r="I85" i="21"/>
  <c r="J85" i="21"/>
  <c r="K85" i="21"/>
  <c r="AU85" i="21"/>
  <c r="F86" i="21"/>
  <c r="G86" i="21"/>
  <c r="I86" i="21"/>
  <c r="J86" i="21"/>
  <c r="K86" i="21"/>
  <c r="AU86" i="21"/>
  <c r="F87" i="21"/>
  <c r="G87" i="21"/>
  <c r="I87" i="21"/>
  <c r="J87" i="21"/>
  <c r="K87" i="21"/>
  <c r="AU87" i="21"/>
  <c r="F88" i="21"/>
  <c r="G88" i="21"/>
  <c r="I88" i="21"/>
  <c r="J88" i="21"/>
  <c r="K88" i="21"/>
  <c r="AU88" i="21"/>
  <c r="F89" i="21"/>
  <c r="G89" i="21"/>
  <c r="I89" i="21"/>
  <c r="J89" i="21"/>
  <c r="K89" i="21"/>
  <c r="AU89" i="21"/>
  <c r="F90" i="21"/>
  <c r="G90" i="21"/>
  <c r="I90" i="21"/>
  <c r="J90" i="21"/>
  <c r="K90" i="21"/>
  <c r="AU90" i="21"/>
  <c r="F91" i="21"/>
  <c r="G91" i="21"/>
  <c r="I91" i="21"/>
  <c r="J91" i="21"/>
  <c r="K91" i="21"/>
  <c r="AU91" i="21"/>
  <c r="F92" i="21"/>
  <c r="G92" i="21"/>
  <c r="I92" i="21"/>
  <c r="J92" i="21"/>
  <c r="K92" i="21"/>
  <c r="AU92" i="21"/>
  <c r="F93" i="21"/>
  <c r="G93" i="21"/>
  <c r="I93" i="21"/>
  <c r="J93" i="21"/>
  <c r="K93" i="21"/>
  <c r="AU93" i="21"/>
  <c r="F94" i="21"/>
  <c r="G94" i="21"/>
  <c r="I94" i="21"/>
  <c r="J94" i="21"/>
  <c r="K94" i="21"/>
  <c r="AU94" i="21"/>
  <c r="F95" i="21"/>
  <c r="G95" i="21"/>
  <c r="I95" i="21"/>
  <c r="J95" i="21"/>
  <c r="K95" i="21"/>
  <c r="AU95" i="21"/>
  <c r="F96" i="21"/>
  <c r="G96" i="21"/>
  <c r="I96" i="21"/>
  <c r="J96" i="21"/>
  <c r="K96" i="21"/>
  <c r="AU96" i="21"/>
  <c r="F97" i="21"/>
  <c r="G97" i="21"/>
  <c r="I97" i="21"/>
  <c r="J97" i="21"/>
  <c r="K97" i="21"/>
  <c r="AU97" i="21"/>
  <c r="F98" i="21"/>
  <c r="G98" i="21"/>
  <c r="I98" i="21"/>
  <c r="J98" i="21"/>
  <c r="K98" i="21"/>
  <c r="AU98" i="21"/>
  <c r="F99" i="21"/>
  <c r="G99" i="21"/>
  <c r="I99" i="21"/>
  <c r="J99" i="21"/>
  <c r="K99" i="21"/>
  <c r="AU99" i="21"/>
  <c r="F100" i="21"/>
  <c r="G100" i="21"/>
  <c r="I100" i="21"/>
  <c r="J100" i="21"/>
  <c r="K100" i="21"/>
  <c r="AU100" i="21"/>
  <c r="F101" i="21"/>
  <c r="G101" i="21"/>
  <c r="I101" i="21"/>
  <c r="J101" i="21"/>
  <c r="K101" i="21"/>
  <c r="AU101" i="21"/>
  <c r="F102" i="21"/>
  <c r="G102" i="21"/>
  <c r="I102" i="21"/>
  <c r="J102" i="21"/>
  <c r="K102" i="21"/>
  <c r="AU102" i="21"/>
  <c r="F103" i="21"/>
  <c r="G103" i="21"/>
  <c r="I103" i="21"/>
  <c r="J103" i="21"/>
  <c r="K103" i="21"/>
  <c r="AU103" i="21"/>
  <c r="F104" i="21"/>
  <c r="G104" i="21"/>
  <c r="I104" i="21"/>
  <c r="J104" i="21"/>
  <c r="K104" i="21"/>
  <c r="AU104" i="21"/>
  <c r="F105" i="21"/>
  <c r="G105" i="21"/>
  <c r="I105" i="21"/>
  <c r="J105" i="21"/>
  <c r="K105" i="21"/>
  <c r="AU105" i="21"/>
  <c r="F106" i="21"/>
  <c r="G106" i="21"/>
  <c r="I106" i="21"/>
  <c r="J106" i="21"/>
  <c r="K106" i="21"/>
  <c r="AU106" i="21"/>
  <c r="F107" i="21"/>
  <c r="G107" i="21"/>
  <c r="I107" i="21"/>
  <c r="J107" i="21"/>
  <c r="K107" i="21"/>
  <c r="AU107" i="21"/>
  <c r="F108" i="21"/>
  <c r="G108" i="21"/>
  <c r="I108" i="21"/>
  <c r="J108" i="21"/>
  <c r="K108" i="21"/>
  <c r="AU108" i="21"/>
  <c r="F109" i="21"/>
  <c r="G109" i="21"/>
  <c r="I109" i="21"/>
  <c r="J109" i="21"/>
  <c r="K109" i="21"/>
  <c r="AU109" i="21"/>
  <c r="F110" i="21"/>
  <c r="G110" i="21"/>
  <c r="I110" i="21"/>
  <c r="J110" i="21"/>
  <c r="K110" i="21"/>
  <c r="AU110" i="21"/>
  <c r="F111" i="21"/>
  <c r="G111" i="21"/>
  <c r="I111" i="21"/>
  <c r="J111" i="21"/>
  <c r="K111" i="21"/>
  <c r="AU111" i="21"/>
  <c r="F112" i="21"/>
  <c r="G112" i="21"/>
  <c r="I112" i="21"/>
  <c r="J112" i="21"/>
  <c r="K112" i="21"/>
  <c r="AU112" i="21"/>
  <c r="F113" i="21"/>
  <c r="G113" i="21"/>
  <c r="I113" i="21"/>
  <c r="J113" i="21"/>
  <c r="K113" i="21"/>
  <c r="AU113" i="21"/>
  <c r="F114" i="21"/>
  <c r="G114" i="21"/>
  <c r="I114" i="21"/>
  <c r="J114" i="21"/>
  <c r="K114" i="21"/>
  <c r="AU114" i="21"/>
  <c r="F115" i="21"/>
  <c r="G115" i="21"/>
  <c r="I115" i="21"/>
  <c r="J115" i="21"/>
  <c r="K115" i="21"/>
  <c r="AU115" i="21"/>
  <c r="F116" i="21"/>
  <c r="G116" i="21"/>
  <c r="I116" i="21"/>
  <c r="J116" i="21"/>
  <c r="K116" i="21"/>
  <c r="AU116" i="21"/>
  <c r="F117" i="21"/>
  <c r="G117" i="21"/>
  <c r="I117" i="21"/>
  <c r="J117" i="21"/>
  <c r="K117" i="21"/>
  <c r="AU117" i="21"/>
  <c r="F118" i="21"/>
  <c r="G118" i="21"/>
  <c r="I118" i="21"/>
  <c r="J118" i="21"/>
  <c r="K118" i="21"/>
  <c r="AU118" i="21"/>
  <c r="F119" i="21"/>
  <c r="G119" i="21"/>
  <c r="I119" i="21"/>
  <c r="J119" i="21"/>
  <c r="K119" i="21"/>
  <c r="AU119" i="21"/>
  <c r="F120" i="21"/>
  <c r="G120" i="21"/>
  <c r="I120" i="21"/>
  <c r="J120" i="21"/>
  <c r="K120" i="21"/>
  <c r="AU120" i="21"/>
  <c r="F121" i="21"/>
  <c r="G121" i="21"/>
  <c r="I121" i="21"/>
  <c r="J121" i="21"/>
  <c r="K121" i="21"/>
  <c r="AU121" i="21"/>
  <c r="F122" i="21"/>
  <c r="G122" i="21"/>
  <c r="I122" i="21"/>
  <c r="J122" i="21"/>
  <c r="K122" i="21"/>
  <c r="AU122" i="21"/>
  <c r="F123" i="21"/>
  <c r="G123" i="21"/>
  <c r="I123" i="21"/>
  <c r="J123" i="21"/>
  <c r="K123" i="21"/>
  <c r="AU123" i="21"/>
  <c r="F124" i="21"/>
  <c r="G124" i="21"/>
  <c r="I124" i="21"/>
  <c r="J124" i="21"/>
  <c r="K124" i="21"/>
  <c r="AU124" i="21"/>
  <c r="F125" i="21"/>
  <c r="G125" i="21"/>
  <c r="I125" i="21"/>
  <c r="J125" i="21"/>
  <c r="K125" i="21"/>
  <c r="AU125" i="21"/>
  <c r="F126" i="21"/>
  <c r="G126" i="21"/>
  <c r="I126" i="21"/>
  <c r="J126" i="21"/>
  <c r="K126" i="21"/>
  <c r="AU126" i="21"/>
  <c r="F127" i="21"/>
  <c r="G127" i="21"/>
  <c r="I127" i="21"/>
  <c r="J127" i="21"/>
  <c r="K127" i="21"/>
  <c r="AU127" i="21"/>
  <c r="F128" i="21"/>
  <c r="G128" i="21"/>
  <c r="I128" i="21"/>
  <c r="J128" i="21"/>
  <c r="K128" i="21"/>
  <c r="AU128" i="21"/>
  <c r="F129" i="21"/>
  <c r="G129" i="21"/>
  <c r="I129" i="21"/>
  <c r="J129" i="21"/>
  <c r="K129" i="21"/>
  <c r="AU129" i="21"/>
  <c r="F130" i="21"/>
  <c r="G130" i="21"/>
  <c r="I130" i="21"/>
  <c r="J130" i="21"/>
  <c r="K130" i="21"/>
  <c r="AU130" i="21"/>
  <c r="F131" i="21"/>
  <c r="G131" i="21"/>
  <c r="I131" i="21"/>
  <c r="J131" i="21"/>
  <c r="K131" i="21"/>
  <c r="AU131" i="21"/>
  <c r="F132" i="21"/>
  <c r="G132" i="21"/>
  <c r="I132" i="21"/>
  <c r="J132" i="21"/>
  <c r="K132" i="21"/>
  <c r="AU132" i="21"/>
  <c r="F133" i="21"/>
  <c r="G133" i="21"/>
  <c r="I133" i="21"/>
  <c r="J133" i="21"/>
  <c r="K133" i="21"/>
  <c r="AU133" i="21"/>
  <c r="F134" i="21"/>
  <c r="G134" i="21"/>
  <c r="I134" i="21"/>
  <c r="J134" i="21"/>
  <c r="K134" i="21"/>
  <c r="AU134" i="21"/>
  <c r="F135" i="21"/>
  <c r="G135" i="21"/>
  <c r="I135" i="21"/>
  <c r="J135" i="21"/>
  <c r="K135" i="21"/>
  <c r="AU135" i="21"/>
  <c r="F136" i="21"/>
  <c r="G136" i="21"/>
  <c r="I136" i="21"/>
  <c r="J136" i="21"/>
  <c r="K136" i="21"/>
  <c r="AU136" i="21"/>
  <c r="F137" i="21"/>
  <c r="G137" i="21"/>
  <c r="I137" i="21"/>
  <c r="J137" i="21"/>
  <c r="K137" i="21"/>
  <c r="AU137" i="21"/>
  <c r="F138" i="21"/>
  <c r="G138" i="21"/>
  <c r="I138" i="21"/>
  <c r="J138" i="21"/>
  <c r="K138" i="21"/>
  <c r="AU138" i="21"/>
  <c r="F139" i="21"/>
  <c r="G139" i="21"/>
  <c r="I139" i="21"/>
  <c r="J139" i="21"/>
  <c r="K139" i="21"/>
  <c r="AU139" i="21"/>
  <c r="F140" i="21"/>
  <c r="G140" i="21"/>
  <c r="I140" i="21"/>
  <c r="J140" i="21"/>
  <c r="K140" i="21"/>
  <c r="AU140" i="21"/>
  <c r="F141" i="21"/>
  <c r="G141" i="21"/>
  <c r="I141" i="21"/>
  <c r="J141" i="21"/>
  <c r="K141" i="21"/>
  <c r="AU141" i="21"/>
  <c r="F142" i="21"/>
  <c r="G142" i="21"/>
  <c r="I142" i="21"/>
  <c r="J142" i="21"/>
  <c r="K142" i="21"/>
  <c r="AU142" i="21"/>
  <c r="F143" i="21"/>
  <c r="G143" i="21"/>
  <c r="I143" i="21"/>
  <c r="J143" i="21"/>
  <c r="K143" i="21"/>
  <c r="AU143" i="21"/>
  <c r="F144" i="21"/>
  <c r="G144" i="21"/>
  <c r="I144" i="21"/>
  <c r="J144" i="21"/>
  <c r="K144" i="21"/>
  <c r="AU144" i="21"/>
  <c r="F145" i="21"/>
  <c r="G145" i="21"/>
  <c r="I145" i="21"/>
  <c r="J145" i="21"/>
  <c r="K145" i="21"/>
  <c r="AU145" i="21"/>
  <c r="F146" i="21"/>
  <c r="G146" i="21"/>
  <c r="I146" i="21"/>
  <c r="J146" i="21"/>
  <c r="K146" i="21"/>
  <c r="AU146" i="21"/>
  <c r="F147" i="21"/>
  <c r="G147" i="21"/>
  <c r="I147" i="21"/>
  <c r="J147" i="21"/>
  <c r="K147" i="21"/>
  <c r="AU147" i="21"/>
  <c r="F148" i="21"/>
  <c r="G148" i="21"/>
  <c r="I148" i="21"/>
  <c r="J148" i="21"/>
  <c r="K148" i="21"/>
  <c r="AU148" i="21"/>
  <c r="F149" i="21"/>
  <c r="G149" i="21"/>
  <c r="I149" i="21"/>
  <c r="J149" i="21"/>
  <c r="K149" i="21"/>
  <c r="AU149" i="21"/>
  <c r="F150" i="21"/>
  <c r="G150" i="21"/>
  <c r="I150" i="21"/>
  <c r="J150" i="21"/>
  <c r="K150" i="21"/>
  <c r="AU150" i="21"/>
  <c r="F151" i="21"/>
  <c r="G151" i="21"/>
  <c r="I151" i="21"/>
  <c r="J151" i="21"/>
  <c r="K151" i="21"/>
  <c r="AU151" i="21"/>
  <c r="F152" i="21"/>
  <c r="G152" i="21"/>
  <c r="I152" i="21"/>
  <c r="J152" i="21"/>
  <c r="K152" i="21"/>
  <c r="AU152" i="21"/>
  <c r="F153" i="21"/>
  <c r="G153" i="21"/>
  <c r="I153" i="21"/>
  <c r="J153" i="21"/>
  <c r="K153" i="21"/>
  <c r="AU153" i="21"/>
  <c r="F154" i="21"/>
  <c r="G154" i="21"/>
  <c r="I154" i="21"/>
  <c r="J154" i="21"/>
  <c r="K154" i="21"/>
  <c r="AU154" i="21"/>
  <c r="F155" i="21"/>
  <c r="G155" i="21"/>
  <c r="I155" i="21"/>
  <c r="J155" i="21"/>
  <c r="K155" i="21"/>
  <c r="AU155" i="21"/>
  <c r="F156" i="21"/>
  <c r="G156" i="21"/>
  <c r="I156" i="21"/>
  <c r="J156" i="21"/>
  <c r="K156" i="21"/>
  <c r="AU156" i="21"/>
  <c r="F157" i="21"/>
  <c r="G157" i="21"/>
  <c r="I157" i="21"/>
  <c r="J157" i="21"/>
  <c r="K157" i="21"/>
  <c r="AU157" i="21"/>
  <c r="F158" i="21"/>
  <c r="G158" i="21"/>
  <c r="I158" i="21"/>
  <c r="J158" i="21"/>
  <c r="K158" i="21"/>
  <c r="AU158" i="21"/>
  <c r="F159" i="21"/>
  <c r="G159" i="21"/>
  <c r="I159" i="21"/>
  <c r="J159" i="21"/>
  <c r="K159" i="21"/>
  <c r="AU159" i="21"/>
  <c r="F160" i="21"/>
  <c r="G160" i="21"/>
  <c r="I160" i="21"/>
  <c r="J160" i="21"/>
  <c r="K160" i="21"/>
  <c r="AU160" i="21"/>
  <c r="F161" i="21"/>
  <c r="G161" i="21"/>
  <c r="I161" i="21"/>
  <c r="J161" i="21"/>
  <c r="K161" i="21"/>
  <c r="AU161" i="21"/>
  <c r="F162" i="21"/>
  <c r="G162" i="21"/>
  <c r="I162" i="21"/>
  <c r="J162" i="21"/>
  <c r="K162" i="21"/>
  <c r="AU162" i="21"/>
  <c r="F163" i="21"/>
  <c r="G163" i="21"/>
  <c r="I163" i="21"/>
  <c r="J163" i="21"/>
  <c r="K163" i="21"/>
  <c r="AU163" i="21"/>
  <c r="F164" i="21"/>
  <c r="G164" i="21"/>
  <c r="I164" i="21"/>
  <c r="J164" i="21"/>
  <c r="K164" i="21"/>
  <c r="AU164" i="21"/>
  <c r="F165" i="21"/>
  <c r="G165" i="21"/>
  <c r="I165" i="21"/>
  <c r="J165" i="21"/>
  <c r="K165" i="21"/>
  <c r="AU165" i="21"/>
  <c r="F166" i="21"/>
  <c r="G166" i="21"/>
  <c r="I166" i="21"/>
  <c r="J166" i="21"/>
  <c r="K166" i="21"/>
  <c r="AU166" i="21"/>
  <c r="F167" i="21"/>
  <c r="G167" i="21"/>
  <c r="I167" i="21"/>
  <c r="J167" i="21"/>
  <c r="K167" i="21"/>
  <c r="AU167" i="21"/>
  <c r="F168" i="21"/>
  <c r="G168" i="21"/>
  <c r="I168" i="21"/>
  <c r="J168" i="21"/>
  <c r="K168" i="21"/>
  <c r="AU168" i="21"/>
  <c r="F169" i="21"/>
  <c r="G169" i="21"/>
  <c r="I169" i="21"/>
  <c r="J169" i="21"/>
  <c r="K169" i="21"/>
  <c r="AU169" i="21"/>
  <c r="F170" i="21"/>
  <c r="G170" i="21"/>
  <c r="I170" i="21"/>
  <c r="J170" i="21"/>
  <c r="K170" i="21"/>
  <c r="AU170" i="21"/>
  <c r="F171" i="21"/>
  <c r="G171" i="21"/>
  <c r="I171" i="21"/>
  <c r="J171" i="21"/>
  <c r="K171" i="21"/>
  <c r="AU171" i="21"/>
  <c r="F172" i="21"/>
  <c r="G172" i="21"/>
  <c r="I172" i="21"/>
  <c r="J172" i="21"/>
  <c r="K172" i="21"/>
  <c r="AU172" i="21"/>
  <c r="F173" i="21"/>
  <c r="G173" i="21"/>
  <c r="I173" i="21"/>
  <c r="J173" i="21"/>
  <c r="K173" i="21"/>
  <c r="AU173" i="21"/>
  <c r="F174" i="21"/>
  <c r="G174" i="21"/>
  <c r="I174" i="21"/>
  <c r="J174" i="21"/>
  <c r="K174" i="21"/>
  <c r="AU174" i="21"/>
  <c r="F175" i="21"/>
  <c r="G175" i="21"/>
  <c r="I175" i="21"/>
  <c r="J175" i="21"/>
  <c r="K175" i="21"/>
  <c r="AU175" i="21"/>
  <c r="F176" i="21"/>
  <c r="G176" i="21"/>
  <c r="I176" i="21"/>
  <c r="J176" i="21"/>
  <c r="K176" i="21"/>
  <c r="AU176" i="21"/>
  <c r="F177" i="21"/>
  <c r="G177" i="21"/>
  <c r="I177" i="21"/>
  <c r="J177" i="21"/>
  <c r="K177" i="21"/>
  <c r="AU177" i="21"/>
  <c r="F178" i="21"/>
  <c r="G178" i="21"/>
  <c r="I178" i="21"/>
  <c r="J178" i="21"/>
  <c r="K178" i="21"/>
  <c r="AU178" i="21"/>
  <c r="F179" i="21"/>
  <c r="G179" i="21"/>
  <c r="I179" i="21"/>
  <c r="J179" i="21"/>
  <c r="K179" i="21"/>
  <c r="AU179" i="21"/>
  <c r="F180" i="21"/>
  <c r="G180" i="21"/>
  <c r="I180" i="21"/>
  <c r="J180" i="21"/>
  <c r="K180" i="21"/>
  <c r="AU180" i="21"/>
  <c r="F181" i="21"/>
  <c r="G181" i="21"/>
  <c r="I181" i="21"/>
  <c r="J181" i="21"/>
  <c r="K181" i="21"/>
  <c r="AU181" i="21"/>
  <c r="F182" i="21"/>
  <c r="G182" i="21"/>
  <c r="I182" i="21"/>
  <c r="J182" i="21"/>
  <c r="K182" i="21"/>
  <c r="AU182" i="21"/>
  <c r="F183" i="21"/>
  <c r="G183" i="21"/>
  <c r="I183" i="21"/>
  <c r="J183" i="21"/>
  <c r="K183" i="21"/>
  <c r="AU183" i="21"/>
  <c r="F184" i="21"/>
  <c r="G184" i="21"/>
  <c r="I184" i="21"/>
  <c r="J184" i="21"/>
  <c r="K184" i="21"/>
  <c r="AU184" i="21"/>
  <c r="F185" i="21"/>
  <c r="G185" i="21"/>
  <c r="I185" i="21"/>
  <c r="J185" i="21"/>
  <c r="K185" i="21"/>
  <c r="AU185" i="21"/>
  <c r="F186" i="21"/>
  <c r="G186" i="21"/>
  <c r="I186" i="21"/>
  <c r="J186" i="21"/>
  <c r="K186" i="21"/>
  <c r="AU186" i="21"/>
  <c r="F187" i="21"/>
  <c r="G187" i="21"/>
  <c r="I187" i="21"/>
  <c r="J187" i="21"/>
  <c r="K187" i="21"/>
  <c r="AU187" i="21"/>
  <c r="F188" i="21"/>
  <c r="G188" i="21"/>
  <c r="I188" i="21"/>
  <c r="J188" i="21"/>
  <c r="K188" i="21"/>
  <c r="AU188" i="21"/>
  <c r="F189" i="21"/>
  <c r="G189" i="21"/>
  <c r="I189" i="21"/>
  <c r="J189" i="21"/>
  <c r="K189" i="21"/>
  <c r="AU189" i="21"/>
  <c r="F190" i="21"/>
  <c r="G190" i="21"/>
  <c r="I190" i="21"/>
  <c r="J190" i="21"/>
  <c r="K190" i="21"/>
  <c r="AU190" i="21"/>
  <c r="F191" i="21"/>
  <c r="G191" i="21"/>
  <c r="I191" i="21"/>
  <c r="J191" i="21"/>
  <c r="K191" i="21"/>
  <c r="AU191" i="21"/>
  <c r="F192" i="21"/>
  <c r="G192" i="21"/>
  <c r="I192" i="21"/>
  <c r="J192" i="21"/>
  <c r="K192" i="21"/>
  <c r="AU192" i="21"/>
  <c r="F193" i="21"/>
  <c r="G193" i="21"/>
  <c r="I193" i="21"/>
  <c r="J193" i="21"/>
  <c r="K193" i="21"/>
  <c r="AU193" i="21"/>
  <c r="F194" i="21"/>
  <c r="G194" i="21"/>
  <c r="I194" i="21"/>
  <c r="J194" i="21"/>
  <c r="K194" i="21"/>
  <c r="AU194" i="21"/>
  <c r="F195" i="21"/>
  <c r="G195" i="21"/>
  <c r="I195" i="21"/>
  <c r="J195" i="21"/>
  <c r="K195" i="21"/>
  <c r="AU195" i="21"/>
  <c r="F196" i="21"/>
  <c r="G196" i="21"/>
  <c r="I196" i="21"/>
  <c r="J196" i="21"/>
  <c r="K196" i="21"/>
  <c r="AU196" i="21"/>
  <c r="F197" i="21"/>
  <c r="G197" i="21"/>
  <c r="I197" i="21"/>
  <c r="J197" i="21"/>
  <c r="K197" i="21"/>
  <c r="AU197" i="21"/>
  <c r="F198" i="21"/>
  <c r="G198" i="21"/>
  <c r="I198" i="21"/>
  <c r="J198" i="21"/>
  <c r="K198" i="21"/>
  <c r="AU198" i="21"/>
  <c r="F199" i="21"/>
  <c r="G199" i="21"/>
  <c r="I199" i="21"/>
  <c r="J199" i="21"/>
  <c r="K199" i="21"/>
  <c r="AU199" i="21"/>
  <c r="F200" i="21"/>
  <c r="G200" i="21"/>
  <c r="I200" i="21"/>
  <c r="J200" i="21"/>
  <c r="K200" i="21"/>
  <c r="AU200" i="21"/>
  <c r="F201" i="21"/>
  <c r="G201" i="21"/>
  <c r="I201" i="21"/>
  <c r="J201" i="21"/>
  <c r="K201" i="21"/>
  <c r="AU201" i="21"/>
  <c r="F202" i="21"/>
  <c r="G202" i="21"/>
  <c r="I202" i="21"/>
  <c r="J202" i="21"/>
  <c r="K202" i="21"/>
  <c r="AU202" i="21"/>
  <c r="F203" i="21"/>
  <c r="G203" i="21"/>
  <c r="I203" i="21"/>
  <c r="J203" i="21"/>
  <c r="K203" i="21"/>
  <c r="AU203" i="21"/>
  <c r="F204" i="21"/>
  <c r="G204" i="21"/>
  <c r="I204" i="21"/>
  <c r="J204" i="21"/>
  <c r="K204" i="21"/>
  <c r="AU204" i="21"/>
  <c r="F205" i="21"/>
  <c r="G205" i="21"/>
  <c r="I205" i="21"/>
  <c r="J205" i="21"/>
  <c r="K205" i="21"/>
  <c r="AU205" i="21"/>
  <c r="F206" i="21"/>
  <c r="G206" i="21"/>
  <c r="I206" i="21"/>
  <c r="J206" i="21"/>
  <c r="K206" i="21"/>
  <c r="AU206" i="21"/>
  <c r="F207" i="21"/>
  <c r="G207" i="21"/>
  <c r="I207" i="21"/>
  <c r="J207" i="21"/>
  <c r="K207" i="21"/>
  <c r="AU207" i="21"/>
  <c r="F208" i="21"/>
  <c r="G208" i="21"/>
  <c r="I208" i="21"/>
  <c r="J208" i="21"/>
  <c r="K208" i="21"/>
  <c r="AU208" i="21"/>
  <c r="F209" i="21"/>
  <c r="G209" i="21"/>
  <c r="I209" i="21"/>
  <c r="J209" i="21"/>
  <c r="K209" i="21"/>
  <c r="AU209" i="21"/>
  <c r="F210" i="21"/>
  <c r="G210" i="21"/>
  <c r="I210" i="21"/>
  <c r="J210" i="21"/>
  <c r="K210" i="21"/>
  <c r="AU210" i="21"/>
  <c r="F211" i="21"/>
  <c r="G211" i="21"/>
  <c r="I211" i="21"/>
  <c r="J211" i="21"/>
  <c r="K211" i="21"/>
  <c r="AU211" i="21"/>
  <c r="F212" i="21"/>
  <c r="G212" i="21"/>
  <c r="I212" i="21"/>
  <c r="J212" i="21"/>
  <c r="K212" i="21"/>
  <c r="AU212" i="21"/>
  <c r="F213" i="21"/>
  <c r="G213" i="21"/>
  <c r="I213" i="21"/>
  <c r="J213" i="21"/>
  <c r="K213" i="21"/>
  <c r="AU213" i="21"/>
  <c r="F214" i="21"/>
  <c r="G214" i="21"/>
  <c r="I214" i="21"/>
  <c r="J214" i="21"/>
  <c r="K214" i="21"/>
  <c r="AU214" i="21"/>
  <c r="F215" i="21"/>
  <c r="G215" i="21"/>
  <c r="I215" i="21"/>
  <c r="J215" i="21"/>
  <c r="K215" i="21"/>
  <c r="AU215" i="21"/>
  <c r="F216" i="21"/>
  <c r="G216" i="21"/>
  <c r="I216" i="21"/>
  <c r="J216" i="21"/>
  <c r="K216" i="21"/>
  <c r="AU216" i="21"/>
  <c r="F217" i="21"/>
  <c r="G217" i="21"/>
  <c r="I217" i="21"/>
  <c r="J217" i="21"/>
  <c r="K217" i="21"/>
  <c r="AU217" i="21"/>
  <c r="F218" i="21"/>
  <c r="G218" i="21"/>
  <c r="I218" i="21"/>
  <c r="J218" i="21"/>
  <c r="K218" i="21"/>
  <c r="AU218" i="21"/>
  <c r="F219" i="21"/>
  <c r="G219" i="21"/>
  <c r="I219" i="21"/>
  <c r="J219" i="21"/>
  <c r="K219" i="21"/>
  <c r="AU219" i="21"/>
  <c r="F220" i="21"/>
  <c r="G220" i="21"/>
  <c r="I220" i="21"/>
  <c r="J220" i="21"/>
  <c r="K220" i="21"/>
  <c r="AU220" i="21"/>
  <c r="F221" i="21"/>
  <c r="G221" i="21"/>
  <c r="I221" i="21"/>
  <c r="J221" i="21"/>
  <c r="K221" i="21"/>
  <c r="AU221" i="21"/>
  <c r="F222" i="21"/>
  <c r="G222" i="21"/>
  <c r="I222" i="21"/>
  <c r="J222" i="21"/>
  <c r="K222" i="21"/>
  <c r="AU222" i="21"/>
  <c r="F223" i="21"/>
  <c r="G223" i="21"/>
  <c r="I223" i="21"/>
  <c r="J223" i="21"/>
  <c r="K223" i="21"/>
  <c r="AU223" i="21"/>
  <c r="F224" i="21"/>
  <c r="G224" i="21"/>
  <c r="I224" i="21"/>
  <c r="J224" i="21"/>
  <c r="K224" i="21"/>
  <c r="AU224" i="21"/>
  <c r="F225" i="21"/>
  <c r="G225" i="21"/>
  <c r="I225" i="21"/>
  <c r="J225" i="21"/>
  <c r="K225" i="21"/>
  <c r="AU225" i="21"/>
  <c r="F226" i="21"/>
  <c r="G226" i="21"/>
  <c r="I226" i="21"/>
  <c r="J226" i="21"/>
  <c r="K226" i="21"/>
  <c r="AU226" i="21"/>
  <c r="F227" i="21"/>
  <c r="G227" i="21"/>
  <c r="I227" i="21"/>
  <c r="J227" i="21"/>
  <c r="K227" i="21"/>
  <c r="AU227" i="21"/>
  <c r="F228" i="21"/>
  <c r="G228" i="21"/>
  <c r="I228" i="21"/>
  <c r="J228" i="21"/>
  <c r="K228" i="21"/>
  <c r="AU228" i="21"/>
  <c r="F229" i="21"/>
  <c r="G229" i="21"/>
  <c r="I229" i="21"/>
  <c r="J229" i="21"/>
  <c r="K229" i="21"/>
  <c r="AU229" i="21"/>
  <c r="F230" i="21"/>
  <c r="G230" i="21"/>
  <c r="I230" i="21"/>
  <c r="J230" i="21"/>
  <c r="K230" i="21"/>
  <c r="AU230" i="21"/>
  <c r="F231" i="21"/>
  <c r="G231" i="21"/>
  <c r="I231" i="21"/>
  <c r="J231" i="21"/>
  <c r="K231" i="21"/>
  <c r="AU231" i="21"/>
  <c r="F232" i="21"/>
  <c r="G232" i="21"/>
  <c r="I232" i="21"/>
  <c r="J232" i="21"/>
  <c r="K232" i="21"/>
  <c r="AU232" i="21"/>
  <c r="F233" i="21"/>
  <c r="G233" i="21"/>
  <c r="I233" i="21"/>
  <c r="J233" i="21"/>
  <c r="K233" i="21"/>
  <c r="AU233" i="21"/>
  <c r="F234" i="21"/>
  <c r="G234" i="21"/>
  <c r="I234" i="21"/>
  <c r="J234" i="21"/>
  <c r="K234" i="21"/>
  <c r="AU234" i="21"/>
  <c r="F235" i="21"/>
  <c r="G235" i="21"/>
  <c r="I235" i="21"/>
  <c r="J235" i="21"/>
  <c r="K235" i="21"/>
  <c r="AU235" i="21"/>
  <c r="F236" i="21"/>
  <c r="G236" i="21"/>
  <c r="I236" i="21"/>
  <c r="J236" i="21"/>
  <c r="K236" i="21"/>
  <c r="AU236" i="21"/>
  <c r="F237" i="21"/>
  <c r="G237" i="21"/>
  <c r="I237" i="21"/>
  <c r="J237" i="21"/>
  <c r="K237" i="21"/>
  <c r="AU237" i="21"/>
  <c r="F238" i="21"/>
  <c r="G238" i="21"/>
  <c r="I238" i="21"/>
  <c r="J238" i="21"/>
  <c r="K238" i="21"/>
  <c r="AU238" i="21"/>
  <c r="F239" i="21"/>
  <c r="G239" i="21"/>
  <c r="I239" i="21"/>
  <c r="J239" i="21"/>
  <c r="K239" i="21"/>
  <c r="AU239" i="21"/>
  <c r="F240" i="21"/>
  <c r="G240" i="21"/>
  <c r="I240" i="21"/>
  <c r="J240" i="21"/>
  <c r="K240" i="21"/>
  <c r="AU240" i="21"/>
  <c r="F241" i="21"/>
  <c r="G241" i="21"/>
  <c r="I241" i="21"/>
  <c r="J241" i="21"/>
  <c r="K241" i="21"/>
  <c r="AU241" i="21"/>
  <c r="F242" i="21"/>
  <c r="G242" i="21"/>
  <c r="I242" i="21"/>
  <c r="J242" i="21"/>
  <c r="K242" i="21"/>
  <c r="AU242" i="21"/>
  <c r="F243" i="21"/>
  <c r="G243" i="21"/>
  <c r="I243" i="21"/>
  <c r="J243" i="21"/>
  <c r="K243" i="21"/>
  <c r="AU243" i="21"/>
  <c r="F244" i="21"/>
  <c r="G244" i="21"/>
  <c r="I244" i="21"/>
  <c r="J244" i="21"/>
  <c r="K244" i="21"/>
  <c r="AU244" i="21"/>
  <c r="F245" i="21"/>
  <c r="G245" i="21"/>
  <c r="I245" i="21"/>
  <c r="J245" i="21"/>
  <c r="K245" i="21"/>
  <c r="AU245" i="21"/>
  <c r="F246" i="21"/>
  <c r="G246" i="21"/>
  <c r="I246" i="21"/>
  <c r="J246" i="21"/>
  <c r="K246" i="21"/>
  <c r="AU246" i="21"/>
  <c r="F247" i="21"/>
  <c r="G247" i="21"/>
  <c r="I247" i="21"/>
  <c r="J247" i="21"/>
  <c r="K247" i="21"/>
  <c r="AU247" i="21"/>
  <c r="F248" i="21"/>
  <c r="G248" i="21"/>
  <c r="I248" i="21"/>
  <c r="J248" i="21"/>
  <c r="K248" i="21"/>
  <c r="AU248" i="21"/>
  <c r="F249" i="21"/>
  <c r="G249" i="21"/>
  <c r="I249" i="21"/>
  <c r="J249" i="21"/>
  <c r="K249" i="21"/>
  <c r="AU249" i="21"/>
  <c r="F250" i="21"/>
  <c r="G250" i="21"/>
  <c r="I250" i="21"/>
  <c r="J250" i="21"/>
  <c r="K250" i="21"/>
  <c r="AU250" i="21"/>
  <c r="F251" i="21"/>
  <c r="G251" i="21"/>
  <c r="I251" i="21"/>
  <c r="J251" i="21"/>
  <c r="K251" i="21"/>
  <c r="AU251" i="21"/>
  <c r="F252" i="21"/>
  <c r="G252" i="21"/>
  <c r="I252" i="21"/>
  <c r="J252" i="21"/>
  <c r="K252" i="21"/>
  <c r="AU252" i="21"/>
  <c r="F253" i="21"/>
  <c r="G253" i="21"/>
  <c r="I253" i="21"/>
  <c r="J253" i="21"/>
  <c r="K253" i="21"/>
  <c r="AU253" i="21"/>
  <c r="F254" i="21"/>
  <c r="G254" i="21"/>
  <c r="I254" i="21"/>
  <c r="J254" i="21"/>
  <c r="K254" i="21"/>
  <c r="AU254" i="21"/>
  <c r="F255" i="21"/>
  <c r="G255" i="21"/>
  <c r="I255" i="21"/>
  <c r="J255" i="21"/>
  <c r="K255" i="21"/>
  <c r="AU255" i="21"/>
  <c r="F256" i="21"/>
  <c r="G256" i="21"/>
  <c r="I256" i="21"/>
  <c r="J256" i="21"/>
  <c r="K256" i="21"/>
  <c r="AU256" i="21"/>
  <c r="F257" i="21"/>
  <c r="G257" i="21"/>
  <c r="I257" i="21"/>
  <c r="J257" i="21"/>
  <c r="K257" i="21"/>
  <c r="AU257" i="21"/>
  <c r="F258" i="21"/>
  <c r="G258" i="21"/>
  <c r="I258" i="21"/>
  <c r="J258" i="21"/>
  <c r="K258" i="21"/>
  <c r="AU258" i="21"/>
  <c r="F259" i="21"/>
  <c r="G259" i="21"/>
  <c r="I259" i="21"/>
  <c r="J259" i="21"/>
  <c r="K259" i="21"/>
  <c r="AU259" i="21"/>
  <c r="F260" i="21"/>
  <c r="G260" i="21"/>
  <c r="I260" i="21"/>
  <c r="J260" i="21"/>
  <c r="K260" i="21"/>
  <c r="AU260" i="21"/>
  <c r="F261" i="21"/>
  <c r="G261" i="21"/>
  <c r="I261" i="21"/>
  <c r="J261" i="21"/>
  <c r="K261" i="21"/>
  <c r="AU261" i="21"/>
  <c r="F262" i="21"/>
  <c r="G262" i="21"/>
  <c r="I262" i="21"/>
  <c r="J262" i="21"/>
  <c r="K262" i="21"/>
  <c r="AU262" i="21"/>
  <c r="F263" i="21"/>
  <c r="G263" i="21"/>
  <c r="I263" i="21"/>
  <c r="J263" i="21"/>
  <c r="K263" i="21"/>
  <c r="AU263" i="21"/>
  <c r="F264" i="21"/>
  <c r="G264" i="21"/>
  <c r="I264" i="21"/>
  <c r="J264" i="21"/>
  <c r="K264" i="21"/>
  <c r="AU264" i="21"/>
  <c r="F265" i="21"/>
  <c r="G265" i="21"/>
  <c r="I265" i="21"/>
  <c r="J265" i="21"/>
  <c r="K265" i="21"/>
  <c r="AU265" i="21"/>
  <c r="F266" i="21"/>
  <c r="G266" i="21"/>
  <c r="I266" i="21"/>
  <c r="J266" i="21"/>
  <c r="K266" i="21"/>
  <c r="AU266" i="21"/>
  <c r="F267" i="21"/>
  <c r="G267" i="21"/>
  <c r="I267" i="21"/>
  <c r="J267" i="21"/>
  <c r="K267" i="21"/>
  <c r="AU267" i="21"/>
  <c r="F268" i="21"/>
  <c r="G268" i="21"/>
  <c r="I268" i="21"/>
  <c r="J268" i="21"/>
  <c r="K268" i="21"/>
  <c r="AU268" i="21"/>
  <c r="F269" i="21"/>
  <c r="G269" i="21"/>
  <c r="I269" i="21"/>
  <c r="J269" i="21"/>
  <c r="K269" i="21"/>
  <c r="AU269" i="21"/>
  <c r="F270" i="21"/>
  <c r="G270" i="21"/>
  <c r="I270" i="21"/>
  <c r="J270" i="21"/>
  <c r="K270" i="21"/>
  <c r="AU270" i="21"/>
  <c r="F271" i="21"/>
  <c r="G271" i="21"/>
  <c r="I271" i="21"/>
  <c r="J271" i="21"/>
  <c r="K271" i="21"/>
  <c r="AU271" i="21"/>
  <c r="F272" i="21"/>
  <c r="G272" i="21"/>
  <c r="I272" i="21"/>
  <c r="J272" i="21"/>
  <c r="K272" i="21"/>
  <c r="AU272" i="21"/>
  <c r="F273" i="21"/>
  <c r="G273" i="21"/>
  <c r="I273" i="21"/>
  <c r="J273" i="21"/>
  <c r="K273" i="21"/>
  <c r="AU273" i="21"/>
  <c r="F274" i="21"/>
  <c r="G274" i="21"/>
  <c r="I274" i="21"/>
  <c r="J274" i="21"/>
  <c r="K274" i="21"/>
  <c r="AU274" i="21"/>
  <c r="F275" i="21"/>
  <c r="G275" i="21"/>
  <c r="I275" i="21"/>
  <c r="J275" i="21"/>
  <c r="K275" i="21"/>
  <c r="AU275" i="21"/>
  <c r="F276" i="21"/>
  <c r="G276" i="21"/>
  <c r="I276" i="21"/>
  <c r="J276" i="21"/>
  <c r="K276" i="21"/>
  <c r="AU276" i="21"/>
  <c r="F277" i="21"/>
  <c r="G277" i="21"/>
  <c r="I277" i="21"/>
  <c r="J277" i="21"/>
  <c r="K277" i="21"/>
  <c r="AU277" i="21"/>
  <c r="F278" i="21"/>
  <c r="G278" i="21"/>
  <c r="I278" i="21"/>
  <c r="J278" i="21"/>
  <c r="K278" i="21"/>
  <c r="AU278" i="21"/>
  <c r="F279" i="21"/>
  <c r="G279" i="21"/>
  <c r="I279" i="21"/>
  <c r="J279" i="21"/>
  <c r="K279" i="21"/>
  <c r="AU279" i="21"/>
  <c r="F280" i="21"/>
  <c r="G280" i="21"/>
  <c r="I280" i="21"/>
  <c r="J280" i="21"/>
  <c r="K280" i="21"/>
  <c r="AU280" i="21"/>
  <c r="F281" i="21"/>
  <c r="G281" i="21"/>
  <c r="I281" i="21"/>
  <c r="J281" i="21"/>
  <c r="K281" i="21"/>
  <c r="AU281" i="21"/>
  <c r="F282" i="21"/>
  <c r="G282" i="21"/>
  <c r="I282" i="21"/>
  <c r="J282" i="21"/>
  <c r="K282" i="21"/>
  <c r="AU282" i="21"/>
  <c r="F283" i="21"/>
  <c r="G283" i="21"/>
  <c r="I283" i="21"/>
  <c r="J283" i="21"/>
  <c r="K283" i="21"/>
  <c r="AU283" i="21"/>
  <c r="F284" i="21"/>
  <c r="G284" i="21"/>
  <c r="I284" i="21"/>
  <c r="J284" i="21"/>
  <c r="K284" i="21"/>
  <c r="AU284" i="21"/>
  <c r="F285" i="21"/>
  <c r="G285" i="21"/>
  <c r="I285" i="21"/>
  <c r="J285" i="21"/>
  <c r="K285" i="21"/>
  <c r="AU285" i="21"/>
  <c r="F286" i="21"/>
  <c r="G286" i="21"/>
  <c r="I286" i="21"/>
  <c r="J286" i="21"/>
  <c r="K286" i="21"/>
  <c r="AU286" i="21"/>
  <c r="F287" i="21"/>
  <c r="G287" i="21"/>
  <c r="I287" i="21"/>
  <c r="J287" i="21"/>
  <c r="K287" i="21"/>
  <c r="AU287" i="21"/>
  <c r="F288" i="21"/>
  <c r="G288" i="21"/>
  <c r="I288" i="21"/>
  <c r="J288" i="21"/>
  <c r="K288" i="21"/>
  <c r="AU288" i="21"/>
  <c r="F289" i="21"/>
  <c r="G289" i="21"/>
  <c r="I289" i="21"/>
  <c r="J289" i="21"/>
  <c r="K289" i="21"/>
  <c r="AU289" i="21"/>
  <c r="F290" i="21"/>
  <c r="G290" i="21"/>
  <c r="I290" i="21"/>
  <c r="J290" i="21"/>
  <c r="K290" i="21"/>
  <c r="AU290" i="21"/>
  <c r="F291" i="21"/>
  <c r="G291" i="21"/>
  <c r="I291" i="21"/>
  <c r="J291" i="21"/>
  <c r="K291" i="21"/>
  <c r="AU291" i="21"/>
  <c r="F292" i="21"/>
  <c r="G292" i="21"/>
  <c r="I292" i="21"/>
  <c r="J292" i="21"/>
  <c r="K292" i="21"/>
  <c r="AU292" i="21"/>
  <c r="F293" i="21"/>
  <c r="G293" i="21"/>
  <c r="I293" i="21"/>
  <c r="J293" i="21"/>
  <c r="K293" i="21"/>
  <c r="AU293" i="21"/>
  <c r="F294" i="21"/>
  <c r="G294" i="21"/>
  <c r="I294" i="21"/>
  <c r="J294" i="21"/>
  <c r="K294" i="21"/>
  <c r="AU294" i="21"/>
  <c r="F295" i="21"/>
  <c r="G295" i="21"/>
  <c r="I295" i="21"/>
  <c r="J295" i="21"/>
  <c r="K295" i="21"/>
  <c r="AU295" i="21"/>
  <c r="F296" i="21"/>
  <c r="G296" i="21"/>
  <c r="I296" i="21"/>
  <c r="J296" i="21"/>
  <c r="K296" i="21"/>
  <c r="AU296" i="21"/>
  <c r="F297" i="21"/>
  <c r="G297" i="21"/>
  <c r="I297" i="21"/>
  <c r="J297" i="21"/>
  <c r="K297" i="21"/>
  <c r="AU297" i="21"/>
  <c r="F298" i="21"/>
  <c r="G298" i="21"/>
  <c r="I298" i="21"/>
  <c r="J298" i="21"/>
  <c r="K298" i="21"/>
  <c r="AU298" i="21"/>
  <c r="F299" i="21"/>
  <c r="G299" i="21"/>
  <c r="I299" i="21"/>
  <c r="J299" i="21"/>
  <c r="K299" i="21"/>
  <c r="AU299" i="21"/>
  <c r="F300" i="21"/>
  <c r="G300" i="21"/>
  <c r="I300" i="21"/>
  <c r="J300" i="21"/>
  <c r="K300" i="21"/>
  <c r="AU300" i="21"/>
  <c r="F301" i="21"/>
  <c r="G301" i="21"/>
  <c r="I301" i="21"/>
  <c r="J301" i="21"/>
  <c r="K301" i="21"/>
  <c r="AU301" i="21"/>
  <c r="F302" i="21"/>
  <c r="G302" i="21"/>
  <c r="I302" i="21"/>
  <c r="J302" i="21"/>
  <c r="K302" i="21"/>
  <c r="AU302" i="21"/>
  <c r="F303" i="21"/>
  <c r="G303" i="21"/>
  <c r="I303" i="21"/>
  <c r="J303" i="21"/>
  <c r="K303" i="21"/>
  <c r="AU303" i="21"/>
  <c r="F304" i="21"/>
  <c r="G304" i="21"/>
  <c r="I304" i="21"/>
  <c r="J304" i="21"/>
  <c r="K304" i="21"/>
  <c r="AU304" i="21"/>
  <c r="F305" i="21"/>
  <c r="G305" i="21"/>
  <c r="I305" i="21"/>
  <c r="J305" i="21"/>
  <c r="K305" i="21"/>
  <c r="AU305" i="21"/>
  <c r="F306" i="21"/>
  <c r="G306" i="21"/>
  <c r="I306" i="21"/>
  <c r="J306" i="21"/>
  <c r="K306" i="21"/>
  <c r="AU306" i="21"/>
  <c r="F307" i="21"/>
  <c r="G307" i="21"/>
  <c r="I307" i="21"/>
  <c r="J307" i="21"/>
  <c r="K307" i="21"/>
  <c r="AU307" i="21"/>
  <c r="F308" i="21"/>
  <c r="G308" i="21"/>
  <c r="I308" i="21"/>
  <c r="J308" i="21"/>
  <c r="K308" i="21"/>
  <c r="AU308" i="21"/>
  <c r="F309" i="21"/>
  <c r="G309" i="21"/>
  <c r="I309" i="21"/>
  <c r="J309" i="21"/>
  <c r="K309" i="21"/>
  <c r="AU309" i="21"/>
  <c r="F310" i="21"/>
  <c r="G310" i="21"/>
  <c r="I310" i="21"/>
  <c r="J310" i="21"/>
  <c r="K310" i="21"/>
  <c r="AU310" i="21"/>
  <c r="F311" i="21"/>
  <c r="G311" i="21"/>
  <c r="I311" i="21"/>
  <c r="J311" i="21"/>
  <c r="K311" i="21"/>
  <c r="AU311" i="21"/>
  <c r="F312" i="21"/>
  <c r="G312" i="21"/>
  <c r="I312" i="21"/>
  <c r="J312" i="21"/>
  <c r="K312" i="21"/>
  <c r="AU312" i="21"/>
  <c r="F313" i="21"/>
  <c r="G313" i="21"/>
  <c r="I313" i="21"/>
  <c r="J313" i="21"/>
  <c r="K313" i="21"/>
  <c r="AU313" i="21"/>
  <c r="F314" i="21"/>
  <c r="G314" i="21"/>
  <c r="I314" i="21"/>
  <c r="J314" i="21"/>
  <c r="K314" i="21"/>
  <c r="AU314" i="21"/>
  <c r="F315" i="21"/>
  <c r="G315" i="21"/>
  <c r="I315" i="21"/>
  <c r="J315" i="21"/>
  <c r="K315" i="21"/>
  <c r="AU315" i="21"/>
  <c r="F316" i="21"/>
  <c r="G316" i="21"/>
  <c r="I316" i="21"/>
  <c r="J316" i="21"/>
  <c r="K316" i="21"/>
  <c r="AU316" i="21"/>
  <c r="F317" i="21"/>
  <c r="G317" i="21"/>
  <c r="I317" i="21"/>
  <c r="J317" i="21"/>
  <c r="K317" i="21"/>
  <c r="AU317" i="21"/>
  <c r="F318" i="21"/>
  <c r="G318" i="21"/>
  <c r="I318" i="21"/>
  <c r="J318" i="21"/>
  <c r="K318" i="21"/>
  <c r="AU318" i="21"/>
  <c r="F319" i="21"/>
  <c r="G319" i="21"/>
  <c r="I319" i="21"/>
  <c r="J319" i="21"/>
  <c r="K319" i="21"/>
  <c r="AU319" i="21"/>
  <c r="F320" i="21"/>
  <c r="G320" i="21"/>
  <c r="I320" i="21"/>
  <c r="J320" i="21"/>
  <c r="K320" i="21"/>
  <c r="AU320" i="21"/>
  <c r="F321" i="21"/>
  <c r="G321" i="21"/>
  <c r="I321" i="21"/>
  <c r="J321" i="21"/>
  <c r="K321" i="21"/>
  <c r="AU321" i="21"/>
  <c r="F322" i="21"/>
  <c r="G322" i="21"/>
  <c r="I322" i="21"/>
  <c r="J322" i="21"/>
  <c r="K322" i="21"/>
  <c r="AU322" i="21"/>
  <c r="F323" i="21"/>
  <c r="G323" i="21"/>
  <c r="I323" i="21"/>
  <c r="J323" i="21"/>
  <c r="K323" i="21"/>
  <c r="AU323" i="21"/>
  <c r="F324" i="21"/>
  <c r="G324" i="21"/>
  <c r="I324" i="21"/>
  <c r="J324" i="21"/>
  <c r="K324" i="21"/>
  <c r="AU324" i="21"/>
  <c r="F325" i="21"/>
  <c r="G325" i="21"/>
  <c r="I325" i="21"/>
  <c r="J325" i="21"/>
  <c r="K325" i="21"/>
  <c r="AU325" i="21"/>
  <c r="F326" i="21"/>
  <c r="G326" i="21"/>
  <c r="I326" i="21"/>
  <c r="J326" i="21"/>
  <c r="K326" i="21"/>
  <c r="AU326" i="21"/>
  <c r="F327" i="21"/>
  <c r="G327" i="21"/>
  <c r="I327" i="21"/>
  <c r="J327" i="21"/>
  <c r="K327" i="21"/>
  <c r="AU327" i="21"/>
  <c r="F328" i="21"/>
  <c r="G328" i="21"/>
  <c r="I328" i="21"/>
  <c r="J328" i="21"/>
  <c r="K328" i="21"/>
  <c r="AU328" i="21"/>
  <c r="F329" i="21"/>
  <c r="G329" i="21"/>
  <c r="I329" i="21"/>
  <c r="J329" i="21"/>
  <c r="K329" i="21"/>
  <c r="AU329" i="21"/>
  <c r="F330" i="21"/>
  <c r="G330" i="21"/>
  <c r="I330" i="21"/>
  <c r="J330" i="21"/>
  <c r="K330" i="21"/>
  <c r="AU330" i="21"/>
  <c r="F331" i="21"/>
  <c r="G331" i="21"/>
  <c r="I331" i="21"/>
  <c r="J331" i="21"/>
  <c r="K331" i="21"/>
  <c r="AU331" i="21"/>
  <c r="F332" i="21"/>
  <c r="G332" i="21"/>
  <c r="I332" i="21"/>
  <c r="J332" i="21"/>
  <c r="K332" i="21"/>
  <c r="AU332" i="21"/>
  <c r="F333" i="21"/>
  <c r="G333" i="21"/>
  <c r="I333" i="21"/>
  <c r="J333" i="21"/>
  <c r="K333" i="21"/>
  <c r="AU333" i="21"/>
  <c r="F334" i="21"/>
  <c r="G334" i="21"/>
  <c r="I334" i="21"/>
  <c r="J334" i="21"/>
  <c r="K334" i="21"/>
  <c r="AU334" i="21"/>
  <c r="F335" i="21"/>
  <c r="G335" i="21"/>
  <c r="I335" i="21"/>
  <c r="J335" i="21"/>
  <c r="K335" i="21"/>
  <c r="AU335" i="21"/>
  <c r="F336" i="21"/>
  <c r="G336" i="21"/>
  <c r="I336" i="21"/>
  <c r="J336" i="21"/>
  <c r="K336" i="21"/>
  <c r="AU336" i="21"/>
  <c r="F337" i="21"/>
  <c r="G337" i="21"/>
  <c r="I337" i="21"/>
  <c r="J337" i="21"/>
  <c r="K337" i="21"/>
  <c r="AU337" i="21"/>
  <c r="F338" i="21"/>
  <c r="G338" i="21"/>
  <c r="I338" i="21"/>
  <c r="J338" i="21"/>
  <c r="K338" i="21"/>
  <c r="AU338" i="21"/>
  <c r="F339" i="21"/>
  <c r="G339" i="21"/>
  <c r="I339" i="21"/>
  <c r="J339" i="21"/>
  <c r="K339" i="21"/>
  <c r="AU339" i="21"/>
  <c r="F340" i="21"/>
  <c r="G340" i="21"/>
  <c r="I340" i="21"/>
  <c r="J340" i="21"/>
  <c r="K340" i="21"/>
  <c r="AU340" i="21"/>
  <c r="F341" i="21"/>
  <c r="G341" i="21"/>
  <c r="I341" i="21"/>
  <c r="J341" i="21"/>
  <c r="K341" i="21"/>
  <c r="AU341" i="21"/>
  <c r="F342" i="21"/>
  <c r="G342" i="21"/>
  <c r="I342" i="21"/>
  <c r="J342" i="21"/>
  <c r="K342" i="21"/>
  <c r="AU342" i="21"/>
  <c r="F343" i="21"/>
  <c r="G343" i="21"/>
  <c r="I343" i="21"/>
  <c r="J343" i="21"/>
  <c r="K343" i="21"/>
  <c r="AU343" i="21"/>
  <c r="F344" i="21"/>
  <c r="G344" i="21"/>
  <c r="I344" i="21"/>
  <c r="J344" i="21"/>
  <c r="K344" i="21"/>
  <c r="AU344" i="21"/>
  <c r="F345" i="21"/>
  <c r="G345" i="21"/>
  <c r="I345" i="21"/>
  <c r="J345" i="21"/>
  <c r="K345" i="21"/>
  <c r="AU345" i="21"/>
  <c r="F346" i="21"/>
  <c r="G346" i="21"/>
  <c r="I346" i="21"/>
  <c r="J346" i="21"/>
  <c r="K346" i="21"/>
  <c r="AU346" i="21"/>
  <c r="F347" i="21"/>
  <c r="G347" i="21"/>
  <c r="I347" i="21"/>
  <c r="J347" i="21"/>
  <c r="K347" i="21"/>
  <c r="AU347" i="21"/>
  <c r="F348" i="21"/>
  <c r="G348" i="21"/>
  <c r="I348" i="21"/>
  <c r="J348" i="21"/>
  <c r="K348" i="21"/>
  <c r="AU348" i="21"/>
  <c r="F349" i="21"/>
  <c r="G349" i="21"/>
  <c r="I349" i="21"/>
  <c r="J349" i="21"/>
  <c r="K349" i="21"/>
  <c r="AU349" i="21"/>
  <c r="F350" i="21"/>
  <c r="G350" i="21"/>
  <c r="I350" i="21"/>
  <c r="J350" i="21"/>
  <c r="K350" i="21"/>
  <c r="AU350" i="21"/>
  <c r="F351" i="21"/>
  <c r="G351" i="21"/>
  <c r="I351" i="21"/>
  <c r="J351" i="21"/>
  <c r="K351" i="21"/>
  <c r="AU351" i="21"/>
  <c r="F352" i="21"/>
  <c r="G352" i="21"/>
  <c r="I352" i="21"/>
  <c r="J352" i="21"/>
  <c r="K352" i="21"/>
  <c r="AU352" i="21"/>
  <c r="F353" i="21"/>
  <c r="G353" i="21"/>
  <c r="I353" i="21"/>
  <c r="J353" i="21"/>
  <c r="K353" i="21"/>
  <c r="AU353" i="21"/>
  <c r="F354" i="21"/>
  <c r="G354" i="21"/>
  <c r="I354" i="21"/>
  <c r="J354" i="21"/>
  <c r="K354" i="21"/>
  <c r="AU354" i="21"/>
  <c r="F355" i="21"/>
  <c r="G355" i="21"/>
  <c r="I355" i="21"/>
  <c r="J355" i="21"/>
  <c r="K355" i="21"/>
  <c r="AU355" i="21"/>
  <c r="F356" i="21"/>
  <c r="G356" i="21"/>
  <c r="I356" i="21"/>
  <c r="J356" i="21"/>
  <c r="K356" i="21"/>
  <c r="AU356" i="21"/>
  <c r="F357" i="21"/>
  <c r="G357" i="21"/>
  <c r="I357" i="21"/>
  <c r="J357" i="21"/>
  <c r="K357" i="21"/>
  <c r="AU357" i="21"/>
  <c r="F358" i="21"/>
  <c r="G358" i="21"/>
  <c r="I358" i="21"/>
  <c r="J358" i="21"/>
  <c r="K358" i="21"/>
  <c r="AU358" i="21"/>
  <c r="F359" i="21"/>
  <c r="G359" i="21"/>
  <c r="I359" i="21"/>
  <c r="J359" i="21"/>
  <c r="K359" i="21"/>
  <c r="AU359" i="21"/>
  <c r="F360" i="21"/>
  <c r="G360" i="21"/>
  <c r="I360" i="21"/>
  <c r="J360" i="21"/>
  <c r="K360" i="21"/>
  <c r="AU360" i="21"/>
  <c r="F361" i="21"/>
  <c r="G361" i="21"/>
  <c r="I361" i="21"/>
  <c r="J361" i="21"/>
  <c r="K361" i="21"/>
  <c r="AU361" i="21"/>
  <c r="F362" i="21"/>
  <c r="G362" i="21"/>
  <c r="I362" i="21"/>
  <c r="J362" i="21"/>
  <c r="K362" i="21"/>
  <c r="AU362" i="21"/>
  <c r="F363" i="21"/>
  <c r="G363" i="21"/>
  <c r="I363" i="21"/>
  <c r="J363" i="21"/>
  <c r="K363" i="21"/>
  <c r="AU363" i="21"/>
  <c r="F364" i="21"/>
  <c r="G364" i="21"/>
  <c r="I364" i="21"/>
  <c r="J364" i="21"/>
  <c r="K364" i="21"/>
  <c r="AU364" i="21"/>
  <c r="F365" i="21"/>
  <c r="G365" i="21"/>
  <c r="I365" i="21"/>
  <c r="J365" i="21"/>
  <c r="K365" i="21"/>
  <c r="AU365" i="21"/>
  <c r="F366" i="21"/>
  <c r="G366" i="21"/>
  <c r="I366" i="21"/>
  <c r="J366" i="21"/>
  <c r="K366" i="21"/>
  <c r="AU366" i="21"/>
  <c r="F367" i="21"/>
  <c r="G367" i="21"/>
  <c r="I367" i="21"/>
  <c r="J367" i="21"/>
  <c r="K367" i="21"/>
  <c r="AU367" i="21"/>
  <c r="F368" i="21"/>
  <c r="G368" i="21"/>
  <c r="I368" i="21"/>
  <c r="J368" i="21"/>
  <c r="K368" i="21"/>
  <c r="AU368" i="21"/>
  <c r="F369" i="21"/>
  <c r="G369" i="21"/>
  <c r="I369" i="21"/>
  <c r="J369" i="21"/>
  <c r="K369" i="21"/>
  <c r="AU369" i="21"/>
  <c r="F370" i="21"/>
  <c r="G370" i="21"/>
  <c r="I370" i="21"/>
  <c r="J370" i="21"/>
  <c r="K370" i="21"/>
  <c r="AU370" i="21"/>
  <c r="F371" i="21"/>
  <c r="G371" i="21"/>
  <c r="I371" i="21"/>
  <c r="J371" i="21"/>
  <c r="K371" i="21"/>
  <c r="AU371" i="21"/>
  <c r="F372" i="21"/>
  <c r="G372" i="21"/>
  <c r="I372" i="21"/>
  <c r="J372" i="21"/>
  <c r="K372" i="21"/>
  <c r="AU372" i="21"/>
  <c r="F373" i="21"/>
  <c r="G373" i="21"/>
  <c r="I373" i="21"/>
  <c r="J373" i="21"/>
  <c r="K373" i="21"/>
  <c r="AU373" i="21"/>
  <c r="F374" i="21"/>
  <c r="G374" i="21"/>
  <c r="I374" i="21"/>
  <c r="J374" i="21"/>
  <c r="K374" i="21"/>
  <c r="AU374" i="21"/>
  <c r="F375" i="21"/>
  <c r="G375" i="21"/>
  <c r="I375" i="21"/>
  <c r="J375" i="21"/>
  <c r="K375" i="21"/>
  <c r="AU375" i="21"/>
  <c r="F376" i="21"/>
  <c r="G376" i="21"/>
  <c r="I376" i="21"/>
  <c r="J376" i="21"/>
  <c r="K376" i="21"/>
  <c r="AU376" i="21"/>
  <c r="F377" i="21"/>
  <c r="G377" i="21"/>
  <c r="I377" i="21"/>
  <c r="J377" i="21"/>
  <c r="K377" i="21"/>
  <c r="AU377" i="21"/>
  <c r="F378" i="21"/>
  <c r="G378" i="21"/>
  <c r="I378" i="21"/>
  <c r="J378" i="21"/>
  <c r="K378" i="21"/>
  <c r="AU378" i="21"/>
  <c r="F379" i="21"/>
  <c r="G379" i="21"/>
  <c r="I379" i="21"/>
  <c r="J379" i="21"/>
  <c r="K379" i="21"/>
  <c r="AU379" i="21"/>
  <c r="F380" i="21"/>
  <c r="G380" i="21"/>
  <c r="I380" i="21"/>
  <c r="J380" i="21"/>
  <c r="K380" i="21"/>
  <c r="AU380" i="21"/>
  <c r="F381" i="21"/>
  <c r="G381" i="21"/>
  <c r="I381" i="21"/>
  <c r="J381" i="21"/>
  <c r="K381" i="21"/>
  <c r="AU381" i="21"/>
  <c r="F382" i="21"/>
  <c r="G382" i="21"/>
  <c r="I382" i="21"/>
  <c r="J382" i="21"/>
  <c r="K382" i="21"/>
  <c r="AU382" i="21"/>
  <c r="F383" i="21"/>
  <c r="G383" i="21"/>
  <c r="I383" i="21"/>
  <c r="J383" i="21"/>
  <c r="K383" i="21"/>
  <c r="AU383" i="21"/>
  <c r="F384" i="21"/>
  <c r="G384" i="21"/>
  <c r="I384" i="21"/>
  <c r="J384" i="21"/>
  <c r="K384" i="21"/>
  <c r="AU384" i="21"/>
  <c r="F385" i="21"/>
  <c r="G385" i="21"/>
  <c r="I385" i="21"/>
  <c r="J385" i="21"/>
  <c r="K385" i="21"/>
  <c r="AU385" i="21"/>
  <c r="F386" i="21"/>
  <c r="G386" i="21"/>
  <c r="I386" i="21"/>
  <c r="J386" i="21"/>
  <c r="K386" i="21"/>
  <c r="AU386" i="21"/>
  <c r="F387" i="21"/>
  <c r="G387" i="21"/>
  <c r="I387" i="21"/>
  <c r="J387" i="21"/>
  <c r="K387" i="21"/>
  <c r="AU387" i="21"/>
  <c r="F388" i="21"/>
  <c r="G388" i="21"/>
  <c r="I388" i="21"/>
  <c r="J388" i="21"/>
  <c r="K388" i="21"/>
  <c r="AU388" i="21"/>
  <c r="F389" i="21"/>
  <c r="G389" i="21"/>
  <c r="I389" i="21"/>
  <c r="J389" i="21"/>
  <c r="K389" i="21"/>
  <c r="AU389" i="21"/>
  <c r="F390" i="21"/>
  <c r="G390" i="21"/>
  <c r="I390" i="21"/>
  <c r="J390" i="21"/>
  <c r="K390" i="21"/>
  <c r="AU390" i="21"/>
  <c r="F391" i="21"/>
  <c r="G391" i="21"/>
  <c r="I391" i="21"/>
  <c r="J391" i="21"/>
  <c r="K391" i="21"/>
  <c r="AU391" i="21"/>
  <c r="F392" i="21"/>
  <c r="G392" i="21"/>
  <c r="I392" i="21"/>
  <c r="J392" i="21"/>
  <c r="K392" i="21"/>
  <c r="AU392" i="21"/>
  <c r="F393" i="21"/>
  <c r="G393" i="21"/>
  <c r="I393" i="21"/>
  <c r="J393" i="21"/>
  <c r="K393" i="21"/>
  <c r="AU393" i="21"/>
  <c r="F394" i="21"/>
  <c r="G394" i="21"/>
  <c r="I394" i="21"/>
  <c r="J394" i="21"/>
  <c r="K394" i="21"/>
  <c r="AU394" i="21"/>
  <c r="F395" i="21"/>
  <c r="G395" i="21"/>
  <c r="I395" i="21"/>
  <c r="J395" i="21"/>
  <c r="K395" i="21"/>
  <c r="AU395" i="21"/>
  <c r="F396" i="21"/>
  <c r="G396" i="21"/>
  <c r="I396" i="21"/>
  <c r="J396" i="21"/>
  <c r="K396" i="21"/>
  <c r="AU396" i="21"/>
  <c r="F397" i="21"/>
  <c r="G397" i="21"/>
  <c r="I397" i="21"/>
  <c r="J397" i="21"/>
  <c r="K397" i="21"/>
  <c r="AU397" i="21"/>
  <c r="F398" i="21"/>
  <c r="G398" i="21"/>
  <c r="I398" i="21"/>
  <c r="J398" i="21"/>
  <c r="K398" i="21"/>
  <c r="AU398" i="21"/>
  <c r="F399" i="21"/>
  <c r="G399" i="21"/>
  <c r="I399" i="21"/>
  <c r="J399" i="21"/>
  <c r="K399" i="21"/>
  <c r="AU399" i="21"/>
  <c r="F400" i="21"/>
  <c r="G400" i="21"/>
  <c r="I400" i="21"/>
  <c r="J400" i="21"/>
  <c r="K400" i="21"/>
  <c r="AU400" i="21"/>
  <c r="F401" i="21"/>
  <c r="G401" i="21"/>
  <c r="I401" i="21"/>
  <c r="J401" i="21"/>
  <c r="K401" i="21"/>
  <c r="AU401" i="21"/>
  <c r="F402" i="21"/>
  <c r="G402" i="21"/>
  <c r="I402" i="21"/>
  <c r="J402" i="21"/>
  <c r="K402" i="21"/>
  <c r="AU402" i="21"/>
  <c r="F403" i="21"/>
  <c r="G403" i="21"/>
  <c r="I403" i="21"/>
  <c r="J403" i="21"/>
  <c r="K403" i="21"/>
  <c r="AU403" i="21"/>
  <c r="F404" i="21"/>
  <c r="G404" i="21"/>
  <c r="I404" i="21"/>
  <c r="J404" i="21"/>
  <c r="K404" i="21"/>
  <c r="AU404" i="21"/>
  <c r="F405" i="21"/>
  <c r="G405" i="21"/>
  <c r="I405" i="21"/>
  <c r="J405" i="21"/>
  <c r="K405" i="21"/>
  <c r="AU405" i="21"/>
  <c r="F406" i="21"/>
  <c r="G406" i="21"/>
  <c r="I406" i="21"/>
  <c r="J406" i="21"/>
  <c r="K406" i="21"/>
  <c r="AU406" i="21"/>
  <c r="F407" i="21"/>
  <c r="G407" i="21"/>
  <c r="I407" i="21"/>
  <c r="J407" i="21"/>
  <c r="K407" i="21"/>
  <c r="AU407" i="21"/>
  <c r="F408" i="21"/>
  <c r="G408" i="21"/>
  <c r="I408" i="21"/>
  <c r="J408" i="21"/>
  <c r="K408" i="21"/>
  <c r="AU408" i="21"/>
  <c r="F409" i="21"/>
  <c r="G409" i="21"/>
  <c r="I409" i="21"/>
  <c r="J409" i="21"/>
  <c r="K409" i="21"/>
  <c r="AU409" i="21"/>
  <c r="F410" i="21"/>
  <c r="G410" i="21"/>
  <c r="I410" i="21"/>
  <c r="J410" i="21"/>
  <c r="K410" i="21"/>
  <c r="AU410" i="21"/>
  <c r="F411" i="21"/>
  <c r="G411" i="21"/>
  <c r="I411" i="21"/>
  <c r="J411" i="21"/>
  <c r="K411" i="21"/>
  <c r="AU411" i="21"/>
  <c r="F412" i="21"/>
  <c r="G412" i="21"/>
  <c r="I412" i="21"/>
  <c r="J412" i="21"/>
  <c r="K412" i="21"/>
  <c r="AU412" i="21"/>
  <c r="F413" i="21"/>
  <c r="G413" i="21"/>
  <c r="I413" i="21"/>
  <c r="J413" i="21"/>
  <c r="K413" i="21"/>
  <c r="AU413" i="21"/>
  <c r="F414" i="21"/>
  <c r="G414" i="21"/>
  <c r="I414" i="21"/>
  <c r="J414" i="21"/>
  <c r="K414" i="21"/>
  <c r="AU414" i="21"/>
  <c r="F415" i="21"/>
  <c r="G415" i="21"/>
  <c r="I415" i="21"/>
  <c r="J415" i="21"/>
  <c r="K415" i="21"/>
  <c r="AU415" i="21"/>
  <c r="F416" i="21"/>
  <c r="G416" i="21"/>
  <c r="I416" i="21"/>
  <c r="J416" i="21"/>
  <c r="K416" i="21"/>
  <c r="AU416" i="21"/>
  <c r="F417" i="21"/>
  <c r="G417" i="21"/>
  <c r="I417" i="21"/>
  <c r="J417" i="21"/>
  <c r="K417" i="21"/>
  <c r="AU417" i="21"/>
  <c r="F418" i="21"/>
  <c r="G418" i="21"/>
  <c r="I418" i="21"/>
  <c r="J418" i="21"/>
  <c r="K418" i="21"/>
  <c r="AU418" i="21"/>
  <c r="F419" i="21"/>
  <c r="G419" i="21"/>
  <c r="I419" i="21"/>
  <c r="J419" i="21"/>
  <c r="K419" i="21"/>
  <c r="AU419" i="21"/>
  <c r="F420" i="21"/>
  <c r="G420" i="21"/>
  <c r="I420" i="21"/>
  <c r="J420" i="21"/>
  <c r="K420" i="21"/>
  <c r="AU420" i="21"/>
  <c r="F421" i="21"/>
  <c r="G421" i="21"/>
  <c r="I421" i="21"/>
  <c r="J421" i="21"/>
  <c r="K421" i="21"/>
  <c r="AU421" i="21"/>
  <c r="F422" i="21"/>
  <c r="G422" i="21"/>
  <c r="I422" i="21"/>
  <c r="J422" i="21"/>
  <c r="K422" i="21"/>
  <c r="AU422" i="21"/>
  <c r="F423" i="21"/>
  <c r="G423" i="21"/>
  <c r="I423" i="21"/>
  <c r="J423" i="21"/>
  <c r="K423" i="21"/>
  <c r="AU423" i="21"/>
  <c r="F424" i="21"/>
  <c r="G424" i="21"/>
  <c r="I424" i="21"/>
  <c r="J424" i="21"/>
  <c r="K424" i="21"/>
  <c r="AU424" i="21"/>
  <c r="F425" i="21"/>
  <c r="G425" i="21"/>
  <c r="I425" i="21"/>
  <c r="J425" i="21"/>
  <c r="K425" i="21"/>
  <c r="AU425" i="21"/>
  <c r="F426" i="21"/>
  <c r="G426" i="21"/>
  <c r="I426" i="21"/>
  <c r="J426" i="21"/>
  <c r="K426" i="21"/>
  <c r="AU426" i="21"/>
  <c r="F427" i="21"/>
  <c r="G427" i="21"/>
  <c r="I427" i="21"/>
  <c r="J427" i="21"/>
  <c r="K427" i="21"/>
  <c r="AU427" i="21"/>
  <c r="F428" i="21"/>
  <c r="G428" i="21"/>
  <c r="I428" i="21"/>
  <c r="J428" i="21"/>
  <c r="K428" i="21"/>
  <c r="AU428" i="21"/>
  <c r="F429" i="21"/>
  <c r="G429" i="21"/>
  <c r="I429" i="21"/>
  <c r="J429" i="21"/>
  <c r="K429" i="21"/>
  <c r="AU429" i="21"/>
  <c r="F430" i="21"/>
  <c r="G430" i="21"/>
  <c r="I430" i="21"/>
  <c r="J430" i="21"/>
  <c r="K430" i="21"/>
  <c r="AU430" i="21"/>
  <c r="F431" i="21"/>
  <c r="G431" i="21"/>
  <c r="I431" i="21"/>
  <c r="J431" i="21"/>
  <c r="K431" i="21"/>
  <c r="AU431" i="21"/>
  <c r="F432" i="21"/>
  <c r="G432" i="21"/>
  <c r="I432" i="21"/>
  <c r="J432" i="21"/>
  <c r="K432" i="21"/>
  <c r="AU432" i="21"/>
  <c r="F433" i="21"/>
  <c r="G433" i="21"/>
  <c r="I433" i="21"/>
  <c r="J433" i="21"/>
  <c r="K433" i="21"/>
  <c r="AU433" i="21"/>
  <c r="F434" i="21"/>
  <c r="G434" i="21"/>
  <c r="I434" i="21"/>
  <c r="J434" i="21"/>
  <c r="K434" i="21"/>
  <c r="AU434" i="21"/>
  <c r="F435" i="21"/>
  <c r="G435" i="21"/>
  <c r="I435" i="21"/>
  <c r="J435" i="21"/>
  <c r="K435" i="21"/>
  <c r="AU435" i="21"/>
  <c r="F436" i="21"/>
  <c r="G436" i="21"/>
  <c r="I436" i="21"/>
  <c r="J436" i="21"/>
  <c r="K436" i="21"/>
  <c r="AU436" i="21"/>
  <c r="F437" i="21"/>
  <c r="G437" i="21"/>
  <c r="I437" i="21"/>
  <c r="J437" i="21"/>
  <c r="K437" i="21"/>
  <c r="AU437" i="21"/>
  <c r="F438" i="21"/>
  <c r="G438" i="21"/>
  <c r="I438" i="21"/>
  <c r="J438" i="21"/>
  <c r="K438" i="21"/>
  <c r="AU438" i="21"/>
  <c r="F439" i="21"/>
  <c r="G439" i="21"/>
  <c r="I439" i="21"/>
  <c r="J439" i="21"/>
  <c r="K439" i="21"/>
  <c r="AU439" i="21"/>
  <c r="F440" i="21"/>
  <c r="G440" i="21"/>
  <c r="I440" i="21"/>
  <c r="J440" i="21"/>
  <c r="K440" i="21"/>
  <c r="AU440" i="21"/>
  <c r="F441" i="21"/>
  <c r="G441" i="21"/>
  <c r="I441" i="21"/>
  <c r="J441" i="21"/>
  <c r="K441" i="21"/>
  <c r="AU441" i="21"/>
  <c r="F442" i="21"/>
  <c r="G442" i="21"/>
  <c r="I442" i="21"/>
  <c r="J442" i="21"/>
  <c r="K442" i="21"/>
  <c r="AU442" i="21"/>
  <c r="F443" i="21"/>
  <c r="G443" i="21"/>
  <c r="I443" i="21"/>
  <c r="J443" i="21"/>
  <c r="K443" i="21"/>
  <c r="AU443" i="21"/>
  <c r="F444" i="21"/>
  <c r="G444" i="21"/>
  <c r="I444" i="21"/>
  <c r="J444" i="21"/>
  <c r="K444" i="21"/>
  <c r="AU444" i="21"/>
  <c r="F445" i="21"/>
  <c r="G445" i="21"/>
  <c r="I445" i="21"/>
  <c r="J445" i="21"/>
  <c r="K445" i="21"/>
  <c r="AU445" i="21"/>
  <c r="F446" i="21"/>
  <c r="G446" i="21"/>
  <c r="I446" i="21"/>
  <c r="J446" i="21"/>
  <c r="K446" i="21"/>
  <c r="AU446" i="21"/>
  <c r="F447" i="21"/>
  <c r="G447" i="21"/>
  <c r="I447" i="21"/>
  <c r="J447" i="21"/>
  <c r="K447" i="21"/>
  <c r="AU447" i="21"/>
  <c r="F448" i="21"/>
  <c r="G448" i="21"/>
  <c r="I448" i="21"/>
  <c r="J448" i="21"/>
  <c r="K448" i="21"/>
  <c r="AU448" i="21"/>
  <c r="F449" i="21"/>
  <c r="G449" i="21"/>
  <c r="I449" i="21"/>
  <c r="J449" i="21"/>
  <c r="K449" i="21"/>
  <c r="AU449" i="21"/>
  <c r="F450" i="21"/>
  <c r="G450" i="21"/>
  <c r="I450" i="21"/>
  <c r="J450" i="21"/>
  <c r="K450" i="21"/>
  <c r="AU450" i="21"/>
  <c r="F451" i="21"/>
  <c r="G451" i="21"/>
  <c r="I451" i="21"/>
  <c r="J451" i="21"/>
  <c r="K451" i="21"/>
  <c r="AU451" i="21"/>
  <c r="F452" i="21"/>
  <c r="G452" i="21"/>
  <c r="I452" i="21"/>
  <c r="J452" i="21"/>
  <c r="K452" i="21"/>
  <c r="AU452" i="21"/>
  <c r="F453" i="21"/>
  <c r="G453" i="21"/>
  <c r="I453" i="21"/>
  <c r="J453" i="21"/>
  <c r="K453" i="21"/>
  <c r="AU453" i="21"/>
  <c r="F454" i="21"/>
  <c r="G454" i="21"/>
  <c r="I454" i="21"/>
  <c r="J454" i="21"/>
  <c r="K454" i="21"/>
  <c r="AU454" i="21"/>
  <c r="F455" i="21"/>
  <c r="G455" i="21"/>
  <c r="I455" i="21"/>
  <c r="J455" i="21"/>
  <c r="K455" i="21"/>
  <c r="AU455" i="21"/>
  <c r="F456" i="21"/>
  <c r="G456" i="21"/>
  <c r="I456" i="21"/>
  <c r="J456" i="21"/>
  <c r="K456" i="21"/>
  <c r="AU456" i="21"/>
  <c r="F457" i="21"/>
  <c r="G457" i="21"/>
  <c r="I457" i="21"/>
  <c r="J457" i="21"/>
  <c r="K457" i="21"/>
  <c r="AU457" i="21"/>
  <c r="F458" i="21"/>
  <c r="G458" i="21"/>
  <c r="I458" i="21"/>
  <c r="J458" i="21"/>
  <c r="K458" i="21"/>
  <c r="AU458" i="21"/>
  <c r="F459" i="21"/>
  <c r="G459" i="21"/>
  <c r="I459" i="21"/>
  <c r="J459" i="21"/>
  <c r="K459" i="21"/>
  <c r="AU459" i="21"/>
  <c r="F460" i="21"/>
  <c r="G460" i="21"/>
  <c r="I460" i="21"/>
  <c r="J460" i="21"/>
  <c r="K460" i="21"/>
  <c r="AU460" i="21"/>
  <c r="F461" i="21"/>
  <c r="G461" i="21"/>
  <c r="I461" i="21"/>
  <c r="J461" i="21"/>
  <c r="K461" i="21"/>
  <c r="AU461" i="21"/>
  <c r="F462" i="21"/>
  <c r="G462" i="21"/>
  <c r="I462" i="21"/>
  <c r="J462" i="21"/>
  <c r="K462" i="21"/>
  <c r="AU462" i="21"/>
  <c r="F463" i="21"/>
  <c r="G463" i="21"/>
  <c r="I463" i="21"/>
  <c r="J463" i="21"/>
  <c r="K463" i="21"/>
  <c r="AU463" i="21"/>
  <c r="F464" i="21"/>
  <c r="G464" i="21"/>
  <c r="I464" i="21"/>
  <c r="J464" i="21"/>
  <c r="K464" i="21"/>
  <c r="AU464" i="21"/>
  <c r="F465" i="21"/>
  <c r="G465" i="21"/>
  <c r="I465" i="21"/>
  <c r="J465" i="21"/>
  <c r="K465" i="21"/>
  <c r="AU465" i="21"/>
  <c r="F466" i="21"/>
  <c r="G466" i="21"/>
  <c r="I466" i="21"/>
  <c r="J466" i="21"/>
  <c r="K466" i="21"/>
  <c r="AU466" i="21"/>
  <c r="F467" i="21"/>
  <c r="G467" i="21"/>
  <c r="I467" i="21"/>
  <c r="J467" i="21"/>
  <c r="K467" i="21"/>
  <c r="AU467" i="21"/>
  <c r="F468" i="21"/>
  <c r="G468" i="21"/>
  <c r="I468" i="21"/>
  <c r="J468" i="21"/>
  <c r="K468" i="21"/>
  <c r="AU468" i="21"/>
  <c r="F469" i="21"/>
  <c r="G469" i="21"/>
  <c r="I469" i="21"/>
  <c r="J469" i="21"/>
  <c r="K469" i="21"/>
  <c r="AU469" i="21"/>
  <c r="F470" i="21"/>
  <c r="G470" i="21"/>
  <c r="I470" i="21"/>
  <c r="J470" i="21"/>
  <c r="K470" i="21"/>
  <c r="AU470" i="21"/>
  <c r="F471" i="21"/>
  <c r="G471" i="21"/>
  <c r="I471" i="21"/>
  <c r="J471" i="21"/>
  <c r="K471" i="21"/>
  <c r="AU471" i="21"/>
  <c r="F472" i="21"/>
  <c r="G472" i="21"/>
  <c r="I472" i="21"/>
  <c r="J472" i="21"/>
  <c r="K472" i="21"/>
  <c r="AU472" i="21"/>
  <c r="F473" i="21"/>
  <c r="G473" i="21"/>
  <c r="I473" i="21"/>
  <c r="J473" i="21"/>
  <c r="K473" i="21"/>
  <c r="AU473" i="21"/>
  <c r="F474" i="21"/>
  <c r="G474" i="21"/>
  <c r="I474" i="21"/>
  <c r="J474" i="21"/>
  <c r="K474" i="21"/>
  <c r="AU474" i="21"/>
  <c r="F475" i="21"/>
  <c r="G475" i="21"/>
  <c r="I475" i="21"/>
  <c r="J475" i="21"/>
  <c r="K475" i="21"/>
  <c r="AU475" i="21"/>
  <c r="F476" i="21"/>
  <c r="G476" i="21"/>
  <c r="I476" i="21"/>
  <c r="J476" i="21"/>
  <c r="K476" i="21"/>
  <c r="AU476" i="21"/>
  <c r="F477" i="21"/>
  <c r="G477" i="21"/>
  <c r="I477" i="21"/>
  <c r="J477" i="21"/>
  <c r="K477" i="21"/>
  <c r="AU477" i="21"/>
  <c r="F478" i="21"/>
  <c r="G478" i="21"/>
  <c r="I478" i="21"/>
  <c r="J478" i="21"/>
  <c r="K478" i="21"/>
  <c r="AU478" i="21"/>
  <c r="F479" i="21"/>
  <c r="G479" i="21"/>
  <c r="I479" i="21"/>
  <c r="J479" i="21"/>
  <c r="K479" i="21"/>
  <c r="AU479" i="21"/>
  <c r="F480" i="21"/>
  <c r="G480" i="21"/>
  <c r="I480" i="21"/>
  <c r="J480" i="21"/>
  <c r="K480" i="21"/>
  <c r="AU480" i="21"/>
  <c r="F481" i="21"/>
  <c r="G481" i="21"/>
  <c r="I481" i="21"/>
  <c r="J481" i="21"/>
  <c r="K481" i="21"/>
  <c r="AU481" i="21"/>
  <c r="F482" i="21"/>
  <c r="G482" i="21"/>
  <c r="I482" i="21"/>
  <c r="J482" i="21"/>
  <c r="K482" i="21"/>
  <c r="AU482" i="21"/>
  <c r="F483" i="21"/>
  <c r="G483" i="21"/>
  <c r="I483" i="21"/>
  <c r="J483" i="21"/>
  <c r="K483" i="21"/>
  <c r="AU483" i="21"/>
  <c r="F484" i="21"/>
  <c r="G484" i="21"/>
  <c r="I484" i="21"/>
  <c r="J484" i="21"/>
  <c r="K484" i="21"/>
  <c r="AU484" i="21"/>
  <c r="F485" i="21"/>
  <c r="G485" i="21"/>
  <c r="I485" i="21"/>
  <c r="J485" i="21"/>
  <c r="K485" i="21"/>
  <c r="AU485" i="21"/>
  <c r="F486" i="21"/>
  <c r="G486" i="21"/>
  <c r="I486" i="21"/>
  <c r="J486" i="21"/>
  <c r="K486" i="21"/>
  <c r="AU486" i="21"/>
  <c r="F487" i="21"/>
  <c r="G487" i="21"/>
  <c r="I487" i="21"/>
  <c r="J487" i="21"/>
  <c r="K487" i="21"/>
  <c r="AU487" i="21"/>
  <c r="F488" i="21"/>
  <c r="G488" i="21"/>
  <c r="I488" i="21"/>
  <c r="J488" i="21"/>
  <c r="K488" i="21"/>
  <c r="AU488" i="21"/>
  <c r="F489" i="21"/>
  <c r="G489" i="21"/>
  <c r="I489" i="21"/>
  <c r="J489" i="21"/>
  <c r="K489" i="21"/>
  <c r="AU489" i="21"/>
  <c r="F490" i="21"/>
  <c r="G490" i="21"/>
  <c r="I490" i="21"/>
  <c r="J490" i="21"/>
  <c r="K490" i="21"/>
  <c r="AU490" i="21"/>
  <c r="F491" i="21"/>
  <c r="G491" i="21"/>
  <c r="I491" i="21"/>
  <c r="J491" i="21"/>
  <c r="K491" i="21"/>
  <c r="AU491" i="21"/>
  <c r="F492" i="21"/>
  <c r="G492" i="21"/>
  <c r="I492" i="21"/>
  <c r="J492" i="21"/>
  <c r="K492" i="21"/>
  <c r="AU492" i="21"/>
  <c r="F493" i="21"/>
  <c r="G493" i="21"/>
  <c r="I493" i="21"/>
  <c r="J493" i="21"/>
  <c r="K493" i="21"/>
  <c r="AU493" i="21"/>
  <c r="F494" i="21"/>
  <c r="G494" i="21"/>
  <c r="I494" i="21"/>
  <c r="J494" i="21"/>
  <c r="K494" i="21"/>
  <c r="AU494" i="21"/>
  <c r="F495" i="21"/>
  <c r="G495" i="21"/>
  <c r="I495" i="21"/>
  <c r="J495" i="21"/>
  <c r="K495" i="21"/>
  <c r="AU495" i="21"/>
  <c r="F496" i="21"/>
  <c r="G496" i="21"/>
  <c r="I496" i="21"/>
  <c r="J496" i="21"/>
  <c r="K496" i="21"/>
  <c r="AU496" i="21"/>
  <c r="F497" i="21"/>
  <c r="G497" i="21"/>
  <c r="I497" i="21"/>
  <c r="J497" i="21"/>
  <c r="K497" i="21"/>
  <c r="AU497" i="21"/>
  <c r="F498" i="21"/>
  <c r="G498" i="21"/>
  <c r="I498" i="21"/>
  <c r="J498" i="21"/>
  <c r="K498" i="21"/>
  <c r="AU498" i="21"/>
  <c r="F499" i="21"/>
  <c r="G499" i="21"/>
  <c r="I499" i="21"/>
  <c r="J499" i="21"/>
  <c r="K499" i="21"/>
  <c r="AU499" i="21"/>
  <c r="F500" i="21"/>
  <c r="G500" i="21"/>
  <c r="I500" i="21"/>
  <c r="J500" i="21"/>
  <c r="K500" i="21"/>
  <c r="AU500" i="21"/>
  <c r="F501" i="21"/>
  <c r="G501" i="21"/>
  <c r="I501" i="21"/>
  <c r="J501" i="21"/>
  <c r="K501" i="21"/>
  <c r="AU501" i="21"/>
  <c r="F502" i="21"/>
  <c r="G502" i="21"/>
  <c r="I502" i="21"/>
  <c r="J502" i="21"/>
  <c r="K502" i="21"/>
  <c r="AU502" i="21"/>
  <c r="F503" i="21"/>
  <c r="G503" i="21"/>
  <c r="I503" i="21"/>
  <c r="J503" i="21"/>
  <c r="K503" i="21"/>
  <c r="AU503" i="21"/>
  <c r="F504" i="21"/>
  <c r="G504" i="21"/>
  <c r="I504" i="21"/>
  <c r="J504" i="21"/>
  <c r="K504" i="21"/>
  <c r="AU504" i="21"/>
  <c r="F505" i="21"/>
  <c r="G505" i="21"/>
  <c r="I505" i="21"/>
  <c r="J505" i="21"/>
  <c r="K505" i="21"/>
  <c r="AU505" i="21"/>
  <c r="F506" i="21"/>
  <c r="G506" i="21"/>
  <c r="I506" i="21"/>
  <c r="J506" i="21"/>
  <c r="K506" i="21"/>
  <c r="AU506" i="21"/>
  <c r="F507" i="21"/>
  <c r="G507" i="21"/>
  <c r="I507" i="21"/>
  <c r="J507" i="21"/>
  <c r="K507" i="21"/>
  <c r="AU507" i="21"/>
  <c r="F508" i="21"/>
  <c r="G508" i="21"/>
  <c r="I508" i="21"/>
  <c r="J508" i="21"/>
  <c r="K508" i="21"/>
  <c r="AU508" i="21"/>
  <c r="F509" i="21"/>
  <c r="G509" i="21"/>
  <c r="I509" i="21"/>
  <c r="J509" i="21"/>
  <c r="K509" i="21"/>
  <c r="AU509" i="21"/>
  <c r="F510" i="21"/>
  <c r="G510" i="21"/>
  <c r="I510" i="21"/>
  <c r="J510" i="21"/>
  <c r="K510" i="21"/>
  <c r="AU510" i="21"/>
  <c r="F511" i="21"/>
  <c r="G511" i="21"/>
  <c r="I511" i="21"/>
  <c r="J511" i="21"/>
  <c r="K511" i="21"/>
  <c r="AU511" i="21"/>
  <c r="F512" i="21"/>
  <c r="G512" i="21"/>
  <c r="I512" i="21"/>
  <c r="J512" i="21"/>
  <c r="K512" i="21"/>
  <c r="AU512" i="21"/>
  <c r="F513" i="21"/>
  <c r="G513" i="21"/>
  <c r="I513" i="21"/>
  <c r="J513" i="21"/>
  <c r="K513" i="21"/>
  <c r="AU513" i="21"/>
  <c r="F514" i="21"/>
  <c r="G514" i="21"/>
  <c r="I514" i="21"/>
  <c r="J514" i="21"/>
  <c r="K514" i="21"/>
  <c r="AU514" i="21"/>
  <c r="F515" i="21"/>
  <c r="G515" i="21"/>
  <c r="I515" i="21"/>
  <c r="J515" i="21"/>
  <c r="K515" i="21"/>
  <c r="AU515" i="21"/>
  <c r="F516" i="21"/>
  <c r="G516" i="21"/>
  <c r="I516" i="21"/>
  <c r="J516" i="21"/>
  <c r="K516" i="21"/>
  <c r="AU516" i="21"/>
  <c r="F517" i="21"/>
  <c r="G517" i="21"/>
  <c r="I517" i="21"/>
  <c r="J517" i="21"/>
  <c r="K517" i="21"/>
  <c r="AU517" i="21"/>
  <c r="F518" i="21"/>
  <c r="G518" i="21"/>
  <c r="I518" i="21"/>
  <c r="J518" i="21"/>
  <c r="K518" i="21"/>
  <c r="AU518" i="21"/>
  <c r="F519" i="21"/>
  <c r="G519" i="21"/>
  <c r="I519" i="21"/>
  <c r="J519" i="21"/>
  <c r="K519" i="21"/>
  <c r="AU519" i="21"/>
  <c r="F520" i="21"/>
  <c r="G520" i="21"/>
  <c r="I520" i="21"/>
  <c r="J520" i="21"/>
  <c r="K520" i="21"/>
  <c r="AU520" i="21"/>
  <c r="F521" i="21"/>
  <c r="G521" i="21"/>
  <c r="I521" i="21"/>
  <c r="J521" i="21"/>
  <c r="K521" i="21"/>
  <c r="AU521" i="21"/>
  <c r="F522" i="21"/>
  <c r="G522" i="21"/>
  <c r="I522" i="21"/>
  <c r="J522" i="21"/>
  <c r="K522" i="21"/>
  <c r="AU522" i="21"/>
  <c r="F523" i="21"/>
  <c r="G523" i="21"/>
  <c r="I523" i="21"/>
  <c r="J523" i="21"/>
  <c r="K523" i="21"/>
  <c r="AU523" i="21"/>
  <c r="F524" i="21"/>
  <c r="G524" i="21"/>
  <c r="I524" i="21"/>
  <c r="J524" i="21"/>
  <c r="K524" i="21"/>
  <c r="AU524" i="21"/>
  <c r="F525" i="21"/>
  <c r="G525" i="21"/>
  <c r="I525" i="21"/>
  <c r="J525" i="21"/>
  <c r="K525" i="21"/>
  <c r="AU525" i="21"/>
  <c r="F526" i="21"/>
  <c r="G526" i="21"/>
  <c r="I526" i="21"/>
  <c r="J526" i="21"/>
  <c r="K526" i="21"/>
  <c r="AU526" i="21"/>
  <c r="F527" i="21"/>
  <c r="G527" i="21"/>
  <c r="I527" i="21"/>
  <c r="J527" i="21"/>
  <c r="K527" i="21"/>
  <c r="AU527" i="21"/>
  <c r="F528" i="21"/>
  <c r="G528" i="21"/>
  <c r="I528" i="21"/>
  <c r="J528" i="21"/>
  <c r="K528" i="21"/>
  <c r="AU528" i="21"/>
  <c r="F529" i="21"/>
  <c r="G529" i="21"/>
  <c r="I529" i="21"/>
  <c r="J529" i="21"/>
  <c r="K529" i="21"/>
  <c r="AU529" i="21"/>
  <c r="F530" i="21"/>
  <c r="G530" i="21"/>
  <c r="I530" i="21"/>
  <c r="J530" i="21"/>
  <c r="K530" i="21"/>
  <c r="AU530" i="21"/>
  <c r="F531" i="21"/>
  <c r="G531" i="21"/>
  <c r="I531" i="21"/>
  <c r="J531" i="21"/>
  <c r="K531" i="21"/>
  <c r="AU531" i="21"/>
  <c r="F532" i="21"/>
  <c r="G532" i="21"/>
  <c r="I532" i="21"/>
  <c r="J532" i="21"/>
  <c r="K532" i="21"/>
  <c r="AU532" i="21"/>
  <c r="F533" i="21"/>
  <c r="G533" i="21"/>
  <c r="I533" i="21"/>
  <c r="J533" i="21"/>
  <c r="K533" i="21"/>
  <c r="AU533" i="21"/>
  <c r="F534" i="21"/>
  <c r="G534" i="21"/>
  <c r="I534" i="21"/>
  <c r="J534" i="21"/>
  <c r="K534" i="21"/>
  <c r="AU534" i="21"/>
  <c r="F535" i="21"/>
  <c r="G535" i="21"/>
  <c r="I535" i="21"/>
  <c r="J535" i="21"/>
  <c r="K535" i="21"/>
  <c r="AU535" i="21"/>
  <c r="F536" i="21"/>
  <c r="G536" i="21"/>
  <c r="I536" i="21"/>
  <c r="J536" i="21"/>
  <c r="K536" i="21"/>
  <c r="AU536" i="21"/>
  <c r="F537" i="21"/>
  <c r="G537" i="21"/>
  <c r="I537" i="21"/>
  <c r="J537" i="21"/>
  <c r="K537" i="21"/>
  <c r="AU537" i="21"/>
  <c r="F538" i="21"/>
  <c r="G538" i="21"/>
  <c r="I538" i="21"/>
  <c r="J538" i="21"/>
  <c r="K538" i="21"/>
  <c r="AU538" i="21"/>
  <c r="F539" i="21"/>
  <c r="G539" i="21"/>
  <c r="I539" i="21"/>
  <c r="J539" i="21"/>
  <c r="K539" i="21"/>
  <c r="AU539" i="21"/>
  <c r="F540" i="21"/>
  <c r="G540" i="21"/>
  <c r="I540" i="21"/>
  <c r="J540" i="21"/>
  <c r="K540" i="21"/>
  <c r="AU540" i="21"/>
  <c r="F541" i="21"/>
  <c r="G541" i="21"/>
  <c r="I541" i="21"/>
  <c r="J541" i="21"/>
  <c r="K541" i="21"/>
  <c r="AU541" i="21"/>
  <c r="F542" i="21"/>
  <c r="G542" i="21"/>
  <c r="I542" i="21"/>
  <c r="J542" i="21"/>
  <c r="K542" i="21"/>
  <c r="AU542" i="21"/>
  <c r="F543" i="21"/>
  <c r="G543" i="21"/>
  <c r="I543" i="21"/>
  <c r="J543" i="21"/>
  <c r="K543" i="21"/>
  <c r="AU543" i="21"/>
  <c r="F544" i="21"/>
  <c r="G544" i="21"/>
  <c r="I544" i="21"/>
  <c r="J544" i="21"/>
  <c r="K544" i="21"/>
  <c r="AU544" i="21"/>
  <c r="F545" i="21"/>
  <c r="G545" i="21"/>
  <c r="I545" i="21"/>
  <c r="J545" i="21"/>
  <c r="K545" i="21"/>
  <c r="AU545" i="21"/>
  <c r="F546" i="21"/>
  <c r="G546" i="21"/>
  <c r="I546" i="21"/>
  <c r="J546" i="21"/>
  <c r="K546" i="21"/>
  <c r="AU546" i="21"/>
  <c r="F547" i="21"/>
  <c r="G547" i="21"/>
  <c r="I547" i="21"/>
  <c r="J547" i="21"/>
  <c r="K547" i="21"/>
  <c r="AU547" i="21"/>
  <c r="F548" i="21"/>
  <c r="G548" i="21"/>
  <c r="I548" i="21"/>
  <c r="J548" i="21"/>
  <c r="K548" i="21"/>
  <c r="AU548" i="21"/>
  <c r="F549" i="21"/>
  <c r="G549" i="21"/>
  <c r="I549" i="21"/>
  <c r="J549" i="21"/>
  <c r="K549" i="21"/>
  <c r="AU549" i="21"/>
  <c r="F550" i="21"/>
  <c r="G550" i="21"/>
  <c r="I550" i="21"/>
  <c r="J550" i="21"/>
  <c r="K550" i="21"/>
  <c r="AU550" i="21"/>
  <c r="F551" i="21"/>
  <c r="G551" i="21"/>
  <c r="I551" i="21"/>
  <c r="J551" i="21"/>
  <c r="K551" i="21"/>
  <c r="AU551" i="21"/>
  <c r="F552" i="21"/>
  <c r="G552" i="21"/>
  <c r="I552" i="21"/>
  <c r="J552" i="21"/>
  <c r="K552" i="21"/>
  <c r="AU552" i="21"/>
  <c r="F553" i="21"/>
  <c r="G553" i="21"/>
  <c r="I553" i="21"/>
  <c r="J553" i="21"/>
  <c r="K553" i="21"/>
  <c r="AU553" i="21"/>
  <c r="F554" i="21"/>
  <c r="G554" i="21"/>
  <c r="I554" i="21"/>
  <c r="J554" i="21"/>
  <c r="K554" i="21"/>
  <c r="AU554" i="21"/>
  <c r="F555" i="21"/>
  <c r="G555" i="21"/>
  <c r="I555" i="21"/>
  <c r="J555" i="21"/>
  <c r="K555" i="21"/>
  <c r="AU555" i="21"/>
  <c r="F556" i="21"/>
  <c r="G556" i="21"/>
  <c r="I556" i="21"/>
  <c r="J556" i="21"/>
  <c r="K556" i="21"/>
  <c r="AU556" i="21"/>
  <c r="F557" i="21"/>
  <c r="G557" i="21"/>
  <c r="I557" i="21"/>
  <c r="J557" i="21"/>
  <c r="K557" i="21"/>
  <c r="AU557" i="21"/>
  <c r="F558" i="21"/>
  <c r="G558" i="21"/>
  <c r="I558" i="21"/>
  <c r="J558" i="21"/>
  <c r="K558" i="21"/>
  <c r="AU558" i="21"/>
  <c r="F559" i="21"/>
  <c r="G559" i="21"/>
  <c r="I559" i="21"/>
  <c r="J559" i="21"/>
  <c r="K559" i="21"/>
  <c r="AU559" i="21"/>
  <c r="F560" i="21"/>
  <c r="G560" i="21"/>
  <c r="I560" i="21"/>
  <c r="J560" i="21"/>
  <c r="K560" i="21"/>
  <c r="AU560" i="21"/>
  <c r="F561" i="21"/>
  <c r="G561" i="21"/>
  <c r="I561" i="21"/>
  <c r="J561" i="21"/>
  <c r="K561" i="21"/>
  <c r="AU561" i="21"/>
  <c r="F562" i="21"/>
  <c r="G562" i="21"/>
  <c r="I562" i="21"/>
  <c r="J562" i="21"/>
  <c r="K562" i="21"/>
  <c r="AU562" i="21"/>
  <c r="F563" i="21"/>
  <c r="G563" i="21"/>
  <c r="I563" i="21"/>
  <c r="J563" i="21"/>
  <c r="K563" i="21"/>
  <c r="AU563" i="21"/>
  <c r="F564" i="21"/>
  <c r="G564" i="21"/>
  <c r="I564" i="21"/>
  <c r="J564" i="21"/>
  <c r="K564" i="21"/>
  <c r="AU564" i="21"/>
  <c r="F565" i="21"/>
  <c r="G565" i="21"/>
  <c r="I565" i="21"/>
  <c r="J565" i="21"/>
  <c r="K565" i="21"/>
  <c r="AU565" i="21"/>
  <c r="F566" i="21"/>
  <c r="G566" i="21"/>
  <c r="I566" i="21"/>
  <c r="J566" i="21"/>
  <c r="K566" i="21"/>
  <c r="AU566" i="21"/>
  <c r="F567" i="21"/>
  <c r="G567" i="21"/>
  <c r="I567" i="21"/>
  <c r="J567" i="21"/>
  <c r="K567" i="21"/>
  <c r="AU567" i="21"/>
  <c r="F568" i="21"/>
  <c r="G568" i="21"/>
  <c r="I568" i="21"/>
  <c r="J568" i="21"/>
  <c r="K568" i="21"/>
  <c r="AU568" i="21"/>
  <c r="F569" i="21"/>
  <c r="G569" i="21"/>
  <c r="I569" i="21"/>
  <c r="J569" i="21"/>
  <c r="K569" i="21"/>
  <c r="AU569" i="21"/>
  <c r="F570" i="21"/>
  <c r="G570" i="21"/>
  <c r="I570" i="21"/>
  <c r="J570" i="21"/>
  <c r="K570" i="21"/>
  <c r="AU570" i="21"/>
  <c r="F571" i="21"/>
  <c r="G571" i="21"/>
  <c r="I571" i="21"/>
  <c r="J571" i="21"/>
  <c r="K571" i="21"/>
  <c r="AU571" i="21"/>
  <c r="F572" i="21"/>
  <c r="G572" i="21"/>
  <c r="I572" i="21"/>
  <c r="J572" i="21"/>
  <c r="K572" i="21"/>
  <c r="AU572" i="21"/>
  <c r="F573" i="21"/>
  <c r="G573" i="21"/>
  <c r="I573" i="21"/>
  <c r="J573" i="21"/>
  <c r="K573" i="21"/>
  <c r="AU573" i="21"/>
  <c r="F574" i="21"/>
  <c r="G574" i="21"/>
  <c r="I574" i="21"/>
  <c r="J574" i="21"/>
  <c r="K574" i="21"/>
  <c r="AU574" i="21"/>
  <c r="F575" i="21"/>
  <c r="G575" i="21"/>
  <c r="I575" i="21"/>
  <c r="J575" i="21"/>
  <c r="K575" i="21"/>
  <c r="AU575" i="21"/>
  <c r="F576" i="21"/>
  <c r="G576" i="21"/>
  <c r="I576" i="21"/>
  <c r="J576" i="21"/>
  <c r="K576" i="21"/>
  <c r="AU576" i="21"/>
  <c r="F577" i="21"/>
  <c r="G577" i="21"/>
  <c r="I577" i="21"/>
  <c r="J577" i="21"/>
  <c r="K577" i="21"/>
  <c r="AU577" i="21"/>
  <c r="F578" i="21"/>
  <c r="G578" i="21"/>
  <c r="I578" i="21"/>
  <c r="J578" i="21"/>
  <c r="K578" i="21"/>
  <c r="AU578" i="21"/>
  <c r="F579" i="21"/>
  <c r="G579" i="21"/>
  <c r="I579" i="21"/>
  <c r="J579" i="21"/>
  <c r="K579" i="21"/>
  <c r="AU579" i="21"/>
  <c r="F580" i="21"/>
  <c r="G580" i="21"/>
  <c r="I580" i="21"/>
  <c r="J580" i="21"/>
  <c r="K580" i="21"/>
  <c r="AU580" i="21"/>
  <c r="F581" i="21"/>
  <c r="G581" i="21"/>
  <c r="I581" i="21"/>
  <c r="J581" i="21"/>
  <c r="K581" i="21"/>
  <c r="AU581" i="21"/>
  <c r="F582" i="21"/>
  <c r="G582" i="21"/>
  <c r="I582" i="21"/>
  <c r="J582" i="21"/>
  <c r="K582" i="21"/>
  <c r="AU582" i="21"/>
  <c r="F583" i="21"/>
  <c r="G583" i="21"/>
  <c r="I583" i="21"/>
  <c r="J583" i="21"/>
  <c r="K583" i="21"/>
  <c r="AU583" i="21"/>
  <c r="F584" i="21"/>
  <c r="G584" i="21"/>
  <c r="I584" i="21"/>
  <c r="J584" i="21"/>
  <c r="K584" i="21"/>
  <c r="AU584" i="21"/>
  <c r="F585" i="21"/>
  <c r="G585" i="21"/>
  <c r="I585" i="21"/>
  <c r="J585" i="21"/>
  <c r="K585" i="21"/>
  <c r="AU585" i="21"/>
  <c r="F586" i="21"/>
  <c r="G586" i="21"/>
  <c r="I586" i="21"/>
  <c r="J586" i="21"/>
  <c r="K586" i="21"/>
  <c r="AU586" i="21"/>
  <c r="F587" i="21"/>
  <c r="G587" i="21"/>
  <c r="I587" i="21"/>
  <c r="J587" i="21"/>
  <c r="K587" i="21"/>
  <c r="AU587" i="21"/>
  <c r="F588" i="21"/>
  <c r="G588" i="21"/>
  <c r="I588" i="21"/>
  <c r="J588" i="21"/>
  <c r="K588" i="21"/>
  <c r="AU588" i="21"/>
  <c r="F589" i="21"/>
  <c r="G589" i="21"/>
  <c r="I589" i="21"/>
  <c r="J589" i="21"/>
  <c r="K589" i="21"/>
  <c r="AU589" i="21"/>
  <c r="F590" i="21"/>
  <c r="G590" i="21"/>
  <c r="I590" i="21"/>
  <c r="J590" i="21"/>
  <c r="K590" i="21"/>
  <c r="AU590" i="21"/>
  <c r="F591" i="21"/>
  <c r="G591" i="21"/>
  <c r="I591" i="21"/>
  <c r="J591" i="21"/>
  <c r="K591" i="21"/>
  <c r="AU591" i="21"/>
  <c r="F592" i="21"/>
  <c r="G592" i="21"/>
  <c r="I592" i="21"/>
  <c r="J592" i="21"/>
  <c r="K592" i="21"/>
  <c r="AU592" i="21"/>
  <c r="F593" i="21"/>
  <c r="G593" i="21"/>
  <c r="I593" i="21"/>
  <c r="J593" i="21"/>
  <c r="K593" i="21"/>
  <c r="AU593" i="21"/>
  <c r="F594" i="21"/>
  <c r="G594" i="21"/>
  <c r="I594" i="21"/>
  <c r="J594" i="21"/>
  <c r="K594" i="21"/>
  <c r="AU594" i="21"/>
  <c r="F595" i="21"/>
  <c r="G595" i="21"/>
  <c r="I595" i="21"/>
  <c r="J595" i="21"/>
  <c r="K595" i="21"/>
  <c r="AU595" i="21"/>
  <c r="F596" i="21"/>
  <c r="G596" i="21"/>
  <c r="I596" i="21"/>
  <c r="J596" i="21"/>
  <c r="K596" i="21"/>
  <c r="AU596" i="21"/>
  <c r="F597" i="21"/>
  <c r="G597" i="21"/>
  <c r="I597" i="21"/>
  <c r="J597" i="21"/>
  <c r="K597" i="21"/>
  <c r="AU597" i="21"/>
  <c r="F598" i="21"/>
  <c r="G598" i="21"/>
  <c r="I598" i="21"/>
  <c r="J598" i="21"/>
  <c r="K598" i="21"/>
  <c r="AU598" i="21"/>
  <c r="F599" i="21"/>
  <c r="G599" i="21"/>
  <c r="I599" i="21"/>
  <c r="J599" i="21"/>
  <c r="K599" i="21"/>
  <c r="AU599" i="21"/>
  <c r="F600" i="21"/>
  <c r="G600" i="21"/>
  <c r="I600" i="21"/>
  <c r="J600" i="21"/>
  <c r="K600" i="21"/>
  <c r="AU600" i="21"/>
  <c r="F601" i="21"/>
  <c r="G601" i="21"/>
  <c r="I601" i="21"/>
  <c r="J601" i="21"/>
  <c r="K601" i="21"/>
  <c r="AU601" i="21"/>
  <c r="F602" i="21"/>
  <c r="G602" i="21"/>
  <c r="I602" i="21"/>
  <c r="J602" i="21"/>
  <c r="K602" i="21"/>
  <c r="AU602" i="21"/>
  <c r="F603" i="21"/>
  <c r="G603" i="21"/>
  <c r="I603" i="21"/>
  <c r="J603" i="21"/>
  <c r="K603" i="21"/>
  <c r="AU603" i="21"/>
  <c r="F604" i="21"/>
  <c r="G604" i="21"/>
  <c r="I604" i="21"/>
  <c r="J604" i="21"/>
  <c r="K604" i="21"/>
  <c r="AU604" i="21"/>
  <c r="F605" i="21"/>
  <c r="G605" i="21"/>
  <c r="I605" i="21"/>
  <c r="J605" i="21"/>
  <c r="K605" i="21"/>
  <c r="AU605" i="21"/>
  <c r="F606" i="21"/>
  <c r="G606" i="21"/>
  <c r="I606" i="21"/>
  <c r="J606" i="21"/>
  <c r="K606" i="21"/>
  <c r="AU606" i="21"/>
  <c r="F607" i="21"/>
  <c r="G607" i="21"/>
  <c r="I607" i="21"/>
  <c r="J607" i="21"/>
  <c r="K607" i="21"/>
  <c r="AU607" i="21"/>
  <c r="F608" i="21"/>
  <c r="G608" i="21"/>
  <c r="I608" i="21"/>
  <c r="J608" i="21"/>
  <c r="K608" i="21"/>
  <c r="AU608" i="21"/>
  <c r="F609" i="21"/>
  <c r="G609" i="21"/>
  <c r="I609" i="21"/>
  <c r="J609" i="21"/>
  <c r="K609" i="21"/>
  <c r="AU609" i="21"/>
  <c r="F610" i="21"/>
  <c r="G610" i="21"/>
  <c r="I610" i="21"/>
  <c r="J610" i="21"/>
  <c r="K610" i="21"/>
  <c r="AU610" i="21"/>
  <c r="F611" i="21"/>
  <c r="G611" i="21"/>
  <c r="I611" i="21"/>
  <c r="J611" i="21"/>
  <c r="K611" i="21"/>
  <c r="AU611" i="21"/>
  <c r="C13" i="21"/>
  <c r="C14" i="21" s="1"/>
  <c r="C15" i="2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AU12" i="21"/>
  <c r="AT11" i="21"/>
  <c r="K12" i="21"/>
  <c r="J12" i="21"/>
  <c r="I12" i="21"/>
  <c r="G12" i="21"/>
  <c r="F12" i="21"/>
  <c r="AU11" i="21"/>
  <c r="E11" i="21"/>
  <c r="AF11" i="21" s="1"/>
  <c r="C11" i="21"/>
  <c r="C12" i="21" s="1"/>
  <c r="AO10" i="21"/>
  <c r="AN10" i="21"/>
  <c r="AM10" i="21"/>
  <c r="AL10" i="21"/>
  <c r="AK10" i="21"/>
  <c r="AJ10" i="21"/>
  <c r="AI10" i="21"/>
  <c r="AH10" i="21"/>
  <c r="AG10" i="21"/>
  <c r="AF10" i="21"/>
  <c r="AU8" i="21"/>
  <c r="AT8" i="21"/>
  <c r="AS8" i="21"/>
  <c r="AO8" i="21"/>
  <c r="AN8" i="21"/>
  <c r="AM8" i="21"/>
  <c r="AL8" i="21"/>
  <c r="AK8" i="21"/>
  <c r="AJ8" i="21"/>
  <c r="AI8" i="21"/>
  <c r="AH8" i="21"/>
  <c r="AG8" i="21"/>
  <c r="AF8" i="21"/>
  <c r="X40" i="20"/>
  <c r="X39" i="20"/>
  <c r="X38" i="20"/>
  <c r="O47" i="20"/>
  <c r="I47" i="20" a="1"/>
  <c r="I47" i="20" s="1"/>
  <c r="A47" i="20"/>
  <c r="O46" i="20"/>
  <c r="I46" i="20" a="1"/>
  <c r="I46" i="20" s="1"/>
  <c r="A46" i="20"/>
  <c r="AG45" i="20"/>
  <c r="AE45" i="20"/>
  <c r="O45" i="20"/>
  <c r="I45" i="20" a="1"/>
  <c r="I45" i="20" s="1"/>
  <c r="A45" i="20"/>
  <c r="AE44" i="20"/>
  <c r="O44" i="20"/>
  <c r="I44" i="20" a="1"/>
  <c r="I44" i="20" s="1"/>
  <c r="A44" i="20"/>
  <c r="AE43" i="20"/>
  <c r="O43" i="20"/>
  <c r="I43" i="20" a="1"/>
  <c r="I43" i="20" s="1"/>
  <c r="A43" i="20"/>
  <c r="AE42" i="20"/>
  <c r="O42" i="20"/>
  <c r="I42" i="20" a="1"/>
  <c r="I42" i="20" s="1"/>
  <c r="A42" i="20"/>
  <c r="AE41" i="20"/>
  <c r="O41" i="20"/>
  <c r="I41" i="20" a="1"/>
  <c r="I41" i="20" s="1"/>
  <c r="A41" i="20"/>
  <c r="AE40" i="20"/>
  <c r="O40" i="20"/>
  <c r="I40" i="20" a="1"/>
  <c r="I40" i="20" s="1"/>
  <c r="A40" i="20"/>
  <c r="AD39" i="20"/>
  <c r="O39" i="20"/>
  <c r="I39" i="20" a="1"/>
  <c r="I39" i="20" s="1"/>
  <c r="A39" i="20"/>
  <c r="AE38" i="20"/>
  <c r="O38" i="20"/>
  <c r="I38" i="20" a="1"/>
  <c r="I38" i="20" s="1"/>
  <c r="C38" i="20"/>
  <c r="A38" i="20" s="1"/>
  <c r="AE37" i="20"/>
  <c r="AE36" i="20"/>
  <c r="AD35" i="20"/>
  <c r="AE34" i="20"/>
  <c r="X34" i="20"/>
  <c r="V34" i="20"/>
  <c r="O34" i="20" s="1"/>
  <c r="I34" i="20" a="1"/>
  <c r="I34" i="20" s="1"/>
  <c r="A34" i="20"/>
  <c r="AE33" i="20"/>
  <c r="X33" i="20"/>
  <c r="V33" i="20"/>
  <c r="O33" i="20"/>
  <c r="I33" i="20" a="1"/>
  <c r="I33" i="20" s="1"/>
  <c r="A33" i="20"/>
  <c r="AD32" i="20"/>
  <c r="X32" i="20"/>
  <c r="V32" i="20"/>
  <c r="O32" i="20"/>
  <c r="I32" i="20" a="1"/>
  <c r="I32" i="20" s="1"/>
  <c r="A32" i="20"/>
  <c r="X31" i="20"/>
  <c r="V31" i="20"/>
  <c r="O31" i="20"/>
  <c r="I31" i="20" a="1"/>
  <c r="I31" i="20" s="1"/>
  <c r="A31" i="20"/>
  <c r="X30" i="20"/>
  <c r="V30" i="20"/>
  <c r="O30" i="20" s="1"/>
  <c r="I30" i="20" a="1"/>
  <c r="I30" i="20" s="1"/>
  <c r="A30" i="20"/>
  <c r="X29" i="20"/>
  <c r="V29" i="20"/>
  <c r="O29" i="20"/>
  <c r="I29" i="20" a="1"/>
  <c r="I29" i="20" s="1"/>
  <c r="A29" i="20"/>
  <c r="X28" i="20"/>
  <c r="V28" i="20"/>
  <c r="O28" i="20" s="1"/>
  <c r="I28" i="20" a="1"/>
  <c r="I28" i="20" s="1"/>
  <c r="A28" i="20"/>
  <c r="AE27" i="20"/>
  <c r="X27" i="20"/>
  <c r="V27" i="20"/>
  <c r="O27" i="20"/>
  <c r="I27" i="20" a="1"/>
  <c r="I27" i="20" s="1"/>
  <c r="A27" i="20"/>
  <c r="AE26" i="20"/>
  <c r="X26" i="20"/>
  <c r="V26" i="20"/>
  <c r="O26" i="20"/>
  <c r="J26" i="20"/>
  <c r="I26" i="20" a="1"/>
  <c r="I26" i="20" s="1"/>
  <c r="A26" i="20"/>
  <c r="AE25" i="20"/>
  <c r="X25" i="20"/>
  <c r="V25" i="20"/>
  <c r="O25" i="20"/>
  <c r="J25" i="20"/>
  <c r="I25" i="20" a="1"/>
  <c r="I25" i="20" s="1"/>
  <c r="A25" i="20"/>
  <c r="AE24" i="20"/>
  <c r="X24" i="20"/>
  <c r="V24" i="20"/>
  <c r="O24" i="20"/>
  <c r="J24" i="20"/>
  <c r="I24" i="20" a="1"/>
  <c r="I24" i="20" s="1"/>
  <c r="A24" i="20"/>
  <c r="AE23" i="20"/>
  <c r="X23" i="20"/>
  <c r="V23" i="20"/>
  <c r="O23" i="20" s="1"/>
  <c r="I23" i="20" a="1"/>
  <c r="I23" i="20" s="1"/>
  <c r="A23" i="20"/>
  <c r="AD22" i="20"/>
  <c r="X22" i="20"/>
  <c r="V22" i="20"/>
  <c r="O22" i="20"/>
  <c r="I22" i="20" a="1"/>
  <c r="I22" i="20" s="1"/>
  <c r="A22" i="20"/>
  <c r="AE21" i="20"/>
  <c r="X21" i="20"/>
  <c r="V21" i="20"/>
  <c r="O21" i="20"/>
  <c r="J21" i="20"/>
  <c r="I21" i="20" a="1"/>
  <c r="I21" i="20" s="1"/>
  <c r="A21" i="20"/>
  <c r="AE20" i="20"/>
  <c r="X20" i="20"/>
  <c r="V20" i="20"/>
  <c r="O20" i="20"/>
  <c r="J20" i="20"/>
  <c r="I20" i="20" a="1"/>
  <c r="I20" i="20" s="1"/>
  <c r="A20" i="20"/>
  <c r="AD19" i="20"/>
  <c r="X19" i="20"/>
  <c r="V19" i="20"/>
  <c r="O19" i="20"/>
  <c r="J19" i="20"/>
  <c r="I19" i="20" a="1"/>
  <c r="I19" i="20" s="1"/>
  <c r="A19" i="20"/>
  <c r="X18" i="20"/>
  <c r="V18" i="20"/>
  <c r="O18" i="20"/>
  <c r="N18" i="20"/>
  <c r="J18" i="20"/>
  <c r="I18" i="20" a="1"/>
  <c r="I18" i="20" s="1"/>
  <c r="A18" i="20"/>
  <c r="X17" i="20"/>
  <c r="W17" i="20"/>
  <c r="W18" i="20" s="1"/>
  <c r="V17" i="20"/>
  <c r="U17" i="20"/>
  <c r="I17" i="20" a="1"/>
  <c r="I17" i="20" s="1"/>
  <c r="A17" i="20"/>
  <c r="X16" i="20"/>
  <c r="J16" i="20"/>
  <c r="I16" i="20" a="1"/>
  <c r="I16" i="20" s="1"/>
  <c r="A16" i="20"/>
  <c r="X15" i="20"/>
  <c r="J15" i="20"/>
  <c r="I15" i="20" a="1"/>
  <c r="I15" i="20" s="1"/>
  <c r="A15" i="20"/>
  <c r="X14" i="20"/>
  <c r="J14" i="20"/>
  <c r="I14" i="20" a="1"/>
  <c r="I14" i="20" s="1"/>
  <c r="A14" i="20"/>
  <c r="X13" i="20"/>
  <c r="I13" i="20" a="1"/>
  <c r="I13" i="20" s="1"/>
  <c r="A13" i="20"/>
  <c r="O12" i="20"/>
  <c r="I12" i="20" a="1"/>
  <c r="I12" i="20" s="1"/>
  <c r="A12" i="20"/>
  <c r="O11" i="20"/>
  <c r="J11" i="20"/>
  <c r="I11" i="20" a="1"/>
  <c r="I11" i="20" s="1"/>
  <c r="C11" i="20"/>
  <c r="A11" i="20"/>
  <c r="AG33" i="20" s="1"/>
  <c r="AG10" i="20"/>
  <c r="AG9" i="20" s="1"/>
  <c r="AG13" i="20" s="1"/>
  <c r="O10" i="20"/>
  <c r="J10" i="20"/>
  <c r="I10" i="20" a="1"/>
  <c r="I10" i="20" s="1"/>
  <c r="A10" i="20"/>
  <c r="AG20" i="20" s="1"/>
  <c r="X9" i="20"/>
  <c r="J9" i="20"/>
  <c r="I9" i="20"/>
  <c r="AD8" i="20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1" i="18"/>
  <c r="F13" i="18"/>
  <c r="G13" i="18"/>
  <c r="H13" i="18"/>
  <c r="I13" i="18"/>
  <c r="J13" i="18"/>
  <c r="K13" i="18"/>
  <c r="F14" i="18"/>
  <c r="G14" i="18"/>
  <c r="H14" i="18"/>
  <c r="I14" i="18"/>
  <c r="J14" i="18"/>
  <c r="K14" i="18"/>
  <c r="F15" i="18"/>
  <c r="G15" i="18"/>
  <c r="H15" i="18"/>
  <c r="I15" i="18"/>
  <c r="J15" i="18"/>
  <c r="K15" i="18"/>
  <c r="F16" i="18"/>
  <c r="G16" i="18"/>
  <c r="H16" i="18"/>
  <c r="I16" i="18"/>
  <c r="J16" i="18"/>
  <c r="K16" i="18"/>
  <c r="F17" i="18"/>
  <c r="G17" i="18"/>
  <c r="H17" i="18"/>
  <c r="I17" i="18"/>
  <c r="J17" i="18"/>
  <c r="K17" i="18"/>
  <c r="F18" i="18"/>
  <c r="G18" i="18"/>
  <c r="H18" i="18"/>
  <c r="I18" i="18"/>
  <c r="J18" i="18"/>
  <c r="K18" i="18"/>
  <c r="F19" i="18"/>
  <c r="G19" i="18"/>
  <c r="H19" i="18"/>
  <c r="I19" i="18"/>
  <c r="J19" i="18"/>
  <c r="K19" i="18"/>
  <c r="F20" i="18"/>
  <c r="G20" i="18"/>
  <c r="H20" i="18"/>
  <c r="I20" i="18"/>
  <c r="J20" i="18"/>
  <c r="K20" i="18"/>
  <c r="F21" i="18"/>
  <c r="G21" i="18"/>
  <c r="H21" i="18"/>
  <c r="I21" i="18"/>
  <c r="J21" i="18"/>
  <c r="K21" i="18"/>
  <c r="F22" i="18"/>
  <c r="G22" i="18"/>
  <c r="H22" i="18"/>
  <c r="I22" i="18"/>
  <c r="J22" i="18"/>
  <c r="K22" i="18"/>
  <c r="F23" i="18"/>
  <c r="G23" i="18"/>
  <c r="H23" i="18"/>
  <c r="I23" i="18"/>
  <c r="J23" i="18"/>
  <c r="K23" i="18"/>
  <c r="F24" i="18"/>
  <c r="G24" i="18"/>
  <c r="H24" i="18"/>
  <c r="I24" i="18"/>
  <c r="J24" i="18"/>
  <c r="K24" i="18"/>
  <c r="F25" i="18"/>
  <c r="G25" i="18"/>
  <c r="H25" i="18"/>
  <c r="I25" i="18"/>
  <c r="J25" i="18"/>
  <c r="K25" i="18"/>
  <c r="F26" i="18"/>
  <c r="G26" i="18"/>
  <c r="H26" i="18"/>
  <c r="I26" i="18"/>
  <c r="J26" i="18"/>
  <c r="K26" i="18"/>
  <c r="F27" i="18"/>
  <c r="G27" i="18"/>
  <c r="H27" i="18"/>
  <c r="I27" i="18"/>
  <c r="J27" i="18"/>
  <c r="K27" i="18"/>
  <c r="F28" i="18"/>
  <c r="G28" i="18"/>
  <c r="H28" i="18"/>
  <c r="I28" i="18"/>
  <c r="J28" i="18"/>
  <c r="K28" i="18"/>
  <c r="F29" i="18"/>
  <c r="G29" i="18"/>
  <c r="H29" i="18"/>
  <c r="I29" i="18"/>
  <c r="J29" i="18"/>
  <c r="K29" i="18"/>
  <c r="F30" i="18"/>
  <c r="G30" i="18"/>
  <c r="H30" i="18"/>
  <c r="I30" i="18"/>
  <c r="J30" i="18"/>
  <c r="K30" i="18"/>
  <c r="F31" i="18"/>
  <c r="G31" i="18"/>
  <c r="H31" i="18"/>
  <c r="I31" i="18"/>
  <c r="J31" i="18"/>
  <c r="K31" i="18"/>
  <c r="F32" i="18"/>
  <c r="G32" i="18"/>
  <c r="H32" i="18"/>
  <c r="I32" i="18"/>
  <c r="J32" i="18"/>
  <c r="K32" i="18"/>
  <c r="F33" i="18"/>
  <c r="G33" i="18"/>
  <c r="H33" i="18"/>
  <c r="I33" i="18"/>
  <c r="J33" i="18"/>
  <c r="K33" i="18"/>
  <c r="F34" i="18"/>
  <c r="G34" i="18"/>
  <c r="H34" i="18"/>
  <c r="I34" i="18"/>
  <c r="J34" i="18"/>
  <c r="K34" i="18"/>
  <c r="F35" i="18"/>
  <c r="G35" i="18"/>
  <c r="H35" i="18"/>
  <c r="I35" i="18"/>
  <c r="J35" i="18"/>
  <c r="K35" i="18"/>
  <c r="F36" i="18"/>
  <c r="G36" i="18"/>
  <c r="H36" i="18"/>
  <c r="I36" i="18"/>
  <c r="J36" i="18"/>
  <c r="K36" i="18"/>
  <c r="F37" i="18"/>
  <c r="G37" i="18"/>
  <c r="H37" i="18"/>
  <c r="I37" i="18"/>
  <c r="J37" i="18"/>
  <c r="K37" i="18"/>
  <c r="F38" i="18"/>
  <c r="G38" i="18"/>
  <c r="H38" i="18"/>
  <c r="I38" i="18"/>
  <c r="J38" i="18"/>
  <c r="K38" i="18"/>
  <c r="F39" i="18"/>
  <c r="G39" i="18"/>
  <c r="H39" i="18"/>
  <c r="I39" i="18"/>
  <c r="J39" i="18"/>
  <c r="K39" i="18"/>
  <c r="F40" i="18"/>
  <c r="G40" i="18"/>
  <c r="H40" i="18"/>
  <c r="I40" i="18"/>
  <c r="J40" i="18"/>
  <c r="K40" i="18"/>
  <c r="F41" i="18"/>
  <c r="G41" i="18"/>
  <c r="H41" i="18"/>
  <c r="I41" i="18"/>
  <c r="J41" i="18"/>
  <c r="K41" i="18"/>
  <c r="F42" i="18"/>
  <c r="G42" i="18"/>
  <c r="H42" i="18"/>
  <c r="I42" i="18"/>
  <c r="J42" i="18"/>
  <c r="K42" i="18"/>
  <c r="F43" i="18"/>
  <c r="G43" i="18"/>
  <c r="H43" i="18"/>
  <c r="I43" i="18"/>
  <c r="J43" i="18"/>
  <c r="K43" i="18"/>
  <c r="F44" i="18"/>
  <c r="G44" i="18"/>
  <c r="H44" i="18"/>
  <c r="I44" i="18"/>
  <c r="J44" i="18"/>
  <c r="K44" i="18"/>
  <c r="F45" i="18"/>
  <c r="G45" i="18"/>
  <c r="H45" i="18"/>
  <c r="I45" i="18"/>
  <c r="J45" i="18"/>
  <c r="K45" i="18"/>
  <c r="F46" i="18"/>
  <c r="G46" i="18"/>
  <c r="H46" i="18"/>
  <c r="I46" i="18"/>
  <c r="J46" i="18"/>
  <c r="K46" i="18"/>
  <c r="F47" i="18"/>
  <c r="G47" i="18"/>
  <c r="H47" i="18"/>
  <c r="I47" i="18"/>
  <c r="J47" i="18"/>
  <c r="K47" i="18"/>
  <c r="F48" i="18"/>
  <c r="G48" i="18"/>
  <c r="H48" i="18"/>
  <c r="I48" i="18"/>
  <c r="J48" i="18"/>
  <c r="K48" i="18"/>
  <c r="F49" i="18"/>
  <c r="G49" i="18"/>
  <c r="H49" i="18"/>
  <c r="I49" i="18"/>
  <c r="J49" i="18"/>
  <c r="K49" i="18"/>
  <c r="F50" i="18"/>
  <c r="G50" i="18"/>
  <c r="H50" i="18"/>
  <c r="I50" i="18"/>
  <c r="J50" i="18"/>
  <c r="K50" i="18"/>
  <c r="F51" i="18"/>
  <c r="G51" i="18"/>
  <c r="H51" i="18"/>
  <c r="I51" i="18"/>
  <c r="J51" i="18"/>
  <c r="K51" i="18"/>
  <c r="F52" i="18"/>
  <c r="G52" i="18"/>
  <c r="H52" i="18"/>
  <c r="I52" i="18"/>
  <c r="J52" i="18"/>
  <c r="K52" i="18"/>
  <c r="F53" i="18"/>
  <c r="G53" i="18"/>
  <c r="H53" i="18"/>
  <c r="I53" i="18"/>
  <c r="J53" i="18"/>
  <c r="K53" i="18"/>
  <c r="F54" i="18"/>
  <c r="G54" i="18"/>
  <c r="H54" i="18"/>
  <c r="I54" i="18"/>
  <c r="J54" i="18"/>
  <c r="K54" i="18"/>
  <c r="F55" i="18"/>
  <c r="G55" i="18"/>
  <c r="H55" i="18"/>
  <c r="I55" i="18"/>
  <c r="J55" i="18"/>
  <c r="K55" i="18"/>
  <c r="F56" i="18"/>
  <c r="G56" i="18"/>
  <c r="H56" i="18"/>
  <c r="I56" i="18"/>
  <c r="J56" i="18"/>
  <c r="K56" i="18"/>
  <c r="F57" i="18"/>
  <c r="G57" i="18"/>
  <c r="H57" i="18"/>
  <c r="I57" i="18"/>
  <c r="J57" i="18"/>
  <c r="K57" i="18"/>
  <c r="F58" i="18"/>
  <c r="G58" i="18"/>
  <c r="H58" i="18"/>
  <c r="I58" i="18"/>
  <c r="J58" i="18"/>
  <c r="K58" i="18"/>
  <c r="F59" i="18"/>
  <c r="G59" i="18"/>
  <c r="H59" i="18"/>
  <c r="I59" i="18"/>
  <c r="J59" i="18"/>
  <c r="K59" i="18"/>
  <c r="F60" i="18"/>
  <c r="G60" i="18"/>
  <c r="H60" i="18"/>
  <c r="I60" i="18"/>
  <c r="J60" i="18"/>
  <c r="K60" i="18"/>
  <c r="F61" i="18"/>
  <c r="G61" i="18"/>
  <c r="H61" i="18"/>
  <c r="I61" i="18"/>
  <c r="J61" i="18"/>
  <c r="K61" i="18"/>
  <c r="F62" i="18"/>
  <c r="G62" i="18"/>
  <c r="H62" i="18"/>
  <c r="I62" i="18"/>
  <c r="J62" i="18"/>
  <c r="K62" i="18"/>
  <c r="F63" i="18"/>
  <c r="G63" i="18"/>
  <c r="H63" i="18"/>
  <c r="I63" i="18"/>
  <c r="J63" i="18"/>
  <c r="K63" i="18"/>
  <c r="F64" i="18"/>
  <c r="G64" i="18"/>
  <c r="H64" i="18"/>
  <c r="I64" i="18"/>
  <c r="J64" i="18"/>
  <c r="K64" i="18"/>
  <c r="F65" i="18"/>
  <c r="G65" i="18"/>
  <c r="H65" i="18"/>
  <c r="I65" i="18"/>
  <c r="J65" i="18"/>
  <c r="K65" i="18"/>
  <c r="F66" i="18"/>
  <c r="G66" i="18"/>
  <c r="H66" i="18"/>
  <c r="I66" i="18"/>
  <c r="J66" i="18"/>
  <c r="K66" i="18"/>
  <c r="F67" i="18"/>
  <c r="G67" i="18"/>
  <c r="H67" i="18"/>
  <c r="I67" i="18"/>
  <c r="J67" i="18"/>
  <c r="K67" i="18"/>
  <c r="F68" i="18"/>
  <c r="G68" i="18"/>
  <c r="H68" i="18"/>
  <c r="I68" i="18"/>
  <c r="J68" i="18"/>
  <c r="K68" i="18"/>
  <c r="F69" i="18"/>
  <c r="G69" i="18"/>
  <c r="H69" i="18"/>
  <c r="I69" i="18"/>
  <c r="J69" i="18"/>
  <c r="K69" i="18"/>
  <c r="F70" i="18"/>
  <c r="G70" i="18"/>
  <c r="H70" i="18"/>
  <c r="I70" i="18"/>
  <c r="J70" i="18"/>
  <c r="K70" i="18"/>
  <c r="F71" i="18"/>
  <c r="G71" i="18"/>
  <c r="H71" i="18"/>
  <c r="I71" i="18"/>
  <c r="J71" i="18"/>
  <c r="K71" i="18"/>
  <c r="F72" i="18"/>
  <c r="G72" i="18"/>
  <c r="H72" i="18"/>
  <c r="I72" i="18"/>
  <c r="J72" i="18"/>
  <c r="K72" i="18"/>
  <c r="F73" i="18"/>
  <c r="G73" i="18"/>
  <c r="H73" i="18"/>
  <c r="I73" i="18"/>
  <c r="J73" i="18"/>
  <c r="K73" i="18"/>
  <c r="F74" i="18"/>
  <c r="G74" i="18"/>
  <c r="H74" i="18"/>
  <c r="I74" i="18"/>
  <c r="J74" i="18"/>
  <c r="K74" i="18"/>
  <c r="F75" i="18"/>
  <c r="G75" i="18"/>
  <c r="H75" i="18"/>
  <c r="I75" i="18"/>
  <c r="J75" i="18"/>
  <c r="K75" i="18"/>
  <c r="F76" i="18"/>
  <c r="G76" i="18"/>
  <c r="H76" i="18"/>
  <c r="I76" i="18"/>
  <c r="J76" i="18"/>
  <c r="K76" i="18"/>
  <c r="F77" i="18"/>
  <c r="G77" i="18"/>
  <c r="H77" i="18"/>
  <c r="I77" i="18"/>
  <c r="J77" i="18"/>
  <c r="K77" i="18"/>
  <c r="F78" i="18"/>
  <c r="G78" i="18"/>
  <c r="H78" i="18"/>
  <c r="I78" i="18"/>
  <c r="J78" i="18"/>
  <c r="K78" i="18"/>
  <c r="F79" i="18"/>
  <c r="G79" i="18"/>
  <c r="H79" i="18"/>
  <c r="I79" i="18"/>
  <c r="J79" i="18"/>
  <c r="K79" i="18"/>
  <c r="F80" i="18"/>
  <c r="G80" i="18"/>
  <c r="H80" i="18"/>
  <c r="I80" i="18"/>
  <c r="J80" i="18"/>
  <c r="K80" i="18"/>
  <c r="F81" i="18"/>
  <c r="G81" i="18"/>
  <c r="H81" i="18"/>
  <c r="I81" i="18"/>
  <c r="J81" i="18"/>
  <c r="K81" i="18"/>
  <c r="F82" i="18"/>
  <c r="G82" i="18"/>
  <c r="H82" i="18"/>
  <c r="I82" i="18"/>
  <c r="J82" i="18"/>
  <c r="K82" i="18"/>
  <c r="F83" i="18"/>
  <c r="G83" i="18"/>
  <c r="H83" i="18"/>
  <c r="I83" i="18"/>
  <c r="J83" i="18"/>
  <c r="K83" i="18"/>
  <c r="F84" i="18"/>
  <c r="G84" i="18"/>
  <c r="H84" i="18"/>
  <c r="I84" i="18"/>
  <c r="J84" i="18"/>
  <c r="K84" i="18"/>
  <c r="F85" i="18"/>
  <c r="G85" i="18"/>
  <c r="H85" i="18"/>
  <c r="I85" i="18"/>
  <c r="J85" i="18"/>
  <c r="K85" i="18"/>
  <c r="F86" i="18"/>
  <c r="G86" i="18"/>
  <c r="H86" i="18"/>
  <c r="I86" i="18"/>
  <c r="J86" i="18"/>
  <c r="K86" i="18"/>
  <c r="F87" i="18"/>
  <c r="G87" i="18"/>
  <c r="H87" i="18"/>
  <c r="I87" i="18"/>
  <c r="J87" i="18"/>
  <c r="K87" i="18"/>
  <c r="F88" i="18"/>
  <c r="G88" i="18"/>
  <c r="H88" i="18"/>
  <c r="I88" i="18"/>
  <c r="J88" i="18"/>
  <c r="K88" i="18"/>
  <c r="F89" i="18"/>
  <c r="G89" i="18"/>
  <c r="H89" i="18"/>
  <c r="I89" i="18"/>
  <c r="J89" i="18"/>
  <c r="K89" i="18"/>
  <c r="F90" i="18"/>
  <c r="G90" i="18"/>
  <c r="H90" i="18"/>
  <c r="I90" i="18"/>
  <c r="J90" i="18"/>
  <c r="K90" i="18"/>
  <c r="F91" i="18"/>
  <c r="G91" i="18"/>
  <c r="H91" i="18"/>
  <c r="I91" i="18"/>
  <c r="J91" i="18"/>
  <c r="K91" i="18"/>
  <c r="F92" i="18"/>
  <c r="G92" i="18"/>
  <c r="H92" i="18"/>
  <c r="I92" i="18"/>
  <c r="J92" i="18"/>
  <c r="K92" i="18"/>
  <c r="F93" i="18"/>
  <c r="G93" i="18"/>
  <c r="H93" i="18"/>
  <c r="I93" i="18"/>
  <c r="J93" i="18"/>
  <c r="K93" i="18"/>
  <c r="F94" i="18"/>
  <c r="G94" i="18"/>
  <c r="H94" i="18"/>
  <c r="I94" i="18"/>
  <c r="J94" i="18"/>
  <c r="K94" i="18"/>
  <c r="F95" i="18"/>
  <c r="G95" i="18"/>
  <c r="H95" i="18"/>
  <c r="I95" i="18"/>
  <c r="J95" i="18"/>
  <c r="K95" i="18"/>
  <c r="F96" i="18"/>
  <c r="G96" i="18"/>
  <c r="H96" i="18"/>
  <c r="I96" i="18"/>
  <c r="J96" i="18"/>
  <c r="K96" i="18"/>
  <c r="F97" i="18"/>
  <c r="G97" i="18"/>
  <c r="H97" i="18"/>
  <c r="I97" i="18"/>
  <c r="J97" i="18"/>
  <c r="K97" i="18"/>
  <c r="F98" i="18"/>
  <c r="G98" i="18"/>
  <c r="H98" i="18"/>
  <c r="I98" i="18"/>
  <c r="J98" i="18"/>
  <c r="K98" i="18"/>
  <c r="F99" i="18"/>
  <c r="G99" i="18"/>
  <c r="H99" i="18"/>
  <c r="I99" i="18"/>
  <c r="J99" i="18"/>
  <c r="K99" i="18"/>
  <c r="F100" i="18"/>
  <c r="G100" i="18"/>
  <c r="H100" i="18"/>
  <c r="I100" i="18"/>
  <c r="J100" i="18"/>
  <c r="K100" i="18"/>
  <c r="F101" i="18"/>
  <c r="G101" i="18"/>
  <c r="H101" i="18"/>
  <c r="I101" i="18"/>
  <c r="J101" i="18"/>
  <c r="K101" i="18"/>
  <c r="F102" i="18"/>
  <c r="G102" i="18"/>
  <c r="H102" i="18"/>
  <c r="I102" i="18"/>
  <c r="J102" i="18"/>
  <c r="K102" i="18"/>
  <c r="F103" i="18"/>
  <c r="G103" i="18"/>
  <c r="H103" i="18"/>
  <c r="I103" i="18"/>
  <c r="J103" i="18"/>
  <c r="K103" i="18"/>
  <c r="F104" i="18"/>
  <c r="G104" i="18"/>
  <c r="H104" i="18"/>
  <c r="I104" i="18"/>
  <c r="J104" i="18"/>
  <c r="K104" i="18"/>
  <c r="F105" i="18"/>
  <c r="G105" i="18"/>
  <c r="H105" i="18"/>
  <c r="I105" i="18"/>
  <c r="J105" i="18"/>
  <c r="K105" i="18"/>
  <c r="F106" i="18"/>
  <c r="G106" i="18"/>
  <c r="H106" i="18"/>
  <c r="I106" i="18"/>
  <c r="J106" i="18"/>
  <c r="K106" i="18"/>
  <c r="F107" i="18"/>
  <c r="G107" i="18"/>
  <c r="H107" i="18"/>
  <c r="I107" i="18"/>
  <c r="J107" i="18"/>
  <c r="K107" i="18"/>
  <c r="F108" i="18"/>
  <c r="G108" i="18"/>
  <c r="H108" i="18"/>
  <c r="I108" i="18"/>
  <c r="J108" i="18"/>
  <c r="K108" i="18"/>
  <c r="F109" i="18"/>
  <c r="G109" i="18"/>
  <c r="H109" i="18"/>
  <c r="I109" i="18"/>
  <c r="J109" i="18"/>
  <c r="K109" i="18"/>
  <c r="F110" i="18"/>
  <c r="G110" i="18"/>
  <c r="H110" i="18"/>
  <c r="I110" i="18"/>
  <c r="J110" i="18"/>
  <c r="K110" i="18"/>
  <c r="F111" i="18"/>
  <c r="G111" i="18"/>
  <c r="H111" i="18"/>
  <c r="I111" i="18"/>
  <c r="J111" i="18"/>
  <c r="K111" i="18"/>
  <c r="F112" i="18"/>
  <c r="G112" i="18"/>
  <c r="H112" i="18"/>
  <c r="I112" i="18"/>
  <c r="J112" i="18"/>
  <c r="K112" i="18"/>
  <c r="F113" i="18"/>
  <c r="G113" i="18"/>
  <c r="H113" i="18"/>
  <c r="I113" i="18"/>
  <c r="J113" i="18"/>
  <c r="K113" i="18"/>
  <c r="F114" i="18"/>
  <c r="G114" i="18"/>
  <c r="H114" i="18"/>
  <c r="I114" i="18"/>
  <c r="J114" i="18"/>
  <c r="K114" i="18"/>
  <c r="F115" i="18"/>
  <c r="G115" i="18"/>
  <c r="H115" i="18"/>
  <c r="I115" i="18"/>
  <c r="J115" i="18"/>
  <c r="K115" i="18"/>
  <c r="F116" i="18"/>
  <c r="G116" i="18"/>
  <c r="H116" i="18"/>
  <c r="I116" i="18"/>
  <c r="J116" i="18"/>
  <c r="K116" i="18"/>
  <c r="F117" i="18"/>
  <c r="G117" i="18"/>
  <c r="H117" i="18"/>
  <c r="I117" i="18"/>
  <c r="J117" i="18"/>
  <c r="K117" i="18"/>
  <c r="F118" i="18"/>
  <c r="G118" i="18"/>
  <c r="H118" i="18"/>
  <c r="I118" i="18"/>
  <c r="J118" i="18"/>
  <c r="K118" i="18"/>
  <c r="F119" i="18"/>
  <c r="G119" i="18"/>
  <c r="H119" i="18"/>
  <c r="I119" i="18"/>
  <c r="J119" i="18"/>
  <c r="K119" i="18"/>
  <c r="F120" i="18"/>
  <c r="G120" i="18"/>
  <c r="H120" i="18"/>
  <c r="I120" i="18"/>
  <c r="J120" i="18"/>
  <c r="K120" i="18"/>
  <c r="F121" i="18"/>
  <c r="G121" i="18"/>
  <c r="H121" i="18"/>
  <c r="I121" i="18"/>
  <c r="J121" i="18"/>
  <c r="K121" i="18"/>
  <c r="F122" i="18"/>
  <c r="G122" i="18"/>
  <c r="H122" i="18"/>
  <c r="I122" i="18"/>
  <c r="J122" i="18"/>
  <c r="K122" i="18"/>
  <c r="F123" i="18"/>
  <c r="G123" i="18"/>
  <c r="H123" i="18"/>
  <c r="I123" i="18"/>
  <c r="J123" i="18"/>
  <c r="K123" i="18"/>
  <c r="F124" i="18"/>
  <c r="G124" i="18"/>
  <c r="H124" i="18"/>
  <c r="I124" i="18"/>
  <c r="J124" i="18"/>
  <c r="K124" i="18"/>
  <c r="F125" i="18"/>
  <c r="G125" i="18"/>
  <c r="H125" i="18"/>
  <c r="I125" i="18"/>
  <c r="J125" i="18"/>
  <c r="K125" i="18"/>
  <c r="F126" i="18"/>
  <c r="G126" i="18"/>
  <c r="H126" i="18"/>
  <c r="I126" i="18"/>
  <c r="J126" i="18"/>
  <c r="K126" i="18"/>
  <c r="F127" i="18"/>
  <c r="G127" i="18"/>
  <c r="H127" i="18"/>
  <c r="I127" i="18"/>
  <c r="J127" i="18"/>
  <c r="K127" i="18"/>
  <c r="F128" i="18"/>
  <c r="G128" i="18"/>
  <c r="H128" i="18"/>
  <c r="I128" i="18"/>
  <c r="J128" i="18"/>
  <c r="K128" i="18"/>
  <c r="F129" i="18"/>
  <c r="G129" i="18"/>
  <c r="H129" i="18"/>
  <c r="I129" i="18"/>
  <c r="J129" i="18"/>
  <c r="K129" i="18"/>
  <c r="F130" i="18"/>
  <c r="G130" i="18"/>
  <c r="H130" i="18"/>
  <c r="I130" i="18"/>
  <c r="J130" i="18"/>
  <c r="K130" i="18"/>
  <c r="F131" i="18"/>
  <c r="G131" i="18"/>
  <c r="H131" i="18"/>
  <c r="I131" i="18"/>
  <c r="J131" i="18"/>
  <c r="K131" i="18"/>
  <c r="F132" i="18"/>
  <c r="G132" i="18"/>
  <c r="H132" i="18"/>
  <c r="I132" i="18"/>
  <c r="J132" i="18"/>
  <c r="K132" i="18"/>
  <c r="F133" i="18"/>
  <c r="G133" i="18"/>
  <c r="H133" i="18"/>
  <c r="I133" i="18"/>
  <c r="J133" i="18"/>
  <c r="K133" i="18"/>
  <c r="F134" i="18"/>
  <c r="G134" i="18"/>
  <c r="H134" i="18"/>
  <c r="I134" i="18"/>
  <c r="J134" i="18"/>
  <c r="K134" i="18"/>
  <c r="F135" i="18"/>
  <c r="G135" i="18"/>
  <c r="H135" i="18"/>
  <c r="I135" i="18"/>
  <c r="J135" i="18"/>
  <c r="K135" i="18"/>
  <c r="F136" i="18"/>
  <c r="G136" i="18"/>
  <c r="H136" i="18"/>
  <c r="I136" i="18"/>
  <c r="J136" i="18"/>
  <c r="K136" i="18"/>
  <c r="F137" i="18"/>
  <c r="G137" i="18"/>
  <c r="H137" i="18"/>
  <c r="I137" i="18"/>
  <c r="J137" i="18"/>
  <c r="K137" i="18"/>
  <c r="F138" i="18"/>
  <c r="G138" i="18"/>
  <c r="H138" i="18"/>
  <c r="I138" i="18"/>
  <c r="J138" i="18"/>
  <c r="K138" i="18"/>
  <c r="F139" i="18"/>
  <c r="G139" i="18"/>
  <c r="H139" i="18"/>
  <c r="I139" i="18"/>
  <c r="J139" i="18"/>
  <c r="K139" i="18"/>
  <c r="F140" i="18"/>
  <c r="G140" i="18"/>
  <c r="H140" i="18"/>
  <c r="I140" i="18"/>
  <c r="J140" i="18"/>
  <c r="K140" i="18"/>
  <c r="F141" i="18"/>
  <c r="G141" i="18"/>
  <c r="H141" i="18"/>
  <c r="I141" i="18"/>
  <c r="J141" i="18"/>
  <c r="K141" i="18"/>
  <c r="F142" i="18"/>
  <c r="G142" i="18"/>
  <c r="H142" i="18"/>
  <c r="I142" i="18"/>
  <c r="J142" i="18"/>
  <c r="K142" i="18"/>
  <c r="F143" i="18"/>
  <c r="G143" i="18"/>
  <c r="H143" i="18"/>
  <c r="I143" i="18"/>
  <c r="J143" i="18"/>
  <c r="K143" i="18"/>
  <c r="F144" i="18"/>
  <c r="G144" i="18"/>
  <c r="H144" i="18"/>
  <c r="I144" i="18"/>
  <c r="J144" i="18"/>
  <c r="K144" i="18"/>
  <c r="F145" i="18"/>
  <c r="G145" i="18"/>
  <c r="H145" i="18"/>
  <c r="I145" i="18"/>
  <c r="J145" i="18"/>
  <c r="K145" i="18"/>
  <c r="F146" i="18"/>
  <c r="G146" i="18"/>
  <c r="H146" i="18"/>
  <c r="I146" i="18"/>
  <c r="J146" i="18"/>
  <c r="K146" i="18"/>
  <c r="F147" i="18"/>
  <c r="G147" i="18"/>
  <c r="H147" i="18"/>
  <c r="I147" i="18"/>
  <c r="J147" i="18"/>
  <c r="K147" i="18"/>
  <c r="F148" i="18"/>
  <c r="G148" i="18"/>
  <c r="H148" i="18"/>
  <c r="I148" i="18"/>
  <c r="J148" i="18"/>
  <c r="K148" i="18"/>
  <c r="F149" i="18"/>
  <c r="G149" i="18"/>
  <c r="H149" i="18"/>
  <c r="I149" i="18"/>
  <c r="J149" i="18"/>
  <c r="K149" i="18"/>
  <c r="F150" i="18"/>
  <c r="G150" i="18"/>
  <c r="H150" i="18"/>
  <c r="I150" i="18"/>
  <c r="J150" i="18"/>
  <c r="K150" i="18"/>
  <c r="F151" i="18"/>
  <c r="G151" i="18"/>
  <c r="H151" i="18"/>
  <c r="I151" i="18"/>
  <c r="J151" i="18"/>
  <c r="K151" i="18"/>
  <c r="F152" i="18"/>
  <c r="G152" i="18"/>
  <c r="H152" i="18"/>
  <c r="I152" i="18"/>
  <c r="J152" i="18"/>
  <c r="K152" i="18"/>
  <c r="F153" i="18"/>
  <c r="G153" i="18"/>
  <c r="H153" i="18"/>
  <c r="I153" i="18"/>
  <c r="J153" i="18"/>
  <c r="K153" i="18"/>
  <c r="F154" i="18"/>
  <c r="G154" i="18"/>
  <c r="H154" i="18"/>
  <c r="I154" i="18"/>
  <c r="J154" i="18"/>
  <c r="K154" i="18"/>
  <c r="F155" i="18"/>
  <c r="G155" i="18"/>
  <c r="H155" i="18"/>
  <c r="I155" i="18"/>
  <c r="J155" i="18"/>
  <c r="K155" i="18"/>
  <c r="F156" i="18"/>
  <c r="G156" i="18"/>
  <c r="H156" i="18"/>
  <c r="I156" i="18"/>
  <c r="J156" i="18"/>
  <c r="K156" i="18"/>
  <c r="F157" i="18"/>
  <c r="G157" i="18"/>
  <c r="H157" i="18"/>
  <c r="I157" i="18"/>
  <c r="J157" i="18"/>
  <c r="K157" i="18"/>
  <c r="F158" i="18"/>
  <c r="G158" i="18"/>
  <c r="H158" i="18"/>
  <c r="I158" i="18"/>
  <c r="J158" i="18"/>
  <c r="K158" i="18"/>
  <c r="F159" i="18"/>
  <c r="G159" i="18"/>
  <c r="H159" i="18"/>
  <c r="I159" i="18"/>
  <c r="J159" i="18"/>
  <c r="K159" i="18"/>
  <c r="F160" i="18"/>
  <c r="G160" i="18"/>
  <c r="H160" i="18"/>
  <c r="I160" i="18"/>
  <c r="J160" i="18"/>
  <c r="K160" i="18"/>
  <c r="F161" i="18"/>
  <c r="G161" i="18"/>
  <c r="H161" i="18"/>
  <c r="I161" i="18"/>
  <c r="J161" i="18"/>
  <c r="K161" i="18"/>
  <c r="F162" i="18"/>
  <c r="G162" i="18"/>
  <c r="H162" i="18"/>
  <c r="I162" i="18"/>
  <c r="J162" i="18"/>
  <c r="K162" i="18"/>
  <c r="F163" i="18"/>
  <c r="G163" i="18"/>
  <c r="H163" i="18"/>
  <c r="I163" i="18"/>
  <c r="J163" i="18"/>
  <c r="K163" i="18"/>
  <c r="F164" i="18"/>
  <c r="G164" i="18"/>
  <c r="H164" i="18"/>
  <c r="I164" i="18"/>
  <c r="J164" i="18"/>
  <c r="K164" i="18"/>
  <c r="F165" i="18"/>
  <c r="G165" i="18"/>
  <c r="H165" i="18"/>
  <c r="I165" i="18"/>
  <c r="J165" i="18"/>
  <c r="K165" i="18"/>
  <c r="F166" i="18"/>
  <c r="G166" i="18"/>
  <c r="H166" i="18"/>
  <c r="I166" i="18"/>
  <c r="J166" i="18"/>
  <c r="K166" i="18"/>
  <c r="F167" i="18"/>
  <c r="G167" i="18"/>
  <c r="H167" i="18"/>
  <c r="I167" i="18"/>
  <c r="J167" i="18"/>
  <c r="K167" i="18"/>
  <c r="F168" i="18"/>
  <c r="G168" i="18"/>
  <c r="H168" i="18"/>
  <c r="I168" i="18"/>
  <c r="J168" i="18"/>
  <c r="K168" i="18"/>
  <c r="F169" i="18"/>
  <c r="G169" i="18"/>
  <c r="H169" i="18"/>
  <c r="I169" i="18"/>
  <c r="J169" i="18"/>
  <c r="K169" i="18"/>
  <c r="F170" i="18"/>
  <c r="G170" i="18"/>
  <c r="H170" i="18"/>
  <c r="I170" i="18"/>
  <c r="J170" i="18"/>
  <c r="K170" i="18"/>
  <c r="F171" i="18"/>
  <c r="G171" i="18"/>
  <c r="H171" i="18"/>
  <c r="I171" i="18"/>
  <c r="J171" i="18"/>
  <c r="K171" i="18"/>
  <c r="F172" i="18"/>
  <c r="G172" i="18"/>
  <c r="H172" i="18"/>
  <c r="I172" i="18"/>
  <c r="J172" i="18"/>
  <c r="K172" i="18"/>
  <c r="F173" i="18"/>
  <c r="G173" i="18"/>
  <c r="H173" i="18"/>
  <c r="I173" i="18"/>
  <c r="J173" i="18"/>
  <c r="K173" i="18"/>
  <c r="F174" i="18"/>
  <c r="G174" i="18"/>
  <c r="H174" i="18"/>
  <c r="I174" i="18"/>
  <c r="J174" i="18"/>
  <c r="K174" i="18"/>
  <c r="F175" i="18"/>
  <c r="G175" i="18"/>
  <c r="H175" i="18"/>
  <c r="I175" i="18"/>
  <c r="J175" i="18"/>
  <c r="K175" i="18"/>
  <c r="F176" i="18"/>
  <c r="G176" i="18"/>
  <c r="H176" i="18"/>
  <c r="I176" i="18"/>
  <c r="J176" i="18"/>
  <c r="K176" i="18"/>
  <c r="F177" i="18"/>
  <c r="G177" i="18"/>
  <c r="H177" i="18"/>
  <c r="I177" i="18"/>
  <c r="J177" i="18"/>
  <c r="K177" i="18"/>
  <c r="F178" i="18"/>
  <c r="G178" i="18"/>
  <c r="H178" i="18"/>
  <c r="I178" i="18"/>
  <c r="J178" i="18"/>
  <c r="K178" i="18"/>
  <c r="F179" i="18"/>
  <c r="G179" i="18"/>
  <c r="H179" i="18"/>
  <c r="I179" i="18"/>
  <c r="J179" i="18"/>
  <c r="K179" i="18"/>
  <c r="F180" i="18"/>
  <c r="G180" i="18"/>
  <c r="H180" i="18"/>
  <c r="I180" i="18"/>
  <c r="J180" i="18"/>
  <c r="K180" i="18"/>
  <c r="F181" i="18"/>
  <c r="G181" i="18"/>
  <c r="H181" i="18"/>
  <c r="I181" i="18"/>
  <c r="J181" i="18"/>
  <c r="K181" i="18"/>
  <c r="F182" i="18"/>
  <c r="G182" i="18"/>
  <c r="H182" i="18"/>
  <c r="I182" i="18"/>
  <c r="J182" i="18"/>
  <c r="K182" i="18"/>
  <c r="F183" i="18"/>
  <c r="G183" i="18"/>
  <c r="H183" i="18"/>
  <c r="I183" i="18"/>
  <c r="J183" i="18"/>
  <c r="K183" i="18"/>
  <c r="F184" i="18"/>
  <c r="G184" i="18"/>
  <c r="H184" i="18"/>
  <c r="I184" i="18"/>
  <c r="J184" i="18"/>
  <c r="K184" i="18"/>
  <c r="F185" i="18"/>
  <c r="G185" i="18"/>
  <c r="H185" i="18"/>
  <c r="I185" i="18"/>
  <c r="J185" i="18"/>
  <c r="K185" i="18"/>
  <c r="F186" i="18"/>
  <c r="G186" i="18"/>
  <c r="H186" i="18"/>
  <c r="I186" i="18"/>
  <c r="J186" i="18"/>
  <c r="K186" i="18"/>
  <c r="F187" i="18"/>
  <c r="G187" i="18"/>
  <c r="H187" i="18"/>
  <c r="I187" i="18"/>
  <c r="J187" i="18"/>
  <c r="K187" i="18"/>
  <c r="F188" i="18"/>
  <c r="G188" i="18"/>
  <c r="H188" i="18"/>
  <c r="I188" i="18"/>
  <c r="J188" i="18"/>
  <c r="K188" i="18"/>
  <c r="F189" i="18"/>
  <c r="G189" i="18"/>
  <c r="H189" i="18"/>
  <c r="I189" i="18"/>
  <c r="J189" i="18"/>
  <c r="K189" i="18"/>
  <c r="F190" i="18"/>
  <c r="G190" i="18"/>
  <c r="H190" i="18"/>
  <c r="I190" i="18"/>
  <c r="J190" i="18"/>
  <c r="K190" i="18"/>
  <c r="F191" i="18"/>
  <c r="G191" i="18"/>
  <c r="H191" i="18"/>
  <c r="I191" i="18"/>
  <c r="J191" i="18"/>
  <c r="K191" i="18"/>
  <c r="F192" i="18"/>
  <c r="G192" i="18"/>
  <c r="H192" i="18"/>
  <c r="I192" i="18"/>
  <c r="J192" i="18"/>
  <c r="K192" i="18"/>
  <c r="F193" i="18"/>
  <c r="G193" i="18"/>
  <c r="H193" i="18"/>
  <c r="I193" i="18"/>
  <c r="J193" i="18"/>
  <c r="K193" i="18"/>
  <c r="F194" i="18"/>
  <c r="G194" i="18"/>
  <c r="H194" i="18"/>
  <c r="I194" i="18"/>
  <c r="J194" i="18"/>
  <c r="K194" i="18"/>
  <c r="F195" i="18"/>
  <c r="G195" i="18"/>
  <c r="H195" i="18"/>
  <c r="I195" i="18"/>
  <c r="J195" i="18"/>
  <c r="K195" i="18"/>
  <c r="F196" i="18"/>
  <c r="G196" i="18"/>
  <c r="H196" i="18"/>
  <c r="I196" i="18"/>
  <c r="J196" i="18"/>
  <c r="K196" i="18"/>
  <c r="F197" i="18"/>
  <c r="G197" i="18"/>
  <c r="H197" i="18"/>
  <c r="I197" i="18"/>
  <c r="J197" i="18"/>
  <c r="K197" i="18"/>
  <c r="F198" i="18"/>
  <c r="G198" i="18"/>
  <c r="H198" i="18"/>
  <c r="I198" i="18"/>
  <c r="J198" i="18"/>
  <c r="K198" i="18"/>
  <c r="F199" i="18"/>
  <c r="G199" i="18"/>
  <c r="H199" i="18"/>
  <c r="I199" i="18"/>
  <c r="J199" i="18"/>
  <c r="K199" i="18"/>
  <c r="F200" i="18"/>
  <c r="G200" i="18"/>
  <c r="H200" i="18"/>
  <c r="I200" i="18"/>
  <c r="J200" i="18"/>
  <c r="K200" i="18"/>
  <c r="F201" i="18"/>
  <c r="G201" i="18"/>
  <c r="H201" i="18"/>
  <c r="I201" i="18"/>
  <c r="J201" i="18"/>
  <c r="K201" i="18"/>
  <c r="F202" i="18"/>
  <c r="G202" i="18"/>
  <c r="H202" i="18"/>
  <c r="I202" i="18"/>
  <c r="J202" i="18"/>
  <c r="K202" i="18"/>
  <c r="F203" i="18"/>
  <c r="G203" i="18"/>
  <c r="H203" i="18"/>
  <c r="I203" i="18"/>
  <c r="J203" i="18"/>
  <c r="K203" i="18"/>
  <c r="F204" i="18"/>
  <c r="G204" i="18"/>
  <c r="H204" i="18"/>
  <c r="I204" i="18"/>
  <c r="J204" i="18"/>
  <c r="K204" i="18"/>
  <c r="F205" i="18"/>
  <c r="G205" i="18"/>
  <c r="H205" i="18"/>
  <c r="I205" i="18"/>
  <c r="J205" i="18"/>
  <c r="K205" i="18"/>
  <c r="F206" i="18"/>
  <c r="G206" i="18"/>
  <c r="H206" i="18"/>
  <c r="I206" i="18"/>
  <c r="J206" i="18"/>
  <c r="K206" i="18"/>
  <c r="F207" i="18"/>
  <c r="G207" i="18"/>
  <c r="H207" i="18"/>
  <c r="I207" i="18"/>
  <c r="J207" i="18"/>
  <c r="K207" i="18"/>
  <c r="F208" i="18"/>
  <c r="G208" i="18"/>
  <c r="H208" i="18"/>
  <c r="I208" i="18"/>
  <c r="J208" i="18"/>
  <c r="K208" i="18"/>
  <c r="F209" i="18"/>
  <c r="G209" i="18"/>
  <c r="H209" i="18"/>
  <c r="I209" i="18"/>
  <c r="J209" i="18"/>
  <c r="K209" i="18"/>
  <c r="F210" i="18"/>
  <c r="G210" i="18"/>
  <c r="H210" i="18"/>
  <c r="I210" i="18"/>
  <c r="J210" i="18"/>
  <c r="K210" i="18"/>
  <c r="F211" i="18"/>
  <c r="G211" i="18"/>
  <c r="H211" i="18"/>
  <c r="I211" i="18"/>
  <c r="J211" i="18"/>
  <c r="K211" i="18"/>
  <c r="F212" i="18"/>
  <c r="G212" i="18"/>
  <c r="H212" i="18"/>
  <c r="I212" i="18"/>
  <c r="J212" i="18"/>
  <c r="K212" i="18"/>
  <c r="F213" i="18"/>
  <c r="G213" i="18"/>
  <c r="H213" i="18"/>
  <c r="I213" i="18"/>
  <c r="J213" i="18"/>
  <c r="K213" i="18"/>
  <c r="F214" i="18"/>
  <c r="G214" i="18"/>
  <c r="H214" i="18"/>
  <c r="I214" i="18"/>
  <c r="J214" i="18"/>
  <c r="K214" i="18"/>
  <c r="F215" i="18"/>
  <c r="G215" i="18"/>
  <c r="H215" i="18"/>
  <c r="I215" i="18"/>
  <c r="J215" i="18"/>
  <c r="K215" i="18"/>
  <c r="F216" i="18"/>
  <c r="G216" i="18"/>
  <c r="H216" i="18"/>
  <c r="I216" i="18"/>
  <c r="J216" i="18"/>
  <c r="K216" i="18"/>
  <c r="F217" i="18"/>
  <c r="G217" i="18"/>
  <c r="H217" i="18"/>
  <c r="I217" i="18"/>
  <c r="J217" i="18"/>
  <c r="K217" i="18"/>
  <c r="F218" i="18"/>
  <c r="G218" i="18"/>
  <c r="H218" i="18"/>
  <c r="I218" i="18"/>
  <c r="J218" i="18"/>
  <c r="K218" i="18"/>
  <c r="F219" i="18"/>
  <c r="G219" i="18"/>
  <c r="H219" i="18"/>
  <c r="I219" i="18"/>
  <c r="J219" i="18"/>
  <c r="K219" i="18"/>
  <c r="F220" i="18"/>
  <c r="G220" i="18"/>
  <c r="H220" i="18"/>
  <c r="I220" i="18"/>
  <c r="J220" i="18"/>
  <c r="K220" i="18"/>
  <c r="F221" i="18"/>
  <c r="G221" i="18"/>
  <c r="H221" i="18"/>
  <c r="I221" i="18"/>
  <c r="J221" i="18"/>
  <c r="K221" i="18"/>
  <c r="F222" i="18"/>
  <c r="G222" i="18"/>
  <c r="H222" i="18"/>
  <c r="I222" i="18"/>
  <c r="J222" i="18"/>
  <c r="K222" i="18"/>
  <c r="F223" i="18"/>
  <c r="G223" i="18"/>
  <c r="H223" i="18"/>
  <c r="I223" i="18"/>
  <c r="J223" i="18"/>
  <c r="K223" i="18"/>
  <c r="F224" i="18"/>
  <c r="G224" i="18"/>
  <c r="H224" i="18"/>
  <c r="I224" i="18"/>
  <c r="J224" i="18"/>
  <c r="K224" i="18"/>
  <c r="F225" i="18"/>
  <c r="G225" i="18"/>
  <c r="H225" i="18"/>
  <c r="I225" i="18"/>
  <c r="J225" i="18"/>
  <c r="K225" i="18"/>
  <c r="F226" i="18"/>
  <c r="G226" i="18"/>
  <c r="H226" i="18"/>
  <c r="I226" i="18"/>
  <c r="J226" i="18"/>
  <c r="K226" i="18"/>
  <c r="F227" i="18"/>
  <c r="G227" i="18"/>
  <c r="H227" i="18"/>
  <c r="I227" i="18"/>
  <c r="J227" i="18"/>
  <c r="K227" i="18"/>
  <c r="F228" i="18"/>
  <c r="G228" i="18"/>
  <c r="H228" i="18"/>
  <c r="I228" i="18"/>
  <c r="J228" i="18"/>
  <c r="K228" i="18"/>
  <c r="F229" i="18"/>
  <c r="G229" i="18"/>
  <c r="H229" i="18"/>
  <c r="I229" i="18"/>
  <c r="J229" i="18"/>
  <c r="K229" i="18"/>
  <c r="F230" i="18"/>
  <c r="G230" i="18"/>
  <c r="H230" i="18"/>
  <c r="I230" i="18"/>
  <c r="J230" i="18"/>
  <c r="K230" i="18"/>
  <c r="F231" i="18"/>
  <c r="G231" i="18"/>
  <c r="H231" i="18"/>
  <c r="I231" i="18"/>
  <c r="J231" i="18"/>
  <c r="K231" i="18"/>
  <c r="F232" i="18"/>
  <c r="G232" i="18"/>
  <c r="H232" i="18"/>
  <c r="I232" i="18"/>
  <c r="J232" i="18"/>
  <c r="K232" i="18"/>
  <c r="F233" i="18"/>
  <c r="G233" i="18"/>
  <c r="H233" i="18"/>
  <c r="I233" i="18"/>
  <c r="J233" i="18"/>
  <c r="K233" i="18"/>
  <c r="F234" i="18"/>
  <c r="G234" i="18"/>
  <c r="H234" i="18"/>
  <c r="I234" i="18"/>
  <c r="J234" i="18"/>
  <c r="K234" i="18"/>
  <c r="F235" i="18"/>
  <c r="G235" i="18"/>
  <c r="H235" i="18"/>
  <c r="I235" i="18"/>
  <c r="J235" i="18"/>
  <c r="K235" i="18"/>
  <c r="F236" i="18"/>
  <c r="G236" i="18"/>
  <c r="H236" i="18"/>
  <c r="I236" i="18"/>
  <c r="J236" i="18"/>
  <c r="K236" i="18"/>
  <c r="F237" i="18"/>
  <c r="G237" i="18"/>
  <c r="H237" i="18"/>
  <c r="I237" i="18"/>
  <c r="J237" i="18"/>
  <c r="K237" i="18"/>
  <c r="F238" i="18"/>
  <c r="G238" i="18"/>
  <c r="H238" i="18"/>
  <c r="I238" i="18"/>
  <c r="J238" i="18"/>
  <c r="K238" i="18"/>
  <c r="F239" i="18"/>
  <c r="G239" i="18"/>
  <c r="H239" i="18"/>
  <c r="I239" i="18"/>
  <c r="J239" i="18"/>
  <c r="K239" i="18"/>
  <c r="F240" i="18"/>
  <c r="G240" i="18"/>
  <c r="H240" i="18"/>
  <c r="I240" i="18"/>
  <c r="J240" i="18"/>
  <c r="K240" i="18"/>
  <c r="F241" i="18"/>
  <c r="G241" i="18"/>
  <c r="H241" i="18"/>
  <c r="I241" i="18"/>
  <c r="J241" i="18"/>
  <c r="K241" i="18"/>
  <c r="F242" i="18"/>
  <c r="G242" i="18"/>
  <c r="H242" i="18"/>
  <c r="I242" i="18"/>
  <c r="J242" i="18"/>
  <c r="K242" i="18"/>
  <c r="F243" i="18"/>
  <c r="G243" i="18"/>
  <c r="H243" i="18"/>
  <c r="I243" i="18"/>
  <c r="J243" i="18"/>
  <c r="K243" i="18"/>
  <c r="F244" i="18"/>
  <c r="G244" i="18"/>
  <c r="H244" i="18"/>
  <c r="I244" i="18"/>
  <c r="J244" i="18"/>
  <c r="K244" i="18"/>
  <c r="F245" i="18"/>
  <c r="G245" i="18"/>
  <c r="H245" i="18"/>
  <c r="I245" i="18"/>
  <c r="J245" i="18"/>
  <c r="K245" i="18"/>
  <c r="F246" i="18"/>
  <c r="G246" i="18"/>
  <c r="H246" i="18"/>
  <c r="I246" i="18"/>
  <c r="J246" i="18"/>
  <c r="K246" i="18"/>
  <c r="F247" i="18"/>
  <c r="G247" i="18"/>
  <c r="H247" i="18"/>
  <c r="I247" i="18"/>
  <c r="J247" i="18"/>
  <c r="K247" i="18"/>
  <c r="F248" i="18"/>
  <c r="G248" i="18"/>
  <c r="H248" i="18"/>
  <c r="I248" i="18"/>
  <c r="J248" i="18"/>
  <c r="K248" i="18"/>
  <c r="F249" i="18"/>
  <c r="G249" i="18"/>
  <c r="H249" i="18"/>
  <c r="I249" i="18"/>
  <c r="J249" i="18"/>
  <c r="K249" i="18"/>
  <c r="F250" i="18"/>
  <c r="G250" i="18"/>
  <c r="H250" i="18"/>
  <c r="I250" i="18"/>
  <c r="J250" i="18"/>
  <c r="K250" i="18"/>
  <c r="F251" i="18"/>
  <c r="G251" i="18"/>
  <c r="H251" i="18"/>
  <c r="I251" i="18"/>
  <c r="J251" i="18"/>
  <c r="K251" i="18"/>
  <c r="F252" i="18"/>
  <c r="G252" i="18"/>
  <c r="H252" i="18"/>
  <c r="I252" i="18"/>
  <c r="J252" i="18"/>
  <c r="K252" i="18"/>
  <c r="F253" i="18"/>
  <c r="G253" i="18"/>
  <c r="H253" i="18"/>
  <c r="I253" i="18"/>
  <c r="J253" i="18"/>
  <c r="K253" i="18"/>
  <c r="F254" i="18"/>
  <c r="G254" i="18"/>
  <c r="H254" i="18"/>
  <c r="I254" i="18"/>
  <c r="J254" i="18"/>
  <c r="K254" i="18"/>
  <c r="F255" i="18"/>
  <c r="G255" i="18"/>
  <c r="H255" i="18"/>
  <c r="I255" i="18"/>
  <c r="J255" i="18"/>
  <c r="K255" i="18"/>
  <c r="F256" i="18"/>
  <c r="G256" i="18"/>
  <c r="H256" i="18"/>
  <c r="I256" i="18"/>
  <c r="J256" i="18"/>
  <c r="K256" i="18"/>
  <c r="F257" i="18"/>
  <c r="G257" i="18"/>
  <c r="H257" i="18"/>
  <c r="I257" i="18"/>
  <c r="J257" i="18"/>
  <c r="K257" i="18"/>
  <c r="F258" i="18"/>
  <c r="G258" i="18"/>
  <c r="H258" i="18"/>
  <c r="I258" i="18"/>
  <c r="J258" i="18"/>
  <c r="K258" i="18"/>
  <c r="F259" i="18"/>
  <c r="G259" i="18"/>
  <c r="H259" i="18"/>
  <c r="I259" i="18"/>
  <c r="J259" i="18"/>
  <c r="K259" i="18"/>
  <c r="F260" i="18"/>
  <c r="G260" i="18"/>
  <c r="H260" i="18"/>
  <c r="I260" i="18"/>
  <c r="J260" i="18"/>
  <c r="K260" i="18"/>
  <c r="F261" i="18"/>
  <c r="G261" i="18"/>
  <c r="H261" i="18"/>
  <c r="I261" i="18"/>
  <c r="J261" i="18"/>
  <c r="K261" i="18"/>
  <c r="F262" i="18"/>
  <c r="G262" i="18"/>
  <c r="H262" i="18"/>
  <c r="I262" i="18"/>
  <c r="J262" i="18"/>
  <c r="K262" i="18"/>
  <c r="F263" i="18"/>
  <c r="G263" i="18"/>
  <c r="H263" i="18"/>
  <c r="I263" i="18"/>
  <c r="J263" i="18"/>
  <c r="K263" i="18"/>
  <c r="F264" i="18"/>
  <c r="G264" i="18"/>
  <c r="H264" i="18"/>
  <c r="I264" i="18"/>
  <c r="J264" i="18"/>
  <c r="K264" i="18"/>
  <c r="F265" i="18"/>
  <c r="G265" i="18"/>
  <c r="H265" i="18"/>
  <c r="I265" i="18"/>
  <c r="J265" i="18"/>
  <c r="K265" i="18"/>
  <c r="F266" i="18"/>
  <c r="G266" i="18"/>
  <c r="H266" i="18"/>
  <c r="I266" i="18"/>
  <c r="J266" i="18"/>
  <c r="K266" i="18"/>
  <c r="F267" i="18"/>
  <c r="G267" i="18"/>
  <c r="H267" i="18"/>
  <c r="I267" i="18"/>
  <c r="J267" i="18"/>
  <c r="K267" i="18"/>
  <c r="F268" i="18"/>
  <c r="G268" i="18"/>
  <c r="H268" i="18"/>
  <c r="I268" i="18"/>
  <c r="J268" i="18"/>
  <c r="K268" i="18"/>
  <c r="F269" i="18"/>
  <c r="G269" i="18"/>
  <c r="H269" i="18"/>
  <c r="I269" i="18"/>
  <c r="J269" i="18"/>
  <c r="K269" i="18"/>
  <c r="F270" i="18"/>
  <c r="G270" i="18"/>
  <c r="H270" i="18"/>
  <c r="I270" i="18"/>
  <c r="J270" i="18"/>
  <c r="K270" i="18"/>
  <c r="F271" i="18"/>
  <c r="G271" i="18"/>
  <c r="H271" i="18"/>
  <c r="I271" i="18"/>
  <c r="J271" i="18"/>
  <c r="K271" i="18"/>
  <c r="F272" i="18"/>
  <c r="G272" i="18"/>
  <c r="H272" i="18"/>
  <c r="I272" i="18"/>
  <c r="J272" i="18"/>
  <c r="K272" i="18"/>
  <c r="F273" i="18"/>
  <c r="G273" i="18"/>
  <c r="H273" i="18"/>
  <c r="I273" i="18"/>
  <c r="J273" i="18"/>
  <c r="K273" i="18"/>
  <c r="F274" i="18"/>
  <c r="G274" i="18"/>
  <c r="H274" i="18"/>
  <c r="I274" i="18"/>
  <c r="J274" i="18"/>
  <c r="K274" i="18"/>
  <c r="F275" i="18"/>
  <c r="G275" i="18"/>
  <c r="H275" i="18"/>
  <c r="I275" i="18"/>
  <c r="J275" i="18"/>
  <c r="K275" i="18"/>
  <c r="F276" i="18"/>
  <c r="G276" i="18"/>
  <c r="H276" i="18"/>
  <c r="I276" i="18"/>
  <c r="J276" i="18"/>
  <c r="K276" i="18"/>
  <c r="F277" i="18"/>
  <c r="G277" i="18"/>
  <c r="H277" i="18"/>
  <c r="I277" i="18"/>
  <c r="J277" i="18"/>
  <c r="K277" i="18"/>
  <c r="F278" i="18"/>
  <c r="G278" i="18"/>
  <c r="H278" i="18"/>
  <c r="I278" i="18"/>
  <c r="J278" i="18"/>
  <c r="K278" i="18"/>
  <c r="F279" i="18"/>
  <c r="G279" i="18"/>
  <c r="H279" i="18"/>
  <c r="I279" i="18"/>
  <c r="J279" i="18"/>
  <c r="K279" i="18"/>
  <c r="F280" i="18"/>
  <c r="G280" i="18"/>
  <c r="H280" i="18"/>
  <c r="I280" i="18"/>
  <c r="J280" i="18"/>
  <c r="K280" i="18"/>
  <c r="F281" i="18"/>
  <c r="G281" i="18"/>
  <c r="H281" i="18"/>
  <c r="I281" i="18"/>
  <c r="J281" i="18"/>
  <c r="K281" i="18"/>
  <c r="F282" i="18"/>
  <c r="G282" i="18"/>
  <c r="H282" i="18"/>
  <c r="I282" i="18"/>
  <c r="J282" i="18"/>
  <c r="K282" i="18"/>
  <c r="F283" i="18"/>
  <c r="G283" i="18"/>
  <c r="H283" i="18"/>
  <c r="I283" i="18"/>
  <c r="J283" i="18"/>
  <c r="K283" i="18"/>
  <c r="F284" i="18"/>
  <c r="G284" i="18"/>
  <c r="H284" i="18"/>
  <c r="I284" i="18"/>
  <c r="J284" i="18"/>
  <c r="K284" i="18"/>
  <c r="F285" i="18"/>
  <c r="G285" i="18"/>
  <c r="H285" i="18"/>
  <c r="I285" i="18"/>
  <c r="J285" i="18"/>
  <c r="K285" i="18"/>
  <c r="F286" i="18"/>
  <c r="G286" i="18"/>
  <c r="H286" i="18"/>
  <c r="I286" i="18"/>
  <c r="J286" i="18"/>
  <c r="K286" i="18"/>
  <c r="F287" i="18"/>
  <c r="G287" i="18"/>
  <c r="H287" i="18"/>
  <c r="I287" i="18"/>
  <c r="J287" i="18"/>
  <c r="K287" i="18"/>
  <c r="F288" i="18"/>
  <c r="G288" i="18"/>
  <c r="H288" i="18"/>
  <c r="I288" i="18"/>
  <c r="J288" i="18"/>
  <c r="K288" i="18"/>
  <c r="F289" i="18"/>
  <c r="G289" i="18"/>
  <c r="H289" i="18"/>
  <c r="I289" i="18"/>
  <c r="J289" i="18"/>
  <c r="K289" i="18"/>
  <c r="F290" i="18"/>
  <c r="G290" i="18"/>
  <c r="H290" i="18"/>
  <c r="I290" i="18"/>
  <c r="J290" i="18"/>
  <c r="K290" i="18"/>
  <c r="F291" i="18"/>
  <c r="G291" i="18"/>
  <c r="H291" i="18"/>
  <c r="I291" i="18"/>
  <c r="J291" i="18"/>
  <c r="K291" i="18"/>
  <c r="F292" i="18"/>
  <c r="G292" i="18"/>
  <c r="H292" i="18"/>
  <c r="I292" i="18"/>
  <c r="J292" i="18"/>
  <c r="K292" i="18"/>
  <c r="F293" i="18"/>
  <c r="G293" i="18"/>
  <c r="H293" i="18"/>
  <c r="I293" i="18"/>
  <c r="J293" i="18"/>
  <c r="K293" i="18"/>
  <c r="F294" i="18"/>
  <c r="G294" i="18"/>
  <c r="H294" i="18"/>
  <c r="I294" i="18"/>
  <c r="J294" i="18"/>
  <c r="K294" i="18"/>
  <c r="F295" i="18"/>
  <c r="G295" i="18"/>
  <c r="H295" i="18"/>
  <c r="I295" i="18"/>
  <c r="J295" i="18"/>
  <c r="K295" i="18"/>
  <c r="F296" i="18"/>
  <c r="G296" i="18"/>
  <c r="H296" i="18"/>
  <c r="I296" i="18"/>
  <c r="J296" i="18"/>
  <c r="K296" i="18"/>
  <c r="F297" i="18"/>
  <c r="G297" i="18"/>
  <c r="H297" i="18"/>
  <c r="I297" i="18"/>
  <c r="J297" i="18"/>
  <c r="K297" i="18"/>
  <c r="F298" i="18"/>
  <c r="G298" i="18"/>
  <c r="H298" i="18"/>
  <c r="I298" i="18"/>
  <c r="J298" i="18"/>
  <c r="K298" i="18"/>
  <c r="F299" i="18"/>
  <c r="G299" i="18"/>
  <c r="H299" i="18"/>
  <c r="I299" i="18"/>
  <c r="J299" i="18"/>
  <c r="K299" i="18"/>
  <c r="F300" i="18"/>
  <c r="G300" i="18"/>
  <c r="H300" i="18"/>
  <c r="I300" i="18"/>
  <c r="J300" i="18"/>
  <c r="K300" i="18"/>
  <c r="F301" i="18"/>
  <c r="G301" i="18"/>
  <c r="H301" i="18"/>
  <c r="I301" i="18"/>
  <c r="J301" i="18"/>
  <c r="K301" i="18"/>
  <c r="F302" i="18"/>
  <c r="G302" i="18"/>
  <c r="H302" i="18"/>
  <c r="I302" i="18"/>
  <c r="J302" i="18"/>
  <c r="K302" i="18"/>
  <c r="F303" i="18"/>
  <c r="G303" i="18"/>
  <c r="H303" i="18"/>
  <c r="I303" i="18"/>
  <c r="J303" i="18"/>
  <c r="K303" i="18"/>
  <c r="F304" i="18"/>
  <c r="G304" i="18"/>
  <c r="H304" i="18"/>
  <c r="I304" i="18"/>
  <c r="J304" i="18"/>
  <c r="K304" i="18"/>
  <c r="F305" i="18"/>
  <c r="G305" i="18"/>
  <c r="H305" i="18"/>
  <c r="I305" i="18"/>
  <c r="J305" i="18"/>
  <c r="K305" i="18"/>
  <c r="F306" i="18"/>
  <c r="G306" i="18"/>
  <c r="H306" i="18"/>
  <c r="I306" i="18"/>
  <c r="J306" i="18"/>
  <c r="K306" i="18"/>
  <c r="F307" i="18"/>
  <c r="G307" i="18"/>
  <c r="H307" i="18"/>
  <c r="I307" i="18"/>
  <c r="J307" i="18"/>
  <c r="K307" i="18"/>
  <c r="F308" i="18"/>
  <c r="G308" i="18"/>
  <c r="H308" i="18"/>
  <c r="I308" i="18"/>
  <c r="J308" i="18"/>
  <c r="K308" i="18"/>
  <c r="F309" i="18"/>
  <c r="G309" i="18"/>
  <c r="H309" i="18"/>
  <c r="I309" i="18"/>
  <c r="J309" i="18"/>
  <c r="K309" i="18"/>
  <c r="F310" i="18"/>
  <c r="G310" i="18"/>
  <c r="H310" i="18"/>
  <c r="I310" i="18"/>
  <c r="J310" i="18"/>
  <c r="K310" i="18"/>
  <c r="F311" i="18"/>
  <c r="G311" i="18"/>
  <c r="H311" i="18"/>
  <c r="I311" i="18"/>
  <c r="J311" i="18"/>
  <c r="K311" i="18"/>
  <c r="F312" i="18"/>
  <c r="G312" i="18"/>
  <c r="H312" i="18"/>
  <c r="I312" i="18"/>
  <c r="J312" i="18"/>
  <c r="K312" i="18"/>
  <c r="F313" i="18"/>
  <c r="G313" i="18"/>
  <c r="H313" i="18"/>
  <c r="I313" i="18"/>
  <c r="J313" i="18"/>
  <c r="K313" i="18"/>
  <c r="F314" i="18"/>
  <c r="G314" i="18"/>
  <c r="H314" i="18"/>
  <c r="I314" i="18"/>
  <c r="J314" i="18"/>
  <c r="K314" i="18"/>
  <c r="F315" i="18"/>
  <c r="G315" i="18"/>
  <c r="H315" i="18"/>
  <c r="I315" i="18"/>
  <c r="J315" i="18"/>
  <c r="K315" i="18"/>
  <c r="F316" i="18"/>
  <c r="G316" i="18"/>
  <c r="H316" i="18"/>
  <c r="I316" i="18"/>
  <c r="J316" i="18"/>
  <c r="K316" i="18"/>
  <c r="F317" i="18"/>
  <c r="G317" i="18"/>
  <c r="H317" i="18"/>
  <c r="I317" i="18"/>
  <c r="J317" i="18"/>
  <c r="K317" i="18"/>
  <c r="F318" i="18"/>
  <c r="G318" i="18"/>
  <c r="H318" i="18"/>
  <c r="I318" i="18"/>
  <c r="J318" i="18"/>
  <c r="K318" i="18"/>
  <c r="F319" i="18"/>
  <c r="G319" i="18"/>
  <c r="H319" i="18"/>
  <c r="I319" i="18"/>
  <c r="J319" i="18"/>
  <c r="K319" i="18"/>
  <c r="F320" i="18"/>
  <c r="G320" i="18"/>
  <c r="H320" i="18"/>
  <c r="I320" i="18"/>
  <c r="J320" i="18"/>
  <c r="K320" i="18"/>
  <c r="F321" i="18"/>
  <c r="G321" i="18"/>
  <c r="H321" i="18"/>
  <c r="I321" i="18"/>
  <c r="J321" i="18"/>
  <c r="K321" i="18"/>
  <c r="F322" i="18"/>
  <c r="G322" i="18"/>
  <c r="H322" i="18"/>
  <c r="I322" i="18"/>
  <c r="J322" i="18"/>
  <c r="K322" i="18"/>
  <c r="F323" i="18"/>
  <c r="G323" i="18"/>
  <c r="H323" i="18"/>
  <c r="I323" i="18"/>
  <c r="J323" i="18"/>
  <c r="K323" i="18"/>
  <c r="F324" i="18"/>
  <c r="G324" i="18"/>
  <c r="H324" i="18"/>
  <c r="I324" i="18"/>
  <c r="J324" i="18"/>
  <c r="K324" i="18"/>
  <c r="F325" i="18"/>
  <c r="G325" i="18"/>
  <c r="H325" i="18"/>
  <c r="I325" i="18"/>
  <c r="J325" i="18"/>
  <c r="K325" i="18"/>
  <c r="F326" i="18"/>
  <c r="G326" i="18"/>
  <c r="H326" i="18"/>
  <c r="I326" i="18"/>
  <c r="J326" i="18"/>
  <c r="K326" i="18"/>
  <c r="F327" i="18"/>
  <c r="G327" i="18"/>
  <c r="H327" i="18"/>
  <c r="I327" i="18"/>
  <c r="J327" i="18"/>
  <c r="K327" i="18"/>
  <c r="F328" i="18"/>
  <c r="G328" i="18"/>
  <c r="H328" i="18"/>
  <c r="I328" i="18"/>
  <c r="J328" i="18"/>
  <c r="K328" i="18"/>
  <c r="F329" i="18"/>
  <c r="G329" i="18"/>
  <c r="H329" i="18"/>
  <c r="I329" i="18"/>
  <c r="J329" i="18"/>
  <c r="K329" i="18"/>
  <c r="F330" i="18"/>
  <c r="G330" i="18"/>
  <c r="H330" i="18"/>
  <c r="I330" i="18"/>
  <c r="J330" i="18"/>
  <c r="K330" i="18"/>
  <c r="F331" i="18"/>
  <c r="G331" i="18"/>
  <c r="H331" i="18"/>
  <c r="I331" i="18"/>
  <c r="J331" i="18"/>
  <c r="K331" i="18"/>
  <c r="F332" i="18"/>
  <c r="G332" i="18"/>
  <c r="H332" i="18"/>
  <c r="I332" i="18"/>
  <c r="J332" i="18"/>
  <c r="K332" i="18"/>
  <c r="F333" i="18"/>
  <c r="G333" i="18"/>
  <c r="H333" i="18"/>
  <c r="I333" i="18"/>
  <c r="J333" i="18"/>
  <c r="K333" i="18"/>
  <c r="F334" i="18"/>
  <c r="G334" i="18"/>
  <c r="H334" i="18"/>
  <c r="I334" i="18"/>
  <c r="J334" i="18"/>
  <c r="K334" i="18"/>
  <c r="F335" i="18"/>
  <c r="G335" i="18"/>
  <c r="H335" i="18"/>
  <c r="I335" i="18"/>
  <c r="J335" i="18"/>
  <c r="K335" i="18"/>
  <c r="F336" i="18"/>
  <c r="G336" i="18"/>
  <c r="H336" i="18"/>
  <c r="I336" i="18"/>
  <c r="J336" i="18"/>
  <c r="K336" i="18"/>
  <c r="F337" i="18"/>
  <c r="G337" i="18"/>
  <c r="H337" i="18"/>
  <c r="I337" i="18"/>
  <c r="J337" i="18"/>
  <c r="K337" i="18"/>
  <c r="F338" i="18"/>
  <c r="G338" i="18"/>
  <c r="H338" i="18"/>
  <c r="I338" i="18"/>
  <c r="J338" i="18"/>
  <c r="K338" i="18"/>
  <c r="F339" i="18"/>
  <c r="G339" i="18"/>
  <c r="H339" i="18"/>
  <c r="I339" i="18"/>
  <c r="J339" i="18"/>
  <c r="K339" i="18"/>
  <c r="F340" i="18"/>
  <c r="G340" i="18"/>
  <c r="H340" i="18"/>
  <c r="I340" i="18"/>
  <c r="J340" i="18"/>
  <c r="K340" i="18"/>
  <c r="F341" i="18"/>
  <c r="G341" i="18"/>
  <c r="H341" i="18"/>
  <c r="I341" i="18"/>
  <c r="J341" i="18"/>
  <c r="K341" i="18"/>
  <c r="F342" i="18"/>
  <c r="G342" i="18"/>
  <c r="H342" i="18"/>
  <c r="I342" i="18"/>
  <c r="J342" i="18"/>
  <c r="K342" i="18"/>
  <c r="F343" i="18"/>
  <c r="G343" i="18"/>
  <c r="H343" i="18"/>
  <c r="I343" i="18"/>
  <c r="J343" i="18"/>
  <c r="K343" i="18"/>
  <c r="F344" i="18"/>
  <c r="G344" i="18"/>
  <c r="H344" i="18"/>
  <c r="I344" i="18"/>
  <c r="J344" i="18"/>
  <c r="K344" i="18"/>
  <c r="F345" i="18"/>
  <c r="G345" i="18"/>
  <c r="H345" i="18"/>
  <c r="I345" i="18"/>
  <c r="J345" i="18"/>
  <c r="K345" i="18"/>
  <c r="F346" i="18"/>
  <c r="G346" i="18"/>
  <c r="H346" i="18"/>
  <c r="I346" i="18"/>
  <c r="J346" i="18"/>
  <c r="K346" i="18"/>
  <c r="F347" i="18"/>
  <c r="G347" i="18"/>
  <c r="H347" i="18"/>
  <c r="I347" i="18"/>
  <c r="J347" i="18"/>
  <c r="K347" i="18"/>
  <c r="F348" i="18"/>
  <c r="G348" i="18"/>
  <c r="H348" i="18"/>
  <c r="I348" i="18"/>
  <c r="J348" i="18"/>
  <c r="K348" i="18"/>
  <c r="F349" i="18"/>
  <c r="G349" i="18"/>
  <c r="H349" i="18"/>
  <c r="I349" i="18"/>
  <c r="J349" i="18"/>
  <c r="K349" i="18"/>
  <c r="F350" i="18"/>
  <c r="G350" i="18"/>
  <c r="H350" i="18"/>
  <c r="I350" i="18"/>
  <c r="J350" i="18"/>
  <c r="K350" i="18"/>
  <c r="F351" i="18"/>
  <c r="G351" i="18"/>
  <c r="H351" i="18"/>
  <c r="I351" i="18"/>
  <c r="J351" i="18"/>
  <c r="K351" i="18"/>
  <c r="F352" i="18"/>
  <c r="G352" i="18"/>
  <c r="H352" i="18"/>
  <c r="I352" i="18"/>
  <c r="J352" i="18"/>
  <c r="K352" i="18"/>
  <c r="F353" i="18"/>
  <c r="G353" i="18"/>
  <c r="H353" i="18"/>
  <c r="I353" i="18"/>
  <c r="J353" i="18"/>
  <c r="K353" i="18"/>
  <c r="F354" i="18"/>
  <c r="G354" i="18"/>
  <c r="H354" i="18"/>
  <c r="I354" i="18"/>
  <c r="J354" i="18"/>
  <c r="K354" i="18"/>
  <c r="F355" i="18"/>
  <c r="G355" i="18"/>
  <c r="H355" i="18"/>
  <c r="I355" i="18"/>
  <c r="J355" i="18"/>
  <c r="K355" i="18"/>
  <c r="F356" i="18"/>
  <c r="G356" i="18"/>
  <c r="H356" i="18"/>
  <c r="I356" i="18"/>
  <c r="J356" i="18"/>
  <c r="K356" i="18"/>
  <c r="F357" i="18"/>
  <c r="G357" i="18"/>
  <c r="H357" i="18"/>
  <c r="I357" i="18"/>
  <c r="J357" i="18"/>
  <c r="K357" i="18"/>
  <c r="F358" i="18"/>
  <c r="G358" i="18"/>
  <c r="H358" i="18"/>
  <c r="I358" i="18"/>
  <c r="J358" i="18"/>
  <c r="K358" i="18"/>
  <c r="F359" i="18"/>
  <c r="G359" i="18"/>
  <c r="H359" i="18"/>
  <c r="I359" i="18"/>
  <c r="J359" i="18"/>
  <c r="K359" i="18"/>
  <c r="F360" i="18"/>
  <c r="G360" i="18"/>
  <c r="H360" i="18"/>
  <c r="I360" i="18"/>
  <c r="J360" i="18"/>
  <c r="K360" i="18"/>
  <c r="F361" i="18"/>
  <c r="G361" i="18"/>
  <c r="H361" i="18"/>
  <c r="I361" i="18"/>
  <c r="J361" i="18"/>
  <c r="K361" i="18"/>
  <c r="F362" i="18"/>
  <c r="G362" i="18"/>
  <c r="H362" i="18"/>
  <c r="I362" i="18"/>
  <c r="J362" i="18"/>
  <c r="K362" i="18"/>
  <c r="F363" i="18"/>
  <c r="G363" i="18"/>
  <c r="H363" i="18"/>
  <c r="I363" i="18"/>
  <c r="J363" i="18"/>
  <c r="K363" i="18"/>
  <c r="F364" i="18"/>
  <c r="G364" i="18"/>
  <c r="H364" i="18"/>
  <c r="I364" i="18"/>
  <c r="J364" i="18"/>
  <c r="K364" i="18"/>
  <c r="F365" i="18"/>
  <c r="G365" i="18"/>
  <c r="H365" i="18"/>
  <c r="I365" i="18"/>
  <c r="J365" i="18"/>
  <c r="K365" i="18"/>
  <c r="F366" i="18"/>
  <c r="G366" i="18"/>
  <c r="H366" i="18"/>
  <c r="I366" i="18"/>
  <c r="J366" i="18"/>
  <c r="K366" i="18"/>
  <c r="F367" i="18"/>
  <c r="G367" i="18"/>
  <c r="H367" i="18"/>
  <c r="I367" i="18"/>
  <c r="J367" i="18"/>
  <c r="K367" i="18"/>
  <c r="F368" i="18"/>
  <c r="G368" i="18"/>
  <c r="H368" i="18"/>
  <c r="I368" i="18"/>
  <c r="J368" i="18"/>
  <c r="K368" i="18"/>
  <c r="F369" i="18"/>
  <c r="G369" i="18"/>
  <c r="H369" i="18"/>
  <c r="I369" i="18"/>
  <c r="J369" i="18"/>
  <c r="K369" i="18"/>
  <c r="F370" i="18"/>
  <c r="G370" i="18"/>
  <c r="H370" i="18"/>
  <c r="I370" i="18"/>
  <c r="J370" i="18"/>
  <c r="K370" i="18"/>
  <c r="F371" i="18"/>
  <c r="G371" i="18"/>
  <c r="H371" i="18"/>
  <c r="I371" i="18"/>
  <c r="J371" i="18"/>
  <c r="K371" i="18"/>
  <c r="F372" i="18"/>
  <c r="G372" i="18"/>
  <c r="H372" i="18"/>
  <c r="I372" i="18"/>
  <c r="J372" i="18"/>
  <c r="K372" i="18"/>
  <c r="F373" i="18"/>
  <c r="G373" i="18"/>
  <c r="H373" i="18"/>
  <c r="I373" i="18"/>
  <c r="J373" i="18"/>
  <c r="K373" i="18"/>
  <c r="F374" i="18"/>
  <c r="G374" i="18"/>
  <c r="H374" i="18"/>
  <c r="I374" i="18"/>
  <c r="J374" i="18"/>
  <c r="K374" i="18"/>
  <c r="F375" i="18"/>
  <c r="G375" i="18"/>
  <c r="H375" i="18"/>
  <c r="I375" i="18"/>
  <c r="J375" i="18"/>
  <c r="K375" i="18"/>
  <c r="F376" i="18"/>
  <c r="G376" i="18"/>
  <c r="H376" i="18"/>
  <c r="I376" i="18"/>
  <c r="J376" i="18"/>
  <c r="K376" i="18"/>
  <c r="F377" i="18"/>
  <c r="G377" i="18"/>
  <c r="H377" i="18"/>
  <c r="I377" i="18"/>
  <c r="J377" i="18"/>
  <c r="K377" i="18"/>
  <c r="F378" i="18"/>
  <c r="G378" i="18"/>
  <c r="H378" i="18"/>
  <c r="I378" i="18"/>
  <c r="J378" i="18"/>
  <c r="K378" i="18"/>
  <c r="F379" i="18"/>
  <c r="G379" i="18"/>
  <c r="H379" i="18"/>
  <c r="I379" i="18"/>
  <c r="J379" i="18"/>
  <c r="K379" i="18"/>
  <c r="F380" i="18"/>
  <c r="G380" i="18"/>
  <c r="H380" i="18"/>
  <c r="I380" i="18"/>
  <c r="J380" i="18"/>
  <c r="K380" i="18"/>
  <c r="F381" i="18"/>
  <c r="G381" i="18"/>
  <c r="H381" i="18"/>
  <c r="I381" i="18"/>
  <c r="J381" i="18"/>
  <c r="K381" i="18"/>
  <c r="F382" i="18"/>
  <c r="G382" i="18"/>
  <c r="H382" i="18"/>
  <c r="I382" i="18"/>
  <c r="J382" i="18"/>
  <c r="K382" i="18"/>
  <c r="F383" i="18"/>
  <c r="G383" i="18"/>
  <c r="H383" i="18"/>
  <c r="I383" i="18"/>
  <c r="J383" i="18"/>
  <c r="K383" i="18"/>
  <c r="F384" i="18"/>
  <c r="G384" i="18"/>
  <c r="H384" i="18"/>
  <c r="I384" i="18"/>
  <c r="J384" i="18"/>
  <c r="K384" i="18"/>
  <c r="F385" i="18"/>
  <c r="G385" i="18"/>
  <c r="H385" i="18"/>
  <c r="I385" i="18"/>
  <c r="J385" i="18"/>
  <c r="K385" i="18"/>
  <c r="F386" i="18"/>
  <c r="G386" i="18"/>
  <c r="H386" i="18"/>
  <c r="I386" i="18"/>
  <c r="J386" i="18"/>
  <c r="K386" i="18"/>
  <c r="F387" i="18"/>
  <c r="G387" i="18"/>
  <c r="H387" i="18"/>
  <c r="I387" i="18"/>
  <c r="J387" i="18"/>
  <c r="K387" i="18"/>
  <c r="F388" i="18"/>
  <c r="G388" i="18"/>
  <c r="H388" i="18"/>
  <c r="I388" i="18"/>
  <c r="J388" i="18"/>
  <c r="K388" i="18"/>
  <c r="F389" i="18"/>
  <c r="G389" i="18"/>
  <c r="H389" i="18"/>
  <c r="I389" i="18"/>
  <c r="J389" i="18"/>
  <c r="K389" i="18"/>
  <c r="F390" i="18"/>
  <c r="G390" i="18"/>
  <c r="H390" i="18"/>
  <c r="I390" i="18"/>
  <c r="J390" i="18"/>
  <c r="K390" i="18"/>
  <c r="F391" i="18"/>
  <c r="G391" i="18"/>
  <c r="H391" i="18"/>
  <c r="I391" i="18"/>
  <c r="J391" i="18"/>
  <c r="K391" i="18"/>
  <c r="F392" i="18"/>
  <c r="G392" i="18"/>
  <c r="H392" i="18"/>
  <c r="I392" i="18"/>
  <c r="J392" i="18"/>
  <c r="K392" i="18"/>
  <c r="F393" i="18"/>
  <c r="G393" i="18"/>
  <c r="H393" i="18"/>
  <c r="I393" i="18"/>
  <c r="J393" i="18"/>
  <c r="K393" i="18"/>
  <c r="F394" i="18"/>
  <c r="G394" i="18"/>
  <c r="H394" i="18"/>
  <c r="I394" i="18"/>
  <c r="J394" i="18"/>
  <c r="K394" i="18"/>
  <c r="F395" i="18"/>
  <c r="G395" i="18"/>
  <c r="H395" i="18"/>
  <c r="I395" i="18"/>
  <c r="J395" i="18"/>
  <c r="K395" i="18"/>
  <c r="F396" i="18"/>
  <c r="G396" i="18"/>
  <c r="H396" i="18"/>
  <c r="I396" i="18"/>
  <c r="J396" i="18"/>
  <c r="K396" i="18"/>
  <c r="F397" i="18"/>
  <c r="G397" i="18"/>
  <c r="H397" i="18"/>
  <c r="I397" i="18"/>
  <c r="J397" i="18"/>
  <c r="K397" i="18"/>
  <c r="F398" i="18"/>
  <c r="G398" i="18"/>
  <c r="H398" i="18"/>
  <c r="I398" i="18"/>
  <c r="J398" i="18"/>
  <c r="K398" i="18"/>
  <c r="F399" i="18"/>
  <c r="G399" i="18"/>
  <c r="H399" i="18"/>
  <c r="I399" i="18"/>
  <c r="J399" i="18"/>
  <c r="K399" i="18"/>
  <c r="F400" i="18"/>
  <c r="G400" i="18"/>
  <c r="H400" i="18"/>
  <c r="I400" i="18"/>
  <c r="J400" i="18"/>
  <c r="K400" i="18"/>
  <c r="F401" i="18"/>
  <c r="G401" i="18"/>
  <c r="H401" i="18"/>
  <c r="I401" i="18"/>
  <c r="J401" i="18"/>
  <c r="K401" i="18"/>
  <c r="F402" i="18"/>
  <c r="G402" i="18"/>
  <c r="H402" i="18"/>
  <c r="I402" i="18"/>
  <c r="J402" i="18"/>
  <c r="K402" i="18"/>
  <c r="F403" i="18"/>
  <c r="G403" i="18"/>
  <c r="H403" i="18"/>
  <c r="I403" i="18"/>
  <c r="J403" i="18"/>
  <c r="K403" i="18"/>
  <c r="F404" i="18"/>
  <c r="G404" i="18"/>
  <c r="H404" i="18"/>
  <c r="I404" i="18"/>
  <c r="J404" i="18"/>
  <c r="K404" i="18"/>
  <c r="F405" i="18"/>
  <c r="G405" i="18"/>
  <c r="H405" i="18"/>
  <c r="I405" i="18"/>
  <c r="J405" i="18"/>
  <c r="K405" i="18"/>
  <c r="F406" i="18"/>
  <c r="G406" i="18"/>
  <c r="H406" i="18"/>
  <c r="I406" i="18"/>
  <c r="J406" i="18"/>
  <c r="K406" i="18"/>
  <c r="F407" i="18"/>
  <c r="G407" i="18"/>
  <c r="H407" i="18"/>
  <c r="I407" i="18"/>
  <c r="J407" i="18"/>
  <c r="K407" i="18"/>
  <c r="F408" i="18"/>
  <c r="G408" i="18"/>
  <c r="H408" i="18"/>
  <c r="I408" i="18"/>
  <c r="J408" i="18"/>
  <c r="K408" i="18"/>
  <c r="F409" i="18"/>
  <c r="G409" i="18"/>
  <c r="H409" i="18"/>
  <c r="I409" i="18"/>
  <c r="J409" i="18"/>
  <c r="K409" i="18"/>
  <c r="F410" i="18"/>
  <c r="G410" i="18"/>
  <c r="H410" i="18"/>
  <c r="I410" i="18"/>
  <c r="J410" i="18"/>
  <c r="K410" i="18"/>
  <c r="F411" i="18"/>
  <c r="G411" i="18"/>
  <c r="H411" i="18"/>
  <c r="I411" i="18"/>
  <c r="J411" i="18"/>
  <c r="K411" i="18"/>
  <c r="F412" i="18"/>
  <c r="G412" i="18"/>
  <c r="H412" i="18"/>
  <c r="I412" i="18"/>
  <c r="J412" i="18"/>
  <c r="K412" i="18"/>
  <c r="F413" i="18"/>
  <c r="G413" i="18"/>
  <c r="H413" i="18"/>
  <c r="I413" i="18"/>
  <c r="J413" i="18"/>
  <c r="K413" i="18"/>
  <c r="F414" i="18"/>
  <c r="G414" i="18"/>
  <c r="H414" i="18"/>
  <c r="I414" i="18"/>
  <c r="J414" i="18"/>
  <c r="K414" i="18"/>
  <c r="F415" i="18"/>
  <c r="G415" i="18"/>
  <c r="H415" i="18"/>
  <c r="I415" i="18"/>
  <c r="J415" i="18"/>
  <c r="K415" i="18"/>
  <c r="F416" i="18"/>
  <c r="G416" i="18"/>
  <c r="H416" i="18"/>
  <c r="I416" i="18"/>
  <c r="J416" i="18"/>
  <c r="K416" i="18"/>
  <c r="F417" i="18"/>
  <c r="G417" i="18"/>
  <c r="H417" i="18"/>
  <c r="I417" i="18"/>
  <c r="J417" i="18"/>
  <c r="K417" i="18"/>
  <c r="F418" i="18"/>
  <c r="G418" i="18"/>
  <c r="H418" i="18"/>
  <c r="I418" i="18"/>
  <c r="J418" i="18"/>
  <c r="K418" i="18"/>
  <c r="F419" i="18"/>
  <c r="G419" i="18"/>
  <c r="H419" i="18"/>
  <c r="I419" i="18"/>
  <c r="J419" i="18"/>
  <c r="K419" i="18"/>
  <c r="F420" i="18"/>
  <c r="G420" i="18"/>
  <c r="H420" i="18"/>
  <c r="I420" i="18"/>
  <c r="J420" i="18"/>
  <c r="K420" i="18"/>
  <c r="F421" i="18"/>
  <c r="G421" i="18"/>
  <c r="H421" i="18"/>
  <c r="I421" i="18"/>
  <c r="J421" i="18"/>
  <c r="K421" i="18"/>
  <c r="F422" i="18"/>
  <c r="G422" i="18"/>
  <c r="H422" i="18"/>
  <c r="I422" i="18"/>
  <c r="J422" i="18"/>
  <c r="K422" i="18"/>
  <c r="F423" i="18"/>
  <c r="G423" i="18"/>
  <c r="H423" i="18"/>
  <c r="I423" i="18"/>
  <c r="J423" i="18"/>
  <c r="K423" i="18"/>
  <c r="F424" i="18"/>
  <c r="G424" i="18"/>
  <c r="H424" i="18"/>
  <c r="I424" i="18"/>
  <c r="J424" i="18"/>
  <c r="K424" i="18"/>
  <c r="F425" i="18"/>
  <c r="G425" i="18"/>
  <c r="H425" i="18"/>
  <c r="I425" i="18"/>
  <c r="J425" i="18"/>
  <c r="K425" i="18"/>
  <c r="F426" i="18"/>
  <c r="G426" i="18"/>
  <c r="H426" i="18"/>
  <c r="I426" i="18"/>
  <c r="J426" i="18"/>
  <c r="K426" i="18"/>
  <c r="F427" i="18"/>
  <c r="G427" i="18"/>
  <c r="H427" i="18"/>
  <c r="I427" i="18"/>
  <c r="J427" i="18"/>
  <c r="K427" i="18"/>
  <c r="F428" i="18"/>
  <c r="G428" i="18"/>
  <c r="H428" i="18"/>
  <c r="I428" i="18"/>
  <c r="J428" i="18"/>
  <c r="K428" i="18"/>
  <c r="F429" i="18"/>
  <c r="G429" i="18"/>
  <c r="H429" i="18"/>
  <c r="I429" i="18"/>
  <c r="J429" i="18"/>
  <c r="K429" i="18"/>
  <c r="F430" i="18"/>
  <c r="G430" i="18"/>
  <c r="H430" i="18"/>
  <c r="I430" i="18"/>
  <c r="J430" i="18"/>
  <c r="K430" i="18"/>
  <c r="F431" i="18"/>
  <c r="G431" i="18"/>
  <c r="H431" i="18"/>
  <c r="I431" i="18"/>
  <c r="J431" i="18"/>
  <c r="K431" i="18"/>
  <c r="F432" i="18"/>
  <c r="G432" i="18"/>
  <c r="H432" i="18"/>
  <c r="I432" i="18"/>
  <c r="J432" i="18"/>
  <c r="K432" i="18"/>
  <c r="F433" i="18"/>
  <c r="G433" i="18"/>
  <c r="H433" i="18"/>
  <c r="I433" i="18"/>
  <c r="J433" i="18"/>
  <c r="K433" i="18"/>
  <c r="F434" i="18"/>
  <c r="G434" i="18"/>
  <c r="H434" i="18"/>
  <c r="I434" i="18"/>
  <c r="J434" i="18"/>
  <c r="K434" i="18"/>
  <c r="F435" i="18"/>
  <c r="G435" i="18"/>
  <c r="H435" i="18"/>
  <c r="I435" i="18"/>
  <c r="J435" i="18"/>
  <c r="K435" i="18"/>
  <c r="F436" i="18"/>
  <c r="G436" i="18"/>
  <c r="H436" i="18"/>
  <c r="I436" i="18"/>
  <c r="J436" i="18"/>
  <c r="K436" i="18"/>
  <c r="F437" i="18"/>
  <c r="G437" i="18"/>
  <c r="H437" i="18"/>
  <c r="I437" i="18"/>
  <c r="J437" i="18"/>
  <c r="K437" i="18"/>
  <c r="F438" i="18"/>
  <c r="G438" i="18"/>
  <c r="H438" i="18"/>
  <c r="I438" i="18"/>
  <c r="J438" i="18"/>
  <c r="K438" i="18"/>
  <c r="F439" i="18"/>
  <c r="G439" i="18"/>
  <c r="H439" i="18"/>
  <c r="I439" i="18"/>
  <c r="J439" i="18"/>
  <c r="K439" i="18"/>
  <c r="F440" i="18"/>
  <c r="G440" i="18"/>
  <c r="H440" i="18"/>
  <c r="I440" i="18"/>
  <c r="J440" i="18"/>
  <c r="K440" i="18"/>
  <c r="F441" i="18"/>
  <c r="G441" i="18"/>
  <c r="H441" i="18"/>
  <c r="I441" i="18"/>
  <c r="J441" i="18"/>
  <c r="K441" i="18"/>
  <c r="F442" i="18"/>
  <c r="G442" i="18"/>
  <c r="H442" i="18"/>
  <c r="I442" i="18"/>
  <c r="J442" i="18"/>
  <c r="K442" i="18"/>
  <c r="F443" i="18"/>
  <c r="G443" i="18"/>
  <c r="H443" i="18"/>
  <c r="I443" i="18"/>
  <c r="J443" i="18"/>
  <c r="K443" i="18"/>
  <c r="F444" i="18"/>
  <c r="G444" i="18"/>
  <c r="H444" i="18"/>
  <c r="I444" i="18"/>
  <c r="J444" i="18"/>
  <c r="K444" i="18"/>
  <c r="F445" i="18"/>
  <c r="G445" i="18"/>
  <c r="H445" i="18"/>
  <c r="I445" i="18"/>
  <c r="J445" i="18"/>
  <c r="K445" i="18"/>
  <c r="F446" i="18"/>
  <c r="G446" i="18"/>
  <c r="H446" i="18"/>
  <c r="I446" i="18"/>
  <c r="J446" i="18"/>
  <c r="K446" i="18"/>
  <c r="F447" i="18"/>
  <c r="G447" i="18"/>
  <c r="H447" i="18"/>
  <c r="I447" i="18"/>
  <c r="J447" i="18"/>
  <c r="K447" i="18"/>
  <c r="F448" i="18"/>
  <c r="G448" i="18"/>
  <c r="H448" i="18"/>
  <c r="I448" i="18"/>
  <c r="J448" i="18"/>
  <c r="K448" i="18"/>
  <c r="F449" i="18"/>
  <c r="G449" i="18"/>
  <c r="H449" i="18"/>
  <c r="I449" i="18"/>
  <c r="J449" i="18"/>
  <c r="K449" i="18"/>
  <c r="F450" i="18"/>
  <c r="G450" i="18"/>
  <c r="H450" i="18"/>
  <c r="I450" i="18"/>
  <c r="J450" i="18"/>
  <c r="K450" i="18"/>
  <c r="F451" i="18"/>
  <c r="G451" i="18"/>
  <c r="H451" i="18"/>
  <c r="I451" i="18"/>
  <c r="J451" i="18"/>
  <c r="K451" i="18"/>
  <c r="F452" i="18"/>
  <c r="G452" i="18"/>
  <c r="H452" i="18"/>
  <c r="I452" i="18"/>
  <c r="J452" i="18"/>
  <c r="K452" i="18"/>
  <c r="F453" i="18"/>
  <c r="G453" i="18"/>
  <c r="H453" i="18"/>
  <c r="I453" i="18"/>
  <c r="J453" i="18"/>
  <c r="K453" i="18"/>
  <c r="F454" i="18"/>
  <c r="G454" i="18"/>
  <c r="H454" i="18"/>
  <c r="I454" i="18"/>
  <c r="J454" i="18"/>
  <c r="K454" i="18"/>
  <c r="F455" i="18"/>
  <c r="G455" i="18"/>
  <c r="H455" i="18"/>
  <c r="I455" i="18"/>
  <c r="J455" i="18"/>
  <c r="K455" i="18"/>
  <c r="F456" i="18"/>
  <c r="G456" i="18"/>
  <c r="H456" i="18"/>
  <c r="I456" i="18"/>
  <c r="J456" i="18"/>
  <c r="K456" i="18"/>
  <c r="F457" i="18"/>
  <c r="G457" i="18"/>
  <c r="H457" i="18"/>
  <c r="I457" i="18"/>
  <c r="J457" i="18"/>
  <c r="K457" i="18"/>
  <c r="F458" i="18"/>
  <c r="G458" i="18"/>
  <c r="H458" i="18"/>
  <c r="I458" i="18"/>
  <c r="J458" i="18"/>
  <c r="K458" i="18"/>
  <c r="F459" i="18"/>
  <c r="G459" i="18"/>
  <c r="H459" i="18"/>
  <c r="I459" i="18"/>
  <c r="J459" i="18"/>
  <c r="K459" i="18"/>
  <c r="F460" i="18"/>
  <c r="G460" i="18"/>
  <c r="H460" i="18"/>
  <c r="I460" i="18"/>
  <c r="J460" i="18"/>
  <c r="K460" i="18"/>
  <c r="F461" i="18"/>
  <c r="G461" i="18"/>
  <c r="H461" i="18"/>
  <c r="I461" i="18"/>
  <c r="J461" i="18"/>
  <c r="K461" i="18"/>
  <c r="F462" i="18"/>
  <c r="G462" i="18"/>
  <c r="H462" i="18"/>
  <c r="I462" i="18"/>
  <c r="J462" i="18"/>
  <c r="K462" i="18"/>
  <c r="F463" i="18"/>
  <c r="G463" i="18"/>
  <c r="H463" i="18"/>
  <c r="I463" i="18"/>
  <c r="J463" i="18"/>
  <c r="K463" i="18"/>
  <c r="F464" i="18"/>
  <c r="G464" i="18"/>
  <c r="H464" i="18"/>
  <c r="I464" i="18"/>
  <c r="J464" i="18"/>
  <c r="K464" i="18"/>
  <c r="F465" i="18"/>
  <c r="G465" i="18"/>
  <c r="H465" i="18"/>
  <c r="I465" i="18"/>
  <c r="J465" i="18"/>
  <c r="K465" i="18"/>
  <c r="F466" i="18"/>
  <c r="G466" i="18"/>
  <c r="H466" i="18"/>
  <c r="I466" i="18"/>
  <c r="J466" i="18"/>
  <c r="K466" i="18"/>
  <c r="F467" i="18"/>
  <c r="G467" i="18"/>
  <c r="H467" i="18"/>
  <c r="I467" i="18"/>
  <c r="J467" i="18"/>
  <c r="K467" i="18"/>
  <c r="F468" i="18"/>
  <c r="G468" i="18"/>
  <c r="H468" i="18"/>
  <c r="I468" i="18"/>
  <c r="J468" i="18"/>
  <c r="K468" i="18"/>
  <c r="F469" i="18"/>
  <c r="G469" i="18"/>
  <c r="H469" i="18"/>
  <c r="I469" i="18"/>
  <c r="J469" i="18"/>
  <c r="K469" i="18"/>
  <c r="F470" i="18"/>
  <c r="G470" i="18"/>
  <c r="H470" i="18"/>
  <c r="I470" i="18"/>
  <c r="J470" i="18"/>
  <c r="K470" i="18"/>
  <c r="F471" i="18"/>
  <c r="G471" i="18"/>
  <c r="H471" i="18"/>
  <c r="I471" i="18"/>
  <c r="J471" i="18"/>
  <c r="K471" i="18"/>
  <c r="F472" i="18"/>
  <c r="G472" i="18"/>
  <c r="H472" i="18"/>
  <c r="I472" i="18"/>
  <c r="J472" i="18"/>
  <c r="K472" i="18"/>
  <c r="F473" i="18"/>
  <c r="G473" i="18"/>
  <c r="H473" i="18"/>
  <c r="I473" i="18"/>
  <c r="J473" i="18"/>
  <c r="K473" i="18"/>
  <c r="F474" i="18"/>
  <c r="G474" i="18"/>
  <c r="H474" i="18"/>
  <c r="I474" i="18"/>
  <c r="J474" i="18"/>
  <c r="K474" i="18"/>
  <c r="F475" i="18"/>
  <c r="G475" i="18"/>
  <c r="H475" i="18"/>
  <c r="I475" i="18"/>
  <c r="J475" i="18"/>
  <c r="K475" i="18"/>
  <c r="F476" i="18"/>
  <c r="G476" i="18"/>
  <c r="H476" i="18"/>
  <c r="I476" i="18"/>
  <c r="J476" i="18"/>
  <c r="K476" i="18"/>
  <c r="F477" i="18"/>
  <c r="G477" i="18"/>
  <c r="H477" i="18"/>
  <c r="I477" i="18"/>
  <c r="J477" i="18"/>
  <c r="K477" i="18"/>
  <c r="F478" i="18"/>
  <c r="G478" i="18"/>
  <c r="H478" i="18"/>
  <c r="I478" i="18"/>
  <c r="J478" i="18"/>
  <c r="K478" i="18"/>
  <c r="F479" i="18"/>
  <c r="G479" i="18"/>
  <c r="H479" i="18"/>
  <c r="I479" i="18"/>
  <c r="J479" i="18"/>
  <c r="K479" i="18"/>
  <c r="F480" i="18"/>
  <c r="G480" i="18"/>
  <c r="H480" i="18"/>
  <c r="I480" i="18"/>
  <c r="J480" i="18"/>
  <c r="K480" i="18"/>
  <c r="F481" i="18"/>
  <c r="G481" i="18"/>
  <c r="H481" i="18"/>
  <c r="I481" i="18"/>
  <c r="J481" i="18"/>
  <c r="K481" i="18"/>
  <c r="F482" i="18"/>
  <c r="G482" i="18"/>
  <c r="H482" i="18"/>
  <c r="I482" i="18"/>
  <c r="J482" i="18"/>
  <c r="K482" i="18"/>
  <c r="F483" i="18"/>
  <c r="G483" i="18"/>
  <c r="H483" i="18"/>
  <c r="I483" i="18"/>
  <c r="J483" i="18"/>
  <c r="K483" i="18"/>
  <c r="F484" i="18"/>
  <c r="G484" i="18"/>
  <c r="H484" i="18"/>
  <c r="I484" i="18"/>
  <c r="J484" i="18"/>
  <c r="K484" i="18"/>
  <c r="F485" i="18"/>
  <c r="G485" i="18"/>
  <c r="H485" i="18"/>
  <c r="I485" i="18"/>
  <c r="J485" i="18"/>
  <c r="K485" i="18"/>
  <c r="F486" i="18"/>
  <c r="G486" i="18"/>
  <c r="H486" i="18"/>
  <c r="I486" i="18"/>
  <c r="J486" i="18"/>
  <c r="K486" i="18"/>
  <c r="F487" i="18"/>
  <c r="G487" i="18"/>
  <c r="H487" i="18"/>
  <c r="I487" i="18"/>
  <c r="J487" i="18"/>
  <c r="K487" i="18"/>
  <c r="F488" i="18"/>
  <c r="G488" i="18"/>
  <c r="H488" i="18"/>
  <c r="I488" i="18"/>
  <c r="J488" i="18"/>
  <c r="K488" i="18"/>
  <c r="F489" i="18"/>
  <c r="G489" i="18"/>
  <c r="H489" i="18"/>
  <c r="I489" i="18"/>
  <c r="J489" i="18"/>
  <c r="K489" i="18"/>
  <c r="F490" i="18"/>
  <c r="G490" i="18"/>
  <c r="H490" i="18"/>
  <c r="I490" i="18"/>
  <c r="J490" i="18"/>
  <c r="K490" i="18"/>
  <c r="F491" i="18"/>
  <c r="G491" i="18"/>
  <c r="H491" i="18"/>
  <c r="I491" i="18"/>
  <c r="J491" i="18"/>
  <c r="K491" i="18"/>
  <c r="F492" i="18"/>
  <c r="G492" i="18"/>
  <c r="H492" i="18"/>
  <c r="I492" i="18"/>
  <c r="J492" i="18"/>
  <c r="K492" i="18"/>
  <c r="F493" i="18"/>
  <c r="G493" i="18"/>
  <c r="H493" i="18"/>
  <c r="I493" i="18"/>
  <c r="J493" i="18"/>
  <c r="K493" i="18"/>
  <c r="F494" i="18"/>
  <c r="G494" i="18"/>
  <c r="H494" i="18"/>
  <c r="I494" i="18"/>
  <c r="J494" i="18"/>
  <c r="K494" i="18"/>
  <c r="F495" i="18"/>
  <c r="G495" i="18"/>
  <c r="H495" i="18"/>
  <c r="I495" i="18"/>
  <c r="J495" i="18"/>
  <c r="K495" i="18"/>
  <c r="F496" i="18"/>
  <c r="G496" i="18"/>
  <c r="H496" i="18"/>
  <c r="I496" i="18"/>
  <c r="J496" i="18"/>
  <c r="K496" i="18"/>
  <c r="F497" i="18"/>
  <c r="G497" i="18"/>
  <c r="H497" i="18"/>
  <c r="I497" i="18"/>
  <c r="J497" i="18"/>
  <c r="K497" i="18"/>
  <c r="F498" i="18"/>
  <c r="G498" i="18"/>
  <c r="H498" i="18"/>
  <c r="I498" i="18"/>
  <c r="J498" i="18"/>
  <c r="K498" i="18"/>
  <c r="F499" i="18"/>
  <c r="G499" i="18"/>
  <c r="H499" i="18"/>
  <c r="I499" i="18"/>
  <c r="J499" i="18"/>
  <c r="K499" i="18"/>
  <c r="F500" i="18"/>
  <c r="G500" i="18"/>
  <c r="H500" i="18"/>
  <c r="I500" i="18"/>
  <c r="J500" i="18"/>
  <c r="K500" i="18"/>
  <c r="F501" i="18"/>
  <c r="G501" i="18"/>
  <c r="H501" i="18"/>
  <c r="I501" i="18"/>
  <c r="J501" i="18"/>
  <c r="K501" i="18"/>
  <c r="F502" i="18"/>
  <c r="G502" i="18"/>
  <c r="H502" i="18"/>
  <c r="I502" i="18"/>
  <c r="J502" i="18"/>
  <c r="K502" i="18"/>
  <c r="F503" i="18"/>
  <c r="G503" i="18"/>
  <c r="H503" i="18"/>
  <c r="I503" i="18"/>
  <c r="J503" i="18"/>
  <c r="K503" i="18"/>
  <c r="F504" i="18"/>
  <c r="G504" i="18"/>
  <c r="H504" i="18"/>
  <c r="I504" i="18"/>
  <c r="J504" i="18"/>
  <c r="K504" i="18"/>
  <c r="F505" i="18"/>
  <c r="G505" i="18"/>
  <c r="H505" i="18"/>
  <c r="I505" i="18"/>
  <c r="J505" i="18"/>
  <c r="K505" i="18"/>
  <c r="F506" i="18"/>
  <c r="G506" i="18"/>
  <c r="H506" i="18"/>
  <c r="I506" i="18"/>
  <c r="J506" i="18"/>
  <c r="K506" i="18"/>
  <c r="F507" i="18"/>
  <c r="G507" i="18"/>
  <c r="H507" i="18"/>
  <c r="I507" i="18"/>
  <c r="J507" i="18"/>
  <c r="K507" i="18"/>
  <c r="F508" i="18"/>
  <c r="G508" i="18"/>
  <c r="H508" i="18"/>
  <c r="I508" i="18"/>
  <c r="J508" i="18"/>
  <c r="K508" i="18"/>
  <c r="F509" i="18"/>
  <c r="G509" i="18"/>
  <c r="H509" i="18"/>
  <c r="I509" i="18"/>
  <c r="J509" i="18"/>
  <c r="K509" i="18"/>
  <c r="F510" i="18"/>
  <c r="G510" i="18"/>
  <c r="H510" i="18"/>
  <c r="I510" i="18"/>
  <c r="J510" i="18"/>
  <c r="K510" i="18"/>
  <c r="F511" i="18"/>
  <c r="G511" i="18"/>
  <c r="H511" i="18"/>
  <c r="I511" i="18"/>
  <c r="J511" i="18"/>
  <c r="K511" i="18"/>
  <c r="F512" i="18"/>
  <c r="G512" i="18"/>
  <c r="H512" i="18"/>
  <c r="I512" i="18"/>
  <c r="J512" i="18"/>
  <c r="K512" i="18"/>
  <c r="F513" i="18"/>
  <c r="G513" i="18"/>
  <c r="H513" i="18"/>
  <c r="I513" i="18"/>
  <c r="J513" i="18"/>
  <c r="K513" i="18"/>
  <c r="F514" i="18"/>
  <c r="G514" i="18"/>
  <c r="H514" i="18"/>
  <c r="I514" i="18"/>
  <c r="J514" i="18"/>
  <c r="K514" i="18"/>
  <c r="F515" i="18"/>
  <c r="G515" i="18"/>
  <c r="H515" i="18"/>
  <c r="I515" i="18"/>
  <c r="J515" i="18"/>
  <c r="K515" i="18"/>
  <c r="F516" i="18"/>
  <c r="G516" i="18"/>
  <c r="H516" i="18"/>
  <c r="I516" i="18"/>
  <c r="J516" i="18"/>
  <c r="K516" i="18"/>
  <c r="F517" i="18"/>
  <c r="G517" i="18"/>
  <c r="H517" i="18"/>
  <c r="I517" i="18"/>
  <c r="J517" i="18"/>
  <c r="K517" i="18"/>
  <c r="F518" i="18"/>
  <c r="G518" i="18"/>
  <c r="H518" i="18"/>
  <c r="I518" i="18"/>
  <c r="J518" i="18"/>
  <c r="K518" i="18"/>
  <c r="F519" i="18"/>
  <c r="G519" i="18"/>
  <c r="H519" i="18"/>
  <c r="I519" i="18"/>
  <c r="J519" i="18"/>
  <c r="K519" i="18"/>
  <c r="F520" i="18"/>
  <c r="G520" i="18"/>
  <c r="H520" i="18"/>
  <c r="I520" i="18"/>
  <c r="J520" i="18"/>
  <c r="K520" i="18"/>
  <c r="F521" i="18"/>
  <c r="G521" i="18"/>
  <c r="H521" i="18"/>
  <c r="I521" i="18"/>
  <c r="J521" i="18"/>
  <c r="K521" i="18"/>
  <c r="F522" i="18"/>
  <c r="G522" i="18"/>
  <c r="H522" i="18"/>
  <c r="I522" i="18"/>
  <c r="J522" i="18"/>
  <c r="K522" i="18"/>
  <c r="F523" i="18"/>
  <c r="G523" i="18"/>
  <c r="H523" i="18"/>
  <c r="I523" i="18"/>
  <c r="J523" i="18"/>
  <c r="K523" i="18"/>
  <c r="F524" i="18"/>
  <c r="G524" i="18"/>
  <c r="H524" i="18"/>
  <c r="I524" i="18"/>
  <c r="J524" i="18"/>
  <c r="K524" i="18"/>
  <c r="F525" i="18"/>
  <c r="G525" i="18"/>
  <c r="H525" i="18"/>
  <c r="I525" i="18"/>
  <c r="J525" i="18"/>
  <c r="K525" i="18"/>
  <c r="F526" i="18"/>
  <c r="G526" i="18"/>
  <c r="H526" i="18"/>
  <c r="I526" i="18"/>
  <c r="J526" i="18"/>
  <c r="K526" i="18"/>
  <c r="F527" i="18"/>
  <c r="G527" i="18"/>
  <c r="H527" i="18"/>
  <c r="I527" i="18"/>
  <c r="J527" i="18"/>
  <c r="K527" i="18"/>
  <c r="F528" i="18"/>
  <c r="G528" i="18"/>
  <c r="H528" i="18"/>
  <c r="I528" i="18"/>
  <c r="J528" i="18"/>
  <c r="K528" i="18"/>
  <c r="F529" i="18"/>
  <c r="G529" i="18"/>
  <c r="H529" i="18"/>
  <c r="I529" i="18"/>
  <c r="J529" i="18"/>
  <c r="K529" i="18"/>
  <c r="F530" i="18"/>
  <c r="G530" i="18"/>
  <c r="H530" i="18"/>
  <c r="I530" i="18"/>
  <c r="J530" i="18"/>
  <c r="K530" i="18"/>
  <c r="F531" i="18"/>
  <c r="G531" i="18"/>
  <c r="H531" i="18"/>
  <c r="I531" i="18"/>
  <c r="J531" i="18"/>
  <c r="K531" i="18"/>
  <c r="F532" i="18"/>
  <c r="G532" i="18"/>
  <c r="H532" i="18"/>
  <c r="I532" i="18"/>
  <c r="J532" i="18"/>
  <c r="K532" i="18"/>
  <c r="F533" i="18"/>
  <c r="G533" i="18"/>
  <c r="H533" i="18"/>
  <c r="I533" i="18"/>
  <c r="J533" i="18"/>
  <c r="K533" i="18"/>
  <c r="F534" i="18"/>
  <c r="G534" i="18"/>
  <c r="H534" i="18"/>
  <c r="I534" i="18"/>
  <c r="J534" i="18"/>
  <c r="K534" i="18"/>
  <c r="F535" i="18"/>
  <c r="G535" i="18"/>
  <c r="H535" i="18"/>
  <c r="I535" i="18"/>
  <c r="J535" i="18"/>
  <c r="K535" i="18"/>
  <c r="F536" i="18"/>
  <c r="G536" i="18"/>
  <c r="H536" i="18"/>
  <c r="I536" i="18"/>
  <c r="J536" i="18"/>
  <c r="K536" i="18"/>
  <c r="F537" i="18"/>
  <c r="G537" i="18"/>
  <c r="H537" i="18"/>
  <c r="I537" i="18"/>
  <c r="J537" i="18"/>
  <c r="K537" i="18"/>
  <c r="F538" i="18"/>
  <c r="G538" i="18"/>
  <c r="H538" i="18"/>
  <c r="I538" i="18"/>
  <c r="J538" i="18"/>
  <c r="K538" i="18"/>
  <c r="F539" i="18"/>
  <c r="G539" i="18"/>
  <c r="H539" i="18"/>
  <c r="I539" i="18"/>
  <c r="J539" i="18"/>
  <c r="K539" i="18"/>
  <c r="F540" i="18"/>
  <c r="G540" i="18"/>
  <c r="H540" i="18"/>
  <c r="I540" i="18"/>
  <c r="J540" i="18"/>
  <c r="K540" i="18"/>
  <c r="F541" i="18"/>
  <c r="G541" i="18"/>
  <c r="H541" i="18"/>
  <c r="I541" i="18"/>
  <c r="J541" i="18"/>
  <c r="K541" i="18"/>
  <c r="F542" i="18"/>
  <c r="G542" i="18"/>
  <c r="H542" i="18"/>
  <c r="I542" i="18"/>
  <c r="J542" i="18"/>
  <c r="K542" i="18"/>
  <c r="F543" i="18"/>
  <c r="G543" i="18"/>
  <c r="H543" i="18"/>
  <c r="I543" i="18"/>
  <c r="J543" i="18"/>
  <c r="K543" i="18"/>
  <c r="F544" i="18"/>
  <c r="G544" i="18"/>
  <c r="H544" i="18"/>
  <c r="I544" i="18"/>
  <c r="J544" i="18"/>
  <c r="K544" i="18"/>
  <c r="F545" i="18"/>
  <c r="G545" i="18"/>
  <c r="H545" i="18"/>
  <c r="I545" i="18"/>
  <c r="J545" i="18"/>
  <c r="K545" i="18"/>
  <c r="F546" i="18"/>
  <c r="G546" i="18"/>
  <c r="H546" i="18"/>
  <c r="I546" i="18"/>
  <c r="J546" i="18"/>
  <c r="K546" i="18"/>
  <c r="F547" i="18"/>
  <c r="G547" i="18"/>
  <c r="H547" i="18"/>
  <c r="I547" i="18"/>
  <c r="J547" i="18"/>
  <c r="K547" i="18"/>
  <c r="F548" i="18"/>
  <c r="G548" i="18"/>
  <c r="H548" i="18"/>
  <c r="I548" i="18"/>
  <c r="J548" i="18"/>
  <c r="K548" i="18"/>
  <c r="F549" i="18"/>
  <c r="G549" i="18"/>
  <c r="H549" i="18"/>
  <c r="I549" i="18"/>
  <c r="J549" i="18"/>
  <c r="K549" i="18"/>
  <c r="F550" i="18"/>
  <c r="G550" i="18"/>
  <c r="H550" i="18"/>
  <c r="I550" i="18"/>
  <c r="J550" i="18"/>
  <c r="K550" i="18"/>
  <c r="F551" i="18"/>
  <c r="G551" i="18"/>
  <c r="H551" i="18"/>
  <c r="I551" i="18"/>
  <c r="J551" i="18"/>
  <c r="K551" i="18"/>
  <c r="F552" i="18"/>
  <c r="G552" i="18"/>
  <c r="H552" i="18"/>
  <c r="I552" i="18"/>
  <c r="J552" i="18"/>
  <c r="K552" i="18"/>
  <c r="F553" i="18"/>
  <c r="G553" i="18"/>
  <c r="H553" i="18"/>
  <c r="I553" i="18"/>
  <c r="J553" i="18"/>
  <c r="K553" i="18"/>
  <c r="F554" i="18"/>
  <c r="G554" i="18"/>
  <c r="H554" i="18"/>
  <c r="I554" i="18"/>
  <c r="J554" i="18"/>
  <c r="K554" i="18"/>
  <c r="F555" i="18"/>
  <c r="G555" i="18"/>
  <c r="H555" i="18"/>
  <c r="I555" i="18"/>
  <c r="J555" i="18"/>
  <c r="K555" i="18"/>
  <c r="F556" i="18"/>
  <c r="G556" i="18"/>
  <c r="H556" i="18"/>
  <c r="I556" i="18"/>
  <c r="J556" i="18"/>
  <c r="K556" i="18"/>
  <c r="F557" i="18"/>
  <c r="G557" i="18"/>
  <c r="H557" i="18"/>
  <c r="I557" i="18"/>
  <c r="J557" i="18"/>
  <c r="K557" i="18"/>
  <c r="F558" i="18"/>
  <c r="G558" i="18"/>
  <c r="H558" i="18"/>
  <c r="I558" i="18"/>
  <c r="J558" i="18"/>
  <c r="K558" i="18"/>
  <c r="F559" i="18"/>
  <c r="G559" i="18"/>
  <c r="H559" i="18"/>
  <c r="I559" i="18"/>
  <c r="J559" i="18"/>
  <c r="K559" i="18"/>
  <c r="F560" i="18"/>
  <c r="G560" i="18"/>
  <c r="H560" i="18"/>
  <c r="I560" i="18"/>
  <c r="J560" i="18"/>
  <c r="K560" i="18"/>
  <c r="F561" i="18"/>
  <c r="G561" i="18"/>
  <c r="H561" i="18"/>
  <c r="I561" i="18"/>
  <c r="J561" i="18"/>
  <c r="K561" i="18"/>
  <c r="F562" i="18"/>
  <c r="G562" i="18"/>
  <c r="H562" i="18"/>
  <c r="I562" i="18"/>
  <c r="J562" i="18"/>
  <c r="K562" i="18"/>
  <c r="F563" i="18"/>
  <c r="G563" i="18"/>
  <c r="H563" i="18"/>
  <c r="I563" i="18"/>
  <c r="J563" i="18"/>
  <c r="K563" i="18"/>
  <c r="F564" i="18"/>
  <c r="G564" i="18"/>
  <c r="H564" i="18"/>
  <c r="I564" i="18"/>
  <c r="J564" i="18"/>
  <c r="K564" i="18"/>
  <c r="F565" i="18"/>
  <c r="G565" i="18"/>
  <c r="H565" i="18"/>
  <c r="I565" i="18"/>
  <c r="J565" i="18"/>
  <c r="K565" i="18"/>
  <c r="F566" i="18"/>
  <c r="G566" i="18"/>
  <c r="H566" i="18"/>
  <c r="I566" i="18"/>
  <c r="J566" i="18"/>
  <c r="K566" i="18"/>
  <c r="F567" i="18"/>
  <c r="G567" i="18"/>
  <c r="H567" i="18"/>
  <c r="I567" i="18"/>
  <c r="J567" i="18"/>
  <c r="K567" i="18"/>
  <c r="F568" i="18"/>
  <c r="G568" i="18"/>
  <c r="H568" i="18"/>
  <c r="I568" i="18"/>
  <c r="J568" i="18"/>
  <c r="K568" i="18"/>
  <c r="F569" i="18"/>
  <c r="G569" i="18"/>
  <c r="H569" i="18"/>
  <c r="I569" i="18"/>
  <c r="J569" i="18"/>
  <c r="K569" i="18"/>
  <c r="F570" i="18"/>
  <c r="G570" i="18"/>
  <c r="H570" i="18"/>
  <c r="I570" i="18"/>
  <c r="J570" i="18"/>
  <c r="K570" i="18"/>
  <c r="F571" i="18"/>
  <c r="G571" i="18"/>
  <c r="H571" i="18"/>
  <c r="I571" i="18"/>
  <c r="J571" i="18"/>
  <c r="K571" i="18"/>
  <c r="F572" i="18"/>
  <c r="G572" i="18"/>
  <c r="H572" i="18"/>
  <c r="I572" i="18"/>
  <c r="J572" i="18"/>
  <c r="K572" i="18"/>
  <c r="F573" i="18"/>
  <c r="G573" i="18"/>
  <c r="H573" i="18"/>
  <c r="I573" i="18"/>
  <c r="J573" i="18"/>
  <c r="K573" i="18"/>
  <c r="F574" i="18"/>
  <c r="G574" i="18"/>
  <c r="H574" i="18"/>
  <c r="I574" i="18"/>
  <c r="J574" i="18"/>
  <c r="K574" i="18"/>
  <c r="F575" i="18"/>
  <c r="G575" i="18"/>
  <c r="H575" i="18"/>
  <c r="I575" i="18"/>
  <c r="J575" i="18"/>
  <c r="K575" i="18"/>
  <c r="F576" i="18"/>
  <c r="G576" i="18"/>
  <c r="H576" i="18"/>
  <c r="I576" i="18"/>
  <c r="J576" i="18"/>
  <c r="K576" i="18"/>
  <c r="F577" i="18"/>
  <c r="G577" i="18"/>
  <c r="H577" i="18"/>
  <c r="I577" i="18"/>
  <c r="J577" i="18"/>
  <c r="K577" i="18"/>
  <c r="F578" i="18"/>
  <c r="G578" i="18"/>
  <c r="H578" i="18"/>
  <c r="I578" i="18"/>
  <c r="J578" i="18"/>
  <c r="K578" i="18"/>
  <c r="F579" i="18"/>
  <c r="G579" i="18"/>
  <c r="H579" i="18"/>
  <c r="I579" i="18"/>
  <c r="J579" i="18"/>
  <c r="K579" i="18"/>
  <c r="F580" i="18"/>
  <c r="G580" i="18"/>
  <c r="H580" i="18"/>
  <c r="I580" i="18"/>
  <c r="J580" i="18"/>
  <c r="K580" i="18"/>
  <c r="F581" i="18"/>
  <c r="G581" i="18"/>
  <c r="H581" i="18"/>
  <c r="I581" i="18"/>
  <c r="J581" i="18"/>
  <c r="K581" i="18"/>
  <c r="F582" i="18"/>
  <c r="G582" i="18"/>
  <c r="H582" i="18"/>
  <c r="I582" i="18"/>
  <c r="J582" i="18"/>
  <c r="K582" i="18"/>
  <c r="F583" i="18"/>
  <c r="G583" i="18"/>
  <c r="H583" i="18"/>
  <c r="I583" i="18"/>
  <c r="J583" i="18"/>
  <c r="K583" i="18"/>
  <c r="F584" i="18"/>
  <c r="G584" i="18"/>
  <c r="H584" i="18"/>
  <c r="I584" i="18"/>
  <c r="J584" i="18"/>
  <c r="K584" i="18"/>
  <c r="F585" i="18"/>
  <c r="G585" i="18"/>
  <c r="H585" i="18"/>
  <c r="I585" i="18"/>
  <c r="J585" i="18"/>
  <c r="K585" i="18"/>
  <c r="F586" i="18"/>
  <c r="G586" i="18"/>
  <c r="H586" i="18"/>
  <c r="I586" i="18"/>
  <c r="J586" i="18"/>
  <c r="K586" i="18"/>
  <c r="F587" i="18"/>
  <c r="G587" i="18"/>
  <c r="H587" i="18"/>
  <c r="I587" i="18"/>
  <c r="J587" i="18"/>
  <c r="K587" i="18"/>
  <c r="F588" i="18"/>
  <c r="G588" i="18"/>
  <c r="H588" i="18"/>
  <c r="I588" i="18"/>
  <c r="J588" i="18"/>
  <c r="K588" i="18"/>
  <c r="F589" i="18"/>
  <c r="G589" i="18"/>
  <c r="H589" i="18"/>
  <c r="I589" i="18"/>
  <c r="J589" i="18"/>
  <c r="K589" i="18"/>
  <c r="F590" i="18"/>
  <c r="G590" i="18"/>
  <c r="H590" i="18"/>
  <c r="I590" i="18"/>
  <c r="J590" i="18"/>
  <c r="K590" i="18"/>
  <c r="F591" i="18"/>
  <c r="G591" i="18"/>
  <c r="H591" i="18"/>
  <c r="I591" i="18"/>
  <c r="J591" i="18"/>
  <c r="K591" i="18"/>
  <c r="F592" i="18"/>
  <c r="G592" i="18"/>
  <c r="H592" i="18"/>
  <c r="I592" i="18"/>
  <c r="J592" i="18"/>
  <c r="K592" i="18"/>
  <c r="F593" i="18"/>
  <c r="G593" i="18"/>
  <c r="H593" i="18"/>
  <c r="I593" i="18"/>
  <c r="J593" i="18"/>
  <c r="K593" i="18"/>
  <c r="F594" i="18"/>
  <c r="G594" i="18"/>
  <c r="H594" i="18"/>
  <c r="I594" i="18"/>
  <c r="J594" i="18"/>
  <c r="K594" i="18"/>
  <c r="F595" i="18"/>
  <c r="G595" i="18"/>
  <c r="H595" i="18"/>
  <c r="I595" i="18"/>
  <c r="J595" i="18"/>
  <c r="K595" i="18"/>
  <c r="F596" i="18"/>
  <c r="G596" i="18"/>
  <c r="H596" i="18"/>
  <c r="I596" i="18"/>
  <c r="J596" i="18"/>
  <c r="K596" i="18"/>
  <c r="F597" i="18"/>
  <c r="G597" i="18"/>
  <c r="H597" i="18"/>
  <c r="I597" i="18"/>
  <c r="J597" i="18"/>
  <c r="K597" i="18"/>
  <c r="F598" i="18"/>
  <c r="G598" i="18"/>
  <c r="H598" i="18"/>
  <c r="I598" i="18"/>
  <c r="J598" i="18"/>
  <c r="K598" i="18"/>
  <c r="F599" i="18"/>
  <c r="G599" i="18"/>
  <c r="H599" i="18"/>
  <c r="I599" i="18"/>
  <c r="J599" i="18"/>
  <c r="K599" i="18"/>
  <c r="F600" i="18"/>
  <c r="G600" i="18"/>
  <c r="H600" i="18"/>
  <c r="I600" i="18"/>
  <c r="J600" i="18"/>
  <c r="K600" i="18"/>
  <c r="F601" i="18"/>
  <c r="G601" i="18"/>
  <c r="H601" i="18"/>
  <c r="I601" i="18"/>
  <c r="J601" i="18"/>
  <c r="K601" i="18"/>
  <c r="F602" i="18"/>
  <c r="G602" i="18"/>
  <c r="H602" i="18"/>
  <c r="I602" i="18"/>
  <c r="J602" i="18"/>
  <c r="K602" i="18"/>
  <c r="F603" i="18"/>
  <c r="G603" i="18"/>
  <c r="H603" i="18"/>
  <c r="I603" i="18"/>
  <c r="J603" i="18"/>
  <c r="K603" i="18"/>
  <c r="F604" i="18"/>
  <c r="G604" i="18"/>
  <c r="H604" i="18"/>
  <c r="I604" i="18"/>
  <c r="J604" i="18"/>
  <c r="K604" i="18"/>
  <c r="F605" i="18"/>
  <c r="G605" i="18"/>
  <c r="H605" i="18"/>
  <c r="I605" i="18"/>
  <c r="J605" i="18"/>
  <c r="K605" i="18"/>
  <c r="F606" i="18"/>
  <c r="G606" i="18"/>
  <c r="H606" i="18"/>
  <c r="I606" i="18"/>
  <c r="J606" i="18"/>
  <c r="K606" i="18"/>
  <c r="F607" i="18"/>
  <c r="G607" i="18"/>
  <c r="H607" i="18"/>
  <c r="I607" i="18"/>
  <c r="J607" i="18"/>
  <c r="K607" i="18"/>
  <c r="F608" i="18"/>
  <c r="G608" i="18"/>
  <c r="H608" i="18"/>
  <c r="I608" i="18"/>
  <c r="J608" i="18"/>
  <c r="K608" i="18"/>
  <c r="F609" i="18"/>
  <c r="G609" i="18"/>
  <c r="H609" i="18"/>
  <c r="I609" i="18"/>
  <c r="J609" i="18"/>
  <c r="K609" i="18"/>
  <c r="F610" i="18"/>
  <c r="G610" i="18"/>
  <c r="H610" i="18"/>
  <c r="I610" i="18"/>
  <c r="J610" i="18"/>
  <c r="K610" i="18"/>
  <c r="F611" i="18"/>
  <c r="G611" i="18"/>
  <c r="H611" i="18"/>
  <c r="I611" i="18"/>
  <c r="J611" i="18"/>
  <c r="K611" i="18"/>
  <c r="K12" i="18"/>
  <c r="J12" i="18"/>
  <c r="I12" i="18"/>
  <c r="H12" i="18"/>
  <c r="G12" i="18"/>
  <c r="F12" i="18"/>
  <c r="E11" i="18"/>
  <c r="AF11" i="18" s="1"/>
  <c r="C11" i="18"/>
  <c r="C12" i="18" s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AO10" i="18"/>
  <c r="AN10" i="18"/>
  <c r="AM10" i="18"/>
  <c r="AL10" i="18"/>
  <c r="AK10" i="18"/>
  <c r="AJ10" i="18"/>
  <c r="AI10" i="18"/>
  <c r="AH10" i="18"/>
  <c r="AG10" i="18"/>
  <c r="AF10" i="18"/>
  <c r="AU8" i="18"/>
  <c r="AT8" i="18"/>
  <c r="AS8" i="18"/>
  <c r="AO8" i="18"/>
  <c r="AN8" i="18"/>
  <c r="AM8" i="18"/>
  <c r="AL8" i="18"/>
  <c r="AK8" i="18"/>
  <c r="AJ8" i="18"/>
  <c r="AI8" i="18"/>
  <c r="AH8" i="18"/>
  <c r="AG8" i="18"/>
  <c r="AF8" i="18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1" i="17"/>
  <c r="F13" i="17"/>
  <c r="G13" i="17"/>
  <c r="I13" i="17"/>
  <c r="J13" i="17"/>
  <c r="K13" i="17"/>
  <c r="AU13" i="17"/>
  <c r="F14" i="17"/>
  <c r="G14" i="17"/>
  <c r="I14" i="17"/>
  <c r="J14" i="17"/>
  <c r="K14" i="17"/>
  <c r="AU14" i="17"/>
  <c r="F15" i="17"/>
  <c r="G15" i="17"/>
  <c r="I15" i="17"/>
  <c r="J15" i="17"/>
  <c r="K15" i="17"/>
  <c r="AU15" i="17"/>
  <c r="F16" i="17"/>
  <c r="G16" i="17"/>
  <c r="I16" i="17"/>
  <c r="J16" i="17"/>
  <c r="K16" i="17"/>
  <c r="AU16" i="17"/>
  <c r="F17" i="17"/>
  <c r="G17" i="17"/>
  <c r="I17" i="17"/>
  <c r="J17" i="17"/>
  <c r="K17" i="17"/>
  <c r="AU17" i="17"/>
  <c r="F18" i="17"/>
  <c r="G18" i="17"/>
  <c r="I18" i="17"/>
  <c r="J18" i="17"/>
  <c r="K18" i="17"/>
  <c r="AU18" i="17"/>
  <c r="F19" i="17"/>
  <c r="G19" i="17"/>
  <c r="I19" i="17"/>
  <c r="J19" i="17"/>
  <c r="K19" i="17"/>
  <c r="AU19" i="17"/>
  <c r="F20" i="17"/>
  <c r="G20" i="17"/>
  <c r="I20" i="17"/>
  <c r="J20" i="17"/>
  <c r="K20" i="17"/>
  <c r="AU20" i="17"/>
  <c r="F21" i="17"/>
  <c r="G21" i="17"/>
  <c r="I21" i="17"/>
  <c r="J21" i="17"/>
  <c r="K21" i="17"/>
  <c r="AU21" i="17"/>
  <c r="F22" i="17"/>
  <c r="G22" i="17"/>
  <c r="I22" i="17"/>
  <c r="J22" i="17"/>
  <c r="K22" i="17"/>
  <c r="AU22" i="17"/>
  <c r="F23" i="17"/>
  <c r="G23" i="17"/>
  <c r="I23" i="17"/>
  <c r="J23" i="17"/>
  <c r="K23" i="17"/>
  <c r="AU23" i="17"/>
  <c r="F24" i="17"/>
  <c r="G24" i="17"/>
  <c r="I24" i="17"/>
  <c r="J24" i="17"/>
  <c r="K24" i="17"/>
  <c r="AU24" i="17"/>
  <c r="F25" i="17"/>
  <c r="G25" i="17"/>
  <c r="I25" i="17"/>
  <c r="J25" i="17"/>
  <c r="K25" i="17"/>
  <c r="AU25" i="17"/>
  <c r="F26" i="17"/>
  <c r="G26" i="17"/>
  <c r="I26" i="17"/>
  <c r="J26" i="17"/>
  <c r="K26" i="17"/>
  <c r="AU26" i="17"/>
  <c r="F27" i="17"/>
  <c r="G27" i="17"/>
  <c r="I27" i="17"/>
  <c r="J27" i="17"/>
  <c r="K27" i="17"/>
  <c r="AU27" i="17"/>
  <c r="F28" i="17"/>
  <c r="G28" i="17"/>
  <c r="I28" i="17"/>
  <c r="J28" i="17"/>
  <c r="K28" i="17"/>
  <c r="AU28" i="17"/>
  <c r="F29" i="17"/>
  <c r="G29" i="17"/>
  <c r="I29" i="17"/>
  <c r="J29" i="17"/>
  <c r="K29" i="17"/>
  <c r="AU29" i="17"/>
  <c r="F30" i="17"/>
  <c r="G30" i="17"/>
  <c r="I30" i="17"/>
  <c r="J30" i="17"/>
  <c r="K30" i="17"/>
  <c r="AU30" i="17"/>
  <c r="F31" i="17"/>
  <c r="G31" i="17"/>
  <c r="I31" i="17"/>
  <c r="J31" i="17"/>
  <c r="K31" i="17"/>
  <c r="AU31" i="17"/>
  <c r="F32" i="17"/>
  <c r="G32" i="17"/>
  <c r="I32" i="17"/>
  <c r="J32" i="17"/>
  <c r="K32" i="17"/>
  <c r="AU32" i="17"/>
  <c r="F33" i="17"/>
  <c r="G33" i="17"/>
  <c r="I33" i="17"/>
  <c r="J33" i="17"/>
  <c r="K33" i="17"/>
  <c r="AU33" i="17"/>
  <c r="F34" i="17"/>
  <c r="G34" i="17"/>
  <c r="I34" i="17"/>
  <c r="J34" i="17"/>
  <c r="K34" i="17"/>
  <c r="AU34" i="17"/>
  <c r="F35" i="17"/>
  <c r="G35" i="17"/>
  <c r="I35" i="17"/>
  <c r="J35" i="17"/>
  <c r="K35" i="17"/>
  <c r="AU35" i="17"/>
  <c r="F36" i="17"/>
  <c r="G36" i="17"/>
  <c r="I36" i="17"/>
  <c r="J36" i="17"/>
  <c r="K36" i="17"/>
  <c r="AU36" i="17"/>
  <c r="F37" i="17"/>
  <c r="G37" i="17"/>
  <c r="I37" i="17"/>
  <c r="J37" i="17"/>
  <c r="K37" i="17"/>
  <c r="AU37" i="17"/>
  <c r="F38" i="17"/>
  <c r="G38" i="17"/>
  <c r="I38" i="17"/>
  <c r="J38" i="17"/>
  <c r="K38" i="17"/>
  <c r="AU38" i="17"/>
  <c r="F39" i="17"/>
  <c r="G39" i="17"/>
  <c r="I39" i="17"/>
  <c r="J39" i="17"/>
  <c r="K39" i="17"/>
  <c r="AU39" i="17"/>
  <c r="F40" i="17"/>
  <c r="G40" i="17"/>
  <c r="I40" i="17"/>
  <c r="J40" i="17"/>
  <c r="K40" i="17"/>
  <c r="AU40" i="17"/>
  <c r="F41" i="17"/>
  <c r="G41" i="17"/>
  <c r="I41" i="17"/>
  <c r="J41" i="17"/>
  <c r="K41" i="17"/>
  <c r="AU41" i="17"/>
  <c r="F42" i="17"/>
  <c r="G42" i="17"/>
  <c r="I42" i="17"/>
  <c r="J42" i="17"/>
  <c r="K42" i="17"/>
  <c r="AU42" i="17"/>
  <c r="F43" i="17"/>
  <c r="G43" i="17"/>
  <c r="I43" i="17"/>
  <c r="J43" i="17"/>
  <c r="K43" i="17"/>
  <c r="AU43" i="17"/>
  <c r="F44" i="17"/>
  <c r="G44" i="17"/>
  <c r="I44" i="17"/>
  <c r="J44" i="17"/>
  <c r="K44" i="17"/>
  <c r="AU44" i="17"/>
  <c r="F45" i="17"/>
  <c r="G45" i="17"/>
  <c r="I45" i="17"/>
  <c r="J45" i="17"/>
  <c r="K45" i="17"/>
  <c r="AU45" i="17"/>
  <c r="F46" i="17"/>
  <c r="G46" i="17"/>
  <c r="I46" i="17"/>
  <c r="J46" i="17"/>
  <c r="K46" i="17"/>
  <c r="AU46" i="17"/>
  <c r="F47" i="17"/>
  <c r="G47" i="17"/>
  <c r="I47" i="17"/>
  <c r="J47" i="17"/>
  <c r="K47" i="17"/>
  <c r="AU47" i="17"/>
  <c r="F48" i="17"/>
  <c r="G48" i="17"/>
  <c r="I48" i="17"/>
  <c r="J48" i="17"/>
  <c r="K48" i="17"/>
  <c r="AU48" i="17"/>
  <c r="F49" i="17"/>
  <c r="G49" i="17"/>
  <c r="I49" i="17"/>
  <c r="J49" i="17"/>
  <c r="K49" i="17"/>
  <c r="AU49" i="17"/>
  <c r="F50" i="17"/>
  <c r="G50" i="17"/>
  <c r="I50" i="17"/>
  <c r="J50" i="17"/>
  <c r="K50" i="17"/>
  <c r="AU50" i="17"/>
  <c r="F51" i="17"/>
  <c r="G51" i="17"/>
  <c r="I51" i="17"/>
  <c r="J51" i="17"/>
  <c r="K51" i="17"/>
  <c r="AU51" i="17"/>
  <c r="F52" i="17"/>
  <c r="G52" i="17"/>
  <c r="I52" i="17"/>
  <c r="J52" i="17"/>
  <c r="K52" i="17"/>
  <c r="AU52" i="17"/>
  <c r="F53" i="17"/>
  <c r="G53" i="17"/>
  <c r="I53" i="17"/>
  <c r="J53" i="17"/>
  <c r="K53" i="17"/>
  <c r="AU53" i="17"/>
  <c r="F54" i="17"/>
  <c r="G54" i="17"/>
  <c r="I54" i="17"/>
  <c r="J54" i="17"/>
  <c r="K54" i="17"/>
  <c r="AU54" i="17"/>
  <c r="F55" i="17"/>
  <c r="G55" i="17"/>
  <c r="I55" i="17"/>
  <c r="J55" i="17"/>
  <c r="K55" i="17"/>
  <c r="AU55" i="17"/>
  <c r="F56" i="17"/>
  <c r="G56" i="17"/>
  <c r="I56" i="17"/>
  <c r="J56" i="17"/>
  <c r="K56" i="17"/>
  <c r="AU56" i="17"/>
  <c r="F57" i="17"/>
  <c r="G57" i="17"/>
  <c r="I57" i="17"/>
  <c r="J57" i="17"/>
  <c r="K57" i="17"/>
  <c r="AU57" i="17"/>
  <c r="F58" i="17"/>
  <c r="G58" i="17"/>
  <c r="I58" i="17"/>
  <c r="J58" i="17"/>
  <c r="K58" i="17"/>
  <c r="AU58" i="17"/>
  <c r="F59" i="17"/>
  <c r="G59" i="17"/>
  <c r="I59" i="17"/>
  <c r="J59" i="17"/>
  <c r="K59" i="17"/>
  <c r="AU59" i="17"/>
  <c r="F60" i="17"/>
  <c r="G60" i="17"/>
  <c r="I60" i="17"/>
  <c r="J60" i="17"/>
  <c r="K60" i="17"/>
  <c r="AU60" i="17"/>
  <c r="F61" i="17"/>
  <c r="G61" i="17"/>
  <c r="I61" i="17"/>
  <c r="J61" i="17"/>
  <c r="K61" i="17"/>
  <c r="AU61" i="17"/>
  <c r="F62" i="17"/>
  <c r="G62" i="17"/>
  <c r="I62" i="17"/>
  <c r="J62" i="17"/>
  <c r="K62" i="17"/>
  <c r="AU62" i="17"/>
  <c r="F63" i="17"/>
  <c r="G63" i="17"/>
  <c r="I63" i="17"/>
  <c r="J63" i="17"/>
  <c r="K63" i="17"/>
  <c r="AU63" i="17"/>
  <c r="F64" i="17"/>
  <c r="G64" i="17"/>
  <c r="I64" i="17"/>
  <c r="J64" i="17"/>
  <c r="K64" i="17"/>
  <c r="AU64" i="17"/>
  <c r="F65" i="17"/>
  <c r="G65" i="17"/>
  <c r="I65" i="17"/>
  <c r="J65" i="17"/>
  <c r="K65" i="17"/>
  <c r="AU65" i="17"/>
  <c r="F66" i="17"/>
  <c r="G66" i="17"/>
  <c r="I66" i="17"/>
  <c r="J66" i="17"/>
  <c r="K66" i="17"/>
  <c r="AU66" i="17"/>
  <c r="F67" i="17"/>
  <c r="G67" i="17"/>
  <c r="I67" i="17"/>
  <c r="J67" i="17"/>
  <c r="K67" i="17"/>
  <c r="AU67" i="17"/>
  <c r="F68" i="17"/>
  <c r="G68" i="17"/>
  <c r="I68" i="17"/>
  <c r="J68" i="17"/>
  <c r="K68" i="17"/>
  <c r="AU68" i="17"/>
  <c r="F69" i="17"/>
  <c r="G69" i="17"/>
  <c r="I69" i="17"/>
  <c r="J69" i="17"/>
  <c r="K69" i="17"/>
  <c r="AU69" i="17"/>
  <c r="F70" i="17"/>
  <c r="G70" i="17"/>
  <c r="I70" i="17"/>
  <c r="J70" i="17"/>
  <c r="K70" i="17"/>
  <c r="AU70" i="17"/>
  <c r="F71" i="17"/>
  <c r="G71" i="17"/>
  <c r="I71" i="17"/>
  <c r="J71" i="17"/>
  <c r="K71" i="17"/>
  <c r="AU71" i="17"/>
  <c r="F72" i="17"/>
  <c r="G72" i="17"/>
  <c r="I72" i="17"/>
  <c r="J72" i="17"/>
  <c r="K72" i="17"/>
  <c r="AU72" i="17"/>
  <c r="F73" i="17"/>
  <c r="G73" i="17"/>
  <c r="I73" i="17"/>
  <c r="J73" i="17"/>
  <c r="K73" i="17"/>
  <c r="AU73" i="17"/>
  <c r="F74" i="17"/>
  <c r="G74" i="17"/>
  <c r="I74" i="17"/>
  <c r="J74" i="17"/>
  <c r="K74" i="17"/>
  <c r="AU74" i="17"/>
  <c r="F75" i="17"/>
  <c r="G75" i="17"/>
  <c r="I75" i="17"/>
  <c r="J75" i="17"/>
  <c r="K75" i="17"/>
  <c r="AU75" i="17"/>
  <c r="F76" i="17"/>
  <c r="G76" i="17"/>
  <c r="I76" i="17"/>
  <c r="J76" i="17"/>
  <c r="K76" i="17"/>
  <c r="AU76" i="17"/>
  <c r="F77" i="17"/>
  <c r="G77" i="17"/>
  <c r="I77" i="17"/>
  <c r="J77" i="17"/>
  <c r="K77" i="17"/>
  <c r="AU77" i="17"/>
  <c r="F78" i="17"/>
  <c r="G78" i="17"/>
  <c r="I78" i="17"/>
  <c r="J78" i="17"/>
  <c r="K78" i="17"/>
  <c r="AU78" i="17"/>
  <c r="F79" i="17"/>
  <c r="G79" i="17"/>
  <c r="I79" i="17"/>
  <c r="J79" i="17"/>
  <c r="K79" i="17"/>
  <c r="AU79" i="17"/>
  <c r="F80" i="17"/>
  <c r="G80" i="17"/>
  <c r="I80" i="17"/>
  <c r="J80" i="17"/>
  <c r="K80" i="17"/>
  <c r="AU80" i="17"/>
  <c r="F81" i="17"/>
  <c r="G81" i="17"/>
  <c r="I81" i="17"/>
  <c r="J81" i="17"/>
  <c r="K81" i="17"/>
  <c r="AU81" i="17"/>
  <c r="F82" i="17"/>
  <c r="G82" i="17"/>
  <c r="I82" i="17"/>
  <c r="J82" i="17"/>
  <c r="K82" i="17"/>
  <c r="AU82" i="17"/>
  <c r="F83" i="17"/>
  <c r="G83" i="17"/>
  <c r="I83" i="17"/>
  <c r="J83" i="17"/>
  <c r="K83" i="17"/>
  <c r="AU83" i="17"/>
  <c r="F84" i="17"/>
  <c r="G84" i="17"/>
  <c r="I84" i="17"/>
  <c r="J84" i="17"/>
  <c r="K84" i="17"/>
  <c r="AU84" i="17"/>
  <c r="F85" i="17"/>
  <c r="G85" i="17"/>
  <c r="I85" i="17"/>
  <c r="J85" i="17"/>
  <c r="K85" i="17"/>
  <c r="AU85" i="17"/>
  <c r="F86" i="17"/>
  <c r="G86" i="17"/>
  <c r="I86" i="17"/>
  <c r="J86" i="17"/>
  <c r="K86" i="17"/>
  <c r="AU86" i="17"/>
  <c r="F87" i="17"/>
  <c r="G87" i="17"/>
  <c r="I87" i="17"/>
  <c r="J87" i="17"/>
  <c r="K87" i="17"/>
  <c r="AU87" i="17"/>
  <c r="F88" i="17"/>
  <c r="G88" i="17"/>
  <c r="I88" i="17"/>
  <c r="J88" i="17"/>
  <c r="K88" i="17"/>
  <c r="AU88" i="17"/>
  <c r="F89" i="17"/>
  <c r="G89" i="17"/>
  <c r="I89" i="17"/>
  <c r="J89" i="17"/>
  <c r="K89" i="17"/>
  <c r="AU89" i="17"/>
  <c r="F90" i="17"/>
  <c r="G90" i="17"/>
  <c r="I90" i="17"/>
  <c r="J90" i="17"/>
  <c r="K90" i="17"/>
  <c r="AU90" i="17"/>
  <c r="F91" i="17"/>
  <c r="G91" i="17"/>
  <c r="I91" i="17"/>
  <c r="J91" i="17"/>
  <c r="K91" i="17"/>
  <c r="AU91" i="17"/>
  <c r="F92" i="17"/>
  <c r="G92" i="17"/>
  <c r="I92" i="17"/>
  <c r="J92" i="17"/>
  <c r="K92" i="17"/>
  <c r="AU92" i="17"/>
  <c r="F93" i="17"/>
  <c r="G93" i="17"/>
  <c r="I93" i="17"/>
  <c r="J93" i="17"/>
  <c r="K93" i="17"/>
  <c r="AU93" i="17"/>
  <c r="F94" i="17"/>
  <c r="G94" i="17"/>
  <c r="I94" i="17"/>
  <c r="J94" i="17"/>
  <c r="K94" i="17"/>
  <c r="AU94" i="17"/>
  <c r="F95" i="17"/>
  <c r="G95" i="17"/>
  <c r="I95" i="17"/>
  <c r="J95" i="17"/>
  <c r="K95" i="17"/>
  <c r="AU95" i="17"/>
  <c r="F96" i="17"/>
  <c r="G96" i="17"/>
  <c r="I96" i="17"/>
  <c r="J96" i="17"/>
  <c r="K96" i="17"/>
  <c r="AU96" i="17"/>
  <c r="F97" i="17"/>
  <c r="G97" i="17"/>
  <c r="I97" i="17"/>
  <c r="J97" i="17"/>
  <c r="K97" i="17"/>
  <c r="AU97" i="17"/>
  <c r="F98" i="17"/>
  <c r="G98" i="17"/>
  <c r="I98" i="17"/>
  <c r="J98" i="17"/>
  <c r="K98" i="17"/>
  <c r="AU98" i="17"/>
  <c r="F99" i="17"/>
  <c r="G99" i="17"/>
  <c r="I99" i="17"/>
  <c r="J99" i="17"/>
  <c r="K99" i="17"/>
  <c r="AU99" i="17"/>
  <c r="F100" i="17"/>
  <c r="G100" i="17"/>
  <c r="I100" i="17"/>
  <c r="J100" i="17"/>
  <c r="K100" i="17"/>
  <c r="AU100" i="17"/>
  <c r="F101" i="17"/>
  <c r="G101" i="17"/>
  <c r="I101" i="17"/>
  <c r="J101" i="17"/>
  <c r="K101" i="17"/>
  <c r="AU101" i="17"/>
  <c r="F102" i="17"/>
  <c r="G102" i="17"/>
  <c r="I102" i="17"/>
  <c r="J102" i="17"/>
  <c r="K102" i="17"/>
  <c r="AU102" i="17"/>
  <c r="F103" i="17"/>
  <c r="G103" i="17"/>
  <c r="I103" i="17"/>
  <c r="J103" i="17"/>
  <c r="K103" i="17"/>
  <c r="AU103" i="17"/>
  <c r="F104" i="17"/>
  <c r="G104" i="17"/>
  <c r="I104" i="17"/>
  <c r="J104" i="17"/>
  <c r="K104" i="17"/>
  <c r="AU104" i="17"/>
  <c r="F105" i="17"/>
  <c r="G105" i="17"/>
  <c r="I105" i="17"/>
  <c r="J105" i="17"/>
  <c r="K105" i="17"/>
  <c r="AU105" i="17"/>
  <c r="F106" i="17"/>
  <c r="G106" i="17"/>
  <c r="I106" i="17"/>
  <c r="J106" i="17"/>
  <c r="K106" i="17"/>
  <c r="AU106" i="17"/>
  <c r="F107" i="17"/>
  <c r="G107" i="17"/>
  <c r="I107" i="17"/>
  <c r="J107" i="17"/>
  <c r="K107" i="17"/>
  <c r="AU107" i="17"/>
  <c r="F108" i="17"/>
  <c r="G108" i="17"/>
  <c r="I108" i="17"/>
  <c r="J108" i="17"/>
  <c r="K108" i="17"/>
  <c r="AU108" i="17"/>
  <c r="F109" i="17"/>
  <c r="G109" i="17"/>
  <c r="I109" i="17"/>
  <c r="J109" i="17"/>
  <c r="K109" i="17"/>
  <c r="AU109" i="17"/>
  <c r="F110" i="17"/>
  <c r="G110" i="17"/>
  <c r="I110" i="17"/>
  <c r="J110" i="17"/>
  <c r="K110" i="17"/>
  <c r="AU110" i="17"/>
  <c r="F111" i="17"/>
  <c r="G111" i="17"/>
  <c r="I111" i="17"/>
  <c r="J111" i="17"/>
  <c r="K111" i="17"/>
  <c r="AU111" i="17"/>
  <c r="F112" i="17"/>
  <c r="G112" i="17"/>
  <c r="I112" i="17"/>
  <c r="J112" i="17"/>
  <c r="K112" i="17"/>
  <c r="AU112" i="17"/>
  <c r="F113" i="17"/>
  <c r="G113" i="17"/>
  <c r="I113" i="17"/>
  <c r="J113" i="17"/>
  <c r="K113" i="17"/>
  <c r="AU113" i="17"/>
  <c r="F114" i="17"/>
  <c r="G114" i="17"/>
  <c r="I114" i="17"/>
  <c r="J114" i="17"/>
  <c r="K114" i="17"/>
  <c r="AU114" i="17"/>
  <c r="F115" i="17"/>
  <c r="G115" i="17"/>
  <c r="I115" i="17"/>
  <c r="J115" i="17"/>
  <c r="K115" i="17"/>
  <c r="AU115" i="17"/>
  <c r="F116" i="17"/>
  <c r="G116" i="17"/>
  <c r="I116" i="17"/>
  <c r="J116" i="17"/>
  <c r="K116" i="17"/>
  <c r="AU116" i="17"/>
  <c r="F117" i="17"/>
  <c r="G117" i="17"/>
  <c r="I117" i="17"/>
  <c r="J117" i="17"/>
  <c r="K117" i="17"/>
  <c r="AU117" i="17"/>
  <c r="F118" i="17"/>
  <c r="G118" i="17"/>
  <c r="I118" i="17"/>
  <c r="J118" i="17"/>
  <c r="K118" i="17"/>
  <c r="AU118" i="17"/>
  <c r="F119" i="17"/>
  <c r="G119" i="17"/>
  <c r="I119" i="17"/>
  <c r="J119" i="17"/>
  <c r="K119" i="17"/>
  <c r="AU119" i="17"/>
  <c r="F120" i="17"/>
  <c r="G120" i="17"/>
  <c r="I120" i="17"/>
  <c r="J120" i="17"/>
  <c r="K120" i="17"/>
  <c r="AU120" i="17"/>
  <c r="F121" i="17"/>
  <c r="G121" i="17"/>
  <c r="I121" i="17"/>
  <c r="J121" i="17"/>
  <c r="K121" i="17"/>
  <c r="AU121" i="17"/>
  <c r="F122" i="17"/>
  <c r="G122" i="17"/>
  <c r="I122" i="17"/>
  <c r="J122" i="17"/>
  <c r="K122" i="17"/>
  <c r="AU122" i="17"/>
  <c r="F123" i="17"/>
  <c r="G123" i="17"/>
  <c r="I123" i="17"/>
  <c r="J123" i="17"/>
  <c r="K123" i="17"/>
  <c r="AU123" i="17"/>
  <c r="F124" i="17"/>
  <c r="G124" i="17"/>
  <c r="I124" i="17"/>
  <c r="J124" i="17"/>
  <c r="K124" i="17"/>
  <c r="AU124" i="17"/>
  <c r="F125" i="17"/>
  <c r="G125" i="17"/>
  <c r="I125" i="17"/>
  <c r="J125" i="17"/>
  <c r="K125" i="17"/>
  <c r="AU125" i="17"/>
  <c r="F126" i="17"/>
  <c r="G126" i="17"/>
  <c r="I126" i="17"/>
  <c r="J126" i="17"/>
  <c r="K126" i="17"/>
  <c r="AU126" i="17"/>
  <c r="F127" i="17"/>
  <c r="G127" i="17"/>
  <c r="I127" i="17"/>
  <c r="J127" i="17"/>
  <c r="K127" i="17"/>
  <c r="AU127" i="17"/>
  <c r="F128" i="17"/>
  <c r="G128" i="17"/>
  <c r="I128" i="17"/>
  <c r="J128" i="17"/>
  <c r="K128" i="17"/>
  <c r="AU128" i="17"/>
  <c r="F129" i="17"/>
  <c r="G129" i="17"/>
  <c r="I129" i="17"/>
  <c r="J129" i="17"/>
  <c r="K129" i="17"/>
  <c r="AU129" i="17"/>
  <c r="F130" i="17"/>
  <c r="G130" i="17"/>
  <c r="I130" i="17"/>
  <c r="J130" i="17"/>
  <c r="K130" i="17"/>
  <c r="AU130" i="17"/>
  <c r="F131" i="17"/>
  <c r="G131" i="17"/>
  <c r="I131" i="17"/>
  <c r="J131" i="17"/>
  <c r="K131" i="17"/>
  <c r="AU131" i="17"/>
  <c r="F132" i="17"/>
  <c r="G132" i="17"/>
  <c r="I132" i="17"/>
  <c r="J132" i="17"/>
  <c r="K132" i="17"/>
  <c r="AU132" i="17"/>
  <c r="F133" i="17"/>
  <c r="G133" i="17"/>
  <c r="I133" i="17"/>
  <c r="J133" i="17"/>
  <c r="K133" i="17"/>
  <c r="AU133" i="17"/>
  <c r="F134" i="17"/>
  <c r="G134" i="17"/>
  <c r="I134" i="17"/>
  <c r="J134" i="17"/>
  <c r="K134" i="17"/>
  <c r="AU134" i="17"/>
  <c r="F135" i="17"/>
  <c r="G135" i="17"/>
  <c r="I135" i="17"/>
  <c r="J135" i="17"/>
  <c r="K135" i="17"/>
  <c r="AU135" i="17"/>
  <c r="F136" i="17"/>
  <c r="G136" i="17"/>
  <c r="I136" i="17"/>
  <c r="J136" i="17"/>
  <c r="K136" i="17"/>
  <c r="AU136" i="17"/>
  <c r="F137" i="17"/>
  <c r="G137" i="17"/>
  <c r="I137" i="17"/>
  <c r="J137" i="17"/>
  <c r="K137" i="17"/>
  <c r="AU137" i="17"/>
  <c r="F138" i="17"/>
  <c r="G138" i="17"/>
  <c r="I138" i="17"/>
  <c r="J138" i="17"/>
  <c r="K138" i="17"/>
  <c r="AU138" i="17"/>
  <c r="F139" i="17"/>
  <c r="G139" i="17"/>
  <c r="I139" i="17"/>
  <c r="J139" i="17"/>
  <c r="K139" i="17"/>
  <c r="AU139" i="17"/>
  <c r="F140" i="17"/>
  <c r="G140" i="17"/>
  <c r="I140" i="17"/>
  <c r="J140" i="17"/>
  <c r="K140" i="17"/>
  <c r="AU140" i="17"/>
  <c r="F141" i="17"/>
  <c r="G141" i="17"/>
  <c r="I141" i="17"/>
  <c r="J141" i="17"/>
  <c r="K141" i="17"/>
  <c r="AU141" i="17"/>
  <c r="F142" i="17"/>
  <c r="G142" i="17"/>
  <c r="I142" i="17"/>
  <c r="J142" i="17"/>
  <c r="K142" i="17"/>
  <c r="AU142" i="17"/>
  <c r="F143" i="17"/>
  <c r="G143" i="17"/>
  <c r="I143" i="17"/>
  <c r="J143" i="17"/>
  <c r="K143" i="17"/>
  <c r="AU143" i="17"/>
  <c r="F144" i="17"/>
  <c r="G144" i="17"/>
  <c r="I144" i="17"/>
  <c r="J144" i="17"/>
  <c r="K144" i="17"/>
  <c r="AU144" i="17"/>
  <c r="F145" i="17"/>
  <c r="G145" i="17"/>
  <c r="I145" i="17"/>
  <c r="J145" i="17"/>
  <c r="K145" i="17"/>
  <c r="AU145" i="17"/>
  <c r="F146" i="17"/>
  <c r="G146" i="17"/>
  <c r="I146" i="17"/>
  <c r="J146" i="17"/>
  <c r="K146" i="17"/>
  <c r="AU146" i="17"/>
  <c r="F147" i="17"/>
  <c r="G147" i="17"/>
  <c r="I147" i="17"/>
  <c r="J147" i="17"/>
  <c r="K147" i="17"/>
  <c r="AU147" i="17"/>
  <c r="F148" i="17"/>
  <c r="G148" i="17"/>
  <c r="I148" i="17"/>
  <c r="J148" i="17"/>
  <c r="K148" i="17"/>
  <c r="AU148" i="17"/>
  <c r="F149" i="17"/>
  <c r="G149" i="17"/>
  <c r="I149" i="17"/>
  <c r="J149" i="17"/>
  <c r="K149" i="17"/>
  <c r="AU149" i="17"/>
  <c r="F150" i="17"/>
  <c r="G150" i="17"/>
  <c r="I150" i="17"/>
  <c r="J150" i="17"/>
  <c r="K150" i="17"/>
  <c r="AU150" i="17"/>
  <c r="F151" i="17"/>
  <c r="G151" i="17"/>
  <c r="I151" i="17"/>
  <c r="J151" i="17"/>
  <c r="K151" i="17"/>
  <c r="AU151" i="17"/>
  <c r="F152" i="17"/>
  <c r="G152" i="17"/>
  <c r="I152" i="17"/>
  <c r="J152" i="17"/>
  <c r="K152" i="17"/>
  <c r="AU152" i="17"/>
  <c r="F153" i="17"/>
  <c r="G153" i="17"/>
  <c r="I153" i="17"/>
  <c r="J153" i="17"/>
  <c r="K153" i="17"/>
  <c r="AU153" i="17"/>
  <c r="F154" i="17"/>
  <c r="G154" i="17"/>
  <c r="I154" i="17"/>
  <c r="J154" i="17"/>
  <c r="K154" i="17"/>
  <c r="AU154" i="17"/>
  <c r="F155" i="17"/>
  <c r="G155" i="17"/>
  <c r="I155" i="17"/>
  <c r="J155" i="17"/>
  <c r="K155" i="17"/>
  <c r="AU155" i="17"/>
  <c r="F156" i="17"/>
  <c r="G156" i="17"/>
  <c r="I156" i="17"/>
  <c r="J156" i="17"/>
  <c r="K156" i="17"/>
  <c r="AU156" i="17"/>
  <c r="F157" i="17"/>
  <c r="G157" i="17"/>
  <c r="I157" i="17"/>
  <c r="J157" i="17"/>
  <c r="K157" i="17"/>
  <c r="AU157" i="17"/>
  <c r="F158" i="17"/>
  <c r="G158" i="17"/>
  <c r="I158" i="17"/>
  <c r="J158" i="17"/>
  <c r="K158" i="17"/>
  <c r="AU158" i="17"/>
  <c r="F159" i="17"/>
  <c r="G159" i="17"/>
  <c r="I159" i="17"/>
  <c r="J159" i="17"/>
  <c r="K159" i="17"/>
  <c r="AU159" i="17"/>
  <c r="F160" i="17"/>
  <c r="G160" i="17"/>
  <c r="I160" i="17"/>
  <c r="J160" i="17"/>
  <c r="K160" i="17"/>
  <c r="AU160" i="17"/>
  <c r="F161" i="17"/>
  <c r="G161" i="17"/>
  <c r="I161" i="17"/>
  <c r="J161" i="17"/>
  <c r="K161" i="17"/>
  <c r="AU161" i="17"/>
  <c r="F162" i="17"/>
  <c r="G162" i="17"/>
  <c r="I162" i="17"/>
  <c r="J162" i="17"/>
  <c r="K162" i="17"/>
  <c r="AU162" i="17"/>
  <c r="F163" i="17"/>
  <c r="G163" i="17"/>
  <c r="I163" i="17"/>
  <c r="J163" i="17"/>
  <c r="K163" i="17"/>
  <c r="AU163" i="17"/>
  <c r="F164" i="17"/>
  <c r="G164" i="17"/>
  <c r="I164" i="17"/>
  <c r="J164" i="17"/>
  <c r="K164" i="17"/>
  <c r="AU164" i="17"/>
  <c r="F165" i="17"/>
  <c r="G165" i="17"/>
  <c r="I165" i="17"/>
  <c r="J165" i="17"/>
  <c r="K165" i="17"/>
  <c r="AU165" i="17"/>
  <c r="F166" i="17"/>
  <c r="G166" i="17"/>
  <c r="I166" i="17"/>
  <c r="J166" i="17"/>
  <c r="K166" i="17"/>
  <c r="AU166" i="17"/>
  <c r="F167" i="17"/>
  <c r="G167" i="17"/>
  <c r="I167" i="17"/>
  <c r="J167" i="17"/>
  <c r="K167" i="17"/>
  <c r="AU167" i="17"/>
  <c r="F168" i="17"/>
  <c r="G168" i="17"/>
  <c r="I168" i="17"/>
  <c r="J168" i="17"/>
  <c r="K168" i="17"/>
  <c r="AU168" i="17"/>
  <c r="F169" i="17"/>
  <c r="G169" i="17"/>
  <c r="I169" i="17"/>
  <c r="J169" i="17"/>
  <c r="K169" i="17"/>
  <c r="AU169" i="17"/>
  <c r="F170" i="17"/>
  <c r="G170" i="17"/>
  <c r="I170" i="17"/>
  <c r="J170" i="17"/>
  <c r="K170" i="17"/>
  <c r="AU170" i="17"/>
  <c r="F171" i="17"/>
  <c r="G171" i="17"/>
  <c r="I171" i="17"/>
  <c r="J171" i="17"/>
  <c r="K171" i="17"/>
  <c r="AU171" i="17"/>
  <c r="F172" i="17"/>
  <c r="G172" i="17"/>
  <c r="I172" i="17"/>
  <c r="J172" i="17"/>
  <c r="K172" i="17"/>
  <c r="AU172" i="17"/>
  <c r="F173" i="17"/>
  <c r="G173" i="17"/>
  <c r="I173" i="17"/>
  <c r="J173" i="17"/>
  <c r="K173" i="17"/>
  <c r="AU173" i="17"/>
  <c r="F174" i="17"/>
  <c r="G174" i="17"/>
  <c r="I174" i="17"/>
  <c r="J174" i="17"/>
  <c r="K174" i="17"/>
  <c r="AU174" i="17"/>
  <c r="F175" i="17"/>
  <c r="G175" i="17"/>
  <c r="I175" i="17"/>
  <c r="J175" i="17"/>
  <c r="K175" i="17"/>
  <c r="AU175" i="17"/>
  <c r="F176" i="17"/>
  <c r="G176" i="17"/>
  <c r="I176" i="17"/>
  <c r="J176" i="17"/>
  <c r="K176" i="17"/>
  <c r="AU176" i="17"/>
  <c r="F177" i="17"/>
  <c r="G177" i="17"/>
  <c r="I177" i="17"/>
  <c r="J177" i="17"/>
  <c r="K177" i="17"/>
  <c r="AU177" i="17"/>
  <c r="F178" i="17"/>
  <c r="G178" i="17"/>
  <c r="I178" i="17"/>
  <c r="J178" i="17"/>
  <c r="K178" i="17"/>
  <c r="AU178" i="17"/>
  <c r="F179" i="17"/>
  <c r="G179" i="17"/>
  <c r="I179" i="17"/>
  <c r="J179" i="17"/>
  <c r="K179" i="17"/>
  <c r="AU179" i="17"/>
  <c r="F180" i="17"/>
  <c r="G180" i="17"/>
  <c r="I180" i="17"/>
  <c r="J180" i="17"/>
  <c r="K180" i="17"/>
  <c r="AU180" i="17"/>
  <c r="F181" i="17"/>
  <c r="G181" i="17"/>
  <c r="I181" i="17"/>
  <c r="J181" i="17"/>
  <c r="K181" i="17"/>
  <c r="AU181" i="17"/>
  <c r="F182" i="17"/>
  <c r="G182" i="17"/>
  <c r="I182" i="17"/>
  <c r="J182" i="17"/>
  <c r="K182" i="17"/>
  <c r="AU182" i="17"/>
  <c r="F183" i="17"/>
  <c r="G183" i="17"/>
  <c r="I183" i="17"/>
  <c r="J183" i="17"/>
  <c r="K183" i="17"/>
  <c r="AU183" i="17"/>
  <c r="F184" i="17"/>
  <c r="G184" i="17"/>
  <c r="I184" i="17"/>
  <c r="J184" i="17"/>
  <c r="K184" i="17"/>
  <c r="AU184" i="17"/>
  <c r="F185" i="17"/>
  <c r="G185" i="17"/>
  <c r="I185" i="17"/>
  <c r="J185" i="17"/>
  <c r="K185" i="17"/>
  <c r="AU185" i="17"/>
  <c r="F186" i="17"/>
  <c r="G186" i="17"/>
  <c r="I186" i="17"/>
  <c r="J186" i="17"/>
  <c r="K186" i="17"/>
  <c r="AU186" i="17"/>
  <c r="F187" i="17"/>
  <c r="G187" i="17"/>
  <c r="I187" i="17"/>
  <c r="J187" i="17"/>
  <c r="K187" i="17"/>
  <c r="AU187" i="17"/>
  <c r="F188" i="17"/>
  <c r="G188" i="17"/>
  <c r="I188" i="17"/>
  <c r="J188" i="17"/>
  <c r="K188" i="17"/>
  <c r="AU188" i="17"/>
  <c r="F189" i="17"/>
  <c r="G189" i="17"/>
  <c r="I189" i="17"/>
  <c r="J189" i="17"/>
  <c r="K189" i="17"/>
  <c r="AU189" i="17"/>
  <c r="F190" i="17"/>
  <c r="G190" i="17"/>
  <c r="I190" i="17"/>
  <c r="J190" i="17"/>
  <c r="K190" i="17"/>
  <c r="AU190" i="17"/>
  <c r="F191" i="17"/>
  <c r="G191" i="17"/>
  <c r="I191" i="17"/>
  <c r="J191" i="17"/>
  <c r="K191" i="17"/>
  <c r="AU191" i="17"/>
  <c r="F192" i="17"/>
  <c r="G192" i="17"/>
  <c r="I192" i="17"/>
  <c r="J192" i="17"/>
  <c r="K192" i="17"/>
  <c r="AU192" i="17"/>
  <c r="F193" i="17"/>
  <c r="G193" i="17"/>
  <c r="I193" i="17"/>
  <c r="J193" i="17"/>
  <c r="K193" i="17"/>
  <c r="AU193" i="17"/>
  <c r="F194" i="17"/>
  <c r="G194" i="17"/>
  <c r="I194" i="17"/>
  <c r="J194" i="17"/>
  <c r="K194" i="17"/>
  <c r="AU194" i="17"/>
  <c r="F195" i="17"/>
  <c r="G195" i="17"/>
  <c r="I195" i="17"/>
  <c r="J195" i="17"/>
  <c r="K195" i="17"/>
  <c r="AU195" i="17"/>
  <c r="F196" i="17"/>
  <c r="G196" i="17"/>
  <c r="I196" i="17"/>
  <c r="J196" i="17"/>
  <c r="K196" i="17"/>
  <c r="AU196" i="17"/>
  <c r="F197" i="17"/>
  <c r="G197" i="17"/>
  <c r="I197" i="17"/>
  <c r="J197" i="17"/>
  <c r="K197" i="17"/>
  <c r="AU197" i="17"/>
  <c r="F198" i="17"/>
  <c r="G198" i="17"/>
  <c r="I198" i="17"/>
  <c r="J198" i="17"/>
  <c r="K198" i="17"/>
  <c r="AU198" i="17"/>
  <c r="F199" i="17"/>
  <c r="G199" i="17"/>
  <c r="I199" i="17"/>
  <c r="J199" i="17"/>
  <c r="K199" i="17"/>
  <c r="AU199" i="17"/>
  <c r="F200" i="17"/>
  <c r="G200" i="17"/>
  <c r="I200" i="17"/>
  <c r="J200" i="17"/>
  <c r="K200" i="17"/>
  <c r="AU200" i="17"/>
  <c r="F201" i="17"/>
  <c r="G201" i="17"/>
  <c r="I201" i="17"/>
  <c r="J201" i="17"/>
  <c r="K201" i="17"/>
  <c r="AU201" i="17"/>
  <c r="F202" i="17"/>
  <c r="G202" i="17"/>
  <c r="I202" i="17"/>
  <c r="J202" i="17"/>
  <c r="K202" i="17"/>
  <c r="AU202" i="17"/>
  <c r="F203" i="17"/>
  <c r="G203" i="17"/>
  <c r="I203" i="17"/>
  <c r="J203" i="17"/>
  <c r="K203" i="17"/>
  <c r="AU203" i="17"/>
  <c r="F204" i="17"/>
  <c r="G204" i="17"/>
  <c r="I204" i="17"/>
  <c r="J204" i="17"/>
  <c r="K204" i="17"/>
  <c r="AU204" i="17"/>
  <c r="F205" i="17"/>
  <c r="G205" i="17"/>
  <c r="I205" i="17"/>
  <c r="J205" i="17"/>
  <c r="K205" i="17"/>
  <c r="AU205" i="17"/>
  <c r="F206" i="17"/>
  <c r="G206" i="17"/>
  <c r="I206" i="17"/>
  <c r="J206" i="17"/>
  <c r="K206" i="17"/>
  <c r="AU206" i="17"/>
  <c r="F207" i="17"/>
  <c r="G207" i="17"/>
  <c r="I207" i="17"/>
  <c r="J207" i="17"/>
  <c r="K207" i="17"/>
  <c r="AU207" i="17"/>
  <c r="F208" i="17"/>
  <c r="G208" i="17"/>
  <c r="I208" i="17"/>
  <c r="J208" i="17"/>
  <c r="K208" i="17"/>
  <c r="AU208" i="17"/>
  <c r="F209" i="17"/>
  <c r="G209" i="17"/>
  <c r="I209" i="17"/>
  <c r="J209" i="17"/>
  <c r="K209" i="17"/>
  <c r="AU209" i="17"/>
  <c r="F210" i="17"/>
  <c r="G210" i="17"/>
  <c r="I210" i="17"/>
  <c r="J210" i="17"/>
  <c r="K210" i="17"/>
  <c r="AU210" i="17"/>
  <c r="F211" i="17"/>
  <c r="G211" i="17"/>
  <c r="I211" i="17"/>
  <c r="J211" i="17"/>
  <c r="K211" i="17"/>
  <c r="AU211" i="17"/>
  <c r="F212" i="17"/>
  <c r="G212" i="17"/>
  <c r="I212" i="17"/>
  <c r="J212" i="17"/>
  <c r="K212" i="17"/>
  <c r="AU212" i="17"/>
  <c r="F213" i="17"/>
  <c r="G213" i="17"/>
  <c r="I213" i="17"/>
  <c r="J213" i="17"/>
  <c r="K213" i="17"/>
  <c r="AU213" i="17"/>
  <c r="F214" i="17"/>
  <c r="G214" i="17"/>
  <c r="I214" i="17"/>
  <c r="J214" i="17"/>
  <c r="K214" i="17"/>
  <c r="AU214" i="17"/>
  <c r="F215" i="17"/>
  <c r="G215" i="17"/>
  <c r="I215" i="17"/>
  <c r="J215" i="17"/>
  <c r="K215" i="17"/>
  <c r="AU215" i="17"/>
  <c r="F216" i="17"/>
  <c r="G216" i="17"/>
  <c r="I216" i="17"/>
  <c r="J216" i="17"/>
  <c r="K216" i="17"/>
  <c r="AU216" i="17"/>
  <c r="F217" i="17"/>
  <c r="G217" i="17"/>
  <c r="I217" i="17"/>
  <c r="J217" i="17"/>
  <c r="K217" i="17"/>
  <c r="AU217" i="17"/>
  <c r="F218" i="17"/>
  <c r="G218" i="17"/>
  <c r="I218" i="17"/>
  <c r="J218" i="17"/>
  <c r="K218" i="17"/>
  <c r="AU218" i="17"/>
  <c r="F219" i="17"/>
  <c r="G219" i="17"/>
  <c r="I219" i="17"/>
  <c r="J219" i="17"/>
  <c r="K219" i="17"/>
  <c r="AU219" i="17"/>
  <c r="F220" i="17"/>
  <c r="G220" i="17"/>
  <c r="I220" i="17"/>
  <c r="J220" i="17"/>
  <c r="K220" i="17"/>
  <c r="AU220" i="17"/>
  <c r="F221" i="17"/>
  <c r="G221" i="17"/>
  <c r="I221" i="17"/>
  <c r="J221" i="17"/>
  <c r="K221" i="17"/>
  <c r="AU221" i="17"/>
  <c r="F222" i="17"/>
  <c r="G222" i="17"/>
  <c r="I222" i="17"/>
  <c r="J222" i="17"/>
  <c r="K222" i="17"/>
  <c r="AU222" i="17"/>
  <c r="F223" i="17"/>
  <c r="G223" i="17"/>
  <c r="I223" i="17"/>
  <c r="J223" i="17"/>
  <c r="K223" i="17"/>
  <c r="AU223" i="17"/>
  <c r="F224" i="17"/>
  <c r="G224" i="17"/>
  <c r="I224" i="17"/>
  <c r="J224" i="17"/>
  <c r="K224" i="17"/>
  <c r="AU224" i="17"/>
  <c r="F225" i="17"/>
  <c r="G225" i="17"/>
  <c r="I225" i="17"/>
  <c r="J225" i="17"/>
  <c r="K225" i="17"/>
  <c r="AU225" i="17"/>
  <c r="F226" i="17"/>
  <c r="G226" i="17"/>
  <c r="I226" i="17"/>
  <c r="J226" i="17"/>
  <c r="K226" i="17"/>
  <c r="AU226" i="17"/>
  <c r="F227" i="17"/>
  <c r="G227" i="17"/>
  <c r="I227" i="17"/>
  <c r="J227" i="17"/>
  <c r="K227" i="17"/>
  <c r="AU227" i="17"/>
  <c r="F228" i="17"/>
  <c r="G228" i="17"/>
  <c r="I228" i="17"/>
  <c r="J228" i="17"/>
  <c r="K228" i="17"/>
  <c r="AU228" i="17"/>
  <c r="F229" i="17"/>
  <c r="G229" i="17"/>
  <c r="I229" i="17"/>
  <c r="J229" i="17"/>
  <c r="K229" i="17"/>
  <c r="AU229" i="17"/>
  <c r="F230" i="17"/>
  <c r="G230" i="17"/>
  <c r="I230" i="17"/>
  <c r="J230" i="17"/>
  <c r="K230" i="17"/>
  <c r="AU230" i="17"/>
  <c r="F231" i="17"/>
  <c r="G231" i="17"/>
  <c r="I231" i="17"/>
  <c r="J231" i="17"/>
  <c r="K231" i="17"/>
  <c r="AU231" i="17"/>
  <c r="F232" i="17"/>
  <c r="G232" i="17"/>
  <c r="I232" i="17"/>
  <c r="J232" i="17"/>
  <c r="K232" i="17"/>
  <c r="AU232" i="17"/>
  <c r="F233" i="17"/>
  <c r="G233" i="17"/>
  <c r="I233" i="17"/>
  <c r="J233" i="17"/>
  <c r="K233" i="17"/>
  <c r="AU233" i="17"/>
  <c r="F234" i="17"/>
  <c r="G234" i="17"/>
  <c r="I234" i="17"/>
  <c r="J234" i="17"/>
  <c r="K234" i="17"/>
  <c r="AU234" i="17"/>
  <c r="F235" i="17"/>
  <c r="G235" i="17"/>
  <c r="I235" i="17"/>
  <c r="J235" i="17"/>
  <c r="K235" i="17"/>
  <c r="AU235" i="17"/>
  <c r="F236" i="17"/>
  <c r="G236" i="17"/>
  <c r="I236" i="17"/>
  <c r="J236" i="17"/>
  <c r="K236" i="17"/>
  <c r="AU236" i="17"/>
  <c r="F237" i="17"/>
  <c r="G237" i="17"/>
  <c r="I237" i="17"/>
  <c r="J237" i="17"/>
  <c r="K237" i="17"/>
  <c r="AU237" i="17"/>
  <c r="F238" i="17"/>
  <c r="G238" i="17"/>
  <c r="I238" i="17"/>
  <c r="J238" i="17"/>
  <c r="K238" i="17"/>
  <c r="AU238" i="17"/>
  <c r="F239" i="17"/>
  <c r="G239" i="17"/>
  <c r="I239" i="17"/>
  <c r="J239" i="17"/>
  <c r="K239" i="17"/>
  <c r="AU239" i="17"/>
  <c r="F240" i="17"/>
  <c r="G240" i="17"/>
  <c r="I240" i="17"/>
  <c r="J240" i="17"/>
  <c r="K240" i="17"/>
  <c r="AU240" i="17"/>
  <c r="F241" i="17"/>
  <c r="G241" i="17"/>
  <c r="I241" i="17"/>
  <c r="J241" i="17"/>
  <c r="K241" i="17"/>
  <c r="AU241" i="17"/>
  <c r="F242" i="17"/>
  <c r="G242" i="17"/>
  <c r="I242" i="17"/>
  <c r="J242" i="17"/>
  <c r="K242" i="17"/>
  <c r="AU242" i="17"/>
  <c r="F243" i="17"/>
  <c r="G243" i="17"/>
  <c r="I243" i="17"/>
  <c r="J243" i="17"/>
  <c r="K243" i="17"/>
  <c r="AU243" i="17"/>
  <c r="F244" i="17"/>
  <c r="G244" i="17"/>
  <c r="I244" i="17"/>
  <c r="J244" i="17"/>
  <c r="K244" i="17"/>
  <c r="AU244" i="17"/>
  <c r="F245" i="17"/>
  <c r="G245" i="17"/>
  <c r="I245" i="17"/>
  <c r="J245" i="17"/>
  <c r="K245" i="17"/>
  <c r="AU245" i="17"/>
  <c r="F246" i="17"/>
  <c r="G246" i="17"/>
  <c r="I246" i="17"/>
  <c r="J246" i="17"/>
  <c r="K246" i="17"/>
  <c r="AU246" i="17"/>
  <c r="F247" i="17"/>
  <c r="G247" i="17"/>
  <c r="I247" i="17"/>
  <c r="J247" i="17"/>
  <c r="K247" i="17"/>
  <c r="AU247" i="17"/>
  <c r="F248" i="17"/>
  <c r="G248" i="17"/>
  <c r="I248" i="17"/>
  <c r="J248" i="17"/>
  <c r="K248" i="17"/>
  <c r="AU248" i="17"/>
  <c r="F249" i="17"/>
  <c r="G249" i="17"/>
  <c r="I249" i="17"/>
  <c r="J249" i="17"/>
  <c r="K249" i="17"/>
  <c r="AU249" i="17"/>
  <c r="F250" i="17"/>
  <c r="G250" i="17"/>
  <c r="I250" i="17"/>
  <c r="J250" i="17"/>
  <c r="K250" i="17"/>
  <c r="AU250" i="17"/>
  <c r="F251" i="17"/>
  <c r="G251" i="17"/>
  <c r="I251" i="17"/>
  <c r="J251" i="17"/>
  <c r="K251" i="17"/>
  <c r="AU251" i="17"/>
  <c r="F252" i="17"/>
  <c r="G252" i="17"/>
  <c r="I252" i="17"/>
  <c r="J252" i="17"/>
  <c r="K252" i="17"/>
  <c r="AU252" i="17"/>
  <c r="F253" i="17"/>
  <c r="G253" i="17"/>
  <c r="I253" i="17"/>
  <c r="J253" i="17"/>
  <c r="K253" i="17"/>
  <c r="AU253" i="17"/>
  <c r="F254" i="17"/>
  <c r="G254" i="17"/>
  <c r="I254" i="17"/>
  <c r="J254" i="17"/>
  <c r="K254" i="17"/>
  <c r="AU254" i="17"/>
  <c r="F255" i="17"/>
  <c r="G255" i="17"/>
  <c r="I255" i="17"/>
  <c r="J255" i="17"/>
  <c r="K255" i="17"/>
  <c r="AU255" i="17"/>
  <c r="F256" i="17"/>
  <c r="G256" i="17"/>
  <c r="I256" i="17"/>
  <c r="J256" i="17"/>
  <c r="K256" i="17"/>
  <c r="AU256" i="17"/>
  <c r="F257" i="17"/>
  <c r="G257" i="17"/>
  <c r="I257" i="17"/>
  <c r="J257" i="17"/>
  <c r="K257" i="17"/>
  <c r="AU257" i="17"/>
  <c r="F258" i="17"/>
  <c r="G258" i="17"/>
  <c r="I258" i="17"/>
  <c r="J258" i="17"/>
  <c r="K258" i="17"/>
  <c r="AU258" i="17"/>
  <c r="F259" i="17"/>
  <c r="G259" i="17"/>
  <c r="I259" i="17"/>
  <c r="J259" i="17"/>
  <c r="K259" i="17"/>
  <c r="AU259" i="17"/>
  <c r="F260" i="17"/>
  <c r="G260" i="17"/>
  <c r="I260" i="17"/>
  <c r="J260" i="17"/>
  <c r="K260" i="17"/>
  <c r="AU260" i="17"/>
  <c r="F261" i="17"/>
  <c r="G261" i="17"/>
  <c r="I261" i="17"/>
  <c r="J261" i="17"/>
  <c r="K261" i="17"/>
  <c r="AU261" i="17"/>
  <c r="F262" i="17"/>
  <c r="G262" i="17"/>
  <c r="I262" i="17"/>
  <c r="J262" i="17"/>
  <c r="K262" i="17"/>
  <c r="AU262" i="17"/>
  <c r="F263" i="17"/>
  <c r="G263" i="17"/>
  <c r="I263" i="17"/>
  <c r="J263" i="17"/>
  <c r="K263" i="17"/>
  <c r="AU263" i="17"/>
  <c r="F264" i="17"/>
  <c r="G264" i="17"/>
  <c r="I264" i="17"/>
  <c r="J264" i="17"/>
  <c r="K264" i="17"/>
  <c r="AU264" i="17"/>
  <c r="F265" i="17"/>
  <c r="G265" i="17"/>
  <c r="I265" i="17"/>
  <c r="J265" i="17"/>
  <c r="K265" i="17"/>
  <c r="AU265" i="17"/>
  <c r="F266" i="17"/>
  <c r="G266" i="17"/>
  <c r="I266" i="17"/>
  <c r="J266" i="17"/>
  <c r="K266" i="17"/>
  <c r="AU266" i="17"/>
  <c r="F267" i="17"/>
  <c r="G267" i="17"/>
  <c r="I267" i="17"/>
  <c r="J267" i="17"/>
  <c r="K267" i="17"/>
  <c r="AU267" i="17"/>
  <c r="F268" i="17"/>
  <c r="G268" i="17"/>
  <c r="I268" i="17"/>
  <c r="J268" i="17"/>
  <c r="K268" i="17"/>
  <c r="AU268" i="17"/>
  <c r="F269" i="17"/>
  <c r="G269" i="17"/>
  <c r="I269" i="17"/>
  <c r="J269" i="17"/>
  <c r="K269" i="17"/>
  <c r="AU269" i="17"/>
  <c r="F270" i="17"/>
  <c r="G270" i="17"/>
  <c r="I270" i="17"/>
  <c r="J270" i="17"/>
  <c r="K270" i="17"/>
  <c r="AU270" i="17"/>
  <c r="F271" i="17"/>
  <c r="G271" i="17"/>
  <c r="I271" i="17"/>
  <c r="J271" i="17"/>
  <c r="K271" i="17"/>
  <c r="AU271" i="17"/>
  <c r="F272" i="17"/>
  <c r="G272" i="17"/>
  <c r="I272" i="17"/>
  <c r="J272" i="17"/>
  <c r="K272" i="17"/>
  <c r="AU272" i="17"/>
  <c r="F273" i="17"/>
  <c r="G273" i="17"/>
  <c r="I273" i="17"/>
  <c r="J273" i="17"/>
  <c r="K273" i="17"/>
  <c r="AU273" i="17"/>
  <c r="F274" i="17"/>
  <c r="G274" i="17"/>
  <c r="I274" i="17"/>
  <c r="J274" i="17"/>
  <c r="K274" i="17"/>
  <c r="AU274" i="17"/>
  <c r="F275" i="17"/>
  <c r="G275" i="17"/>
  <c r="I275" i="17"/>
  <c r="J275" i="17"/>
  <c r="K275" i="17"/>
  <c r="AU275" i="17"/>
  <c r="F276" i="17"/>
  <c r="G276" i="17"/>
  <c r="I276" i="17"/>
  <c r="J276" i="17"/>
  <c r="K276" i="17"/>
  <c r="AU276" i="17"/>
  <c r="F277" i="17"/>
  <c r="G277" i="17"/>
  <c r="I277" i="17"/>
  <c r="J277" i="17"/>
  <c r="K277" i="17"/>
  <c r="AU277" i="17"/>
  <c r="F278" i="17"/>
  <c r="G278" i="17"/>
  <c r="I278" i="17"/>
  <c r="J278" i="17"/>
  <c r="K278" i="17"/>
  <c r="AU278" i="17"/>
  <c r="F279" i="17"/>
  <c r="G279" i="17"/>
  <c r="I279" i="17"/>
  <c r="J279" i="17"/>
  <c r="K279" i="17"/>
  <c r="AU279" i="17"/>
  <c r="F280" i="17"/>
  <c r="G280" i="17"/>
  <c r="I280" i="17"/>
  <c r="J280" i="17"/>
  <c r="K280" i="17"/>
  <c r="AU280" i="17"/>
  <c r="F281" i="17"/>
  <c r="G281" i="17"/>
  <c r="I281" i="17"/>
  <c r="J281" i="17"/>
  <c r="K281" i="17"/>
  <c r="AU281" i="17"/>
  <c r="F282" i="17"/>
  <c r="G282" i="17"/>
  <c r="I282" i="17"/>
  <c r="J282" i="17"/>
  <c r="K282" i="17"/>
  <c r="AU282" i="17"/>
  <c r="F283" i="17"/>
  <c r="G283" i="17"/>
  <c r="I283" i="17"/>
  <c r="J283" i="17"/>
  <c r="K283" i="17"/>
  <c r="AU283" i="17"/>
  <c r="F284" i="17"/>
  <c r="G284" i="17"/>
  <c r="I284" i="17"/>
  <c r="J284" i="17"/>
  <c r="K284" i="17"/>
  <c r="AU284" i="17"/>
  <c r="F285" i="17"/>
  <c r="G285" i="17"/>
  <c r="I285" i="17"/>
  <c r="J285" i="17"/>
  <c r="K285" i="17"/>
  <c r="AU285" i="17"/>
  <c r="F286" i="17"/>
  <c r="G286" i="17"/>
  <c r="I286" i="17"/>
  <c r="J286" i="17"/>
  <c r="K286" i="17"/>
  <c r="AU286" i="17"/>
  <c r="F287" i="17"/>
  <c r="G287" i="17"/>
  <c r="I287" i="17"/>
  <c r="J287" i="17"/>
  <c r="K287" i="17"/>
  <c r="AU287" i="17"/>
  <c r="F288" i="17"/>
  <c r="G288" i="17"/>
  <c r="I288" i="17"/>
  <c r="J288" i="17"/>
  <c r="K288" i="17"/>
  <c r="AU288" i="17"/>
  <c r="F289" i="17"/>
  <c r="G289" i="17"/>
  <c r="I289" i="17"/>
  <c r="J289" i="17"/>
  <c r="K289" i="17"/>
  <c r="AU289" i="17"/>
  <c r="F290" i="17"/>
  <c r="G290" i="17"/>
  <c r="I290" i="17"/>
  <c r="J290" i="17"/>
  <c r="K290" i="17"/>
  <c r="AU290" i="17"/>
  <c r="F291" i="17"/>
  <c r="G291" i="17"/>
  <c r="I291" i="17"/>
  <c r="J291" i="17"/>
  <c r="K291" i="17"/>
  <c r="AU291" i="17"/>
  <c r="F292" i="17"/>
  <c r="G292" i="17"/>
  <c r="I292" i="17"/>
  <c r="J292" i="17"/>
  <c r="K292" i="17"/>
  <c r="AU292" i="17"/>
  <c r="F293" i="17"/>
  <c r="G293" i="17"/>
  <c r="I293" i="17"/>
  <c r="J293" i="17"/>
  <c r="K293" i="17"/>
  <c r="AU293" i="17"/>
  <c r="F294" i="17"/>
  <c r="G294" i="17"/>
  <c r="I294" i="17"/>
  <c r="J294" i="17"/>
  <c r="K294" i="17"/>
  <c r="AU294" i="17"/>
  <c r="F295" i="17"/>
  <c r="G295" i="17"/>
  <c r="I295" i="17"/>
  <c r="J295" i="17"/>
  <c r="K295" i="17"/>
  <c r="AU295" i="17"/>
  <c r="F296" i="17"/>
  <c r="G296" i="17"/>
  <c r="I296" i="17"/>
  <c r="J296" i="17"/>
  <c r="K296" i="17"/>
  <c r="AU296" i="17"/>
  <c r="F297" i="17"/>
  <c r="G297" i="17"/>
  <c r="I297" i="17"/>
  <c r="J297" i="17"/>
  <c r="K297" i="17"/>
  <c r="AU297" i="17"/>
  <c r="F298" i="17"/>
  <c r="G298" i="17"/>
  <c r="I298" i="17"/>
  <c r="J298" i="17"/>
  <c r="K298" i="17"/>
  <c r="AU298" i="17"/>
  <c r="F299" i="17"/>
  <c r="G299" i="17"/>
  <c r="I299" i="17"/>
  <c r="J299" i="17"/>
  <c r="K299" i="17"/>
  <c r="AU299" i="17"/>
  <c r="F300" i="17"/>
  <c r="G300" i="17"/>
  <c r="I300" i="17"/>
  <c r="J300" i="17"/>
  <c r="K300" i="17"/>
  <c r="AU300" i="17"/>
  <c r="F301" i="17"/>
  <c r="G301" i="17"/>
  <c r="I301" i="17"/>
  <c r="J301" i="17"/>
  <c r="K301" i="17"/>
  <c r="AU301" i="17"/>
  <c r="F302" i="17"/>
  <c r="G302" i="17"/>
  <c r="I302" i="17"/>
  <c r="J302" i="17"/>
  <c r="K302" i="17"/>
  <c r="AU302" i="17"/>
  <c r="F303" i="17"/>
  <c r="G303" i="17"/>
  <c r="I303" i="17"/>
  <c r="J303" i="17"/>
  <c r="K303" i="17"/>
  <c r="AU303" i="17"/>
  <c r="F304" i="17"/>
  <c r="G304" i="17"/>
  <c r="I304" i="17"/>
  <c r="J304" i="17"/>
  <c r="K304" i="17"/>
  <c r="AU304" i="17"/>
  <c r="F305" i="17"/>
  <c r="G305" i="17"/>
  <c r="I305" i="17"/>
  <c r="J305" i="17"/>
  <c r="K305" i="17"/>
  <c r="AU305" i="17"/>
  <c r="F306" i="17"/>
  <c r="G306" i="17"/>
  <c r="I306" i="17"/>
  <c r="J306" i="17"/>
  <c r="K306" i="17"/>
  <c r="AU306" i="17"/>
  <c r="F307" i="17"/>
  <c r="G307" i="17"/>
  <c r="I307" i="17"/>
  <c r="J307" i="17"/>
  <c r="K307" i="17"/>
  <c r="AU307" i="17"/>
  <c r="F308" i="17"/>
  <c r="G308" i="17"/>
  <c r="I308" i="17"/>
  <c r="J308" i="17"/>
  <c r="K308" i="17"/>
  <c r="AU308" i="17"/>
  <c r="F309" i="17"/>
  <c r="G309" i="17"/>
  <c r="I309" i="17"/>
  <c r="J309" i="17"/>
  <c r="K309" i="17"/>
  <c r="AU309" i="17"/>
  <c r="F310" i="17"/>
  <c r="G310" i="17"/>
  <c r="I310" i="17"/>
  <c r="J310" i="17"/>
  <c r="K310" i="17"/>
  <c r="AU310" i="17"/>
  <c r="F311" i="17"/>
  <c r="G311" i="17"/>
  <c r="I311" i="17"/>
  <c r="J311" i="17"/>
  <c r="K311" i="17"/>
  <c r="AU311" i="17"/>
  <c r="F312" i="17"/>
  <c r="G312" i="17"/>
  <c r="I312" i="17"/>
  <c r="J312" i="17"/>
  <c r="K312" i="17"/>
  <c r="AU312" i="17"/>
  <c r="F313" i="17"/>
  <c r="G313" i="17"/>
  <c r="I313" i="17"/>
  <c r="J313" i="17"/>
  <c r="K313" i="17"/>
  <c r="AU313" i="17"/>
  <c r="F314" i="17"/>
  <c r="G314" i="17"/>
  <c r="I314" i="17"/>
  <c r="J314" i="17"/>
  <c r="K314" i="17"/>
  <c r="AU314" i="17"/>
  <c r="F315" i="17"/>
  <c r="G315" i="17"/>
  <c r="I315" i="17"/>
  <c r="J315" i="17"/>
  <c r="K315" i="17"/>
  <c r="AU315" i="17"/>
  <c r="F316" i="17"/>
  <c r="G316" i="17"/>
  <c r="I316" i="17"/>
  <c r="J316" i="17"/>
  <c r="K316" i="17"/>
  <c r="AU316" i="17"/>
  <c r="F317" i="17"/>
  <c r="G317" i="17"/>
  <c r="I317" i="17"/>
  <c r="J317" i="17"/>
  <c r="K317" i="17"/>
  <c r="AU317" i="17"/>
  <c r="F318" i="17"/>
  <c r="G318" i="17"/>
  <c r="I318" i="17"/>
  <c r="J318" i="17"/>
  <c r="K318" i="17"/>
  <c r="AU318" i="17"/>
  <c r="F319" i="17"/>
  <c r="G319" i="17"/>
  <c r="I319" i="17"/>
  <c r="J319" i="17"/>
  <c r="K319" i="17"/>
  <c r="AU319" i="17"/>
  <c r="F320" i="17"/>
  <c r="G320" i="17"/>
  <c r="I320" i="17"/>
  <c r="J320" i="17"/>
  <c r="K320" i="17"/>
  <c r="AU320" i="17"/>
  <c r="F321" i="17"/>
  <c r="G321" i="17"/>
  <c r="I321" i="17"/>
  <c r="J321" i="17"/>
  <c r="K321" i="17"/>
  <c r="AU321" i="17"/>
  <c r="F322" i="17"/>
  <c r="G322" i="17"/>
  <c r="I322" i="17"/>
  <c r="J322" i="17"/>
  <c r="K322" i="17"/>
  <c r="AU322" i="17"/>
  <c r="F323" i="17"/>
  <c r="G323" i="17"/>
  <c r="I323" i="17"/>
  <c r="J323" i="17"/>
  <c r="K323" i="17"/>
  <c r="AU323" i="17"/>
  <c r="F324" i="17"/>
  <c r="G324" i="17"/>
  <c r="I324" i="17"/>
  <c r="J324" i="17"/>
  <c r="K324" i="17"/>
  <c r="AU324" i="17"/>
  <c r="F325" i="17"/>
  <c r="G325" i="17"/>
  <c r="I325" i="17"/>
  <c r="J325" i="17"/>
  <c r="K325" i="17"/>
  <c r="AU325" i="17"/>
  <c r="F326" i="17"/>
  <c r="G326" i="17"/>
  <c r="I326" i="17"/>
  <c r="J326" i="17"/>
  <c r="K326" i="17"/>
  <c r="AU326" i="17"/>
  <c r="F327" i="17"/>
  <c r="G327" i="17"/>
  <c r="I327" i="17"/>
  <c r="J327" i="17"/>
  <c r="K327" i="17"/>
  <c r="AU327" i="17"/>
  <c r="F328" i="17"/>
  <c r="G328" i="17"/>
  <c r="I328" i="17"/>
  <c r="J328" i="17"/>
  <c r="K328" i="17"/>
  <c r="AU328" i="17"/>
  <c r="F329" i="17"/>
  <c r="G329" i="17"/>
  <c r="I329" i="17"/>
  <c r="J329" i="17"/>
  <c r="K329" i="17"/>
  <c r="AU329" i="17"/>
  <c r="F330" i="17"/>
  <c r="G330" i="17"/>
  <c r="I330" i="17"/>
  <c r="J330" i="17"/>
  <c r="K330" i="17"/>
  <c r="AU330" i="17"/>
  <c r="F331" i="17"/>
  <c r="G331" i="17"/>
  <c r="I331" i="17"/>
  <c r="J331" i="17"/>
  <c r="K331" i="17"/>
  <c r="AU331" i="17"/>
  <c r="F332" i="17"/>
  <c r="G332" i="17"/>
  <c r="I332" i="17"/>
  <c r="J332" i="17"/>
  <c r="K332" i="17"/>
  <c r="AU332" i="17"/>
  <c r="F333" i="17"/>
  <c r="G333" i="17"/>
  <c r="I333" i="17"/>
  <c r="J333" i="17"/>
  <c r="K333" i="17"/>
  <c r="AU333" i="17"/>
  <c r="F334" i="17"/>
  <c r="G334" i="17"/>
  <c r="I334" i="17"/>
  <c r="J334" i="17"/>
  <c r="K334" i="17"/>
  <c r="AU334" i="17"/>
  <c r="F335" i="17"/>
  <c r="G335" i="17"/>
  <c r="I335" i="17"/>
  <c r="J335" i="17"/>
  <c r="K335" i="17"/>
  <c r="AU335" i="17"/>
  <c r="F336" i="17"/>
  <c r="G336" i="17"/>
  <c r="I336" i="17"/>
  <c r="J336" i="17"/>
  <c r="K336" i="17"/>
  <c r="AU336" i="17"/>
  <c r="F337" i="17"/>
  <c r="G337" i="17"/>
  <c r="I337" i="17"/>
  <c r="J337" i="17"/>
  <c r="K337" i="17"/>
  <c r="AU337" i="17"/>
  <c r="F338" i="17"/>
  <c r="G338" i="17"/>
  <c r="I338" i="17"/>
  <c r="J338" i="17"/>
  <c r="K338" i="17"/>
  <c r="AU338" i="17"/>
  <c r="F339" i="17"/>
  <c r="G339" i="17"/>
  <c r="I339" i="17"/>
  <c r="J339" i="17"/>
  <c r="K339" i="17"/>
  <c r="AU339" i="17"/>
  <c r="F340" i="17"/>
  <c r="G340" i="17"/>
  <c r="I340" i="17"/>
  <c r="J340" i="17"/>
  <c r="K340" i="17"/>
  <c r="AU340" i="17"/>
  <c r="F341" i="17"/>
  <c r="G341" i="17"/>
  <c r="I341" i="17"/>
  <c r="J341" i="17"/>
  <c r="K341" i="17"/>
  <c r="AU341" i="17"/>
  <c r="F342" i="17"/>
  <c r="G342" i="17"/>
  <c r="I342" i="17"/>
  <c r="J342" i="17"/>
  <c r="K342" i="17"/>
  <c r="AU342" i="17"/>
  <c r="F343" i="17"/>
  <c r="G343" i="17"/>
  <c r="I343" i="17"/>
  <c r="J343" i="17"/>
  <c r="K343" i="17"/>
  <c r="AU343" i="17"/>
  <c r="F344" i="17"/>
  <c r="G344" i="17"/>
  <c r="I344" i="17"/>
  <c r="J344" i="17"/>
  <c r="K344" i="17"/>
  <c r="AU344" i="17"/>
  <c r="F345" i="17"/>
  <c r="G345" i="17"/>
  <c r="I345" i="17"/>
  <c r="J345" i="17"/>
  <c r="K345" i="17"/>
  <c r="AU345" i="17"/>
  <c r="F346" i="17"/>
  <c r="G346" i="17"/>
  <c r="I346" i="17"/>
  <c r="J346" i="17"/>
  <c r="K346" i="17"/>
  <c r="AU346" i="17"/>
  <c r="F347" i="17"/>
  <c r="G347" i="17"/>
  <c r="I347" i="17"/>
  <c r="J347" i="17"/>
  <c r="K347" i="17"/>
  <c r="AU347" i="17"/>
  <c r="F348" i="17"/>
  <c r="G348" i="17"/>
  <c r="I348" i="17"/>
  <c r="J348" i="17"/>
  <c r="K348" i="17"/>
  <c r="AU348" i="17"/>
  <c r="F349" i="17"/>
  <c r="G349" i="17"/>
  <c r="I349" i="17"/>
  <c r="J349" i="17"/>
  <c r="K349" i="17"/>
  <c r="AU349" i="17"/>
  <c r="F350" i="17"/>
  <c r="G350" i="17"/>
  <c r="I350" i="17"/>
  <c r="J350" i="17"/>
  <c r="K350" i="17"/>
  <c r="AU350" i="17"/>
  <c r="F351" i="17"/>
  <c r="G351" i="17"/>
  <c r="I351" i="17"/>
  <c r="J351" i="17"/>
  <c r="K351" i="17"/>
  <c r="AU351" i="17"/>
  <c r="F352" i="17"/>
  <c r="G352" i="17"/>
  <c r="I352" i="17"/>
  <c r="J352" i="17"/>
  <c r="K352" i="17"/>
  <c r="AU352" i="17"/>
  <c r="F353" i="17"/>
  <c r="G353" i="17"/>
  <c r="I353" i="17"/>
  <c r="J353" i="17"/>
  <c r="K353" i="17"/>
  <c r="AU353" i="17"/>
  <c r="F354" i="17"/>
  <c r="G354" i="17"/>
  <c r="I354" i="17"/>
  <c r="J354" i="17"/>
  <c r="K354" i="17"/>
  <c r="AU354" i="17"/>
  <c r="F355" i="17"/>
  <c r="G355" i="17"/>
  <c r="I355" i="17"/>
  <c r="J355" i="17"/>
  <c r="K355" i="17"/>
  <c r="AU355" i="17"/>
  <c r="F356" i="17"/>
  <c r="G356" i="17"/>
  <c r="I356" i="17"/>
  <c r="J356" i="17"/>
  <c r="K356" i="17"/>
  <c r="AU356" i="17"/>
  <c r="F357" i="17"/>
  <c r="G357" i="17"/>
  <c r="I357" i="17"/>
  <c r="J357" i="17"/>
  <c r="K357" i="17"/>
  <c r="AU357" i="17"/>
  <c r="F358" i="17"/>
  <c r="G358" i="17"/>
  <c r="I358" i="17"/>
  <c r="J358" i="17"/>
  <c r="K358" i="17"/>
  <c r="AU358" i="17"/>
  <c r="F359" i="17"/>
  <c r="G359" i="17"/>
  <c r="I359" i="17"/>
  <c r="J359" i="17"/>
  <c r="K359" i="17"/>
  <c r="AU359" i="17"/>
  <c r="F360" i="17"/>
  <c r="G360" i="17"/>
  <c r="I360" i="17"/>
  <c r="J360" i="17"/>
  <c r="K360" i="17"/>
  <c r="AU360" i="17"/>
  <c r="F361" i="17"/>
  <c r="G361" i="17"/>
  <c r="I361" i="17"/>
  <c r="J361" i="17"/>
  <c r="K361" i="17"/>
  <c r="AU361" i="17"/>
  <c r="F362" i="17"/>
  <c r="G362" i="17"/>
  <c r="I362" i="17"/>
  <c r="J362" i="17"/>
  <c r="K362" i="17"/>
  <c r="AU362" i="17"/>
  <c r="F363" i="17"/>
  <c r="G363" i="17"/>
  <c r="I363" i="17"/>
  <c r="J363" i="17"/>
  <c r="K363" i="17"/>
  <c r="AU363" i="17"/>
  <c r="F364" i="17"/>
  <c r="G364" i="17"/>
  <c r="I364" i="17"/>
  <c r="J364" i="17"/>
  <c r="K364" i="17"/>
  <c r="AU364" i="17"/>
  <c r="F365" i="17"/>
  <c r="G365" i="17"/>
  <c r="I365" i="17"/>
  <c r="J365" i="17"/>
  <c r="K365" i="17"/>
  <c r="AU365" i="17"/>
  <c r="F366" i="17"/>
  <c r="G366" i="17"/>
  <c r="I366" i="17"/>
  <c r="J366" i="17"/>
  <c r="K366" i="17"/>
  <c r="AU366" i="17"/>
  <c r="F367" i="17"/>
  <c r="G367" i="17"/>
  <c r="I367" i="17"/>
  <c r="J367" i="17"/>
  <c r="K367" i="17"/>
  <c r="AU367" i="17"/>
  <c r="F368" i="17"/>
  <c r="G368" i="17"/>
  <c r="I368" i="17"/>
  <c r="J368" i="17"/>
  <c r="K368" i="17"/>
  <c r="AU368" i="17"/>
  <c r="F369" i="17"/>
  <c r="G369" i="17"/>
  <c r="I369" i="17"/>
  <c r="J369" i="17"/>
  <c r="K369" i="17"/>
  <c r="AU369" i="17"/>
  <c r="F370" i="17"/>
  <c r="G370" i="17"/>
  <c r="I370" i="17"/>
  <c r="J370" i="17"/>
  <c r="K370" i="17"/>
  <c r="AU370" i="17"/>
  <c r="F371" i="17"/>
  <c r="G371" i="17"/>
  <c r="I371" i="17"/>
  <c r="J371" i="17"/>
  <c r="K371" i="17"/>
  <c r="AU371" i="17"/>
  <c r="F372" i="17"/>
  <c r="G372" i="17"/>
  <c r="I372" i="17"/>
  <c r="J372" i="17"/>
  <c r="K372" i="17"/>
  <c r="AU372" i="17"/>
  <c r="F373" i="17"/>
  <c r="G373" i="17"/>
  <c r="I373" i="17"/>
  <c r="J373" i="17"/>
  <c r="K373" i="17"/>
  <c r="AU373" i="17"/>
  <c r="F374" i="17"/>
  <c r="G374" i="17"/>
  <c r="I374" i="17"/>
  <c r="J374" i="17"/>
  <c r="K374" i="17"/>
  <c r="AU374" i="17"/>
  <c r="F375" i="17"/>
  <c r="G375" i="17"/>
  <c r="I375" i="17"/>
  <c r="J375" i="17"/>
  <c r="K375" i="17"/>
  <c r="AU375" i="17"/>
  <c r="F376" i="17"/>
  <c r="G376" i="17"/>
  <c r="I376" i="17"/>
  <c r="J376" i="17"/>
  <c r="K376" i="17"/>
  <c r="AU376" i="17"/>
  <c r="F377" i="17"/>
  <c r="G377" i="17"/>
  <c r="I377" i="17"/>
  <c r="J377" i="17"/>
  <c r="K377" i="17"/>
  <c r="AU377" i="17"/>
  <c r="F378" i="17"/>
  <c r="G378" i="17"/>
  <c r="I378" i="17"/>
  <c r="J378" i="17"/>
  <c r="K378" i="17"/>
  <c r="AU378" i="17"/>
  <c r="F379" i="17"/>
  <c r="G379" i="17"/>
  <c r="I379" i="17"/>
  <c r="J379" i="17"/>
  <c r="K379" i="17"/>
  <c r="AU379" i="17"/>
  <c r="F380" i="17"/>
  <c r="G380" i="17"/>
  <c r="I380" i="17"/>
  <c r="J380" i="17"/>
  <c r="K380" i="17"/>
  <c r="AU380" i="17"/>
  <c r="F381" i="17"/>
  <c r="G381" i="17"/>
  <c r="I381" i="17"/>
  <c r="J381" i="17"/>
  <c r="K381" i="17"/>
  <c r="AU381" i="17"/>
  <c r="F382" i="17"/>
  <c r="G382" i="17"/>
  <c r="I382" i="17"/>
  <c r="J382" i="17"/>
  <c r="K382" i="17"/>
  <c r="AU382" i="17"/>
  <c r="F383" i="17"/>
  <c r="G383" i="17"/>
  <c r="I383" i="17"/>
  <c r="J383" i="17"/>
  <c r="K383" i="17"/>
  <c r="AU383" i="17"/>
  <c r="F384" i="17"/>
  <c r="G384" i="17"/>
  <c r="I384" i="17"/>
  <c r="J384" i="17"/>
  <c r="K384" i="17"/>
  <c r="AU384" i="17"/>
  <c r="F385" i="17"/>
  <c r="G385" i="17"/>
  <c r="I385" i="17"/>
  <c r="J385" i="17"/>
  <c r="K385" i="17"/>
  <c r="AU385" i="17"/>
  <c r="F386" i="17"/>
  <c r="G386" i="17"/>
  <c r="I386" i="17"/>
  <c r="J386" i="17"/>
  <c r="K386" i="17"/>
  <c r="AU386" i="17"/>
  <c r="F387" i="17"/>
  <c r="G387" i="17"/>
  <c r="I387" i="17"/>
  <c r="J387" i="17"/>
  <c r="K387" i="17"/>
  <c r="AU387" i="17"/>
  <c r="F388" i="17"/>
  <c r="G388" i="17"/>
  <c r="I388" i="17"/>
  <c r="J388" i="17"/>
  <c r="K388" i="17"/>
  <c r="AU388" i="17"/>
  <c r="F389" i="17"/>
  <c r="G389" i="17"/>
  <c r="I389" i="17"/>
  <c r="J389" i="17"/>
  <c r="K389" i="17"/>
  <c r="AU389" i="17"/>
  <c r="F390" i="17"/>
  <c r="G390" i="17"/>
  <c r="I390" i="17"/>
  <c r="J390" i="17"/>
  <c r="K390" i="17"/>
  <c r="AU390" i="17"/>
  <c r="F391" i="17"/>
  <c r="G391" i="17"/>
  <c r="I391" i="17"/>
  <c r="J391" i="17"/>
  <c r="K391" i="17"/>
  <c r="AU391" i="17"/>
  <c r="F392" i="17"/>
  <c r="G392" i="17"/>
  <c r="I392" i="17"/>
  <c r="J392" i="17"/>
  <c r="K392" i="17"/>
  <c r="AU392" i="17"/>
  <c r="F393" i="17"/>
  <c r="G393" i="17"/>
  <c r="I393" i="17"/>
  <c r="J393" i="17"/>
  <c r="K393" i="17"/>
  <c r="AU393" i="17"/>
  <c r="F394" i="17"/>
  <c r="G394" i="17"/>
  <c r="I394" i="17"/>
  <c r="J394" i="17"/>
  <c r="K394" i="17"/>
  <c r="AU394" i="17"/>
  <c r="F395" i="17"/>
  <c r="G395" i="17"/>
  <c r="I395" i="17"/>
  <c r="J395" i="17"/>
  <c r="K395" i="17"/>
  <c r="AU395" i="17"/>
  <c r="F396" i="17"/>
  <c r="G396" i="17"/>
  <c r="I396" i="17"/>
  <c r="J396" i="17"/>
  <c r="K396" i="17"/>
  <c r="AU396" i="17"/>
  <c r="F397" i="17"/>
  <c r="G397" i="17"/>
  <c r="I397" i="17"/>
  <c r="J397" i="17"/>
  <c r="K397" i="17"/>
  <c r="AU397" i="17"/>
  <c r="F398" i="17"/>
  <c r="G398" i="17"/>
  <c r="I398" i="17"/>
  <c r="J398" i="17"/>
  <c r="K398" i="17"/>
  <c r="AU398" i="17"/>
  <c r="F399" i="17"/>
  <c r="G399" i="17"/>
  <c r="I399" i="17"/>
  <c r="J399" i="17"/>
  <c r="K399" i="17"/>
  <c r="AU399" i="17"/>
  <c r="F400" i="17"/>
  <c r="G400" i="17"/>
  <c r="I400" i="17"/>
  <c r="J400" i="17"/>
  <c r="K400" i="17"/>
  <c r="AU400" i="17"/>
  <c r="F401" i="17"/>
  <c r="G401" i="17"/>
  <c r="I401" i="17"/>
  <c r="J401" i="17"/>
  <c r="K401" i="17"/>
  <c r="AU401" i="17"/>
  <c r="F402" i="17"/>
  <c r="G402" i="17"/>
  <c r="I402" i="17"/>
  <c r="J402" i="17"/>
  <c r="K402" i="17"/>
  <c r="AU402" i="17"/>
  <c r="F403" i="17"/>
  <c r="G403" i="17"/>
  <c r="I403" i="17"/>
  <c r="J403" i="17"/>
  <c r="K403" i="17"/>
  <c r="AU403" i="17"/>
  <c r="F404" i="17"/>
  <c r="G404" i="17"/>
  <c r="I404" i="17"/>
  <c r="J404" i="17"/>
  <c r="K404" i="17"/>
  <c r="AU404" i="17"/>
  <c r="F405" i="17"/>
  <c r="G405" i="17"/>
  <c r="I405" i="17"/>
  <c r="J405" i="17"/>
  <c r="K405" i="17"/>
  <c r="AU405" i="17"/>
  <c r="F406" i="17"/>
  <c r="G406" i="17"/>
  <c r="I406" i="17"/>
  <c r="J406" i="17"/>
  <c r="K406" i="17"/>
  <c r="AU406" i="17"/>
  <c r="F407" i="17"/>
  <c r="G407" i="17"/>
  <c r="I407" i="17"/>
  <c r="J407" i="17"/>
  <c r="K407" i="17"/>
  <c r="AU407" i="17"/>
  <c r="F408" i="17"/>
  <c r="G408" i="17"/>
  <c r="I408" i="17"/>
  <c r="J408" i="17"/>
  <c r="K408" i="17"/>
  <c r="AU408" i="17"/>
  <c r="F409" i="17"/>
  <c r="G409" i="17"/>
  <c r="I409" i="17"/>
  <c r="J409" i="17"/>
  <c r="K409" i="17"/>
  <c r="AU409" i="17"/>
  <c r="F410" i="17"/>
  <c r="G410" i="17"/>
  <c r="I410" i="17"/>
  <c r="J410" i="17"/>
  <c r="K410" i="17"/>
  <c r="AU410" i="17"/>
  <c r="F411" i="17"/>
  <c r="G411" i="17"/>
  <c r="I411" i="17"/>
  <c r="J411" i="17"/>
  <c r="K411" i="17"/>
  <c r="AU411" i="17"/>
  <c r="F412" i="17"/>
  <c r="G412" i="17"/>
  <c r="I412" i="17"/>
  <c r="J412" i="17"/>
  <c r="K412" i="17"/>
  <c r="AU412" i="17"/>
  <c r="F413" i="17"/>
  <c r="G413" i="17"/>
  <c r="I413" i="17"/>
  <c r="J413" i="17"/>
  <c r="K413" i="17"/>
  <c r="AU413" i="17"/>
  <c r="F414" i="17"/>
  <c r="G414" i="17"/>
  <c r="I414" i="17"/>
  <c r="J414" i="17"/>
  <c r="K414" i="17"/>
  <c r="AU414" i="17"/>
  <c r="F415" i="17"/>
  <c r="G415" i="17"/>
  <c r="I415" i="17"/>
  <c r="J415" i="17"/>
  <c r="K415" i="17"/>
  <c r="AU415" i="17"/>
  <c r="F416" i="17"/>
  <c r="G416" i="17"/>
  <c r="I416" i="17"/>
  <c r="J416" i="17"/>
  <c r="K416" i="17"/>
  <c r="AU416" i="17"/>
  <c r="F417" i="17"/>
  <c r="G417" i="17"/>
  <c r="I417" i="17"/>
  <c r="J417" i="17"/>
  <c r="K417" i="17"/>
  <c r="AU417" i="17"/>
  <c r="F418" i="17"/>
  <c r="G418" i="17"/>
  <c r="I418" i="17"/>
  <c r="J418" i="17"/>
  <c r="K418" i="17"/>
  <c r="AU418" i="17"/>
  <c r="F419" i="17"/>
  <c r="G419" i="17"/>
  <c r="I419" i="17"/>
  <c r="J419" i="17"/>
  <c r="K419" i="17"/>
  <c r="AU419" i="17"/>
  <c r="F420" i="17"/>
  <c r="G420" i="17"/>
  <c r="I420" i="17"/>
  <c r="J420" i="17"/>
  <c r="K420" i="17"/>
  <c r="AU420" i="17"/>
  <c r="F421" i="17"/>
  <c r="G421" i="17"/>
  <c r="I421" i="17"/>
  <c r="J421" i="17"/>
  <c r="K421" i="17"/>
  <c r="AU421" i="17"/>
  <c r="F422" i="17"/>
  <c r="G422" i="17"/>
  <c r="I422" i="17"/>
  <c r="J422" i="17"/>
  <c r="K422" i="17"/>
  <c r="AU422" i="17"/>
  <c r="F423" i="17"/>
  <c r="G423" i="17"/>
  <c r="I423" i="17"/>
  <c r="J423" i="17"/>
  <c r="K423" i="17"/>
  <c r="AU423" i="17"/>
  <c r="F424" i="17"/>
  <c r="G424" i="17"/>
  <c r="I424" i="17"/>
  <c r="J424" i="17"/>
  <c r="K424" i="17"/>
  <c r="AU424" i="17"/>
  <c r="F425" i="17"/>
  <c r="G425" i="17"/>
  <c r="I425" i="17"/>
  <c r="J425" i="17"/>
  <c r="K425" i="17"/>
  <c r="AU425" i="17"/>
  <c r="F426" i="17"/>
  <c r="G426" i="17"/>
  <c r="I426" i="17"/>
  <c r="J426" i="17"/>
  <c r="K426" i="17"/>
  <c r="AU426" i="17"/>
  <c r="F427" i="17"/>
  <c r="G427" i="17"/>
  <c r="I427" i="17"/>
  <c r="J427" i="17"/>
  <c r="K427" i="17"/>
  <c r="AU427" i="17"/>
  <c r="F428" i="17"/>
  <c r="G428" i="17"/>
  <c r="I428" i="17"/>
  <c r="J428" i="17"/>
  <c r="K428" i="17"/>
  <c r="AU428" i="17"/>
  <c r="F429" i="17"/>
  <c r="G429" i="17"/>
  <c r="I429" i="17"/>
  <c r="J429" i="17"/>
  <c r="K429" i="17"/>
  <c r="AU429" i="17"/>
  <c r="F430" i="17"/>
  <c r="G430" i="17"/>
  <c r="I430" i="17"/>
  <c r="J430" i="17"/>
  <c r="K430" i="17"/>
  <c r="AU430" i="17"/>
  <c r="F431" i="17"/>
  <c r="G431" i="17"/>
  <c r="I431" i="17"/>
  <c r="J431" i="17"/>
  <c r="K431" i="17"/>
  <c r="AU431" i="17"/>
  <c r="F432" i="17"/>
  <c r="G432" i="17"/>
  <c r="I432" i="17"/>
  <c r="J432" i="17"/>
  <c r="K432" i="17"/>
  <c r="AU432" i="17"/>
  <c r="F433" i="17"/>
  <c r="G433" i="17"/>
  <c r="I433" i="17"/>
  <c r="J433" i="17"/>
  <c r="K433" i="17"/>
  <c r="AU433" i="17"/>
  <c r="F434" i="17"/>
  <c r="G434" i="17"/>
  <c r="I434" i="17"/>
  <c r="J434" i="17"/>
  <c r="K434" i="17"/>
  <c r="AU434" i="17"/>
  <c r="F435" i="17"/>
  <c r="G435" i="17"/>
  <c r="I435" i="17"/>
  <c r="J435" i="17"/>
  <c r="K435" i="17"/>
  <c r="AU435" i="17"/>
  <c r="F436" i="17"/>
  <c r="G436" i="17"/>
  <c r="I436" i="17"/>
  <c r="J436" i="17"/>
  <c r="K436" i="17"/>
  <c r="AU436" i="17"/>
  <c r="F437" i="17"/>
  <c r="G437" i="17"/>
  <c r="I437" i="17"/>
  <c r="J437" i="17"/>
  <c r="K437" i="17"/>
  <c r="AU437" i="17"/>
  <c r="F438" i="17"/>
  <c r="G438" i="17"/>
  <c r="I438" i="17"/>
  <c r="J438" i="17"/>
  <c r="K438" i="17"/>
  <c r="AU438" i="17"/>
  <c r="F439" i="17"/>
  <c r="G439" i="17"/>
  <c r="I439" i="17"/>
  <c r="J439" i="17"/>
  <c r="K439" i="17"/>
  <c r="AU439" i="17"/>
  <c r="F440" i="17"/>
  <c r="G440" i="17"/>
  <c r="I440" i="17"/>
  <c r="J440" i="17"/>
  <c r="K440" i="17"/>
  <c r="AU440" i="17"/>
  <c r="F441" i="17"/>
  <c r="G441" i="17"/>
  <c r="I441" i="17"/>
  <c r="J441" i="17"/>
  <c r="K441" i="17"/>
  <c r="AU441" i="17"/>
  <c r="F442" i="17"/>
  <c r="G442" i="17"/>
  <c r="I442" i="17"/>
  <c r="J442" i="17"/>
  <c r="K442" i="17"/>
  <c r="AU442" i="17"/>
  <c r="F443" i="17"/>
  <c r="G443" i="17"/>
  <c r="I443" i="17"/>
  <c r="J443" i="17"/>
  <c r="K443" i="17"/>
  <c r="AU443" i="17"/>
  <c r="F444" i="17"/>
  <c r="G444" i="17"/>
  <c r="I444" i="17"/>
  <c r="J444" i="17"/>
  <c r="K444" i="17"/>
  <c r="AU444" i="17"/>
  <c r="F445" i="17"/>
  <c r="G445" i="17"/>
  <c r="I445" i="17"/>
  <c r="J445" i="17"/>
  <c r="K445" i="17"/>
  <c r="AU445" i="17"/>
  <c r="F446" i="17"/>
  <c r="G446" i="17"/>
  <c r="I446" i="17"/>
  <c r="J446" i="17"/>
  <c r="K446" i="17"/>
  <c r="AU446" i="17"/>
  <c r="F447" i="17"/>
  <c r="G447" i="17"/>
  <c r="I447" i="17"/>
  <c r="J447" i="17"/>
  <c r="K447" i="17"/>
  <c r="AU447" i="17"/>
  <c r="F448" i="17"/>
  <c r="G448" i="17"/>
  <c r="I448" i="17"/>
  <c r="J448" i="17"/>
  <c r="K448" i="17"/>
  <c r="AU448" i="17"/>
  <c r="F449" i="17"/>
  <c r="G449" i="17"/>
  <c r="I449" i="17"/>
  <c r="J449" i="17"/>
  <c r="K449" i="17"/>
  <c r="AU449" i="17"/>
  <c r="F450" i="17"/>
  <c r="G450" i="17"/>
  <c r="I450" i="17"/>
  <c r="J450" i="17"/>
  <c r="K450" i="17"/>
  <c r="AU450" i="17"/>
  <c r="F451" i="17"/>
  <c r="G451" i="17"/>
  <c r="I451" i="17"/>
  <c r="J451" i="17"/>
  <c r="K451" i="17"/>
  <c r="AU451" i="17"/>
  <c r="F452" i="17"/>
  <c r="G452" i="17"/>
  <c r="I452" i="17"/>
  <c r="J452" i="17"/>
  <c r="K452" i="17"/>
  <c r="AU452" i="17"/>
  <c r="F453" i="17"/>
  <c r="G453" i="17"/>
  <c r="I453" i="17"/>
  <c r="J453" i="17"/>
  <c r="K453" i="17"/>
  <c r="AU453" i="17"/>
  <c r="F454" i="17"/>
  <c r="G454" i="17"/>
  <c r="I454" i="17"/>
  <c r="J454" i="17"/>
  <c r="K454" i="17"/>
  <c r="AU454" i="17"/>
  <c r="F455" i="17"/>
  <c r="G455" i="17"/>
  <c r="I455" i="17"/>
  <c r="J455" i="17"/>
  <c r="K455" i="17"/>
  <c r="AU455" i="17"/>
  <c r="F456" i="17"/>
  <c r="G456" i="17"/>
  <c r="I456" i="17"/>
  <c r="J456" i="17"/>
  <c r="K456" i="17"/>
  <c r="AU456" i="17"/>
  <c r="F457" i="17"/>
  <c r="G457" i="17"/>
  <c r="I457" i="17"/>
  <c r="J457" i="17"/>
  <c r="K457" i="17"/>
  <c r="AU457" i="17"/>
  <c r="F458" i="17"/>
  <c r="G458" i="17"/>
  <c r="I458" i="17"/>
  <c r="J458" i="17"/>
  <c r="K458" i="17"/>
  <c r="AU458" i="17"/>
  <c r="F459" i="17"/>
  <c r="G459" i="17"/>
  <c r="I459" i="17"/>
  <c r="J459" i="17"/>
  <c r="K459" i="17"/>
  <c r="AU459" i="17"/>
  <c r="F460" i="17"/>
  <c r="G460" i="17"/>
  <c r="I460" i="17"/>
  <c r="J460" i="17"/>
  <c r="K460" i="17"/>
  <c r="AU460" i="17"/>
  <c r="F461" i="17"/>
  <c r="G461" i="17"/>
  <c r="I461" i="17"/>
  <c r="J461" i="17"/>
  <c r="K461" i="17"/>
  <c r="AU461" i="17"/>
  <c r="F462" i="17"/>
  <c r="G462" i="17"/>
  <c r="I462" i="17"/>
  <c r="J462" i="17"/>
  <c r="K462" i="17"/>
  <c r="AU462" i="17"/>
  <c r="F463" i="17"/>
  <c r="G463" i="17"/>
  <c r="I463" i="17"/>
  <c r="J463" i="17"/>
  <c r="K463" i="17"/>
  <c r="AU463" i="17"/>
  <c r="F464" i="17"/>
  <c r="G464" i="17"/>
  <c r="I464" i="17"/>
  <c r="J464" i="17"/>
  <c r="K464" i="17"/>
  <c r="AU464" i="17"/>
  <c r="F465" i="17"/>
  <c r="G465" i="17"/>
  <c r="I465" i="17"/>
  <c r="J465" i="17"/>
  <c r="K465" i="17"/>
  <c r="AU465" i="17"/>
  <c r="F466" i="17"/>
  <c r="G466" i="17"/>
  <c r="I466" i="17"/>
  <c r="J466" i="17"/>
  <c r="K466" i="17"/>
  <c r="AU466" i="17"/>
  <c r="F467" i="17"/>
  <c r="G467" i="17"/>
  <c r="I467" i="17"/>
  <c r="J467" i="17"/>
  <c r="K467" i="17"/>
  <c r="AU467" i="17"/>
  <c r="F468" i="17"/>
  <c r="G468" i="17"/>
  <c r="I468" i="17"/>
  <c r="J468" i="17"/>
  <c r="K468" i="17"/>
  <c r="AU468" i="17"/>
  <c r="F469" i="17"/>
  <c r="G469" i="17"/>
  <c r="I469" i="17"/>
  <c r="J469" i="17"/>
  <c r="K469" i="17"/>
  <c r="AU469" i="17"/>
  <c r="F470" i="17"/>
  <c r="G470" i="17"/>
  <c r="I470" i="17"/>
  <c r="J470" i="17"/>
  <c r="K470" i="17"/>
  <c r="AU470" i="17"/>
  <c r="F471" i="17"/>
  <c r="G471" i="17"/>
  <c r="I471" i="17"/>
  <c r="J471" i="17"/>
  <c r="K471" i="17"/>
  <c r="AU471" i="17"/>
  <c r="F472" i="17"/>
  <c r="G472" i="17"/>
  <c r="I472" i="17"/>
  <c r="J472" i="17"/>
  <c r="K472" i="17"/>
  <c r="AU472" i="17"/>
  <c r="F473" i="17"/>
  <c r="G473" i="17"/>
  <c r="I473" i="17"/>
  <c r="J473" i="17"/>
  <c r="K473" i="17"/>
  <c r="AU473" i="17"/>
  <c r="F474" i="17"/>
  <c r="G474" i="17"/>
  <c r="I474" i="17"/>
  <c r="J474" i="17"/>
  <c r="K474" i="17"/>
  <c r="AU474" i="17"/>
  <c r="F475" i="17"/>
  <c r="G475" i="17"/>
  <c r="I475" i="17"/>
  <c r="J475" i="17"/>
  <c r="K475" i="17"/>
  <c r="AU475" i="17"/>
  <c r="F476" i="17"/>
  <c r="G476" i="17"/>
  <c r="I476" i="17"/>
  <c r="J476" i="17"/>
  <c r="K476" i="17"/>
  <c r="AU476" i="17"/>
  <c r="F477" i="17"/>
  <c r="G477" i="17"/>
  <c r="I477" i="17"/>
  <c r="J477" i="17"/>
  <c r="K477" i="17"/>
  <c r="AU477" i="17"/>
  <c r="F478" i="17"/>
  <c r="G478" i="17"/>
  <c r="I478" i="17"/>
  <c r="J478" i="17"/>
  <c r="K478" i="17"/>
  <c r="AU478" i="17"/>
  <c r="F479" i="17"/>
  <c r="G479" i="17"/>
  <c r="I479" i="17"/>
  <c r="J479" i="17"/>
  <c r="K479" i="17"/>
  <c r="AU479" i="17"/>
  <c r="F480" i="17"/>
  <c r="G480" i="17"/>
  <c r="I480" i="17"/>
  <c r="J480" i="17"/>
  <c r="K480" i="17"/>
  <c r="AU480" i="17"/>
  <c r="F481" i="17"/>
  <c r="G481" i="17"/>
  <c r="I481" i="17"/>
  <c r="J481" i="17"/>
  <c r="K481" i="17"/>
  <c r="AU481" i="17"/>
  <c r="F482" i="17"/>
  <c r="G482" i="17"/>
  <c r="I482" i="17"/>
  <c r="J482" i="17"/>
  <c r="K482" i="17"/>
  <c r="AU482" i="17"/>
  <c r="F483" i="17"/>
  <c r="G483" i="17"/>
  <c r="I483" i="17"/>
  <c r="J483" i="17"/>
  <c r="K483" i="17"/>
  <c r="AU483" i="17"/>
  <c r="F484" i="17"/>
  <c r="G484" i="17"/>
  <c r="I484" i="17"/>
  <c r="J484" i="17"/>
  <c r="K484" i="17"/>
  <c r="AU484" i="17"/>
  <c r="F485" i="17"/>
  <c r="G485" i="17"/>
  <c r="I485" i="17"/>
  <c r="J485" i="17"/>
  <c r="K485" i="17"/>
  <c r="AU485" i="17"/>
  <c r="F486" i="17"/>
  <c r="G486" i="17"/>
  <c r="I486" i="17"/>
  <c r="J486" i="17"/>
  <c r="K486" i="17"/>
  <c r="AU486" i="17"/>
  <c r="F487" i="17"/>
  <c r="G487" i="17"/>
  <c r="I487" i="17"/>
  <c r="J487" i="17"/>
  <c r="K487" i="17"/>
  <c r="AU487" i="17"/>
  <c r="F488" i="17"/>
  <c r="G488" i="17"/>
  <c r="I488" i="17"/>
  <c r="J488" i="17"/>
  <c r="K488" i="17"/>
  <c r="AU488" i="17"/>
  <c r="F489" i="17"/>
  <c r="G489" i="17"/>
  <c r="I489" i="17"/>
  <c r="J489" i="17"/>
  <c r="K489" i="17"/>
  <c r="AU489" i="17"/>
  <c r="F490" i="17"/>
  <c r="G490" i="17"/>
  <c r="I490" i="17"/>
  <c r="J490" i="17"/>
  <c r="K490" i="17"/>
  <c r="AU490" i="17"/>
  <c r="F491" i="17"/>
  <c r="G491" i="17"/>
  <c r="I491" i="17"/>
  <c r="J491" i="17"/>
  <c r="K491" i="17"/>
  <c r="AU491" i="17"/>
  <c r="F492" i="17"/>
  <c r="G492" i="17"/>
  <c r="I492" i="17"/>
  <c r="J492" i="17"/>
  <c r="K492" i="17"/>
  <c r="AU492" i="17"/>
  <c r="F493" i="17"/>
  <c r="G493" i="17"/>
  <c r="I493" i="17"/>
  <c r="J493" i="17"/>
  <c r="K493" i="17"/>
  <c r="AU493" i="17"/>
  <c r="F494" i="17"/>
  <c r="G494" i="17"/>
  <c r="I494" i="17"/>
  <c r="J494" i="17"/>
  <c r="K494" i="17"/>
  <c r="AU494" i="17"/>
  <c r="F495" i="17"/>
  <c r="G495" i="17"/>
  <c r="I495" i="17"/>
  <c r="J495" i="17"/>
  <c r="K495" i="17"/>
  <c r="AU495" i="17"/>
  <c r="F496" i="17"/>
  <c r="G496" i="17"/>
  <c r="I496" i="17"/>
  <c r="J496" i="17"/>
  <c r="K496" i="17"/>
  <c r="AU496" i="17"/>
  <c r="F497" i="17"/>
  <c r="G497" i="17"/>
  <c r="I497" i="17"/>
  <c r="J497" i="17"/>
  <c r="K497" i="17"/>
  <c r="AU497" i="17"/>
  <c r="F498" i="17"/>
  <c r="G498" i="17"/>
  <c r="I498" i="17"/>
  <c r="J498" i="17"/>
  <c r="K498" i="17"/>
  <c r="AU498" i="17"/>
  <c r="F499" i="17"/>
  <c r="G499" i="17"/>
  <c r="I499" i="17"/>
  <c r="J499" i="17"/>
  <c r="K499" i="17"/>
  <c r="AU499" i="17"/>
  <c r="F500" i="17"/>
  <c r="G500" i="17"/>
  <c r="I500" i="17"/>
  <c r="J500" i="17"/>
  <c r="K500" i="17"/>
  <c r="AU500" i="17"/>
  <c r="F501" i="17"/>
  <c r="G501" i="17"/>
  <c r="I501" i="17"/>
  <c r="J501" i="17"/>
  <c r="K501" i="17"/>
  <c r="AU501" i="17"/>
  <c r="F502" i="17"/>
  <c r="G502" i="17"/>
  <c r="I502" i="17"/>
  <c r="J502" i="17"/>
  <c r="K502" i="17"/>
  <c r="AU502" i="17"/>
  <c r="F503" i="17"/>
  <c r="G503" i="17"/>
  <c r="I503" i="17"/>
  <c r="J503" i="17"/>
  <c r="K503" i="17"/>
  <c r="AU503" i="17"/>
  <c r="F504" i="17"/>
  <c r="G504" i="17"/>
  <c r="I504" i="17"/>
  <c r="J504" i="17"/>
  <c r="K504" i="17"/>
  <c r="AU504" i="17"/>
  <c r="F505" i="17"/>
  <c r="G505" i="17"/>
  <c r="I505" i="17"/>
  <c r="J505" i="17"/>
  <c r="K505" i="17"/>
  <c r="AU505" i="17"/>
  <c r="F506" i="17"/>
  <c r="G506" i="17"/>
  <c r="I506" i="17"/>
  <c r="J506" i="17"/>
  <c r="K506" i="17"/>
  <c r="AU506" i="17"/>
  <c r="F507" i="17"/>
  <c r="G507" i="17"/>
  <c r="I507" i="17"/>
  <c r="J507" i="17"/>
  <c r="K507" i="17"/>
  <c r="AU507" i="17"/>
  <c r="F508" i="17"/>
  <c r="G508" i="17"/>
  <c r="I508" i="17"/>
  <c r="J508" i="17"/>
  <c r="K508" i="17"/>
  <c r="AU508" i="17"/>
  <c r="F509" i="17"/>
  <c r="G509" i="17"/>
  <c r="I509" i="17"/>
  <c r="J509" i="17"/>
  <c r="K509" i="17"/>
  <c r="AU509" i="17"/>
  <c r="F510" i="17"/>
  <c r="G510" i="17"/>
  <c r="I510" i="17"/>
  <c r="J510" i="17"/>
  <c r="K510" i="17"/>
  <c r="AU510" i="17"/>
  <c r="F511" i="17"/>
  <c r="G511" i="17"/>
  <c r="I511" i="17"/>
  <c r="J511" i="17"/>
  <c r="K511" i="17"/>
  <c r="AU511" i="17"/>
  <c r="F512" i="17"/>
  <c r="G512" i="17"/>
  <c r="I512" i="17"/>
  <c r="J512" i="17"/>
  <c r="K512" i="17"/>
  <c r="AU512" i="17"/>
  <c r="F513" i="17"/>
  <c r="G513" i="17"/>
  <c r="I513" i="17"/>
  <c r="J513" i="17"/>
  <c r="K513" i="17"/>
  <c r="AU513" i="17"/>
  <c r="F514" i="17"/>
  <c r="G514" i="17"/>
  <c r="I514" i="17"/>
  <c r="J514" i="17"/>
  <c r="K514" i="17"/>
  <c r="AU514" i="17"/>
  <c r="F515" i="17"/>
  <c r="G515" i="17"/>
  <c r="I515" i="17"/>
  <c r="J515" i="17"/>
  <c r="K515" i="17"/>
  <c r="AU515" i="17"/>
  <c r="F516" i="17"/>
  <c r="G516" i="17"/>
  <c r="I516" i="17"/>
  <c r="J516" i="17"/>
  <c r="K516" i="17"/>
  <c r="AU516" i="17"/>
  <c r="F517" i="17"/>
  <c r="G517" i="17"/>
  <c r="I517" i="17"/>
  <c r="J517" i="17"/>
  <c r="K517" i="17"/>
  <c r="AU517" i="17"/>
  <c r="F518" i="17"/>
  <c r="G518" i="17"/>
  <c r="I518" i="17"/>
  <c r="J518" i="17"/>
  <c r="K518" i="17"/>
  <c r="AU518" i="17"/>
  <c r="F519" i="17"/>
  <c r="G519" i="17"/>
  <c r="I519" i="17"/>
  <c r="J519" i="17"/>
  <c r="K519" i="17"/>
  <c r="AU519" i="17"/>
  <c r="F520" i="17"/>
  <c r="G520" i="17"/>
  <c r="I520" i="17"/>
  <c r="J520" i="17"/>
  <c r="K520" i="17"/>
  <c r="AU520" i="17"/>
  <c r="F521" i="17"/>
  <c r="G521" i="17"/>
  <c r="I521" i="17"/>
  <c r="J521" i="17"/>
  <c r="K521" i="17"/>
  <c r="AU521" i="17"/>
  <c r="F522" i="17"/>
  <c r="G522" i="17"/>
  <c r="I522" i="17"/>
  <c r="J522" i="17"/>
  <c r="K522" i="17"/>
  <c r="AU522" i="17"/>
  <c r="F523" i="17"/>
  <c r="G523" i="17"/>
  <c r="I523" i="17"/>
  <c r="J523" i="17"/>
  <c r="K523" i="17"/>
  <c r="AU523" i="17"/>
  <c r="F524" i="17"/>
  <c r="G524" i="17"/>
  <c r="I524" i="17"/>
  <c r="J524" i="17"/>
  <c r="K524" i="17"/>
  <c r="AU524" i="17"/>
  <c r="F525" i="17"/>
  <c r="G525" i="17"/>
  <c r="I525" i="17"/>
  <c r="J525" i="17"/>
  <c r="K525" i="17"/>
  <c r="AU525" i="17"/>
  <c r="F526" i="17"/>
  <c r="G526" i="17"/>
  <c r="I526" i="17"/>
  <c r="J526" i="17"/>
  <c r="K526" i="17"/>
  <c r="AU526" i="17"/>
  <c r="F527" i="17"/>
  <c r="G527" i="17"/>
  <c r="I527" i="17"/>
  <c r="J527" i="17"/>
  <c r="K527" i="17"/>
  <c r="AU527" i="17"/>
  <c r="F528" i="17"/>
  <c r="G528" i="17"/>
  <c r="I528" i="17"/>
  <c r="J528" i="17"/>
  <c r="K528" i="17"/>
  <c r="AU528" i="17"/>
  <c r="F529" i="17"/>
  <c r="G529" i="17"/>
  <c r="I529" i="17"/>
  <c r="J529" i="17"/>
  <c r="K529" i="17"/>
  <c r="AU529" i="17"/>
  <c r="F530" i="17"/>
  <c r="G530" i="17"/>
  <c r="I530" i="17"/>
  <c r="J530" i="17"/>
  <c r="K530" i="17"/>
  <c r="AU530" i="17"/>
  <c r="F531" i="17"/>
  <c r="G531" i="17"/>
  <c r="I531" i="17"/>
  <c r="J531" i="17"/>
  <c r="K531" i="17"/>
  <c r="AU531" i="17"/>
  <c r="F532" i="17"/>
  <c r="G532" i="17"/>
  <c r="I532" i="17"/>
  <c r="J532" i="17"/>
  <c r="K532" i="17"/>
  <c r="AU532" i="17"/>
  <c r="F533" i="17"/>
  <c r="G533" i="17"/>
  <c r="I533" i="17"/>
  <c r="J533" i="17"/>
  <c r="K533" i="17"/>
  <c r="AU533" i="17"/>
  <c r="F534" i="17"/>
  <c r="G534" i="17"/>
  <c r="I534" i="17"/>
  <c r="J534" i="17"/>
  <c r="K534" i="17"/>
  <c r="AU534" i="17"/>
  <c r="F535" i="17"/>
  <c r="G535" i="17"/>
  <c r="I535" i="17"/>
  <c r="J535" i="17"/>
  <c r="K535" i="17"/>
  <c r="AU535" i="17"/>
  <c r="F536" i="17"/>
  <c r="G536" i="17"/>
  <c r="I536" i="17"/>
  <c r="J536" i="17"/>
  <c r="K536" i="17"/>
  <c r="AU536" i="17"/>
  <c r="F537" i="17"/>
  <c r="G537" i="17"/>
  <c r="I537" i="17"/>
  <c r="J537" i="17"/>
  <c r="K537" i="17"/>
  <c r="AU537" i="17"/>
  <c r="F538" i="17"/>
  <c r="G538" i="17"/>
  <c r="I538" i="17"/>
  <c r="J538" i="17"/>
  <c r="K538" i="17"/>
  <c r="AU538" i="17"/>
  <c r="F539" i="17"/>
  <c r="G539" i="17"/>
  <c r="I539" i="17"/>
  <c r="J539" i="17"/>
  <c r="K539" i="17"/>
  <c r="AU539" i="17"/>
  <c r="F540" i="17"/>
  <c r="G540" i="17"/>
  <c r="I540" i="17"/>
  <c r="J540" i="17"/>
  <c r="K540" i="17"/>
  <c r="AU540" i="17"/>
  <c r="F541" i="17"/>
  <c r="G541" i="17"/>
  <c r="I541" i="17"/>
  <c r="J541" i="17"/>
  <c r="K541" i="17"/>
  <c r="AU541" i="17"/>
  <c r="F542" i="17"/>
  <c r="G542" i="17"/>
  <c r="I542" i="17"/>
  <c r="J542" i="17"/>
  <c r="K542" i="17"/>
  <c r="AU542" i="17"/>
  <c r="F543" i="17"/>
  <c r="G543" i="17"/>
  <c r="I543" i="17"/>
  <c r="J543" i="17"/>
  <c r="K543" i="17"/>
  <c r="AU543" i="17"/>
  <c r="F544" i="17"/>
  <c r="G544" i="17"/>
  <c r="I544" i="17"/>
  <c r="J544" i="17"/>
  <c r="K544" i="17"/>
  <c r="AU544" i="17"/>
  <c r="F545" i="17"/>
  <c r="G545" i="17"/>
  <c r="I545" i="17"/>
  <c r="J545" i="17"/>
  <c r="K545" i="17"/>
  <c r="AU545" i="17"/>
  <c r="F546" i="17"/>
  <c r="G546" i="17"/>
  <c r="I546" i="17"/>
  <c r="J546" i="17"/>
  <c r="K546" i="17"/>
  <c r="AU546" i="17"/>
  <c r="F547" i="17"/>
  <c r="G547" i="17"/>
  <c r="I547" i="17"/>
  <c r="J547" i="17"/>
  <c r="K547" i="17"/>
  <c r="AU547" i="17"/>
  <c r="F548" i="17"/>
  <c r="G548" i="17"/>
  <c r="I548" i="17"/>
  <c r="J548" i="17"/>
  <c r="K548" i="17"/>
  <c r="AU548" i="17"/>
  <c r="F549" i="17"/>
  <c r="G549" i="17"/>
  <c r="I549" i="17"/>
  <c r="J549" i="17"/>
  <c r="K549" i="17"/>
  <c r="AU549" i="17"/>
  <c r="F550" i="17"/>
  <c r="G550" i="17"/>
  <c r="I550" i="17"/>
  <c r="J550" i="17"/>
  <c r="K550" i="17"/>
  <c r="AU550" i="17"/>
  <c r="F551" i="17"/>
  <c r="G551" i="17"/>
  <c r="I551" i="17"/>
  <c r="J551" i="17"/>
  <c r="K551" i="17"/>
  <c r="AU551" i="17"/>
  <c r="F552" i="17"/>
  <c r="G552" i="17"/>
  <c r="I552" i="17"/>
  <c r="J552" i="17"/>
  <c r="K552" i="17"/>
  <c r="AU552" i="17"/>
  <c r="F553" i="17"/>
  <c r="G553" i="17"/>
  <c r="I553" i="17"/>
  <c r="J553" i="17"/>
  <c r="K553" i="17"/>
  <c r="AU553" i="17"/>
  <c r="F554" i="17"/>
  <c r="G554" i="17"/>
  <c r="I554" i="17"/>
  <c r="J554" i="17"/>
  <c r="K554" i="17"/>
  <c r="AU554" i="17"/>
  <c r="F555" i="17"/>
  <c r="G555" i="17"/>
  <c r="I555" i="17"/>
  <c r="J555" i="17"/>
  <c r="K555" i="17"/>
  <c r="AU555" i="17"/>
  <c r="F556" i="17"/>
  <c r="G556" i="17"/>
  <c r="I556" i="17"/>
  <c r="J556" i="17"/>
  <c r="K556" i="17"/>
  <c r="AU556" i="17"/>
  <c r="F557" i="17"/>
  <c r="G557" i="17"/>
  <c r="I557" i="17"/>
  <c r="J557" i="17"/>
  <c r="K557" i="17"/>
  <c r="AU557" i="17"/>
  <c r="F558" i="17"/>
  <c r="G558" i="17"/>
  <c r="I558" i="17"/>
  <c r="J558" i="17"/>
  <c r="K558" i="17"/>
  <c r="AU558" i="17"/>
  <c r="F559" i="17"/>
  <c r="G559" i="17"/>
  <c r="I559" i="17"/>
  <c r="J559" i="17"/>
  <c r="K559" i="17"/>
  <c r="AU559" i="17"/>
  <c r="F560" i="17"/>
  <c r="G560" i="17"/>
  <c r="I560" i="17"/>
  <c r="J560" i="17"/>
  <c r="K560" i="17"/>
  <c r="AU560" i="17"/>
  <c r="F561" i="17"/>
  <c r="G561" i="17"/>
  <c r="I561" i="17"/>
  <c r="J561" i="17"/>
  <c r="K561" i="17"/>
  <c r="AU561" i="17"/>
  <c r="F562" i="17"/>
  <c r="G562" i="17"/>
  <c r="I562" i="17"/>
  <c r="J562" i="17"/>
  <c r="K562" i="17"/>
  <c r="AU562" i="17"/>
  <c r="F563" i="17"/>
  <c r="G563" i="17"/>
  <c r="I563" i="17"/>
  <c r="J563" i="17"/>
  <c r="K563" i="17"/>
  <c r="AU563" i="17"/>
  <c r="F564" i="17"/>
  <c r="G564" i="17"/>
  <c r="I564" i="17"/>
  <c r="J564" i="17"/>
  <c r="K564" i="17"/>
  <c r="AU564" i="17"/>
  <c r="F565" i="17"/>
  <c r="G565" i="17"/>
  <c r="I565" i="17"/>
  <c r="J565" i="17"/>
  <c r="K565" i="17"/>
  <c r="AU565" i="17"/>
  <c r="F566" i="17"/>
  <c r="G566" i="17"/>
  <c r="I566" i="17"/>
  <c r="J566" i="17"/>
  <c r="K566" i="17"/>
  <c r="AU566" i="17"/>
  <c r="F567" i="17"/>
  <c r="G567" i="17"/>
  <c r="I567" i="17"/>
  <c r="J567" i="17"/>
  <c r="K567" i="17"/>
  <c r="AU567" i="17"/>
  <c r="F568" i="17"/>
  <c r="G568" i="17"/>
  <c r="I568" i="17"/>
  <c r="J568" i="17"/>
  <c r="K568" i="17"/>
  <c r="AU568" i="17"/>
  <c r="F569" i="17"/>
  <c r="G569" i="17"/>
  <c r="I569" i="17"/>
  <c r="J569" i="17"/>
  <c r="K569" i="17"/>
  <c r="AU569" i="17"/>
  <c r="F570" i="17"/>
  <c r="G570" i="17"/>
  <c r="I570" i="17"/>
  <c r="J570" i="17"/>
  <c r="K570" i="17"/>
  <c r="AU570" i="17"/>
  <c r="F571" i="17"/>
  <c r="G571" i="17"/>
  <c r="I571" i="17"/>
  <c r="J571" i="17"/>
  <c r="K571" i="17"/>
  <c r="AU571" i="17"/>
  <c r="F572" i="17"/>
  <c r="G572" i="17"/>
  <c r="I572" i="17"/>
  <c r="J572" i="17"/>
  <c r="K572" i="17"/>
  <c r="AU572" i="17"/>
  <c r="F573" i="17"/>
  <c r="G573" i="17"/>
  <c r="I573" i="17"/>
  <c r="J573" i="17"/>
  <c r="K573" i="17"/>
  <c r="AU573" i="17"/>
  <c r="F574" i="17"/>
  <c r="G574" i="17"/>
  <c r="I574" i="17"/>
  <c r="J574" i="17"/>
  <c r="K574" i="17"/>
  <c r="AU574" i="17"/>
  <c r="F575" i="17"/>
  <c r="G575" i="17"/>
  <c r="I575" i="17"/>
  <c r="J575" i="17"/>
  <c r="K575" i="17"/>
  <c r="AU575" i="17"/>
  <c r="F576" i="17"/>
  <c r="G576" i="17"/>
  <c r="I576" i="17"/>
  <c r="J576" i="17"/>
  <c r="K576" i="17"/>
  <c r="AU576" i="17"/>
  <c r="F577" i="17"/>
  <c r="G577" i="17"/>
  <c r="I577" i="17"/>
  <c r="J577" i="17"/>
  <c r="K577" i="17"/>
  <c r="AU577" i="17"/>
  <c r="F578" i="17"/>
  <c r="G578" i="17"/>
  <c r="I578" i="17"/>
  <c r="J578" i="17"/>
  <c r="K578" i="17"/>
  <c r="AU578" i="17"/>
  <c r="F579" i="17"/>
  <c r="G579" i="17"/>
  <c r="I579" i="17"/>
  <c r="J579" i="17"/>
  <c r="K579" i="17"/>
  <c r="AU579" i="17"/>
  <c r="F580" i="17"/>
  <c r="G580" i="17"/>
  <c r="I580" i="17"/>
  <c r="J580" i="17"/>
  <c r="K580" i="17"/>
  <c r="AU580" i="17"/>
  <c r="F581" i="17"/>
  <c r="G581" i="17"/>
  <c r="I581" i="17"/>
  <c r="J581" i="17"/>
  <c r="K581" i="17"/>
  <c r="AU581" i="17"/>
  <c r="F582" i="17"/>
  <c r="G582" i="17"/>
  <c r="I582" i="17"/>
  <c r="J582" i="17"/>
  <c r="K582" i="17"/>
  <c r="AU582" i="17"/>
  <c r="F583" i="17"/>
  <c r="G583" i="17"/>
  <c r="I583" i="17"/>
  <c r="J583" i="17"/>
  <c r="K583" i="17"/>
  <c r="AU583" i="17"/>
  <c r="F584" i="17"/>
  <c r="G584" i="17"/>
  <c r="I584" i="17"/>
  <c r="J584" i="17"/>
  <c r="K584" i="17"/>
  <c r="AU584" i="17"/>
  <c r="F585" i="17"/>
  <c r="G585" i="17"/>
  <c r="I585" i="17"/>
  <c r="J585" i="17"/>
  <c r="K585" i="17"/>
  <c r="AU585" i="17"/>
  <c r="F586" i="17"/>
  <c r="G586" i="17"/>
  <c r="I586" i="17"/>
  <c r="J586" i="17"/>
  <c r="K586" i="17"/>
  <c r="AU586" i="17"/>
  <c r="F587" i="17"/>
  <c r="G587" i="17"/>
  <c r="I587" i="17"/>
  <c r="J587" i="17"/>
  <c r="K587" i="17"/>
  <c r="AU587" i="17"/>
  <c r="F588" i="17"/>
  <c r="G588" i="17"/>
  <c r="I588" i="17"/>
  <c r="J588" i="17"/>
  <c r="K588" i="17"/>
  <c r="AU588" i="17"/>
  <c r="F589" i="17"/>
  <c r="G589" i="17"/>
  <c r="I589" i="17"/>
  <c r="J589" i="17"/>
  <c r="K589" i="17"/>
  <c r="AU589" i="17"/>
  <c r="F590" i="17"/>
  <c r="G590" i="17"/>
  <c r="I590" i="17"/>
  <c r="J590" i="17"/>
  <c r="K590" i="17"/>
  <c r="AU590" i="17"/>
  <c r="F591" i="17"/>
  <c r="G591" i="17"/>
  <c r="I591" i="17"/>
  <c r="J591" i="17"/>
  <c r="K591" i="17"/>
  <c r="AU591" i="17"/>
  <c r="F592" i="17"/>
  <c r="G592" i="17"/>
  <c r="I592" i="17"/>
  <c r="J592" i="17"/>
  <c r="K592" i="17"/>
  <c r="AU592" i="17"/>
  <c r="F593" i="17"/>
  <c r="G593" i="17"/>
  <c r="I593" i="17"/>
  <c r="J593" i="17"/>
  <c r="K593" i="17"/>
  <c r="AU593" i="17"/>
  <c r="F594" i="17"/>
  <c r="G594" i="17"/>
  <c r="I594" i="17"/>
  <c r="J594" i="17"/>
  <c r="K594" i="17"/>
  <c r="AU594" i="17"/>
  <c r="F595" i="17"/>
  <c r="G595" i="17"/>
  <c r="I595" i="17"/>
  <c r="J595" i="17"/>
  <c r="K595" i="17"/>
  <c r="AU595" i="17"/>
  <c r="F596" i="17"/>
  <c r="G596" i="17"/>
  <c r="I596" i="17"/>
  <c r="J596" i="17"/>
  <c r="K596" i="17"/>
  <c r="AU596" i="17"/>
  <c r="F597" i="17"/>
  <c r="G597" i="17"/>
  <c r="I597" i="17"/>
  <c r="J597" i="17"/>
  <c r="K597" i="17"/>
  <c r="AU597" i="17"/>
  <c r="F598" i="17"/>
  <c r="G598" i="17"/>
  <c r="I598" i="17"/>
  <c r="J598" i="17"/>
  <c r="K598" i="17"/>
  <c r="AU598" i="17"/>
  <c r="F599" i="17"/>
  <c r="G599" i="17"/>
  <c r="I599" i="17"/>
  <c r="J599" i="17"/>
  <c r="K599" i="17"/>
  <c r="AU599" i="17"/>
  <c r="F600" i="17"/>
  <c r="G600" i="17"/>
  <c r="I600" i="17"/>
  <c r="J600" i="17"/>
  <c r="K600" i="17"/>
  <c r="AU600" i="17"/>
  <c r="F601" i="17"/>
  <c r="G601" i="17"/>
  <c r="I601" i="17"/>
  <c r="J601" i="17"/>
  <c r="K601" i="17"/>
  <c r="AU601" i="17"/>
  <c r="F602" i="17"/>
  <c r="G602" i="17"/>
  <c r="I602" i="17"/>
  <c r="J602" i="17"/>
  <c r="K602" i="17"/>
  <c r="AU602" i="17"/>
  <c r="F603" i="17"/>
  <c r="G603" i="17"/>
  <c r="I603" i="17"/>
  <c r="J603" i="17"/>
  <c r="K603" i="17"/>
  <c r="AU603" i="17"/>
  <c r="F604" i="17"/>
  <c r="G604" i="17"/>
  <c r="I604" i="17"/>
  <c r="J604" i="17"/>
  <c r="K604" i="17"/>
  <c r="AU604" i="17"/>
  <c r="F605" i="17"/>
  <c r="G605" i="17"/>
  <c r="I605" i="17"/>
  <c r="J605" i="17"/>
  <c r="K605" i="17"/>
  <c r="AU605" i="17"/>
  <c r="F606" i="17"/>
  <c r="G606" i="17"/>
  <c r="I606" i="17"/>
  <c r="J606" i="17"/>
  <c r="K606" i="17"/>
  <c r="AU606" i="17"/>
  <c r="F607" i="17"/>
  <c r="G607" i="17"/>
  <c r="I607" i="17"/>
  <c r="J607" i="17"/>
  <c r="K607" i="17"/>
  <c r="AU607" i="17"/>
  <c r="F608" i="17"/>
  <c r="G608" i="17"/>
  <c r="I608" i="17"/>
  <c r="J608" i="17"/>
  <c r="K608" i="17"/>
  <c r="AU608" i="17"/>
  <c r="F609" i="17"/>
  <c r="G609" i="17"/>
  <c r="I609" i="17"/>
  <c r="J609" i="17"/>
  <c r="K609" i="17"/>
  <c r="AU609" i="17"/>
  <c r="F610" i="17"/>
  <c r="G610" i="17"/>
  <c r="I610" i="17"/>
  <c r="J610" i="17"/>
  <c r="K610" i="17"/>
  <c r="AU610" i="17"/>
  <c r="F611" i="17"/>
  <c r="G611" i="17"/>
  <c r="I611" i="17"/>
  <c r="J611" i="17"/>
  <c r="K611" i="17"/>
  <c r="AU611" i="17"/>
  <c r="C12" i="17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47" i="17" s="1"/>
  <c r="C48" i="17" s="1"/>
  <c r="C49" i="17" s="1"/>
  <c r="C50" i="17" s="1"/>
  <c r="C51" i="17" s="1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 s="1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347" i="17" s="1"/>
  <c r="C348" i="17" s="1"/>
  <c r="C349" i="17" s="1"/>
  <c r="C350" i="17" s="1"/>
  <c r="C351" i="17" s="1"/>
  <c r="C352" i="17" s="1"/>
  <c r="C353" i="17" s="1"/>
  <c r="C354" i="17" s="1"/>
  <c r="C355" i="17" s="1"/>
  <c r="C356" i="17" s="1"/>
  <c r="C357" i="17" s="1"/>
  <c r="C358" i="17" s="1"/>
  <c r="C359" i="17" s="1"/>
  <c r="C360" i="17" s="1"/>
  <c r="C361" i="17" s="1"/>
  <c r="C362" i="17" s="1"/>
  <c r="C363" i="17" s="1"/>
  <c r="C364" i="17" s="1"/>
  <c r="C365" i="17" s="1"/>
  <c r="C366" i="17" s="1"/>
  <c r="C367" i="17" s="1"/>
  <c r="C368" i="17" s="1"/>
  <c r="C369" i="17" s="1"/>
  <c r="C370" i="17" s="1"/>
  <c r="C371" i="17" s="1"/>
  <c r="C372" i="17" s="1"/>
  <c r="C373" i="17" s="1"/>
  <c r="C374" i="17" s="1"/>
  <c r="C375" i="17" s="1"/>
  <c r="C376" i="17" s="1"/>
  <c r="C377" i="17" s="1"/>
  <c r="C378" i="17" s="1"/>
  <c r="C379" i="17" s="1"/>
  <c r="C380" i="17" s="1"/>
  <c r="C381" i="17" s="1"/>
  <c r="C382" i="17" s="1"/>
  <c r="C383" i="17" s="1"/>
  <c r="C384" i="17" s="1"/>
  <c r="C385" i="17" s="1"/>
  <c r="C386" i="17" s="1"/>
  <c r="C387" i="17" s="1"/>
  <c r="C388" i="17" s="1"/>
  <c r="C389" i="17" s="1"/>
  <c r="C390" i="17" s="1"/>
  <c r="C391" i="17" s="1"/>
  <c r="C392" i="17" s="1"/>
  <c r="C393" i="17" s="1"/>
  <c r="C394" i="17" s="1"/>
  <c r="C395" i="17" s="1"/>
  <c r="C396" i="17" s="1"/>
  <c r="C397" i="17" s="1"/>
  <c r="C398" i="17" s="1"/>
  <c r="C399" i="17" s="1"/>
  <c r="C400" i="17" s="1"/>
  <c r="C401" i="17" s="1"/>
  <c r="C402" i="17" s="1"/>
  <c r="C403" i="17" s="1"/>
  <c r="C404" i="17" s="1"/>
  <c r="C405" i="17" s="1"/>
  <c r="C406" i="17" s="1"/>
  <c r="C407" i="17" s="1"/>
  <c r="C408" i="17" s="1"/>
  <c r="C409" i="17" s="1"/>
  <c r="C410" i="17" s="1"/>
  <c r="C411" i="17" s="1"/>
  <c r="C412" i="17" s="1"/>
  <c r="C413" i="17" s="1"/>
  <c r="C414" i="17" s="1"/>
  <c r="C415" i="17" s="1"/>
  <c r="C416" i="17" s="1"/>
  <c r="C417" i="17" s="1"/>
  <c r="C418" i="17" s="1"/>
  <c r="C419" i="17" s="1"/>
  <c r="C420" i="17" s="1"/>
  <c r="C421" i="17" s="1"/>
  <c r="C422" i="17" s="1"/>
  <c r="C423" i="17" s="1"/>
  <c r="C424" i="17" s="1"/>
  <c r="C425" i="17" s="1"/>
  <c r="C426" i="17" s="1"/>
  <c r="C427" i="17" s="1"/>
  <c r="C428" i="17" s="1"/>
  <c r="C429" i="17" s="1"/>
  <c r="C430" i="17" s="1"/>
  <c r="C431" i="17" s="1"/>
  <c r="C432" i="17" s="1"/>
  <c r="C433" i="17" s="1"/>
  <c r="C434" i="17" s="1"/>
  <c r="C435" i="17" s="1"/>
  <c r="C436" i="17" s="1"/>
  <c r="C437" i="17" s="1"/>
  <c r="C438" i="17" s="1"/>
  <c r="C439" i="17" s="1"/>
  <c r="C440" i="17" s="1"/>
  <c r="C441" i="17" s="1"/>
  <c r="C442" i="17" s="1"/>
  <c r="C443" i="17" s="1"/>
  <c r="C444" i="17" s="1"/>
  <c r="C445" i="17" s="1"/>
  <c r="C446" i="17" s="1"/>
  <c r="C447" i="17" s="1"/>
  <c r="C448" i="17" s="1"/>
  <c r="C449" i="17" s="1"/>
  <c r="C450" i="17" s="1"/>
  <c r="C451" i="17" s="1"/>
  <c r="C452" i="17" s="1"/>
  <c r="C453" i="17" s="1"/>
  <c r="C454" i="17" s="1"/>
  <c r="C455" i="17" s="1"/>
  <c r="C456" i="17" s="1"/>
  <c r="C457" i="17" s="1"/>
  <c r="C458" i="17" s="1"/>
  <c r="C459" i="17" s="1"/>
  <c r="C460" i="17" s="1"/>
  <c r="C461" i="17" s="1"/>
  <c r="C462" i="17" s="1"/>
  <c r="C463" i="17" s="1"/>
  <c r="C464" i="17" s="1"/>
  <c r="C465" i="17" s="1"/>
  <c r="C466" i="17" s="1"/>
  <c r="C467" i="17" s="1"/>
  <c r="C468" i="17" s="1"/>
  <c r="C469" i="17" s="1"/>
  <c r="C470" i="17" s="1"/>
  <c r="C471" i="17" s="1"/>
  <c r="C472" i="17" s="1"/>
  <c r="C473" i="17" s="1"/>
  <c r="C474" i="17" s="1"/>
  <c r="C475" i="17" s="1"/>
  <c r="C476" i="17" s="1"/>
  <c r="C477" i="17" s="1"/>
  <c r="C478" i="17" s="1"/>
  <c r="C479" i="17" s="1"/>
  <c r="C480" i="17" s="1"/>
  <c r="C481" i="17" s="1"/>
  <c r="C482" i="17" s="1"/>
  <c r="C483" i="17" s="1"/>
  <c r="C484" i="17" s="1"/>
  <c r="C485" i="17" s="1"/>
  <c r="C486" i="17" s="1"/>
  <c r="C487" i="17" s="1"/>
  <c r="C488" i="17" s="1"/>
  <c r="C489" i="17" s="1"/>
  <c r="C490" i="17" s="1"/>
  <c r="C491" i="17" s="1"/>
  <c r="C492" i="17" s="1"/>
  <c r="C493" i="17" s="1"/>
  <c r="C494" i="17" s="1"/>
  <c r="C495" i="17" s="1"/>
  <c r="C496" i="17" s="1"/>
  <c r="C497" i="17" s="1"/>
  <c r="C498" i="17" s="1"/>
  <c r="C499" i="17" s="1"/>
  <c r="C500" i="17" s="1"/>
  <c r="C501" i="17" s="1"/>
  <c r="C502" i="17" s="1"/>
  <c r="C503" i="17" s="1"/>
  <c r="C504" i="17" s="1"/>
  <c r="C505" i="17" s="1"/>
  <c r="C506" i="17" s="1"/>
  <c r="C507" i="17" s="1"/>
  <c r="C508" i="17" s="1"/>
  <c r="C509" i="17" s="1"/>
  <c r="C510" i="17" s="1"/>
  <c r="C511" i="17" s="1"/>
  <c r="C512" i="17" s="1"/>
  <c r="C513" i="17" s="1"/>
  <c r="C514" i="17" s="1"/>
  <c r="C515" i="17" s="1"/>
  <c r="C516" i="17" s="1"/>
  <c r="C517" i="17" s="1"/>
  <c r="C518" i="17" s="1"/>
  <c r="C519" i="17" s="1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C530" i="17" s="1"/>
  <c r="C531" i="17" s="1"/>
  <c r="C532" i="17" s="1"/>
  <c r="C533" i="17" s="1"/>
  <c r="C534" i="17" s="1"/>
  <c r="C535" i="17" s="1"/>
  <c r="C536" i="17" s="1"/>
  <c r="C537" i="17" s="1"/>
  <c r="C538" i="17" s="1"/>
  <c r="C539" i="17" s="1"/>
  <c r="C540" i="17" s="1"/>
  <c r="C541" i="17" s="1"/>
  <c r="C542" i="17" s="1"/>
  <c r="C543" i="17" s="1"/>
  <c r="C544" i="17" s="1"/>
  <c r="C545" i="17" s="1"/>
  <c r="C546" i="17" s="1"/>
  <c r="C547" i="17" s="1"/>
  <c r="C548" i="17" s="1"/>
  <c r="C549" i="17" s="1"/>
  <c r="C550" i="17" s="1"/>
  <c r="C551" i="17" s="1"/>
  <c r="C552" i="17" s="1"/>
  <c r="C553" i="17" s="1"/>
  <c r="C554" i="17" s="1"/>
  <c r="C555" i="17" s="1"/>
  <c r="C556" i="17" s="1"/>
  <c r="C557" i="17" s="1"/>
  <c r="C558" i="17" s="1"/>
  <c r="C559" i="17" s="1"/>
  <c r="C560" i="17" s="1"/>
  <c r="C561" i="17" s="1"/>
  <c r="C562" i="17" s="1"/>
  <c r="C563" i="17" s="1"/>
  <c r="C564" i="17" s="1"/>
  <c r="C565" i="17" s="1"/>
  <c r="C566" i="17" s="1"/>
  <c r="C567" i="17" s="1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C578" i="17" s="1"/>
  <c r="C579" i="17" s="1"/>
  <c r="C580" i="17" s="1"/>
  <c r="C581" i="17" s="1"/>
  <c r="C582" i="17" s="1"/>
  <c r="C583" i="17" s="1"/>
  <c r="C584" i="17" s="1"/>
  <c r="C585" i="17" s="1"/>
  <c r="C586" i="17" s="1"/>
  <c r="C587" i="17" s="1"/>
  <c r="C588" i="17" s="1"/>
  <c r="C589" i="17" s="1"/>
  <c r="C590" i="17" s="1"/>
  <c r="C591" i="17" s="1"/>
  <c r="C592" i="17" s="1"/>
  <c r="C593" i="17" s="1"/>
  <c r="C594" i="17" s="1"/>
  <c r="C595" i="17" s="1"/>
  <c r="C596" i="17" s="1"/>
  <c r="C597" i="17" s="1"/>
  <c r="C598" i="17" s="1"/>
  <c r="C599" i="17" s="1"/>
  <c r="C600" i="17" s="1"/>
  <c r="C601" i="17" s="1"/>
  <c r="C602" i="17" s="1"/>
  <c r="C603" i="17" s="1"/>
  <c r="C604" i="17" s="1"/>
  <c r="C605" i="17" s="1"/>
  <c r="C606" i="17" s="1"/>
  <c r="C607" i="17" s="1"/>
  <c r="C608" i="17" s="1"/>
  <c r="C609" i="17" s="1"/>
  <c r="C610" i="17" s="1"/>
  <c r="C611" i="17" s="1"/>
  <c r="AU12" i="17"/>
  <c r="K12" i="17"/>
  <c r="J12" i="17"/>
  <c r="I12" i="17"/>
  <c r="G12" i="17"/>
  <c r="F12" i="17"/>
  <c r="AU11" i="17"/>
  <c r="E11" i="17"/>
  <c r="AF11" i="17" s="1"/>
  <c r="C11" i="17"/>
  <c r="AO10" i="17"/>
  <c r="AN10" i="17"/>
  <c r="AM10" i="17"/>
  <c r="AL10" i="17"/>
  <c r="AK10" i="17"/>
  <c r="AJ10" i="17"/>
  <c r="AI10" i="17"/>
  <c r="AH10" i="17"/>
  <c r="AG10" i="17"/>
  <c r="AF10" i="17"/>
  <c r="AU8" i="17"/>
  <c r="AT8" i="17"/>
  <c r="AS8" i="17"/>
  <c r="AO8" i="17"/>
  <c r="AN8" i="17"/>
  <c r="AM8" i="17"/>
  <c r="AL8" i="17"/>
  <c r="AK8" i="17"/>
  <c r="AJ8" i="17"/>
  <c r="AI8" i="17"/>
  <c r="AH8" i="17"/>
  <c r="AG8" i="17"/>
  <c r="AF8" i="17"/>
  <c r="D75" i="25"/>
  <c r="D91" i="25"/>
  <c r="D107" i="25"/>
  <c r="D123" i="25"/>
  <c r="D139" i="25"/>
  <c r="D155" i="25"/>
  <c r="D171" i="25"/>
  <c r="D187" i="25"/>
  <c r="D203" i="25"/>
  <c r="D219" i="25"/>
  <c r="D235" i="25"/>
  <c r="D251" i="25"/>
  <c r="D267" i="25"/>
  <c r="D283" i="25"/>
  <c r="D299" i="25"/>
  <c r="D315" i="25"/>
  <c r="D331" i="25"/>
  <c r="D347" i="25"/>
  <c r="D363" i="25"/>
  <c r="D379" i="25"/>
  <c r="D395" i="25"/>
  <c r="D411" i="25"/>
  <c r="D427" i="25"/>
  <c r="D443" i="25"/>
  <c r="D459" i="25"/>
  <c r="D475" i="25"/>
  <c r="D491" i="25"/>
  <c r="D507" i="25"/>
  <c r="D523" i="25"/>
  <c r="D539" i="25"/>
  <c r="D555" i="25"/>
  <c r="D571" i="25"/>
  <c r="D587" i="25"/>
  <c r="D603" i="25"/>
  <c r="D76" i="25"/>
  <c r="D92" i="25"/>
  <c r="D108" i="25"/>
  <c r="D124" i="25"/>
  <c r="D140" i="25"/>
  <c r="D156" i="25"/>
  <c r="D172" i="25"/>
  <c r="D188" i="25"/>
  <c r="D204" i="25"/>
  <c r="D220" i="25"/>
  <c r="D236" i="25"/>
  <c r="D252" i="25"/>
  <c r="D268" i="25"/>
  <c r="D284" i="25"/>
  <c r="D300" i="25"/>
  <c r="D316" i="25"/>
  <c r="D332" i="25"/>
  <c r="D348" i="25"/>
  <c r="D364" i="25"/>
  <c r="D380" i="25"/>
  <c r="D396" i="25"/>
  <c r="D412" i="25"/>
  <c r="D428" i="25"/>
  <c r="D444" i="25"/>
  <c r="D460" i="25"/>
  <c r="D476" i="25"/>
  <c r="D492" i="25"/>
  <c r="D508" i="25"/>
  <c r="D524" i="25"/>
  <c r="D540" i="25"/>
  <c r="D556" i="25"/>
  <c r="D572" i="25"/>
  <c r="D588" i="25"/>
  <c r="D604" i="25"/>
  <c r="D61" i="25"/>
  <c r="D77" i="25"/>
  <c r="D93" i="25"/>
  <c r="D109" i="25"/>
  <c r="D125" i="25"/>
  <c r="D141" i="25"/>
  <c r="D157" i="25"/>
  <c r="D173" i="25"/>
  <c r="D189" i="25"/>
  <c r="D205" i="25"/>
  <c r="D221" i="25"/>
  <c r="D237" i="25"/>
  <c r="D253" i="25"/>
  <c r="D269" i="25"/>
  <c r="D285" i="25"/>
  <c r="D301" i="25"/>
  <c r="D317" i="25"/>
  <c r="D333" i="25"/>
  <c r="D349" i="25"/>
  <c r="D365" i="25"/>
  <c r="D381" i="25"/>
  <c r="D397" i="25"/>
  <c r="D413" i="25"/>
  <c r="D429" i="25"/>
  <c r="D445" i="25"/>
  <c r="D461" i="25"/>
  <c r="D477" i="25"/>
  <c r="D493" i="25"/>
  <c r="D509" i="25"/>
  <c r="D525" i="25"/>
  <c r="D541" i="25"/>
  <c r="D557" i="25"/>
  <c r="D573" i="25"/>
  <c r="D589" i="25"/>
  <c r="D605" i="25"/>
  <c r="D62" i="25"/>
  <c r="D78" i="25"/>
  <c r="D94" i="25"/>
  <c r="D110" i="25"/>
  <c r="D126" i="25"/>
  <c r="D142" i="25"/>
  <c r="D158" i="25"/>
  <c r="D174" i="25"/>
  <c r="D190" i="25"/>
  <c r="D206" i="25"/>
  <c r="D222" i="25"/>
  <c r="D238" i="25"/>
  <c r="D254" i="25"/>
  <c r="D270" i="25"/>
  <c r="D286" i="25"/>
  <c r="D302" i="25"/>
  <c r="D318" i="25"/>
  <c r="D334" i="25"/>
  <c r="D350" i="25"/>
  <c r="D366" i="25"/>
  <c r="D382" i="25"/>
  <c r="D398" i="25"/>
  <c r="D414" i="25"/>
  <c r="D430" i="25"/>
  <c r="D446" i="25"/>
  <c r="D462" i="25"/>
  <c r="D478" i="25"/>
  <c r="D494" i="25"/>
  <c r="D510" i="25"/>
  <c r="D526" i="25"/>
  <c r="D542" i="25"/>
  <c r="D558" i="25"/>
  <c r="D574" i="25"/>
  <c r="D590" i="25"/>
  <c r="D606" i="25"/>
  <c r="D63" i="25"/>
  <c r="D79" i="25"/>
  <c r="D95" i="25"/>
  <c r="D111" i="25"/>
  <c r="D127" i="25"/>
  <c r="D143" i="25"/>
  <c r="D159" i="25"/>
  <c r="D175" i="25"/>
  <c r="D191" i="25"/>
  <c r="D207" i="25"/>
  <c r="D223" i="25"/>
  <c r="D239" i="25"/>
  <c r="D255" i="25"/>
  <c r="D271" i="25"/>
  <c r="D287" i="25"/>
  <c r="D303" i="25"/>
  <c r="D319" i="25"/>
  <c r="D335" i="25"/>
  <c r="D351" i="25"/>
  <c r="D367" i="25"/>
  <c r="D383" i="25"/>
  <c r="D399" i="25"/>
  <c r="D415" i="25"/>
  <c r="D431" i="25"/>
  <c r="D447" i="25"/>
  <c r="D463" i="25"/>
  <c r="D479" i="25"/>
  <c r="D495" i="25"/>
  <c r="D511" i="25"/>
  <c r="D527" i="25"/>
  <c r="D543" i="25"/>
  <c r="D559" i="25"/>
  <c r="D575" i="25"/>
  <c r="D591" i="25"/>
  <c r="D607" i="25"/>
  <c r="D64" i="25"/>
  <c r="D80" i="25"/>
  <c r="D96" i="25"/>
  <c r="D112" i="25"/>
  <c r="D128" i="25"/>
  <c r="D144" i="25"/>
  <c r="D160" i="25"/>
  <c r="D176" i="25"/>
  <c r="D192" i="25"/>
  <c r="D208" i="25"/>
  <c r="D224" i="25"/>
  <c r="D240" i="25"/>
  <c r="D256" i="25"/>
  <c r="D272" i="25"/>
  <c r="D288" i="25"/>
  <c r="D304" i="25"/>
  <c r="D320" i="25"/>
  <c r="D336" i="25"/>
  <c r="D352" i="25"/>
  <c r="D368" i="25"/>
  <c r="D384" i="25"/>
  <c r="D400" i="25"/>
  <c r="D416" i="25"/>
  <c r="D432" i="25"/>
  <c r="D448" i="25"/>
  <c r="D464" i="25"/>
  <c r="D480" i="25"/>
  <c r="D496" i="25"/>
  <c r="D512" i="25"/>
  <c r="D528" i="25"/>
  <c r="D544" i="25"/>
  <c r="D560" i="25"/>
  <c r="D576" i="25"/>
  <c r="D592" i="25"/>
  <c r="D608" i="25"/>
  <c r="D65" i="25"/>
  <c r="D81" i="25"/>
  <c r="D97" i="25"/>
  <c r="D113" i="25"/>
  <c r="D129" i="25"/>
  <c r="D145" i="25"/>
  <c r="D161" i="25"/>
  <c r="D177" i="25"/>
  <c r="D193" i="25"/>
  <c r="D209" i="25"/>
  <c r="D225" i="25"/>
  <c r="D241" i="25"/>
  <c r="D257" i="25"/>
  <c r="D273" i="25"/>
  <c r="D289" i="25"/>
  <c r="D305" i="25"/>
  <c r="D321" i="25"/>
  <c r="D337" i="25"/>
  <c r="D353" i="25"/>
  <c r="D369" i="25"/>
  <c r="D385" i="25"/>
  <c r="D401" i="25"/>
  <c r="D417" i="25"/>
  <c r="D433" i="25"/>
  <c r="D449" i="25"/>
  <c r="D465" i="25"/>
  <c r="D481" i="25"/>
  <c r="D497" i="25"/>
  <c r="D513" i="25"/>
  <c r="D529" i="25"/>
  <c r="D545" i="25"/>
  <c r="D561" i="25"/>
  <c r="D577" i="25"/>
  <c r="D593" i="25"/>
  <c r="D609" i="25"/>
  <c r="D69" i="25"/>
  <c r="D85" i="25"/>
  <c r="D101" i="25"/>
  <c r="D117" i="25"/>
  <c r="D133" i="25"/>
  <c r="D149" i="25"/>
  <c r="D165" i="25"/>
  <c r="D181" i="25"/>
  <c r="D197" i="25"/>
  <c r="D213" i="25"/>
  <c r="D229" i="25"/>
  <c r="D245" i="25"/>
  <c r="D261" i="25"/>
  <c r="D277" i="25"/>
  <c r="D293" i="25"/>
  <c r="D309" i="25"/>
  <c r="D325" i="25"/>
  <c r="D341" i="25"/>
  <c r="D357" i="25"/>
  <c r="D373" i="25"/>
  <c r="D389" i="25"/>
  <c r="D405" i="25"/>
  <c r="D421" i="25"/>
  <c r="D437" i="25"/>
  <c r="D453" i="25"/>
  <c r="D469" i="25"/>
  <c r="D485" i="25"/>
  <c r="D501" i="25"/>
  <c r="D517" i="25"/>
  <c r="D533" i="25"/>
  <c r="D549" i="25"/>
  <c r="D565" i="25"/>
  <c r="D581" i="25"/>
  <c r="D597" i="25"/>
  <c r="D90" i="25"/>
  <c r="D122" i="25"/>
  <c r="D154" i="25"/>
  <c r="D186" i="25"/>
  <c r="D218" i="25"/>
  <c r="D250" i="25"/>
  <c r="D282" i="25"/>
  <c r="D314" i="25"/>
  <c r="D346" i="25"/>
  <c r="D378" i="25"/>
  <c r="D410" i="25"/>
  <c r="D442" i="25"/>
  <c r="D474" i="25"/>
  <c r="D506" i="25"/>
  <c r="D538" i="25"/>
  <c r="D570" i="25"/>
  <c r="D602" i="25"/>
  <c r="D66" i="25"/>
  <c r="D98" i="25"/>
  <c r="D130" i="25"/>
  <c r="D162" i="25"/>
  <c r="D194" i="25"/>
  <c r="D226" i="25"/>
  <c r="D258" i="25"/>
  <c r="D290" i="25"/>
  <c r="D322" i="25"/>
  <c r="D354" i="25"/>
  <c r="D386" i="25"/>
  <c r="D418" i="25"/>
  <c r="D450" i="25"/>
  <c r="D482" i="25"/>
  <c r="D514" i="25"/>
  <c r="D546" i="25"/>
  <c r="D578" i="25"/>
  <c r="D610" i="25"/>
  <c r="D67" i="25"/>
  <c r="D99" i="25"/>
  <c r="D131" i="25"/>
  <c r="D163" i="25"/>
  <c r="D195" i="25"/>
  <c r="D227" i="25"/>
  <c r="D259" i="25"/>
  <c r="D291" i="25"/>
  <c r="D323" i="25"/>
  <c r="D355" i="25"/>
  <c r="D387" i="25"/>
  <c r="D419" i="25"/>
  <c r="D451" i="25"/>
  <c r="D483" i="25"/>
  <c r="D515" i="25"/>
  <c r="D547" i="25"/>
  <c r="D579" i="25"/>
  <c r="D68" i="25"/>
  <c r="D100" i="25"/>
  <c r="D132" i="25"/>
  <c r="D164" i="25"/>
  <c r="D196" i="25"/>
  <c r="D228" i="25"/>
  <c r="D260" i="25"/>
  <c r="D292" i="25"/>
  <c r="D324" i="25"/>
  <c r="D356" i="25"/>
  <c r="D388" i="25"/>
  <c r="D420" i="25"/>
  <c r="D452" i="25"/>
  <c r="D484" i="25"/>
  <c r="D516" i="25"/>
  <c r="D548" i="25"/>
  <c r="D580" i="25"/>
  <c r="D70" i="25"/>
  <c r="D102" i="25"/>
  <c r="D134" i="25"/>
  <c r="D166" i="25"/>
  <c r="D198" i="25"/>
  <c r="D230" i="25"/>
  <c r="D262" i="25"/>
  <c r="D294" i="25"/>
  <c r="D326" i="25"/>
  <c r="D358" i="25"/>
  <c r="D390" i="25"/>
  <c r="D422" i="25"/>
  <c r="D454" i="25"/>
  <c r="D486" i="25"/>
  <c r="D518" i="25"/>
  <c r="D550" i="25"/>
  <c r="D582" i="25"/>
  <c r="D71" i="25"/>
  <c r="D103" i="25"/>
  <c r="D135" i="25"/>
  <c r="D167" i="25"/>
  <c r="D199" i="25"/>
  <c r="D231" i="25"/>
  <c r="D263" i="25"/>
  <c r="D295" i="25"/>
  <c r="D327" i="25"/>
  <c r="D359" i="25"/>
  <c r="D391" i="25"/>
  <c r="D423" i="25"/>
  <c r="D455" i="25"/>
  <c r="D487" i="25"/>
  <c r="D519" i="25"/>
  <c r="D551" i="25"/>
  <c r="D583" i="25"/>
  <c r="D72" i="25"/>
  <c r="D104" i="25"/>
  <c r="D136" i="25"/>
  <c r="D168" i="25"/>
  <c r="D200" i="25"/>
  <c r="D232" i="25"/>
  <c r="D264" i="25"/>
  <c r="D296" i="25"/>
  <c r="D328" i="25"/>
  <c r="D360" i="25"/>
  <c r="D392" i="25"/>
  <c r="D424" i="25"/>
  <c r="D456" i="25"/>
  <c r="D488" i="25"/>
  <c r="D520" i="25"/>
  <c r="D552" i="25"/>
  <c r="D584" i="25"/>
  <c r="D83" i="25"/>
  <c r="D115" i="25"/>
  <c r="D147" i="25"/>
  <c r="D179" i="25"/>
  <c r="D211" i="25"/>
  <c r="D243" i="25"/>
  <c r="D275" i="25"/>
  <c r="D307" i="25"/>
  <c r="D339" i="25"/>
  <c r="D371" i="25"/>
  <c r="D403" i="25"/>
  <c r="D435" i="25"/>
  <c r="D467" i="25"/>
  <c r="D499" i="25"/>
  <c r="D531" i="25"/>
  <c r="D563" i="25"/>
  <c r="D595" i="25"/>
  <c r="D121" i="25"/>
  <c r="D185" i="25"/>
  <c r="D249" i="25"/>
  <c r="D313" i="25"/>
  <c r="D377" i="25"/>
  <c r="D441" i="25"/>
  <c r="D505" i="25"/>
  <c r="D569" i="25"/>
  <c r="D73" i="25"/>
  <c r="D137" i="25"/>
  <c r="D201" i="25"/>
  <c r="D265" i="25"/>
  <c r="D329" i="25"/>
  <c r="D393" i="25"/>
  <c r="D457" i="25"/>
  <c r="D521" i="25"/>
  <c r="D585" i="25"/>
  <c r="D74" i="25"/>
  <c r="D138" i="25"/>
  <c r="D202" i="25"/>
  <c r="D266" i="25"/>
  <c r="D330" i="25"/>
  <c r="D394" i="25"/>
  <c r="D458" i="25"/>
  <c r="D522" i="25"/>
  <c r="D586" i="25"/>
  <c r="D82" i="25"/>
  <c r="D146" i="25"/>
  <c r="D210" i="25"/>
  <c r="D274" i="25"/>
  <c r="D338" i="25"/>
  <c r="D402" i="25"/>
  <c r="D466" i="25"/>
  <c r="D530" i="25"/>
  <c r="D594" i="25"/>
  <c r="D84" i="25"/>
  <c r="D148" i="25"/>
  <c r="D212" i="25"/>
  <c r="D276" i="25"/>
  <c r="D340" i="25"/>
  <c r="D404" i="25"/>
  <c r="D468" i="25"/>
  <c r="D532" i="25"/>
  <c r="D596" i="25"/>
  <c r="D86" i="25"/>
  <c r="D150" i="25"/>
  <c r="D214" i="25"/>
  <c r="D278" i="25"/>
  <c r="D342" i="25"/>
  <c r="D406" i="25"/>
  <c r="D470" i="25"/>
  <c r="D534" i="25"/>
  <c r="D598" i="25"/>
  <c r="D87" i="25"/>
  <c r="D151" i="25"/>
  <c r="D215" i="25"/>
  <c r="D279" i="25"/>
  <c r="D343" i="25"/>
  <c r="D407" i="25"/>
  <c r="D471" i="25"/>
  <c r="D535" i="25"/>
  <c r="D599" i="25"/>
  <c r="D106" i="25"/>
  <c r="D170" i="25"/>
  <c r="D234" i="25"/>
  <c r="D298" i="25"/>
  <c r="D362" i="25"/>
  <c r="D426" i="25"/>
  <c r="D490" i="25"/>
  <c r="D554" i="25"/>
  <c r="D184" i="25"/>
  <c r="D312" i="25"/>
  <c r="D440" i="25"/>
  <c r="D568" i="25"/>
  <c r="D88" i="25"/>
  <c r="D216" i="25"/>
  <c r="D344" i="25"/>
  <c r="D472" i="25"/>
  <c r="D600" i="25"/>
  <c r="D89" i="25"/>
  <c r="D217" i="25"/>
  <c r="D345" i="25"/>
  <c r="D473" i="25"/>
  <c r="D601" i="25"/>
  <c r="D105" i="25"/>
  <c r="D233" i="25"/>
  <c r="D361" i="25"/>
  <c r="D489" i="25"/>
  <c r="D114" i="25"/>
  <c r="D242" i="25"/>
  <c r="D370" i="25"/>
  <c r="D498" i="25"/>
  <c r="D116" i="25"/>
  <c r="D244" i="25"/>
  <c r="D372" i="25"/>
  <c r="D500" i="25"/>
  <c r="D118" i="25"/>
  <c r="D246" i="25"/>
  <c r="D374" i="25"/>
  <c r="D502" i="25"/>
  <c r="D153" i="25"/>
  <c r="D281" i="25"/>
  <c r="D409" i="25"/>
  <c r="D537" i="25"/>
  <c r="D311" i="25"/>
  <c r="D567" i="25"/>
  <c r="D119" i="25"/>
  <c r="D375" i="25"/>
  <c r="D120" i="25"/>
  <c r="D376" i="25"/>
  <c r="D152" i="25"/>
  <c r="D408" i="25"/>
  <c r="D169" i="25"/>
  <c r="D425" i="25"/>
  <c r="D178" i="25"/>
  <c r="D434" i="25"/>
  <c r="D180" i="25"/>
  <c r="D436" i="25"/>
  <c r="D248" i="25"/>
  <c r="D504" i="25"/>
  <c r="D566" i="25"/>
  <c r="D182" i="25"/>
  <c r="D183" i="25"/>
  <c r="D247" i="25"/>
  <c r="D280" i="25"/>
  <c r="D297" i="25"/>
  <c r="D306" i="25"/>
  <c r="D439" i="25"/>
  <c r="D308" i="25"/>
  <c r="D562" i="25"/>
  <c r="D310" i="25"/>
  <c r="D438" i="25"/>
  <c r="D503" i="25"/>
  <c r="D536" i="25"/>
  <c r="D553" i="25"/>
  <c r="D564" i="25"/>
  <c r="D42" i="24"/>
  <c r="R9" i="24"/>
  <c r="D44" i="24"/>
  <c r="D45" i="24"/>
  <c r="D40" i="24"/>
  <c r="D47" i="24"/>
  <c r="D38" i="24"/>
  <c r="D43" i="24"/>
  <c r="D41" i="24"/>
  <c r="D46" i="24"/>
  <c r="D39" i="24"/>
  <c r="D75" i="21"/>
  <c r="D91" i="21"/>
  <c r="D107" i="21"/>
  <c r="D123" i="21"/>
  <c r="D139" i="21"/>
  <c r="D155" i="21"/>
  <c r="D171" i="21"/>
  <c r="D187" i="21"/>
  <c r="D203" i="21"/>
  <c r="D219" i="21"/>
  <c r="D235" i="21"/>
  <c r="D251" i="21"/>
  <c r="D267" i="21"/>
  <c r="D283" i="21"/>
  <c r="D299" i="21"/>
  <c r="D315" i="21"/>
  <c r="D331" i="21"/>
  <c r="D347" i="21"/>
  <c r="D363" i="21"/>
  <c r="D379" i="21"/>
  <c r="D395" i="21"/>
  <c r="D411" i="21"/>
  <c r="D427" i="21"/>
  <c r="D443" i="21"/>
  <c r="D459" i="21"/>
  <c r="D475" i="21"/>
  <c r="D491" i="21"/>
  <c r="D507" i="21"/>
  <c r="D523" i="21"/>
  <c r="D539" i="21"/>
  <c r="D555" i="21"/>
  <c r="D571" i="21"/>
  <c r="D587" i="21"/>
  <c r="D603" i="21"/>
  <c r="D76" i="21"/>
  <c r="D92" i="21"/>
  <c r="D108" i="21"/>
  <c r="D124" i="21"/>
  <c r="D140" i="21"/>
  <c r="D156" i="21"/>
  <c r="D172" i="21"/>
  <c r="D188" i="21"/>
  <c r="D204" i="21"/>
  <c r="D220" i="21"/>
  <c r="D236" i="21"/>
  <c r="D252" i="21"/>
  <c r="D268" i="21"/>
  <c r="D284" i="21"/>
  <c r="D300" i="21"/>
  <c r="D316" i="21"/>
  <c r="D332" i="21"/>
  <c r="D348" i="21"/>
  <c r="D364" i="21"/>
  <c r="D380" i="21"/>
  <c r="D396" i="21"/>
  <c r="D412" i="21"/>
  <c r="D428" i="21"/>
  <c r="D444" i="21"/>
  <c r="D460" i="21"/>
  <c r="D476" i="21"/>
  <c r="D492" i="21"/>
  <c r="D508" i="21"/>
  <c r="D524" i="21"/>
  <c r="D540" i="21"/>
  <c r="D556" i="21"/>
  <c r="D572" i="21"/>
  <c r="D588" i="21"/>
  <c r="D604" i="21"/>
  <c r="D61" i="21"/>
  <c r="D77" i="21"/>
  <c r="D93" i="21"/>
  <c r="D109" i="21"/>
  <c r="D125" i="21"/>
  <c r="D141" i="21"/>
  <c r="D157" i="21"/>
  <c r="D173" i="21"/>
  <c r="D189" i="21"/>
  <c r="D205" i="21"/>
  <c r="D221" i="21"/>
  <c r="D237" i="21"/>
  <c r="D253" i="21"/>
  <c r="D269" i="21"/>
  <c r="D285" i="21"/>
  <c r="D301" i="21"/>
  <c r="D317" i="21"/>
  <c r="D333" i="21"/>
  <c r="D349" i="21"/>
  <c r="D365" i="21"/>
  <c r="D381" i="21"/>
  <c r="D397" i="21"/>
  <c r="D413" i="21"/>
  <c r="D429" i="21"/>
  <c r="D445" i="21"/>
  <c r="D461" i="21"/>
  <c r="D477" i="21"/>
  <c r="D493" i="21"/>
  <c r="D509" i="21"/>
  <c r="D525" i="21"/>
  <c r="D541" i="21"/>
  <c r="D557" i="21"/>
  <c r="D573" i="21"/>
  <c r="D589" i="21"/>
  <c r="D605" i="21"/>
  <c r="D62" i="21"/>
  <c r="D78" i="21"/>
  <c r="D94" i="21"/>
  <c r="D110" i="21"/>
  <c r="D126" i="21"/>
  <c r="D142" i="21"/>
  <c r="D158" i="21"/>
  <c r="D174" i="21"/>
  <c r="D190" i="21"/>
  <c r="D206" i="21"/>
  <c r="D222" i="21"/>
  <c r="D238" i="21"/>
  <c r="D254" i="21"/>
  <c r="D270" i="21"/>
  <c r="D286" i="21"/>
  <c r="D302" i="21"/>
  <c r="D318" i="21"/>
  <c r="D334" i="21"/>
  <c r="D350" i="21"/>
  <c r="D366" i="21"/>
  <c r="D382" i="21"/>
  <c r="D398" i="21"/>
  <c r="D414" i="21"/>
  <c r="D430" i="21"/>
  <c r="D446" i="21"/>
  <c r="D462" i="21"/>
  <c r="D478" i="21"/>
  <c r="D494" i="21"/>
  <c r="D510" i="21"/>
  <c r="D526" i="21"/>
  <c r="D542" i="21"/>
  <c r="D558" i="21"/>
  <c r="D574" i="21"/>
  <c r="D590" i="21"/>
  <c r="D606" i="21"/>
  <c r="D63" i="21"/>
  <c r="D79" i="21"/>
  <c r="D95" i="21"/>
  <c r="D111" i="21"/>
  <c r="D127" i="21"/>
  <c r="D143" i="21"/>
  <c r="D159" i="21"/>
  <c r="D175" i="21"/>
  <c r="D191" i="21"/>
  <c r="D207" i="21"/>
  <c r="D223" i="21"/>
  <c r="D239" i="21"/>
  <c r="D255" i="21"/>
  <c r="D271" i="21"/>
  <c r="D287" i="21"/>
  <c r="D303" i="21"/>
  <c r="D319" i="21"/>
  <c r="D335" i="21"/>
  <c r="D351" i="21"/>
  <c r="D367" i="21"/>
  <c r="D383" i="21"/>
  <c r="D399" i="21"/>
  <c r="D415" i="21"/>
  <c r="D431" i="21"/>
  <c r="D447" i="21"/>
  <c r="D463" i="21"/>
  <c r="D479" i="21"/>
  <c r="D495" i="21"/>
  <c r="D511" i="21"/>
  <c r="D527" i="21"/>
  <c r="D543" i="21"/>
  <c r="D559" i="21"/>
  <c r="D575" i="21"/>
  <c r="D591" i="21"/>
  <c r="D607" i="21"/>
  <c r="D67" i="21"/>
  <c r="D83" i="21"/>
  <c r="D99" i="21"/>
  <c r="D115" i="21"/>
  <c r="D131" i="21"/>
  <c r="D147" i="21"/>
  <c r="D163" i="21"/>
  <c r="D179" i="21"/>
  <c r="D195" i="21"/>
  <c r="D211" i="21"/>
  <c r="D227" i="21"/>
  <c r="D243" i="21"/>
  <c r="D259" i="21"/>
  <c r="D275" i="21"/>
  <c r="D291" i="21"/>
  <c r="D307" i="21"/>
  <c r="D323" i="21"/>
  <c r="D339" i="21"/>
  <c r="D355" i="21"/>
  <c r="D371" i="21"/>
  <c r="D387" i="21"/>
  <c r="D403" i="21"/>
  <c r="D419" i="21"/>
  <c r="D435" i="21"/>
  <c r="D451" i="21"/>
  <c r="D467" i="21"/>
  <c r="D483" i="21"/>
  <c r="D499" i="21"/>
  <c r="D515" i="21"/>
  <c r="D531" i="21"/>
  <c r="D547" i="21"/>
  <c r="D563" i="21"/>
  <c r="D579" i="21"/>
  <c r="D595" i="21"/>
  <c r="D69" i="21"/>
  <c r="D85" i="21"/>
  <c r="D101" i="21"/>
  <c r="D117" i="21"/>
  <c r="D133" i="21"/>
  <c r="D149" i="21"/>
  <c r="D165" i="21"/>
  <c r="D181" i="21"/>
  <c r="D197" i="21"/>
  <c r="D213" i="21"/>
  <c r="D229" i="21"/>
  <c r="D245" i="21"/>
  <c r="D261" i="21"/>
  <c r="D277" i="21"/>
  <c r="D293" i="21"/>
  <c r="D309" i="21"/>
  <c r="D325" i="21"/>
  <c r="D341" i="21"/>
  <c r="D357" i="21"/>
  <c r="D373" i="21"/>
  <c r="D389" i="21"/>
  <c r="D405" i="21"/>
  <c r="D421" i="21"/>
  <c r="D437" i="21"/>
  <c r="D453" i="21"/>
  <c r="D469" i="21"/>
  <c r="D485" i="21"/>
  <c r="D501" i="21"/>
  <c r="D517" i="21"/>
  <c r="D533" i="21"/>
  <c r="D549" i="21"/>
  <c r="D565" i="21"/>
  <c r="D581" i="21"/>
  <c r="D597" i="21"/>
  <c r="D88" i="21"/>
  <c r="D118" i="21"/>
  <c r="D146" i="21"/>
  <c r="D176" i="21"/>
  <c r="D201" i="21"/>
  <c r="D231" i="21"/>
  <c r="D260" i="21"/>
  <c r="D289" i="21"/>
  <c r="D314" i="21"/>
  <c r="D344" i="21"/>
  <c r="D374" i="21"/>
  <c r="D402" i="21"/>
  <c r="D432" i="21"/>
  <c r="D457" i="21"/>
  <c r="D487" i="21"/>
  <c r="D516" i="21"/>
  <c r="D545" i="21"/>
  <c r="D570" i="21"/>
  <c r="D600" i="21"/>
  <c r="D64" i="21"/>
  <c r="D89" i="21"/>
  <c r="D119" i="21"/>
  <c r="D148" i="21"/>
  <c r="D177" i="21"/>
  <c r="D202" i="21"/>
  <c r="D232" i="21"/>
  <c r="D262" i="21"/>
  <c r="D290" i="21"/>
  <c r="D320" i="21"/>
  <c r="D345" i="21"/>
  <c r="D375" i="21"/>
  <c r="D404" i="21"/>
  <c r="D433" i="21"/>
  <c r="D458" i="21"/>
  <c r="D488" i="21"/>
  <c r="D518" i="21"/>
  <c r="D546" i="21"/>
  <c r="D576" i="21"/>
  <c r="D601" i="21"/>
  <c r="D65" i="21"/>
  <c r="D90" i="21"/>
  <c r="D120" i="21"/>
  <c r="D150" i="21"/>
  <c r="D178" i="21"/>
  <c r="D208" i="21"/>
  <c r="D233" i="21"/>
  <c r="D263" i="21"/>
  <c r="D292" i="21"/>
  <c r="D321" i="21"/>
  <c r="D346" i="21"/>
  <c r="D376" i="21"/>
  <c r="D406" i="21"/>
  <c r="D434" i="21"/>
  <c r="D464" i="21"/>
  <c r="D489" i="21"/>
  <c r="D519" i="21"/>
  <c r="D548" i="21"/>
  <c r="D577" i="21"/>
  <c r="D602" i="21"/>
  <c r="D66" i="21"/>
  <c r="D96" i="21"/>
  <c r="D121" i="21"/>
  <c r="D151" i="21"/>
  <c r="D180" i="21"/>
  <c r="D209" i="21"/>
  <c r="D234" i="21"/>
  <c r="D264" i="21"/>
  <c r="D294" i="21"/>
  <c r="D322" i="21"/>
  <c r="D352" i="21"/>
  <c r="D377" i="21"/>
  <c r="D407" i="21"/>
  <c r="D436" i="21"/>
  <c r="D465" i="21"/>
  <c r="D490" i="21"/>
  <c r="D520" i="21"/>
  <c r="D550" i="21"/>
  <c r="D578" i="21"/>
  <c r="D608" i="21"/>
  <c r="D68" i="21"/>
  <c r="D97" i="21"/>
  <c r="D122" i="21"/>
  <c r="D152" i="21"/>
  <c r="D182" i="21"/>
  <c r="D210" i="21"/>
  <c r="D240" i="21"/>
  <c r="D265" i="21"/>
  <c r="D295" i="21"/>
  <c r="D324" i="21"/>
  <c r="D353" i="21"/>
  <c r="D378" i="21"/>
  <c r="D408" i="21"/>
  <c r="D438" i="21"/>
  <c r="D466" i="21"/>
  <c r="D496" i="21"/>
  <c r="D521" i="21"/>
  <c r="D551" i="21"/>
  <c r="D580" i="21"/>
  <c r="D609" i="21"/>
  <c r="D73" i="21"/>
  <c r="D103" i="21"/>
  <c r="D132" i="21"/>
  <c r="D161" i="21"/>
  <c r="D186" i="21"/>
  <c r="D216" i="21"/>
  <c r="D246" i="21"/>
  <c r="D274" i="21"/>
  <c r="D304" i="21"/>
  <c r="D329" i="21"/>
  <c r="D359" i="21"/>
  <c r="D388" i="21"/>
  <c r="D417" i="21"/>
  <c r="D442" i="21"/>
  <c r="D472" i="21"/>
  <c r="D502" i="21"/>
  <c r="D530" i="21"/>
  <c r="D560" i="21"/>
  <c r="D585" i="21"/>
  <c r="D80" i="21"/>
  <c r="D105" i="21"/>
  <c r="D135" i="21"/>
  <c r="D164" i="21"/>
  <c r="D193" i="21"/>
  <c r="D218" i="21"/>
  <c r="D248" i="21"/>
  <c r="D278" i="21"/>
  <c r="D306" i="21"/>
  <c r="D336" i="21"/>
  <c r="D361" i="21"/>
  <c r="D391" i="21"/>
  <c r="D420" i="21"/>
  <c r="D449" i="21"/>
  <c r="D474" i="21"/>
  <c r="D504" i="21"/>
  <c r="D534" i="21"/>
  <c r="D562" i="21"/>
  <c r="D592" i="21"/>
  <c r="D113" i="21"/>
  <c r="D166" i="21"/>
  <c r="D215" i="21"/>
  <c r="D266" i="21"/>
  <c r="D312" i="21"/>
  <c r="D368" i="21"/>
  <c r="D418" i="21"/>
  <c r="D470" i="21"/>
  <c r="D514" i="21"/>
  <c r="D567" i="21"/>
  <c r="D70" i="21"/>
  <c r="D114" i="21"/>
  <c r="D167" i="21"/>
  <c r="D217" i="21"/>
  <c r="D272" i="21"/>
  <c r="D313" i="21"/>
  <c r="D369" i="21"/>
  <c r="D422" i="21"/>
  <c r="D471" i="21"/>
  <c r="D522" i="21"/>
  <c r="D568" i="21"/>
  <c r="D71" i="21"/>
  <c r="D116" i="21"/>
  <c r="D168" i="21"/>
  <c r="D224" i="21"/>
  <c r="D273" i="21"/>
  <c r="D326" i="21"/>
  <c r="D370" i="21"/>
  <c r="D423" i="21"/>
  <c r="D473" i="21"/>
  <c r="D528" i="21"/>
  <c r="D569" i="21"/>
  <c r="D72" i="21"/>
  <c r="D128" i="21"/>
  <c r="D169" i="21"/>
  <c r="D225" i="21"/>
  <c r="D276" i="21"/>
  <c r="D327" i="21"/>
  <c r="D372" i="21"/>
  <c r="D424" i="21"/>
  <c r="D480" i="21"/>
  <c r="D529" i="21"/>
  <c r="D582" i="21"/>
  <c r="D74" i="21"/>
  <c r="D129" i="21"/>
  <c r="D170" i="21"/>
  <c r="D226" i="21"/>
  <c r="D279" i="21"/>
  <c r="D328" i="21"/>
  <c r="D384" i="21"/>
  <c r="D425" i="21"/>
  <c r="D481" i="21"/>
  <c r="D532" i="21"/>
  <c r="D583" i="21"/>
  <c r="D86" i="21"/>
  <c r="D137" i="21"/>
  <c r="D192" i="21"/>
  <c r="D242" i="21"/>
  <c r="D288" i="21"/>
  <c r="D340" i="21"/>
  <c r="D392" i="21"/>
  <c r="D441" i="21"/>
  <c r="D497" i="21"/>
  <c r="D538" i="21"/>
  <c r="D594" i="21"/>
  <c r="D98" i="21"/>
  <c r="D144" i="21"/>
  <c r="D196" i="21"/>
  <c r="D247" i="21"/>
  <c r="D297" i="21"/>
  <c r="D343" i="21"/>
  <c r="D394" i="21"/>
  <c r="D450" i="21"/>
  <c r="D500" i="21"/>
  <c r="D552" i="21"/>
  <c r="D598" i="21"/>
  <c r="D154" i="21"/>
  <c r="D249" i="21"/>
  <c r="D338" i="21"/>
  <c r="D426" i="21"/>
  <c r="D512" i="21"/>
  <c r="D610" i="21"/>
  <c r="D81" i="21"/>
  <c r="D160" i="21"/>
  <c r="D250" i="21"/>
  <c r="D342" i="21"/>
  <c r="D439" i="21"/>
  <c r="D513" i="21"/>
  <c r="D82" i="21"/>
  <c r="D162" i="21"/>
  <c r="D256" i="21"/>
  <c r="D354" i="21"/>
  <c r="D440" i="21"/>
  <c r="D535" i="21"/>
  <c r="D84" i="21"/>
  <c r="D183" i="21"/>
  <c r="D257" i="21"/>
  <c r="D356" i="21"/>
  <c r="D448" i="21"/>
  <c r="D536" i="21"/>
  <c r="D87" i="21"/>
  <c r="D184" i="21"/>
  <c r="D258" i="21"/>
  <c r="D358" i="21"/>
  <c r="D452" i="21"/>
  <c r="D537" i="21"/>
  <c r="D106" i="21"/>
  <c r="D199" i="21"/>
  <c r="D296" i="21"/>
  <c r="D386" i="21"/>
  <c r="D468" i="21"/>
  <c r="D561" i="21"/>
  <c r="D130" i="21"/>
  <c r="D212" i="21"/>
  <c r="D305" i="21"/>
  <c r="D393" i="21"/>
  <c r="D484" i="21"/>
  <c r="D566" i="21"/>
  <c r="D230" i="21"/>
  <c r="D400" i="21"/>
  <c r="D554" i="21"/>
  <c r="D100" i="21"/>
  <c r="D241" i="21"/>
  <c r="D401" i="21"/>
  <c r="D564" i="21"/>
  <c r="D102" i="21"/>
  <c r="D244" i="21"/>
  <c r="D409" i="21"/>
  <c r="D584" i="21"/>
  <c r="D104" i="21"/>
  <c r="D280" i="21"/>
  <c r="D410" i="21"/>
  <c r="D586" i="21"/>
  <c r="D112" i="21"/>
  <c r="D281" i="21"/>
  <c r="D416" i="21"/>
  <c r="D593" i="21"/>
  <c r="D145" i="21"/>
  <c r="D310" i="21"/>
  <c r="D482" i="21"/>
  <c r="D185" i="21"/>
  <c r="D330" i="21"/>
  <c r="D498" i="21"/>
  <c r="D362" i="21"/>
  <c r="D134" i="21"/>
  <c r="D385" i="21"/>
  <c r="D136" i="21"/>
  <c r="D390" i="21"/>
  <c r="D138" i="21"/>
  <c r="D454" i="21"/>
  <c r="D153" i="21"/>
  <c r="D455" i="21"/>
  <c r="D214" i="21"/>
  <c r="D505" i="21"/>
  <c r="D282" i="21"/>
  <c r="D544" i="21"/>
  <c r="D599" i="21"/>
  <c r="D194" i="21"/>
  <c r="D311" i="21"/>
  <c r="D198" i="21"/>
  <c r="D200" i="21"/>
  <c r="D308" i="21"/>
  <c r="D228" i="21"/>
  <c r="D298" i="21"/>
  <c r="D337" i="21"/>
  <c r="D360" i="21"/>
  <c r="D456" i="21"/>
  <c r="D486" i="21"/>
  <c r="D596" i="21"/>
  <c r="D503" i="21"/>
  <c r="D506" i="21"/>
  <c r="D553" i="21"/>
  <c r="D44" i="20"/>
  <c r="D42" i="20"/>
  <c r="D38" i="20"/>
  <c r="D46" i="20"/>
  <c r="R9" i="20"/>
  <c r="D40" i="20"/>
  <c r="D47" i="20"/>
  <c r="D45" i="20"/>
  <c r="D43" i="20"/>
  <c r="D41" i="20"/>
  <c r="D39" i="20"/>
  <c r="D140" i="18"/>
  <c r="D396" i="18"/>
  <c r="D94" i="18"/>
  <c r="D350" i="18"/>
  <c r="D606" i="18"/>
  <c r="D303" i="18"/>
  <c r="D559" i="18"/>
  <c r="D260" i="18"/>
  <c r="D516" i="18"/>
  <c r="D275" i="18"/>
  <c r="D65" i="18"/>
  <c r="D406" i="18"/>
  <c r="D194" i="18"/>
  <c r="D535" i="18"/>
  <c r="D329" i="18"/>
  <c r="D146" i="18"/>
  <c r="D602" i="18"/>
  <c r="D347" i="18"/>
  <c r="D208" i="18"/>
  <c r="D355" i="18"/>
  <c r="D438" i="18"/>
  <c r="D326" i="18"/>
  <c r="D297" i="18"/>
  <c r="D418" i="18"/>
  <c r="D176" i="18"/>
  <c r="D451" i="18"/>
  <c r="D136" i="18"/>
  <c r="D401" i="18"/>
  <c r="D336" i="18"/>
  <c r="D338" i="18"/>
  <c r="D528" i="18"/>
  <c r="D472" i="18"/>
  <c r="D475" i="18"/>
  <c r="D200" i="18"/>
  <c r="D539" i="18"/>
  <c r="D412" i="18"/>
  <c r="D366" i="18"/>
  <c r="D63" i="18"/>
  <c r="D319" i="18"/>
  <c r="D575" i="18"/>
  <c r="D276" i="18"/>
  <c r="D296" i="18"/>
  <c r="D86" i="18"/>
  <c r="D215" i="18"/>
  <c r="D352" i="18"/>
  <c r="D177" i="18"/>
  <c r="D376" i="18"/>
  <c r="D469" i="18"/>
  <c r="D354" i="18"/>
  <c r="D502" i="18"/>
  <c r="D195" i="18"/>
  <c r="D593" i="18"/>
  <c r="D382" i="18"/>
  <c r="D106" i="18"/>
  <c r="D405" i="18"/>
  <c r="D474" i="18"/>
  <c r="D281" i="18"/>
  <c r="D156" i="18"/>
  <c r="D538" i="18"/>
  <c r="D327" i="18"/>
  <c r="D172" i="18"/>
  <c r="D188" i="18"/>
  <c r="D444" i="18"/>
  <c r="D142" i="18"/>
  <c r="D398" i="18"/>
  <c r="D95" i="18"/>
  <c r="D351" i="18"/>
  <c r="D607" i="18"/>
  <c r="D308" i="18"/>
  <c r="D564" i="18"/>
  <c r="D339" i="18"/>
  <c r="D129" i="18"/>
  <c r="D470" i="18"/>
  <c r="D258" i="18"/>
  <c r="D599" i="18"/>
  <c r="D393" i="18"/>
  <c r="D231" i="18"/>
  <c r="D411" i="18"/>
  <c r="D434" i="18"/>
  <c r="D293" i="18"/>
  <c r="D69" i="18"/>
  <c r="D522" i="18"/>
  <c r="D410" i="18"/>
  <c r="D525" i="18"/>
  <c r="D503" i="18"/>
  <c r="D341" i="18"/>
  <c r="D597" i="18"/>
  <c r="D306" i="18"/>
  <c r="D562" i="18"/>
  <c r="D584" i="18"/>
  <c r="D589" i="18"/>
  <c r="D368" i="18"/>
  <c r="D419" i="18"/>
  <c r="D330" i="18"/>
  <c r="D229" i="18"/>
  <c r="D460" i="18"/>
  <c r="D158" i="18"/>
  <c r="D414" i="18"/>
  <c r="D111" i="18"/>
  <c r="D367" i="18"/>
  <c r="D68" i="18"/>
  <c r="D324" i="18"/>
  <c r="D580" i="18"/>
  <c r="D360" i="18"/>
  <c r="D150" i="18"/>
  <c r="D490" i="18"/>
  <c r="D279" i="18"/>
  <c r="D73" i="18"/>
  <c r="D416" i="18"/>
  <c r="D262" i="18"/>
  <c r="D498" i="18"/>
  <c r="D461" i="18"/>
  <c r="D323" i="18"/>
  <c r="D97" i="18"/>
  <c r="D550" i="18"/>
  <c r="D439" i="18"/>
  <c r="D75" i="18"/>
  <c r="D530" i="18"/>
  <c r="D394" i="18"/>
  <c r="D74" i="18"/>
  <c r="D357" i="18"/>
  <c r="D89" i="18"/>
  <c r="D102" i="18"/>
  <c r="D88" i="18"/>
  <c r="D441" i="18"/>
  <c r="D570" i="18"/>
  <c r="D139" i="18"/>
  <c r="D221" i="18"/>
  <c r="D377" i="18"/>
  <c r="D134" i="18"/>
  <c r="D499" i="18"/>
  <c r="D454" i="18"/>
  <c r="D166" i="18"/>
  <c r="D113" i="18"/>
  <c r="D483" i="18"/>
  <c r="D563" i="18"/>
  <c r="D591" i="18"/>
  <c r="D553" i="18"/>
  <c r="D144" i="18"/>
  <c r="D204" i="18"/>
  <c r="D220" i="18"/>
  <c r="D476" i="18"/>
  <c r="D174" i="18"/>
  <c r="D430" i="18"/>
  <c r="D127" i="18"/>
  <c r="D383" i="18"/>
  <c r="D84" i="18"/>
  <c r="D340" i="18"/>
  <c r="D596" i="18"/>
  <c r="D381" i="18"/>
  <c r="D170" i="18"/>
  <c r="D513" i="18"/>
  <c r="D299" i="18"/>
  <c r="D96" i="18"/>
  <c r="D437" i="18"/>
  <c r="D290" i="18"/>
  <c r="D583" i="18"/>
  <c r="D489" i="18"/>
  <c r="D349" i="18"/>
  <c r="D122" i="18"/>
  <c r="D581" i="18"/>
  <c r="D466" i="18"/>
  <c r="D103" i="18"/>
  <c r="D561" i="18"/>
  <c r="D448" i="18"/>
  <c r="D133" i="18"/>
  <c r="D400" i="18"/>
  <c r="D145" i="18"/>
  <c r="D82" i="18"/>
  <c r="D169" i="18"/>
  <c r="D529" i="18"/>
  <c r="D481" i="18"/>
  <c r="D312" i="18"/>
  <c r="D391" i="18"/>
  <c r="D492" i="18"/>
  <c r="D190" i="18"/>
  <c r="D446" i="18"/>
  <c r="D143" i="18"/>
  <c r="D399" i="18"/>
  <c r="D100" i="18"/>
  <c r="D356" i="18"/>
  <c r="D61" i="18"/>
  <c r="D403" i="18"/>
  <c r="D193" i="18"/>
  <c r="D534" i="18"/>
  <c r="D322" i="18"/>
  <c r="D117" i="18"/>
  <c r="D457" i="18"/>
  <c r="D315" i="18"/>
  <c r="D64" i="18"/>
  <c r="D519" i="18"/>
  <c r="D153" i="18"/>
  <c r="D609" i="18"/>
  <c r="D497" i="18"/>
  <c r="D587" i="18"/>
  <c r="D186" i="18"/>
  <c r="D202" i="18"/>
  <c r="D273" i="18"/>
  <c r="D477" i="18"/>
  <c r="D292" i="18"/>
  <c r="D545" i="18"/>
  <c r="D236" i="18"/>
  <c r="D252" i="18"/>
  <c r="D508" i="18"/>
  <c r="D206" i="18"/>
  <c r="D462" i="18"/>
  <c r="D159" i="18"/>
  <c r="D415" i="18"/>
  <c r="D116" i="18"/>
  <c r="D372" i="18"/>
  <c r="D83" i="18"/>
  <c r="D424" i="18"/>
  <c r="D214" i="18"/>
  <c r="D554" i="18"/>
  <c r="D343" i="18"/>
  <c r="D137" i="18"/>
  <c r="D480" i="18"/>
  <c r="D346" i="18"/>
  <c r="D91" i="18"/>
  <c r="D547" i="18"/>
  <c r="D408" i="18"/>
  <c r="D182" i="18"/>
  <c r="D70" i="18"/>
  <c r="D523" i="18"/>
  <c r="D162" i="18"/>
  <c r="D77" i="18"/>
  <c r="D541" i="18"/>
  <c r="D246" i="18"/>
  <c r="D505" i="18"/>
  <c r="D261" i="18"/>
  <c r="D259" i="18"/>
  <c r="D361" i="18"/>
  <c r="D216" i="18"/>
  <c r="D109" i="18"/>
  <c r="D141" i="18"/>
  <c r="D566" i="18"/>
  <c r="D375" i="18"/>
  <c r="D98" i="18"/>
  <c r="D551" i="18"/>
  <c r="D105" i="18"/>
  <c r="D594" i="18"/>
  <c r="D304" i="18"/>
  <c r="D313" i="18"/>
  <c r="D337" i="18"/>
  <c r="D429" i="18"/>
  <c r="D282" i="18"/>
  <c r="D328" i="18"/>
  <c r="D420" i="18"/>
  <c r="D247" i="18"/>
  <c r="D421" i="18"/>
  <c r="D458" i="18"/>
  <c r="D161" i="18"/>
  <c r="D548" i="18"/>
  <c r="D496" i="18"/>
  <c r="D251" i="18"/>
  <c r="D268" i="18"/>
  <c r="D524" i="18"/>
  <c r="D222" i="18"/>
  <c r="D478" i="18"/>
  <c r="D175" i="18"/>
  <c r="D431" i="18"/>
  <c r="D132" i="18"/>
  <c r="D388" i="18"/>
  <c r="D104" i="18"/>
  <c r="D445" i="18"/>
  <c r="D234" i="18"/>
  <c r="D577" i="18"/>
  <c r="D363" i="18"/>
  <c r="D160" i="18"/>
  <c r="D501" i="18"/>
  <c r="D120" i="18"/>
  <c r="D576" i="18"/>
  <c r="D435" i="18"/>
  <c r="D209" i="18"/>
  <c r="D187" i="18"/>
  <c r="D560" i="18"/>
  <c r="D285" i="18"/>
  <c r="D225" i="18"/>
  <c r="D556" i="18"/>
  <c r="D510" i="18"/>
  <c r="D207" i="18"/>
  <c r="D463" i="18"/>
  <c r="D147" i="18"/>
  <c r="D278" i="18"/>
  <c r="D201" i="18"/>
  <c r="D433" i="18"/>
  <c r="D99" i="18"/>
  <c r="D154" i="18"/>
  <c r="D163" i="18"/>
  <c r="D397" i="18"/>
  <c r="D592" i="18"/>
  <c r="D389" i="18"/>
  <c r="D235" i="18"/>
  <c r="D512" i="18"/>
  <c r="D284" i="18"/>
  <c r="D540" i="18"/>
  <c r="D238" i="18"/>
  <c r="D494" i="18"/>
  <c r="D191" i="18"/>
  <c r="D447" i="18"/>
  <c r="D148" i="18"/>
  <c r="D404" i="18"/>
  <c r="D125" i="18"/>
  <c r="D467" i="18"/>
  <c r="D257" i="18"/>
  <c r="D598" i="18"/>
  <c r="D386" i="18"/>
  <c r="D181" i="18"/>
  <c r="D521" i="18"/>
  <c r="D402" i="18"/>
  <c r="D149" i="18"/>
  <c r="D603" i="18"/>
  <c r="D464" i="18"/>
  <c r="D240" i="18"/>
  <c r="D123" i="18"/>
  <c r="D582" i="18"/>
  <c r="D218" i="18"/>
  <c r="D135" i="18"/>
  <c r="D72" i="18"/>
  <c r="D345" i="18"/>
  <c r="D601" i="18"/>
  <c r="D369" i="18"/>
  <c r="D423" i="18"/>
  <c r="D515" i="18"/>
  <c r="D374" i="18"/>
  <c r="D442" i="18"/>
  <c r="D157" i="18"/>
  <c r="D226" i="18"/>
  <c r="D254" i="18"/>
  <c r="D164" i="18"/>
  <c r="D488" i="18"/>
  <c r="D66" i="18"/>
  <c r="D407" i="18"/>
  <c r="D544" i="18"/>
  <c r="D178" i="18"/>
  <c r="D493" i="18"/>
  <c r="D266" i="18"/>
  <c r="D610" i="18"/>
  <c r="D131" i="18"/>
  <c r="D81" i="18"/>
  <c r="D507" i="18"/>
  <c r="D112" i="18"/>
  <c r="D317" i="18"/>
  <c r="D289" i="18"/>
  <c r="D300" i="18"/>
  <c r="D316" i="18"/>
  <c r="D572" i="18"/>
  <c r="D270" i="18"/>
  <c r="D526" i="18"/>
  <c r="D223" i="18"/>
  <c r="D479" i="18"/>
  <c r="D180" i="18"/>
  <c r="D436" i="18"/>
  <c r="D168" i="18"/>
  <c r="D509" i="18"/>
  <c r="D298" i="18"/>
  <c r="D87" i="18"/>
  <c r="D427" i="18"/>
  <c r="D224" i="18"/>
  <c r="D565" i="18"/>
  <c r="D459" i="18"/>
  <c r="D205" i="18"/>
  <c r="D67" i="18"/>
  <c r="D520" i="18"/>
  <c r="D294" i="18"/>
  <c r="D183" i="18"/>
  <c r="D128" i="18"/>
  <c r="D274" i="18"/>
  <c r="D192" i="18"/>
  <c r="D185" i="18"/>
  <c r="D453" i="18"/>
  <c r="D138" i="18"/>
  <c r="D473" i="18"/>
  <c r="D586" i="18"/>
  <c r="D101" i="18"/>
  <c r="D537" i="18"/>
  <c r="D283" i="18"/>
  <c r="D333" i="18"/>
  <c r="D227" i="18"/>
  <c r="D305" i="18"/>
  <c r="D243" i="18"/>
  <c r="D197" i="18"/>
  <c r="D198" i="18"/>
  <c r="D173" i="18"/>
  <c r="D114" i="18"/>
  <c r="D485" i="18"/>
  <c r="D567" i="18"/>
  <c r="D62" i="18"/>
  <c r="D574" i="18"/>
  <c r="D271" i="18"/>
  <c r="D527" i="18"/>
  <c r="D228" i="18"/>
  <c r="D484" i="18"/>
  <c r="D232" i="18"/>
  <c r="D573" i="18"/>
  <c r="D362" i="18"/>
  <c r="D151" i="18"/>
  <c r="D288" i="18"/>
  <c r="D90" i="18"/>
  <c r="D546" i="18"/>
  <c r="D152" i="18"/>
  <c r="D605" i="18"/>
  <c r="D267" i="18"/>
  <c r="D359" i="18"/>
  <c r="D344" i="18"/>
  <c r="D307" i="18"/>
  <c r="D165" i="18"/>
  <c r="D365" i="18"/>
  <c r="D310" i="18"/>
  <c r="D370" i="18"/>
  <c r="D384" i="18"/>
  <c r="D425" i="18"/>
  <c r="D569" i="18"/>
  <c r="D126" i="18"/>
  <c r="D449" i="18"/>
  <c r="D264" i="18"/>
  <c r="D249" i="18"/>
  <c r="D76" i="18"/>
  <c r="D332" i="18"/>
  <c r="D588" i="18"/>
  <c r="D286" i="18"/>
  <c r="D542" i="18"/>
  <c r="D239" i="18"/>
  <c r="D495" i="18"/>
  <c r="D196" i="18"/>
  <c r="D452" i="18"/>
  <c r="D189" i="18"/>
  <c r="D531" i="18"/>
  <c r="D321" i="18"/>
  <c r="D107" i="18"/>
  <c r="D450" i="18"/>
  <c r="D245" i="18"/>
  <c r="D585" i="18"/>
  <c r="D487" i="18"/>
  <c r="D233" i="18"/>
  <c r="D93" i="18"/>
  <c r="D549" i="18"/>
  <c r="D325" i="18"/>
  <c r="D210" i="18"/>
  <c r="D155" i="18"/>
  <c r="D219" i="18"/>
  <c r="D504" i="18"/>
  <c r="D517" i="18"/>
  <c r="D456" i="18"/>
  <c r="D318" i="18"/>
  <c r="D491" i="18"/>
  <c r="D291" i="18"/>
  <c r="D378" i="18"/>
  <c r="D213" i="18"/>
  <c r="D277" i="18"/>
  <c r="D600" i="18"/>
  <c r="D167" i="18"/>
  <c r="D115" i="18"/>
  <c r="D413" i="18"/>
  <c r="D443" i="18"/>
  <c r="D422" i="18"/>
  <c r="D371" i="18"/>
  <c r="D428" i="18"/>
  <c r="D203" i="18"/>
  <c r="D486" i="18"/>
  <c r="D92" i="18"/>
  <c r="D348" i="18"/>
  <c r="D604" i="18"/>
  <c r="D302" i="18"/>
  <c r="D558" i="18"/>
  <c r="D255" i="18"/>
  <c r="D511" i="18"/>
  <c r="D212" i="18"/>
  <c r="D468" i="18"/>
  <c r="D211" i="18"/>
  <c r="D552" i="18"/>
  <c r="D342" i="18"/>
  <c r="D130" i="18"/>
  <c r="D471" i="18"/>
  <c r="D265" i="18"/>
  <c r="D608" i="18"/>
  <c r="D518" i="18"/>
  <c r="D263" i="18"/>
  <c r="D121" i="18"/>
  <c r="D579" i="18"/>
  <c r="D353" i="18"/>
  <c r="D241" i="18"/>
  <c r="D184" i="18"/>
  <c r="D331" i="18"/>
  <c r="D248" i="18"/>
  <c r="D301" i="18"/>
  <c r="D557" i="18"/>
  <c r="D250" i="18"/>
  <c r="D568" i="18"/>
  <c r="D85" i="18"/>
  <c r="D280" i="18"/>
  <c r="D217" i="18"/>
  <c r="D482" i="18"/>
  <c r="D199" i="18"/>
  <c r="D392" i="18"/>
  <c r="D364" i="18"/>
  <c r="D335" i="18"/>
  <c r="D373" i="18"/>
  <c r="D379" i="18"/>
  <c r="D506" i="18"/>
  <c r="D108" i="18"/>
  <c r="D124" i="18"/>
  <c r="D380" i="18"/>
  <c r="D78" i="18"/>
  <c r="D334" i="18"/>
  <c r="D590" i="18"/>
  <c r="D287" i="18"/>
  <c r="D543" i="18"/>
  <c r="D244" i="18"/>
  <c r="D500" i="18"/>
  <c r="D253" i="18"/>
  <c r="D595" i="18"/>
  <c r="D385" i="18"/>
  <c r="D171" i="18"/>
  <c r="D514" i="18"/>
  <c r="D309" i="18"/>
  <c r="D119" i="18"/>
  <c r="D571" i="18"/>
  <c r="D320" i="18"/>
  <c r="D179" i="18"/>
  <c r="D71" i="18"/>
  <c r="D409" i="18"/>
  <c r="D295" i="18"/>
  <c r="D269" i="18"/>
  <c r="D390" i="18"/>
  <c r="D118" i="18"/>
  <c r="D395" i="18"/>
  <c r="D80" i="18"/>
  <c r="D358" i="18"/>
  <c r="D256" i="18"/>
  <c r="D272" i="18"/>
  <c r="D432" i="18"/>
  <c r="D387" i="18"/>
  <c r="D311" i="18"/>
  <c r="D533" i="18"/>
  <c r="D417" i="18"/>
  <c r="D110" i="18"/>
  <c r="D532" i="18"/>
  <c r="D426" i="18"/>
  <c r="D555" i="18"/>
  <c r="D242" i="18"/>
  <c r="D237" i="18"/>
  <c r="D465" i="18"/>
  <c r="D230" i="18"/>
  <c r="D455" i="18"/>
  <c r="D314" i="18"/>
  <c r="D79" i="18"/>
  <c r="D578" i="18"/>
  <c r="D440" i="18"/>
  <c r="D536" i="18"/>
  <c r="AG34" i="24" l="1"/>
  <c r="AG36" i="24"/>
  <c r="AG42" i="24"/>
  <c r="AG37" i="24"/>
  <c r="AG43" i="24"/>
  <c r="AG25" i="24"/>
  <c r="AS11" i="25"/>
  <c r="E12" i="25"/>
  <c r="O9" i="24"/>
  <c r="O17" i="24"/>
  <c r="AG14" i="24"/>
  <c r="AG27" i="24"/>
  <c r="W19" i="24"/>
  <c r="AG33" i="24"/>
  <c r="AG44" i="24"/>
  <c r="Q38" i="24" a="1"/>
  <c r="Q38" i="24" s="1"/>
  <c r="AG21" i="24" a="1"/>
  <c r="AG21" i="24" s="1"/>
  <c r="AG26" i="24"/>
  <c r="AS11" i="21"/>
  <c r="E12" i="21"/>
  <c r="AG38" i="20"/>
  <c r="AG42" i="20"/>
  <c r="AG43" i="20"/>
  <c r="AG36" i="20"/>
  <c r="AG25" i="20"/>
  <c r="AG37" i="20"/>
  <c r="O9" i="20"/>
  <c r="AG21" i="20" a="1"/>
  <c r="AG21" i="20" s="1"/>
  <c r="AG34" i="20"/>
  <c r="O17" i="20"/>
  <c r="AG44" i="20"/>
  <c r="AG27" i="20"/>
  <c r="W19" i="20"/>
  <c r="AG26" i="20"/>
  <c r="AG14" i="20"/>
  <c r="Q38" i="20" a="1"/>
  <c r="Q38" i="20" s="1"/>
  <c r="E12" i="18"/>
  <c r="E12" i="17"/>
  <c r="AS11" i="17"/>
  <c r="X40" i="14"/>
  <c r="X39" i="14"/>
  <c r="X38" i="14"/>
  <c r="O47" i="14"/>
  <c r="I47" i="14" a="1"/>
  <c r="I47" i="14" s="1"/>
  <c r="A47" i="14"/>
  <c r="O46" i="14"/>
  <c r="I46" i="14" a="1"/>
  <c r="I46" i="14" s="1"/>
  <c r="A46" i="14"/>
  <c r="AE45" i="14"/>
  <c r="O45" i="14"/>
  <c r="I45" i="14" a="1"/>
  <c r="I45" i="14" s="1"/>
  <c r="A45" i="14"/>
  <c r="AE44" i="14"/>
  <c r="O44" i="14"/>
  <c r="I44" i="14" a="1"/>
  <c r="I44" i="14" s="1"/>
  <c r="A44" i="14"/>
  <c r="AE43" i="14"/>
  <c r="O43" i="14"/>
  <c r="I43" i="14" a="1"/>
  <c r="I43" i="14" s="1"/>
  <c r="A43" i="14"/>
  <c r="AE42" i="14"/>
  <c r="O42" i="14"/>
  <c r="I42" i="14" a="1"/>
  <c r="I42" i="14" s="1"/>
  <c r="A42" i="14"/>
  <c r="AE41" i="14"/>
  <c r="O41" i="14"/>
  <c r="I41" i="14" a="1"/>
  <c r="I41" i="14" s="1"/>
  <c r="A41" i="14"/>
  <c r="AE40" i="14"/>
  <c r="O40" i="14"/>
  <c r="I40" i="14" a="1"/>
  <c r="I40" i="14" s="1"/>
  <c r="A40" i="14"/>
  <c r="AD39" i="14"/>
  <c r="O39" i="14"/>
  <c r="I39" i="14" a="1"/>
  <c r="I39" i="14" s="1"/>
  <c r="A39" i="14"/>
  <c r="AE38" i="14"/>
  <c r="O38" i="14"/>
  <c r="I38" i="14" a="1"/>
  <c r="I38" i="14" s="1"/>
  <c r="AE37" i="14"/>
  <c r="AE36" i="14"/>
  <c r="AD35" i="14"/>
  <c r="AE34" i="14"/>
  <c r="X34" i="14"/>
  <c r="V34" i="14"/>
  <c r="O34" i="14"/>
  <c r="I34" i="14" a="1"/>
  <c r="I34" i="14" s="1"/>
  <c r="A34" i="14"/>
  <c r="AE33" i="14"/>
  <c r="X33" i="14"/>
  <c r="V33" i="14"/>
  <c r="O33" i="14" s="1"/>
  <c r="I33" i="14" a="1"/>
  <c r="I33" i="14" s="1"/>
  <c r="A33" i="14"/>
  <c r="AD32" i="14"/>
  <c r="X32" i="14"/>
  <c r="V32" i="14"/>
  <c r="O32" i="14"/>
  <c r="I32" i="14" a="1"/>
  <c r="I32" i="14" s="1"/>
  <c r="A32" i="14"/>
  <c r="X31" i="14"/>
  <c r="V31" i="14"/>
  <c r="O31" i="14"/>
  <c r="I31" i="14" a="1"/>
  <c r="I31" i="14" s="1"/>
  <c r="A31" i="14"/>
  <c r="X30" i="14"/>
  <c r="V30" i="14"/>
  <c r="O30" i="14" s="1"/>
  <c r="I30" i="14" a="1"/>
  <c r="I30" i="14" s="1"/>
  <c r="A30" i="14"/>
  <c r="X29" i="14"/>
  <c r="V29" i="14"/>
  <c r="O29" i="14"/>
  <c r="I29" i="14" a="1"/>
  <c r="I29" i="14" s="1"/>
  <c r="A29" i="14"/>
  <c r="X28" i="14"/>
  <c r="V28" i="14"/>
  <c r="O28" i="14" s="1"/>
  <c r="I28" i="14" a="1"/>
  <c r="I28" i="14" s="1"/>
  <c r="A28" i="14"/>
  <c r="AE27" i="14"/>
  <c r="X27" i="14"/>
  <c r="V27" i="14"/>
  <c r="O27" i="14"/>
  <c r="I27" i="14" a="1"/>
  <c r="I27" i="14" s="1"/>
  <c r="A27" i="14"/>
  <c r="AE26" i="14"/>
  <c r="X26" i="14"/>
  <c r="V26" i="14"/>
  <c r="O26" i="14" s="1"/>
  <c r="J26" i="14"/>
  <c r="I26" i="14" a="1"/>
  <c r="I26" i="14" s="1"/>
  <c r="A26" i="14"/>
  <c r="AE25" i="14"/>
  <c r="X25" i="14"/>
  <c r="V25" i="14"/>
  <c r="O25" i="14" s="1"/>
  <c r="J25" i="14"/>
  <c r="I25" i="14" a="1"/>
  <c r="I25" i="14" s="1"/>
  <c r="A25" i="14"/>
  <c r="AE24" i="14"/>
  <c r="X24" i="14"/>
  <c r="V24" i="14"/>
  <c r="O24" i="14" s="1"/>
  <c r="J24" i="14"/>
  <c r="I24" i="14" a="1"/>
  <c r="I24" i="14" s="1"/>
  <c r="A24" i="14"/>
  <c r="AE23" i="14"/>
  <c r="X23" i="14"/>
  <c r="V23" i="14"/>
  <c r="O23" i="14" s="1"/>
  <c r="I23" i="14" a="1"/>
  <c r="I23" i="14" s="1"/>
  <c r="A23" i="14"/>
  <c r="AD22" i="14"/>
  <c r="X22" i="14"/>
  <c r="V22" i="14"/>
  <c r="O22" i="14" s="1"/>
  <c r="I22" i="14" a="1"/>
  <c r="I22" i="14" s="1"/>
  <c r="A22" i="14"/>
  <c r="AE21" i="14"/>
  <c r="X21" i="14"/>
  <c r="V21" i="14"/>
  <c r="O21" i="14" s="1"/>
  <c r="J21" i="14"/>
  <c r="I21" i="14" a="1"/>
  <c r="I21" i="14" s="1"/>
  <c r="A21" i="14"/>
  <c r="AE20" i="14"/>
  <c r="X20" i="14"/>
  <c r="V20" i="14"/>
  <c r="O20" i="14" s="1"/>
  <c r="J20" i="14"/>
  <c r="I20" i="14" a="1"/>
  <c r="I20" i="14" s="1"/>
  <c r="A20" i="14"/>
  <c r="AD19" i="14"/>
  <c r="X19" i="14"/>
  <c r="V19" i="14"/>
  <c r="O19" i="14"/>
  <c r="J19" i="14"/>
  <c r="I19" i="14" a="1"/>
  <c r="I19" i="14" s="1"/>
  <c r="A19" i="14"/>
  <c r="X18" i="14"/>
  <c r="V18" i="14"/>
  <c r="O18" i="14" s="1"/>
  <c r="N18" i="14"/>
  <c r="J18" i="14"/>
  <c r="I18" i="14" a="1"/>
  <c r="I18" i="14" s="1"/>
  <c r="A18" i="14"/>
  <c r="X17" i="14"/>
  <c r="W17" i="14"/>
  <c r="V17" i="14"/>
  <c r="U17" i="14"/>
  <c r="I17" i="14" a="1"/>
  <c r="I17" i="14" s="1"/>
  <c r="A17" i="14"/>
  <c r="X16" i="14"/>
  <c r="J16" i="14"/>
  <c r="I16" i="14" a="1"/>
  <c r="I16" i="14" s="1"/>
  <c r="A16" i="14"/>
  <c r="X15" i="14"/>
  <c r="I15" i="14" a="1"/>
  <c r="I15" i="14" s="1"/>
  <c r="A15" i="14"/>
  <c r="X14" i="14"/>
  <c r="J14" i="14"/>
  <c r="I14" i="14" a="1"/>
  <c r="I14" i="14" s="1"/>
  <c r="A14" i="14"/>
  <c r="X13" i="14"/>
  <c r="I13" i="14" a="1"/>
  <c r="I13" i="14" s="1"/>
  <c r="A13" i="14"/>
  <c r="O12" i="14"/>
  <c r="I12" i="14" a="1"/>
  <c r="I12" i="14" s="1"/>
  <c r="A12" i="14"/>
  <c r="O11" i="14"/>
  <c r="J11" i="14"/>
  <c r="I11" i="14" a="1"/>
  <c r="I11" i="14" s="1"/>
  <c r="C11" i="14"/>
  <c r="C38" i="14" s="1"/>
  <c r="A38" i="14" s="1"/>
  <c r="AG10" i="14"/>
  <c r="AG14" i="14" s="1"/>
  <c r="O10" i="14"/>
  <c r="J10" i="14"/>
  <c r="I10" i="14" a="1"/>
  <c r="I10" i="14" s="1"/>
  <c r="A10" i="14"/>
  <c r="X9" i="14"/>
  <c r="J9" i="14"/>
  <c r="I9" i="14"/>
  <c r="AD8" i="14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1" i="13"/>
  <c r="F13" i="13"/>
  <c r="G13" i="13"/>
  <c r="H13" i="13"/>
  <c r="I13" i="13"/>
  <c r="J13" i="13"/>
  <c r="K13" i="13"/>
  <c r="F14" i="13"/>
  <c r="G14" i="13"/>
  <c r="H14" i="13"/>
  <c r="I14" i="13"/>
  <c r="J14" i="13"/>
  <c r="K14" i="13"/>
  <c r="F15" i="13"/>
  <c r="G15" i="13"/>
  <c r="H15" i="13"/>
  <c r="I15" i="13"/>
  <c r="J15" i="13"/>
  <c r="K15" i="13"/>
  <c r="F16" i="13"/>
  <c r="G16" i="13"/>
  <c r="H16" i="13"/>
  <c r="I16" i="13"/>
  <c r="J16" i="13"/>
  <c r="K16" i="13"/>
  <c r="F17" i="13"/>
  <c r="G17" i="13"/>
  <c r="H17" i="13"/>
  <c r="I17" i="13"/>
  <c r="J17" i="13"/>
  <c r="K17" i="13"/>
  <c r="F18" i="13"/>
  <c r="G18" i="13"/>
  <c r="H18" i="13"/>
  <c r="I18" i="13"/>
  <c r="J18" i="13"/>
  <c r="K18" i="13"/>
  <c r="F19" i="13"/>
  <c r="G19" i="13"/>
  <c r="H19" i="13"/>
  <c r="I19" i="13"/>
  <c r="J19" i="13"/>
  <c r="K19" i="13"/>
  <c r="F20" i="13"/>
  <c r="G20" i="13"/>
  <c r="H20" i="13"/>
  <c r="I20" i="13"/>
  <c r="J20" i="13"/>
  <c r="K20" i="13"/>
  <c r="F21" i="13"/>
  <c r="G21" i="13"/>
  <c r="H21" i="13"/>
  <c r="I21" i="13"/>
  <c r="J21" i="13"/>
  <c r="K21" i="13"/>
  <c r="F22" i="13"/>
  <c r="G22" i="13"/>
  <c r="H22" i="13"/>
  <c r="I22" i="13"/>
  <c r="J22" i="13"/>
  <c r="K22" i="13"/>
  <c r="F23" i="13"/>
  <c r="G23" i="13"/>
  <c r="H23" i="13"/>
  <c r="I23" i="13"/>
  <c r="J23" i="13"/>
  <c r="K23" i="13"/>
  <c r="F24" i="13"/>
  <c r="G24" i="13"/>
  <c r="H24" i="13"/>
  <c r="I24" i="13"/>
  <c r="J24" i="13"/>
  <c r="K24" i="13"/>
  <c r="F25" i="13"/>
  <c r="G25" i="13"/>
  <c r="H25" i="13"/>
  <c r="I25" i="13"/>
  <c r="J25" i="13"/>
  <c r="K25" i="13"/>
  <c r="F26" i="13"/>
  <c r="G26" i="13"/>
  <c r="H26" i="13"/>
  <c r="I26" i="13"/>
  <c r="J26" i="13"/>
  <c r="K26" i="13"/>
  <c r="F27" i="13"/>
  <c r="G27" i="13"/>
  <c r="H27" i="13"/>
  <c r="I27" i="13"/>
  <c r="J27" i="13"/>
  <c r="K27" i="13"/>
  <c r="F28" i="13"/>
  <c r="G28" i="13"/>
  <c r="H28" i="13"/>
  <c r="I28" i="13"/>
  <c r="J28" i="13"/>
  <c r="K28" i="13"/>
  <c r="F29" i="13"/>
  <c r="G29" i="13"/>
  <c r="H29" i="13"/>
  <c r="I29" i="13"/>
  <c r="J29" i="13"/>
  <c r="K29" i="13"/>
  <c r="F30" i="13"/>
  <c r="G30" i="13"/>
  <c r="H30" i="13"/>
  <c r="I30" i="13"/>
  <c r="J30" i="13"/>
  <c r="K30" i="13"/>
  <c r="F31" i="13"/>
  <c r="G31" i="13"/>
  <c r="H31" i="13"/>
  <c r="I31" i="13"/>
  <c r="J31" i="13"/>
  <c r="K31" i="13"/>
  <c r="F32" i="13"/>
  <c r="G32" i="13"/>
  <c r="H32" i="13"/>
  <c r="I32" i="13"/>
  <c r="J32" i="13"/>
  <c r="K32" i="13"/>
  <c r="F33" i="13"/>
  <c r="G33" i="13"/>
  <c r="H33" i="13"/>
  <c r="I33" i="13"/>
  <c r="J33" i="13"/>
  <c r="K33" i="13"/>
  <c r="F34" i="13"/>
  <c r="G34" i="13"/>
  <c r="H34" i="13"/>
  <c r="I34" i="13"/>
  <c r="J34" i="13"/>
  <c r="K34" i="13"/>
  <c r="F35" i="13"/>
  <c r="G35" i="13"/>
  <c r="H35" i="13"/>
  <c r="I35" i="13"/>
  <c r="J35" i="13"/>
  <c r="K35" i="13"/>
  <c r="F36" i="13"/>
  <c r="G36" i="13"/>
  <c r="H36" i="13"/>
  <c r="I36" i="13"/>
  <c r="J36" i="13"/>
  <c r="K36" i="13"/>
  <c r="F37" i="13"/>
  <c r="G37" i="13"/>
  <c r="H37" i="13"/>
  <c r="I37" i="13"/>
  <c r="J37" i="13"/>
  <c r="K37" i="13"/>
  <c r="F38" i="13"/>
  <c r="G38" i="13"/>
  <c r="H38" i="13"/>
  <c r="I38" i="13"/>
  <c r="J38" i="13"/>
  <c r="K38" i="13"/>
  <c r="F39" i="13"/>
  <c r="G39" i="13"/>
  <c r="H39" i="13"/>
  <c r="I39" i="13"/>
  <c r="J39" i="13"/>
  <c r="K39" i="13"/>
  <c r="F40" i="13"/>
  <c r="G40" i="13"/>
  <c r="H40" i="13"/>
  <c r="I40" i="13"/>
  <c r="J40" i="13"/>
  <c r="K40" i="13"/>
  <c r="F41" i="13"/>
  <c r="G41" i="13"/>
  <c r="H41" i="13"/>
  <c r="I41" i="13"/>
  <c r="J41" i="13"/>
  <c r="K41" i="13"/>
  <c r="F42" i="13"/>
  <c r="G42" i="13"/>
  <c r="H42" i="13"/>
  <c r="I42" i="13"/>
  <c r="J42" i="13"/>
  <c r="K42" i="13"/>
  <c r="F43" i="13"/>
  <c r="G43" i="13"/>
  <c r="H43" i="13"/>
  <c r="I43" i="13"/>
  <c r="J43" i="13"/>
  <c r="K43" i="13"/>
  <c r="F44" i="13"/>
  <c r="G44" i="13"/>
  <c r="H44" i="13"/>
  <c r="I44" i="13"/>
  <c r="J44" i="13"/>
  <c r="K44" i="13"/>
  <c r="F45" i="13"/>
  <c r="G45" i="13"/>
  <c r="H45" i="13"/>
  <c r="I45" i="13"/>
  <c r="J45" i="13"/>
  <c r="K45" i="13"/>
  <c r="F46" i="13"/>
  <c r="G46" i="13"/>
  <c r="H46" i="13"/>
  <c r="I46" i="13"/>
  <c r="J46" i="13"/>
  <c r="K46" i="13"/>
  <c r="F47" i="13"/>
  <c r="G47" i="13"/>
  <c r="H47" i="13"/>
  <c r="I47" i="13"/>
  <c r="J47" i="13"/>
  <c r="K47" i="13"/>
  <c r="F48" i="13"/>
  <c r="G48" i="13"/>
  <c r="H48" i="13"/>
  <c r="I48" i="13"/>
  <c r="J48" i="13"/>
  <c r="K48" i="13"/>
  <c r="F49" i="13"/>
  <c r="G49" i="13"/>
  <c r="H49" i="13"/>
  <c r="I49" i="13"/>
  <c r="J49" i="13"/>
  <c r="K49" i="13"/>
  <c r="F50" i="13"/>
  <c r="G50" i="13"/>
  <c r="H50" i="13"/>
  <c r="I50" i="13"/>
  <c r="J50" i="13"/>
  <c r="K50" i="13"/>
  <c r="F51" i="13"/>
  <c r="G51" i="13"/>
  <c r="H51" i="13"/>
  <c r="I51" i="13"/>
  <c r="J51" i="13"/>
  <c r="K51" i="13"/>
  <c r="F52" i="13"/>
  <c r="G52" i="13"/>
  <c r="H52" i="13"/>
  <c r="I52" i="13"/>
  <c r="J52" i="13"/>
  <c r="K52" i="13"/>
  <c r="F53" i="13"/>
  <c r="G53" i="13"/>
  <c r="H53" i="13"/>
  <c r="I53" i="13"/>
  <c r="J53" i="13"/>
  <c r="K53" i="13"/>
  <c r="F54" i="13"/>
  <c r="G54" i="13"/>
  <c r="H54" i="13"/>
  <c r="I54" i="13"/>
  <c r="J54" i="13"/>
  <c r="K54" i="13"/>
  <c r="F55" i="13"/>
  <c r="G55" i="13"/>
  <c r="H55" i="13"/>
  <c r="I55" i="13"/>
  <c r="J55" i="13"/>
  <c r="K55" i="13"/>
  <c r="F56" i="13"/>
  <c r="G56" i="13"/>
  <c r="H56" i="13"/>
  <c r="I56" i="13"/>
  <c r="J56" i="13"/>
  <c r="K56" i="13"/>
  <c r="F57" i="13"/>
  <c r="G57" i="13"/>
  <c r="H57" i="13"/>
  <c r="I57" i="13"/>
  <c r="J57" i="13"/>
  <c r="K57" i="13"/>
  <c r="F58" i="13"/>
  <c r="G58" i="13"/>
  <c r="H58" i="13"/>
  <c r="I58" i="13"/>
  <c r="J58" i="13"/>
  <c r="K58" i="13"/>
  <c r="F59" i="13"/>
  <c r="G59" i="13"/>
  <c r="H59" i="13"/>
  <c r="I59" i="13"/>
  <c r="J59" i="13"/>
  <c r="K59" i="13"/>
  <c r="F60" i="13"/>
  <c r="G60" i="13"/>
  <c r="H60" i="13"/>
  <c r="I60" i="13"/>
  <c r="J60" i="13"/>
  <c r="K60" i="13"/>
  <c r="F61" i="13"/>
  <c r="G61" i="13"/>
  <c r="H61" i="13"/>
  <c r="I61" i="13"/>
  <c r="J61" i="13"/>
  <c r="K61" i="13"/>
  <c r="F62" i="13"/>
  <c r="G62" i="13"/>
  <c r="H62" i="13"/>
  <c r="I62" i="13"/>
  <c r="J62" i="13"/>
  <c r="K62" i="13"/>
  <c r="F63" i="13"/>
  <c r="G63" i="13"/>
  <c r="H63" i="13"/>
  <c r="I63" i="13"/>
  <c r="J63" i="13"/>
  <c r="K63" i="13"/>
  <c r="F64" i="13"/>
  <c r="G64" i="13"/>
  <c r="H64" i="13"/>
  <c r="I64" i="13"/>
  <c r="J64" i="13"/>
  <c r="K64" i="13"/>
  <c r="F65" i="13"/>
  <c r="G65" i="13"/>
  <c r="H65" i="13"/>
  <c r="I65" i="13"/>
  <c r="J65" i="13"/>
  <c r="K65" i="13"/>
  <c r="F66" i="13"/>
  <c r="G66" i="13"/>
  <c r="H66" i="13"/>
  <c r="I66" i="13"/>
  <c r="J66" i="13"/>
  <c r="K66" i="13"/>
  <c r="F67" i="13"/>
  <c r="G67" i="13"/>
  <c r="H67" i="13"/>
  <c r="I67" i="13"/>
  <c r="J67" i="13"/>
  <c r="K67" i="13"/>
  <c r="F68" i="13"/>
  <c r="G68" i="13"/>
  <c r="H68" i="13"/>
  <c r="I68" i="13"/>
  <c r="J68" i="13"/>
  <c r="K68" i="13"/>
  <c r="F69" i="13"/>
  <c r="G69" i="13"/>
  <c r="H69" i="13"/>
  <c r="I69" i="13"/>
  <c r="J69" i="13"/>
  <c r="K69" i="13"/>
  <c r="F70" i="13"/>
  <c r="G70" i="13"/>
  <c r="H70" i="13"/>
  <c r="I70" i="13"/>
  <c r="J70" i="13"/>
  <c r="K70" i="13"/>
  <c r="F71" i="13"/>
  <c r="G71" i="13"/>
  <c r="H71" i="13"/>
  <c r="I71" i="13"/>
  <c r="J71" i="13"/>
  <c r="K71" i="13"/>
  <c r="F72" i="13"/>
  <c r="G72" i="13"/>
  <c r="H72" i="13"/>
  <c r="I72" i="13"/>
  <c r="J72" i="13"/>
  <c r="K72" i="13"/>
  <c r="F73" i="13"/>
  <c r="G73" i="13"/>
  <c r="H73" i="13"/>
  <c r="I73" i="13"/>
  <c r="J73" i="13"/>
  <c r="K73" i="13"/>
  <c r="F74" i="13"/>
  <c r="G74" i="13"/>
  <c r="H74" i="13"/>
  <c r="I74" i="13"/>
  <c r="J74" i="13"/>
  <c r="K74" i="13"/>
  <c r="F75" i="13"/>
  <c r="G75" i="13"/>
  <c r="H75" i="13"/>
  <c r="I75" i="13"/>
  <c r="J75" i="13"/>
  <c r="K75" i="13"/>
  <c r="F76" i="13"/>
  <c r="G76" i="13"/>
  <c r="H76" i="13"/>
  <c r="I76" i="13"/>
  <c r="J76" i="13"/>
  <c r="K76" i="13"/>
  <c r="F77" i="13"/>
  <c r="G77" i="13"/>
  <c r="H77" i="13"/>
  <c r="I77" i="13"/>
  <c r="J77" i="13"/>
  <c r="K77" i="13"/>
  <c r="F78" i="13"/>
  <c r="G78" i="13"/>
  <c r="H78" i="13"/>
  <c r="I78" i="13"/>
  <c r="J78" i="13"/>
  <c r="K78" i="13"/>
  <c r="F79" i="13"/>
  <c r="G79" i="13"/>
  <c r="H79" i="13"/>
  <c r="I79" i="13"/>
  <c r="J79" i="13"/>
  <c r="K79" i="13"/>
  <c r="F80" i="13"/>
  <c r="G80" i="13"/>
  <c r="H80" i="13"/>
  <c r="I80" i="13"/>
  <c r="J80" i="13"/>
  <c r="K80" i="13"/>
  <c r="F81" i="13"/>
  <c r="G81" i="13"/>
  <c r="H81" i="13"/>
  <c r="I81" i="13"/>
  <c r="J81" i="13"/>
  <c r="K81" i="13"/>
  <c r="F82" i="13"/>
  <c r="G82" i="13"/>
  <c r="H82" i="13"/>
  <c r="I82" i="13"/>
  <c r="J82" i="13"/>
  <c r="K82" i="13"/>
  <c r="F83" i="13"/>
  <c r="G83" i="13"/>
  <c r="H83" i="13"/>
  <c r="I83" i="13"/>
  <c r="J83" i="13"/>
  <c r="K83" i="13"/>
  <c r="F84" i="13"/>
  <c r="G84" i="13"/>
  <c r="H84" i="13"/>
  <c r="I84" i="13"/>
  <c r="J84" i="13"/>
  <c r="K84" i="13"/>
  <c r="F85" i="13"/>
  <c r="G85" i="13"/>
  <c r="H85" i="13"/>
  <c r="I85" i="13"/>
  <c r="J85" i="13"/>
  <c r="K85" i="13"/>
  <c r="F86" i="13"/>
  <c r="G86" i="13"/>
  <c r="H86" i="13"/>
  <c r="I86" i="13"/>
  <c r="J86" i="13"/>
  <c r="K86" i="13"/>
  <c r="F87" i="13"/>
  <c r="G87" i="13"/>
  <c r="H87" i="13"/>
  <c r="I87" i="13"/>
  <c r="J87" i="13"/>
  <c r="K87" i="13"/>
  <c r="F88" i="13"/>
  <c r="G88" i="13"/>
  <c r="H88" i="13"/>
  <c r="I88" i="13"/>
  <c r="J88" i="13"/>
  <c r="K88" i="13"/>
  <c r="F89" i="13"/>
  <c r="G89" i="13"/>
  <c r="H89" i="13"/>
  <c r="I89" i="13"/>
  <c r="J89" i="13"/>
  <c r="K89" i="13"/>
  <c r="F90" i="13"/>
  <c r="G90" i="13"/>
  <c r="H90" i="13"/>
  <c r="I90" i="13"/>
  <c r="J90" i="13"/>
  <c r="K90" i="13"/>
  <c r="F91" i="13"/>
  <c r="G91" i="13"/>
  <c r="H91" i="13"/>
  <c r="I91" i="13"/>
  <c r="J91" i="13"/>
  <c r="K91" i="13"/>
  <c r="F92" i="13"/>
  <c r="G92" i="13"/>
  <c r="H92" i="13"/>
  <c r="I92" i="13"/>
  <c r="J92" i="13"/>
  <c r="K92" i="13"/>
  <c r="F93" i="13"/>
  <c r="G93" i="13"/>
  <c r="H93" i="13"/>
  <c r="I93" i="13"/>
  <c r="J93" i="13"/>
  <c r="K93" i="13"/>
  <c r="F94" i="13"/>
  <c r="G94" i="13"/>
  <c r="H94" i="13"/>
  <c r="I94" i="13"/>
  <c r="J94" i="13"/>
  <c r="K94" i="13"/>
  <c r="F95" i="13"/>
  <c r="G95" i="13"/>
  <c r="H95" i="13"/>
  <c r="I95" i="13"/>
  <c r="J95" i="13"/>
  <c r="K95" i="13"/>
  <c r="F96" i="13"/>
  <c r="G96" i="13"/>
  <c r="H96" i="13"/>
  <c r="I96" i="13"/>
  <c r="J96" i="13"/>
  <c r="K96" i="13"/>
  <c r="F97" i="13"/>
  <c r="G97" i="13"/>
  <c r="H97" i="13"/>
  <c r="I97" i="13"/>
  <c r="J97" i="13"/>
  <c r="K97" i="13"/>
  <c r="F98" i="13"/>
  <c r="G98" i="13"/>
  <c r="H98" i="13"/>
  <c r="I98" i="13"/>
  <c r="J98" i="13"/>
  <c r="K98" i="13"/>
  <c r="F99" i="13"/>
  <c r="G99" i="13"/>
  <c r="H99" i="13"/>
  <c r="I99" i="13"/>
  <c r="J99" i="13"/>
  <c r="K99" i="13"/>
  <c r="F100" i="13"/>
  <c r="G100" i="13"/>
  <c r="H100" i="13"/>
  <c r="I100" i="13"/>
  <c r="J100" i="13"/>
  <c r="K100" i="13"/>
  <c r="F101" i="13"/>
  <c r="G101" i="13"/>
  <c r="H101" i="13"/>
  <c r="I101" i="13"/>
  <c r="J101" i="13"/>
  <c r="K101" i="13"/>
  <c r="F102" i="13"/>
  <c r="G102" i="13"/>
  <c r="H102" i="13"/>
  <c r="I102" i="13"/>
  <c r="J102" i="13"/>
  <c r="K102" i="13"/>
  <c r="F103" i="13"/>
  <c r="G103" i="13"/>
  <c r="H103" i="13"/>
  <c r="I103" i="13"/>
  <c r="J103" i="13"/>
  <c r="K103" i="13"/>
  <c r="F104" i="13"/>
  <c r="G104" i="13"/>
  <c r="H104" i="13"/>
  <c r="I104" i="13"/>
  <c r="J104" i="13"/>
  <c r="K104" i="13"/>
  <c r="F105" i="13"/>
  <c r="G105" i="13"/>
  <c r="H105" i="13"/>
  <c r="I105" i="13"/>
  <c r="J105" i="13"/>
  <c r="K105" i="13"/>
  <c r="F106" i="13"/>
  <c r="G106" i="13"/>
  <c r="H106" i="13"/>
  <c r="I106" i="13"/>
  <c r="J106" i="13"/>
  <c r="K106" i="13"/>
  <c r="F107" i="13"/>
  <c r="G107" i="13"/>
  <c r="H107" i="13"/>
  <c r="I107" i="13"/>
  <c r="J107" i="13"/>
  <c r="K107" i="13"/>
  <c r="F108" i="13"/>
  <c r="G108" i="13"/>
  <c r="H108" i="13"/>
  <c r="I108" i="13"/>
  <c r="J108" i="13"/>
  <c r="K108" i="13"/>
  <c r="F109" i="13"/>
  <c r="G109" i="13"/>
  <c r="H109" i="13"/>
  <c r="I109" i="13"/>
  <c r="J109" i="13"/>
  <c r="K109" i="13"/>
  <c r="F110" i="13"/>
  <c r="G110" i="13"/>
  <c r="H110" i="13"/>
  <c r="I110" i="13"/>
  <c r="J110" i="13"/>
  <c r="K110" i="13"/>
  <c r="F111" i="13"/>
  <c r="G111" i="13"/>
  <c r="H111" i="13"/>
  <c r="I111" i="13"/>
  <c r="J111" i="13"/>
  <c r="K111" i="13"/>
  <c r="F112" i="13"/>
  <c r="G112" i="13"/>
  <c r="H112" i="13"/>
  <c r="I112" i="13"/>
  <c r="J112" i="13"/>
  <c r="K112" i="13"/>
  <c r="F113" i="13"/>
  <c r="G113" i="13"/>
  <c r="H113" i="13"/>
  <c r="I113" i="13"/>
  <c r="J113" i="13"/>
  <c r="K113" i="13"/>
  <c r="F114" i="13"/>
  <c r="G114" i="13"/>
  <c r="H114" i="13"/>
  <c r="I114" i="13"/>
  <c r="J114" i="13"/>
  <c r="K114" i="13"/>
  <c r="F115" i="13"/>
  <c r="G115" i="13"/>
  <c r="H115" i="13"/>
  <c r="I115" i="13"/>
  <c r="J115" i="13"/>
  <c r="K115" i="13"/>
  <c r="F116" i="13"/>
  <c r="G116" i="13"/>
  <c r="H116" i="13"/>
  <c r="I116" i="13"/>
  <c r="J116" i="13"/>
  <c r="K116" i="13"/>
  <c r="F117" i="13"/>
  <c r="G117" i="13"/>
  <c r="H117" i="13"/>
  <c r="I117" i="13"/>
  <c r="J117" i="13"/>
  <c r="K117" i="13"/>
  <c r="F118" i="13"/>
  <c r="G118" i="13"/>
  <c r="H118" i="13"/>
  <c r="I118" i="13"/>
  <c r="J118" i="13"/>
  <c r="K118" i="13"/>
  <c r="F119" i="13"/>
  <c r="G119" i="13"/>
  <c r="H119" i="13"/>
  <c r="I119" i="13"/>
  <c r="J119" i="13"/>
  <c r="K119" i="13"/>
  <c r="F120" i="13"/>
  <c r="G120" i="13"/>
  <c r="H120" i="13"/>
  <c r="I120" i="13"/>
  <c r="J120" i="13"/>
  <c r="K120" i="13"/>
  <c r="F121" i="13"/>
  <c r="G121" i="13"/>
  <c r="H121" i="13"/>
  <c r="I121" i="13"/>
  <c r="J121" i="13"/>
  <c r="K121" i="13"/>
  <c r="F122" i="13"/>
  <c r="G122" i="13"/>
  <c r="H122" i="13"/>
  <c r="I122" i="13"/>
  <c r="J122" i="13"/>
  <c r="K122" i="13"/>
  <c r="F123" i="13"/>
  <c r="G123" i="13"/>
  <c r="H123" i="13"/>
  <c r="I123" i="13"/>
  <c r="J123" i="13"/>
  <c r="K123" i="13"/>
  <c r="F124" i="13"/>
  <c r="G124" i="13"/>
  <c r="H124" i="13"/>
  <c r="I124" i="13"/>
  <c r="J124" i="13"/>
  <c r="K124" i="13"/>
  <c r="F125" i="13"/>
  <c r="G125" i="13"/>
  <c r="H125" i="13"/>
  <c r="I125" i="13"/>
  <c r="J125" i="13"/>
  <c r="K125" i="13"/>
  <c r="F126" i="13"/>
  <c r="G126" i="13"/>
  <c r="H126" i="13"/>
  <c r="I126" i="13"/>
  <c r="J126" i="13"/>
  <c r="K126" i="13"/>
  <c r="F127" i="13"/>
  <c r="G127" i="13"/>
  <c r="H127" i="13"/>
  <c r="I127" i="13"/>
  <c r="J127" i="13"/>
  <c r="K127" i="13"/>
  <c r="F128" i="13"/>
  <c r="G128" i="13"/>
  <c r="H128" i="13"/>
  <c r="I128" i="13"/>
  <c r="J128" i="13"/>
  <c r="K128" i="13"/>
  <c r="F129" i="13"/>
  <c r="G129" i="13"/>
  <c r="H129" i="13"/>
  <c r="I129" i="13"/>
  <c r="J129" i="13"/>
  <c r="K129" i="13"/>
  <c r="F130" i="13"/>
  <c r="G130" i="13"/>
  <c r="H130" i="13"/>
  <c r="I130" i="13"/>
  <c r="J130" i="13"/>
  <c r="K130" i="13"/>
  <c r="F131" i="13"/>
  <c r="G131" i="13"/>
  <c r="H131" i="13"/>
  <c r="I131" i="13"/>
  <c r="J131" i="13"/>
  <c r="K131" i="13"/>
  <c r="F132" i="13"/>
  <c r="G132" i="13"/>
  <c r="H132" i="13"/>
  <c r="I132" i="13"/>
  <c r="J132" i="13"/>
  <c r="K132" i="13"/>
  <c r="F133" i="13"/>
  <c r="G133" i="13"/>
  <c r="H133" i="13"/>
  <c r="I133" i="13"/>
  <c r="J133" i="13"/>
  <c r="K133" i="13"/>
  <c r="F134" i="13"/>
  <c r="G134" i="13"/>
  <c r="H134" i="13"/>
  <c r="I134" i="13"/>
  <c r="J134" i="13"/>
  <c r="K134" i="13"/>
  <c r="F135" i="13"/>
  <c r="G135" i="13"/>
  <c r="H135" i="13"/>
  <c r="I135" i="13"/>
  <c r="J135" i="13"/>
  <c r="K135" i="13"/>
  <c r="F136" i="13"/>
  <c r="G136" i="13"/>
  <c r="H136" i="13"/>
  <c r="I136" i="13"/>
  <c r="J136" i="13"/>
  <c r="K136" i="13"/>
  <c r="F137" i="13"/>
  <c r="G137" i="13"/>
  <c r="H137" i="13"/>
  <c r="I137" i="13"/>
  <c r="J137" i="13"/>
  <c r="K137" i="13"/>
  <c r="F138" i="13"/>
  <c r="G138" i="13"/>
  <c r="H138" i="13"/>
  <c r="I138" i="13"/>
  <c r="J138" i="13"/>
  <c r="K138" i="13"/>
  <c r="F139" i="13"/>
  <c r="G139" i="13"/>
  <c r="H139" i="13"/>
  <c r="I139" i="13"/>
  <c r="J139" i="13"/>
  <c r="K139" i="13"/>
  <c r="F140" i="13"/>
  <c r="G140" i="13"/>
  <c r="H140" i="13"/>
  <c r="I140" i="13"/>
  <c r="J140" i="13"/>
  <c r="K140" i="13"/>
  <c r="F141" i="13"/>
  <c r="G141" i="13"/>
  <c r="H141" i="13"/>
  <c r="I141" i="13"/>
  <c r="J141" i="13"/>
  <c r="K141" i="13"/>
  <c r="F142" i="13"/>
  <c r="G142" i="13"/>
  <c r="H142" i="13"/>
  <c r="I142" i="13"/>
  <c r="J142" i="13"/>
  <c r="K142" i="13"/>
  <c r="F143" i="13"/>
  <c r="G143" i="13"/>
  <c r="H143" i="13"/>
  <c r="I143" i="13"/>
  <c r="J143" i="13"/>
  <c r="K143" i="13"/>
  <c r="F144" i="13"/>
  <c r="G144" i="13"/>
  <c r="H144" i="13"/>
  <c r="I144" i="13"/>
  <c r="J144" i="13"/>
  <c r="K144" i="13"/>
  <c r="F145" i="13"/>
  <c r="G145" i="13"/>
  <c r="H145" i="13"/>
  <c r="I145" i="13"/>
  <c r="J145" i="13"/>
  <c r="K145" i="13"/>
  <c r="F146" i="13"/>
  <c r="G146" i="13"/>
  <c r="H146" i="13"/>
  <c r="I146" i="13"/>
  <c r="J146" i="13"/>
  <c r="K146" i="13"/>
  <c r="F147" i="13"/>
  <c r="G147" i="13"/>
  <c r="H147" i="13"/>
  <c r="I147" i="13"/>
  <c r="J147" i="13"/>
  <c r="K147" i="13"/>
  <c r="F148" i="13"/>
  <c r="G148" i="13"/>
  <c r="H148" i="13"/>
  <c r="I148" i="13"/>
  <c r="J148" i="13"/>
  <c r="K148" i="13"/>
  <c r="F149" i="13"/>
  <c r="G149" i="13"/>
  <c r="H149" i="13"/>
  <c r="I149" i="13"/>
  <c r="J149" i="13"/>
  <c r="K149" i="13"/>
  <c r="F150" i="13"/>
  <c r="G150" i="13"/>
  <c r="H150" i="13"/>
  <c r="I150" i="13"/>
  <c r="J150" i="13"/>
  <c r="K150" i="13"/>
  <c r="F151" i="13"/>
  <c r="G151" i="13"/>
  <c r="H151" i="13"/>
  <c r="I151" i="13"/>
  <c r="J151" i="13"/>
  <c r="K151" i="13"/>
  <c r="F152" i="13"/>
  <c r="G152" i="13"/>
  <c r="H152" i="13"/>
  <c r="I152" i="13"/>
  <c r="J152" i="13"/>
  <c r="K152" i="13"/>
  <c r="F153" i="13"/>
  <c r="G153" i="13"/>
  <c r="H153" i="13"/>
  <c r="I153" i="13"/>
  <c r="J153" i="13"/>
  <c r="K153" i="13"/>
  <c r="F154" i="13"/>
  <c r="G154" i="13"/>
  <c r="H154" i="13"/>
  <c r="I154" i="13"/>
  <c r="J154" i="13"/>
  <c r="K154" i="13"/>
  <c r="F155" i="13"/>
  <c r="G155" i="13"/>
  <c r="H155" i="13"/>
  <c r="I155" i="13"/>
  <c r="J155" i="13"/>
  <c r="K155" i="13"/>
  <c r="F156" i="13"/>
  <c r="G156" i="13"/>
  <c r="H156" i="13"/>
  <c r="I156" i="13"/>
  <c r="J156" i="13"/>
  <c r="K156" i="13"/>
  <c r="F157" i="13"/>
  <c r="G157" i="13"/>
  <c r="H157" i="13"/>
  <c r="I157" i="13"/>
  <c r="J157" i="13"/>
  <c r="K157" i="13"/>
  <c r="F158" i="13"/>
  <c r="G158" i="13"/>
  <c r="H158" i="13"/>
  <c r="I158" i="13"/>
  <c r="J158" i="13"/>
  <c r="K158" i="13"/>
  <c r="F159" i="13"/>
  <c r="G159" i="13"/>
  <c r="H159" i="13"/>
  <c r="I159" i="13"/>
  <c r="J159" i="13"/>
  <c r="K159" i="13"/>
  <c r="F160" i="13"/>
  <c r="G160" i="13"/>
  <c r="H160" i="13"/>
  <c r="I160" i="13"/>
  <c r="J160" i="13"/>
  <c r="K160" i="13"/>
  <c r="F161" i="13"/>
  <c r="G161" i="13"/>
  <c r="H161" i="13"/>
  <c r="I161" i="13"/>
  <c r="J161" i="13"/>
  <c r="K161" i="13"/>
  <c r="F162" i="13"/>
  <c r="G162" i="13"/>
  <c r="H162" i="13"/>
  <c r="I162" i="13"/>
  <c r="J162" i="13"/>
  <c r="K162" i="13"/>
  <c r="F163" i="13"/>
  <c r="G163" i="13"/>
  <c r="H163" i="13"/>
  <c r="I163" i="13"/>
  <c r="J163" i="13"/>
  <c r="K163" i="13"/>
  <c r="F164" i="13"/>
  <c r="G164" i="13"/>
  <c r="H164" i="13"/>
  <c r="I164" i="13"/>
  <c r="J164" i="13"/>
  <c r="K164" i="13"/>
  <c r="F165" i="13"/>
  <c r="G165" i="13"/>
  <c r="H165" i="13"/>
  <c r="I165" i="13"/>
  <c r="J165" i="13"/>
  <c r="K165" i="13"/>
  <c r="F166" i="13"/>
  <c r="G166" i="13"/>
  <c r="H166" i="13"/>
  <c r="I166" i="13"/>
  <c r="J166" i="13"/>
  <c r="K166" i="13"/>
  <c r="F167" i="13"/>
  <c r="G167" i="13"/>
  <c r="H167" i="13"/>
  <c r="I167" i="13"/>
  <c r="J167" i="13"/>
  <c r="K167" i="13"/>
  <c r="F168" i="13"/>
  <c r="G168" i="13"/>
  <c r="H168" i="13"/>
  <c r="I168" i="13"/>
  <c r="J168" i="13"/>
  <c r="K168" i="13"/>
  <c r="F169" i="13"/>
  <c r="G169" i="13"/>
  <c r="H169" i="13"/>
  <c r="I169" i="13"/>
  <c r="J169" i="13"/>
  <c r="K169" i="13"/>
  <c r="F170" i="13"/>
  <c r="G170" i="13"/>
  <c r="H170" i="13"/>
  <c r="I170" i="13"/>
  <c r="J170" i="13"/>
  <c r="K170" i="13"/>
  <c r="F171" i="13"/>
  <c r="G171" i="13"/>
  <c r="H171" i="13"/>
  <c r="I171" i="13"/>
  <c r="J171" i="13"/>
  <c r="K171" i="13"/>
  <c r="F172" i="13"/>
  <c r="G172" i="13"/>
  <c r="H172" i="13"/>
  <c r="I172" i="13"/>
  <c r="J172" i="13"/>
  <c r="K172" i="13"/>
  <c r="F173" i="13"/>
  <c r="G173" i="13"/>
  <c r="H173" i="13"/>
  <c r="I173" i="13"/>
  <c r="J173" i="13"/>
  <c r="K173" i="13"/>
  <c r="F174" i="13"/>
  <c r="G174" i="13"/>
  <c r="H174" i="13"/>
  <c r="I174" i="13"/>
  <c r="J174" i="13"/>
  <c r="K174" i="13"/>
  <c r="F175" i="13"/>
  <c r="G175" i="13"/>
  <c r="H175" i="13"/>
  <c r="I175" i="13"/>
  <c r="J175" i="13"/>
  <c r="K175" i="13"/>
  <c r="F176" i="13"/>
  <c r="G176" i="13"/>
  <c r="H176" i="13"/>
  <c r="I176" i="13"/>
  <c r="J176" i="13"/>
  <c r="K176" i="13"/>
  <c r="F177" i="13"/>
  <c r="G177" i="13"/>
  <c r="H177" i="13"/>
  <c r="I177" i="13"/>
  <c r="J177" i="13"/>
  <c r="K177" i="13"/>
  <c r="F178" i="13"/>
  <c r="G178" i="13"/>
  <c r="H178" i="13"/>
  <c r="I178" i="13"/>
  <c r="J178" i="13"/>
  <c r="K178" i="13"/>
  <c r="F179" i="13"/>
  <c r="G179" i="13"/>
  <c r="H179" i="13"/>
  <c r="I179" i="13"/>
  <c r="J179" i="13"/>
  <c r="K179" i="13"/>
  <c r="F180" i="13"/>
  <c r="G180" i="13"/>
  <c r="H180" i="13"/>
  <c r="I180" i="13"/>
  <c r="J180" i="13"/>
  <c r="K180" i="13"/>
  <c r="F181" i="13"/>
  <c r="G181" i="13"/>
  <c r="H181" i="13"/>
  <c r="I181" i="13"/>
  <c r="J181" i="13"/>
  <c r="K181" i="13"/>
  <c r="F182" i="13"/>
  <c r="G182" i="13"/>
  <c r="H182" i="13"/>
  <c r="I182" i="13"/>
  <c r="J182" i="13"/>
  <c r="K182" i="13"/>
  <c r="F183" i="13"/>
  <c r="G183" i="13"/>
  <c r="H183" i="13"/>
  <c r="I183" i="13"/>
  <c r="J183" i="13"/>
  <c r="K183" i="13"/>
  <c r="F184" i="13"/>
  <c r="G184" i="13"/>
  <c r="H184" i="13"/>
  <c r="I184" i="13"/>
  <c r="J184" i="13"/>
  <c r="K184" i="13"/>
  <c r="F185" i="13"/>
  <c r="G185" i="13"/>
  <c r="H185" i="13"/>
  <c r="I185" i="13"/>
  <c r="J185" i="13"/>
  <c r="K185" i="13"/>
  <c r="F186" i="13"/>
  <c r="G186" i="13"/>
  <c r="H186" i="13"/>
  <c r="I186" i="13"/>
  <c r="J186" i="13"/>
  <c r="K186" i="13"/>
  <c r="F187" i="13"/>
  <c r="G187" i="13"/>
  <c r="H187" i="13"/>
  <c r="I187" i="13"/>
  <c r="J187" i="13"/>
  <c r="K187" i="13"/>
  <c r="F188" i="13"/>
  <c r="G188" i="13"/>
  <c r="H188" i="13"/>
  <c r="I188" i="13"/>
  <c r="J188" i="13"/>
  <c r="K188" i="13"/>
  <c r="F189" i="13"/>
  <c r="G189" i="13"/>
  <c r="H189" i="13"/>
  <c r="I189" i="13"/>
  <c r="J189" i="13"/>
  <c r="K189" i="13"/>
  <c r="F190" i="13"/>
  <c r="G190" i="13"/>
  <c r="H190" i="13"/>
  <c r="I190" i="13"/>
  <c r="J190" i="13"/>
  <c r="K190" i="13"/>
  <c r="F191" i="13"/>
  <c r="G191" i="13"/>
  <c r="H191" i="13"/>
  <c r="I191" i="13"/>
  <c r="J191" i="13"/>
  <c r="K191" i="13"/>
  <c r="F192" i="13"/>
  <c r="G192" i="13"/>
  <c r="H192" i="13"/>
  <c r="I192" i="13"/>
  <c r="J192" i="13"/>
  <c r="K192" i="13"/>
  <c r="F193" i="13"/>
  <c r="G193" i="13"/>
  <c r="H193" i="13"/>
  <c r="I193" i="13"/>
  <c r="J193" i="13"/>
  <c r="K193" i="13"/>
  <c r="F194" i="13"/>
  <c r="G194" i="13"/>
  <c r="H194" i="13"/>
  <c r="I194" i="13"/>
  <c r="J194" i="13"/>
  <c r="K194" i="13"/>
  <c r="F195" i="13"/>
  <c r="G195" i="13"/>
  <c r="H195" i="13"/>
  <c r="I195" i="13"/>
  <c r="J195" i="13"/>
  <c r="K195" i="13"/>
  <c r="F196" i="13"/>
  <c r="G196" i="13"/>
  <c r="H196" i="13"/>
  <c r="I196" i="13"/>
  <c r="J196" i="13"/>
  <c r="K196" i="13"/>
  <c r="F197" i="13"/>
  <c r="G197" i="13"/>
  <c r="H197" i="13"/>
  <c r="I197" i="13"/>
  <c r="J197" i="13"/>
  <c r="K197" i="13"/>
  <c r="F198" i="13"/>
  <c r="G198" i="13"/>
  <c r="H198" i="13"/>
  <c r="I198" i="13"/>
  <c r="J198" i="13"/>
  <c r="K198" i="13"/>
  <c r="F199" i="13"/>
  <c r="G199" i="13"/>
  <c r="H199" i="13"/>
  <c r="I199" i="13"/>
  <c r="J199" i="13"/>
  <c r="K199" i="13"/>
  <c r="F200" i="13"/>
  <c r="G200" i="13"/>
  <c r="H200" i="13"/>
  <c r="I200" i="13"/>
  <c r="J200" i="13"/>
  <c r="K200" i="13"/>
  <c r="F201" i="13"/>
  <c r="G201" i="13"/>
  <c r="H201" i="13"/>
  <c r="I201" i="13"/>
  <c r="J201" i="13"/>
  <c r="K201" i="13"/>
  <c r="F202" i="13"/>
  <c r="G202" i="13"/>
  <c r="H202" i="13"/>
  <c r="I202" i="13"/>
  <c r="J202" i="13"/>
  <c r="K202" i="13"/>
  <c r="F203" i="13"/>
  <c r="G203" i="13"/>
  <c r="H203" i="13"/>
  <c r="I203" i="13"/>
  <c r="J203" i="13"/>
  <c r="K203" i="13"/>
  <c r="F204" i="13"/>
  <c r="G204" i="13"/>
  <c r="H204" i="13"/>
  <c r="I204" i="13"/>
  <c r="J204" i="13"/>
  <c r="K204" i="13"/>
  <c r="F205" i="13"/>
  <c r="G205" i="13"/>
  <c r="H205" i="13"/>
  <c r="I205" i="13"/>
  <c r="J205" i="13"/>
  <c r="K205" i="13"/>
  <c r="F206" i="13"/>
  <c r="G206" i="13"/>
  <c r="H206" i="13"/>
  <c r="I206" i="13"/>
  <c r="J206" i="13"/>
  <c r="K206" i="13"/>
  <c r="F207" i="13"/>
  <c r="G207" i="13"/>
  <c r="H207" i="13"/>
  <c r="I207" i="13"/>
  <c r="J207" i="13"/>
  <c r="K207" i="13"/>
  <c r="F208" i="13"/>
  <c r="G208" i="13"/>
  <c r="H208" i="13"/>
  <c r="I208" i="13"/>
  <c r="J208" i="13"/>
  <c r="K208" i="13"/>
  <c r="F209" i="13"/>
  <c r="G209" i="13"/>
  <c r="H209" i="13"/>
  <c r="I209" i="13"/>
  <c r="J209" i="13"/>
  <c r="K209" i="13"/>
  <c r="F210" i="13"/>
  <c r="G210" i="13"/>
  <c r="H210" i="13"/>
  <c r="I210" i="13"/>
  <c r="J210" i="13"/>
  <c r="K210" i="13"/>
  <c r="F211" i="13"/>
  <c r="G211" i="13"/>
  <c r="H211" i="13"/>
  <c r="I211" i="13"/>
  <c r="J211" i="13"/>
  <c r="K211" i="13"/>
  <c r="F212" i="13"/>
  <c r="G212" i="13"/>
  <c r="H212" i="13"/>
  <c r="I212" i="13"/>
  <c r="J212" i="13"/>
  <c r="K212" i="13"/>
  <c r="F213" i="13"/>
  <c r="G213" i="13"/>
  <c r="H213" i="13"/>
  <c r="I213" i="13"/>
  <c r="J213" i="13"/>
  <c r="K213" i="13"/>
  <c r="F214" i="13"/>
  <c r="G214" i="13"/>
  <c r="H214" i="13"/>
  <c r="I214" i="13"/>
  <c r="J214" i="13"/>
  <c r="K214" i="13"/>
  <c r="F215" i="13"/>
  <c r="G215" i="13"/>
  <c r="H215" i="13"/>
  <c r="I215" i="13"/>
  <c r="J215" i="13"/>
  <c r="K215" i="13"/>
  <c r="F216" i="13"/>
  <c r="G216" i="13"/>
  <c r="H216" i="13"/>
  <c r="I216" i="13"/>
  <c r="J216" i="13"/>
  <c r="K216" i="13"/>
  <c r="F217" i="13"/>
  <c r="G217" i="13"/>
  <c r="H217" i="13"/>
  <c r="I217" i="13"/>
  <c r="J217" i="13"/>
  <c r="K217" i="13"/>
  <c r="F218" i="13"/>
  <c r="G218" i="13"/>
  <c r="H218" i="13"/>
  <c r="I218" i="13"/>
  <c r="J218" i="13"/>
  <c r="K218" i="13"/>
  <c r="F219" i="13"/>
  <c r="G219" i="13"/>
  <c r="H219" i="13"/>
  <c r="I219" i="13"/>
  <c r="J219" i="13"/>
  <c r="K219" i="13"/>
  <c r="F220" i="13"/>
  <c r="G220" i="13"/>
  <c r="H220" i="13"/>
  <c r="I220" i="13"/>
  <c r="J220" i="13"/>
  <c r="K220" i="13"/>
  <c r="F221" i="13"/>
  <c r="G221" i="13"/>
  <c r="H221" i="13"/>
  <c r="I221" i="13"/>
  <c r="J221" i="13"/>
  <c r="K221" i="13"/>
  <c r="F222" i="13"/>
  <c r="G222" i="13"/>
  <c r="H222" i="13"/>
  <c r="I222" i="13"/>
  <c r="J222" i="13"/>
  <c r="K222" i="13"/>
  <c r="F223" i="13"/>
  <c r="G223" i="13"/>
  <c r="H223" i="13"/>
  <c r="I223" i="13"/>
  <c r="J223" i="13"/>
  <c r="K223" i="13"/>
  <c r="F224" i="13"/>
  <c r="G224" i="13"/>
  <c r="H224" i="13"/>
  <c r="I224" i="13"/>
  <c r="J224" i="13"/>
  <c r="K224" i="13"/>
  <c r="F225" i="13"/>
  <c r="G225" i="13"/>
  <c r="H225" i="13"/>
  <c r="I225" i="13"/>
  <c r="J225" i="13"/>
  <c r="K225" i="13"/>
  <c r="F226" i="13"/>
  <c r="G226" i="13"/>
  <c r="H226" i="13"/>
  <c r="I226" i="13"/>
  <c r="J226" i="13"/>
  <c r="K226" i="13"/>
  <c r="F227" i="13"/>
  <c r="G227" i="13"/>
  <c r="H227" i="13"/>
  <c r="I227" i="13"/>
  <c r="J227" i="13"/>
  <c r="K227" i="13"/>
  <c r="F228" i="13"/>
  <c r="G228" i="13"/>
  <c r="H228" i="13"/>
  <c r="I228" i="13"/>
  <c r="J228" i="13"/>
  <c r="K228" i="13"/>
  <c r="F229" i="13"/>
  <c r="G229" i="13"/>
  <c r="H229" i="13"/>
  <c r="I229" i="13"/>
  <c r="J229" i="13"/>
  <c r="K229" i="13"/>
  <c r="F230" i="13"/>
  <c r="G230" i="13"/>
  <c r="H230" i="13"/>
  <c r="I230" i="13"/>
  <c r="J230" i="13"/>
  <c r="K230" i="13"/>
  <c r="F231" i="13"/>
  <c r="G231" i="13"/>
  <c r="H231" i="13"/>
  <c r="I231" i="13"/>
  <c r="J231" i="13"/>
  <c r="K231" i="13"/>
  <c r="F232" i="13"/>
  <c r="G232" i="13"/>
  <c r="H232" i="13"/>
  <c r="I232" i="13"/>
  <c r="J232" i="13"/>
  <c r="K232" i="13"/>
  <c r="F233" i="13"/>
  <c r="G233" i="13"/>
  <c r="H233" i="13"/>
  <c r="I233" i="13"/>
  <c r="J233" i="13"/>
  <c r="K233" i="13"/>
  <c r="F234" i="13"/>
  <c r="G234" i="13"/>
  <c r="H234" i="13"/>
  <c r="I234" i="13"/>
  <c r="J234" i="13"/>
  <c r="K234" i="13"/>
  <c r="F235" i="13"/>
  <c r="G235" i="13"/>
  <c r="H235" i="13"/>
  <c r="I235" i="13"/>
  <c r="J235" i="13"/>
  <c r="K235" i="13"/>
  <c r="F236" i="13"/>
  <c r="G236" i="13"/>
  <c r="H236" i="13"/>
  <c r="I236" i="13"/>
  <c r="J236" i="13"/>
  <c r="K236" i="13"/>
  <c r="F237" i="13"/>
  <c r="G237" i="13"/>
  <c r="H237" i="13"/>
  <c r="I237" i="13"/>
  <c r="J237" i="13"/>
  <c r="K237" i="13"/>
  <c r="F238" i="13"/>
  <c r="G238" i="13"/>
  <c r="H238" i="13"/>
  <c r="I238" i="13"/>
  <c r="J238" i="13"/>
  <c r="K238" i="13"/>
  <c r="F239" i="13"/>
  <c r="G239" i="13"/>
  <c r="H239" i="13"/>
  <c r="I239" i="13"/>
  <c r="J239" i="13"/>
  <c r="K239" i="13"/>
  <c r="F240" i="13"/>
  <c r="G240" i="13"/>
  <c r="H240" i="13"/>
  <c r="I240" i="13"/>
  <c r="J240" i="13"/>
  <c r="K240" i="13"/>
  <c r="F241" i="13"/>
  <c r="G241" i="13"/>
  <c r="H241" i="13"/>
  <c r="I241" i="13"/>
  <c r="J241" i="13"/>
  <c r="K241" i="13"/>
  <c r="F242" i="13"/>
  <c r="G242" i="13"/>
  <c r="H242" i="13"/>
  <c r="I242" i="13"/>
  <c r="J242" i="13"/>
  <c r="K242" i="13"/>
  <c r="F243" i="13"/>
  <c r="G243" i="13"/>
  <c r="H243" i="13"/>
  <c r="I243" i="13"/>
  <c r="J243" i="13"/>
  <c r="K243" i="13"/>
  <c r="F244" i="13"/>
  <c r="G244" i="13"/>
  <c r="H244" i="13"/>
  <c r="I244" i="13"/>
  <c r="J244" i="13"/>
  <c r="K244" i="13"/>
  <c r="F245" i="13"/>
  <c r="G245" i="13"/>
  <c r="H245" i="13"/>
  <c r="I245" i="13"/>
  <c r="J245" i="13"/>
  <c r="K245" i="13"/>
  <c r="F246" i="13"/>
  <c r="G246" i="13"/>
  <c r="H246" i="13"/>
  <c r="I246" i="13"/>
  <c r="J246" i="13"/>
  <c r="K246" i="13"/>
  <c r="F247" i="13"/>
  <c r="G247" i="13"/>
  <c r="H247" i="13"/>
  <c r="I247" i="13"/>
  <c r="J247" i="13"/>
  <c r="K247" i="13"/>
  <c r="F248" i="13"/>
  <c r="G248" i="13"/>
  <c r="H248" i="13"/>
  <c r="I248" i="13"/>
  <c r="J248" i="13"/>
  <c r="K248" i="13"/>
  <c r="F249" i="13"/>
  <c r="G249" i="13"/>
  <c r="H249" i="13"/>
  <c r="I249" i="13"/>
  <c r="J249" i="13"/>
  <c r="K249" i="13"/>
  <c r="F250" i="13"/>
  <c r="G250" i="13"/>
  <c r="H250" i="13"/>
  <c r="I250" i="13"/>
  <c r="J250" i="13"/>
  <c r="K250" i="13"/>
  <c r="F251" i="13"/>
  <c r="G251" i="13"/>
  <c r="H251" i="13"/>
  <c r="I251" i="13"/>
  <c r="J251" i="13"/>
  <c r="K251" i="13"/>
  <c r="F252" i="13"/>
  <c r="G252" i="13"/>
  <c r="H252" i="13"/>
  <c r="I252" i="13"/>
  <c r="J252" i="13"/>
  <c r="K252" i="13"/>
  <c r="F253" i="13"/>
  <c r="G253" i="13"/>
  <c r="H253" i="13"/>
  <c r="I253" i="13"/>
  <c r="J253" i="13"/>
  <c r="K253" i="13"/>
  <c r="F254" i="13"/>
  <c r="G254" i="13"/>
  <c r="H254" i="13"/>
  <c r="I254" i="13"/>
  <c r="J254" i="13"/>
  <c r="K254" i="13"/>
  <c r="F255" i="13"/>
  <c r="G255" i="13"/>
  <c r="H255" i="13"/>
  <c r="I255" i="13"/>
  <c r="J255" i="13"/>
  <c r="K255" i="13"/>
  <c r="F256" i="13"/>
  <c r="G256" i="13"/>
  <c r="H256" i="13"/>
  <c r="I256" i="13"/>
  <c r="J256" i="13"/>
  <c r="K256" i="13"/>
  <c r="F257" i="13"/>
  <c r="G257" i="13"/>
  <c r="H257" i="13"/>
  <c r="I257" i="13"/>
  <c r="J257" i="13"/>
  <c r="K257" i="13"/>
  <c r="F258" i="13"/>
  <c r="G258" i="13"/>
  <c r="H258" i="13"/>
  <c r="I258" i="13"/>
  <c r="J258" i="13"/>
  <c r="K258" i="13"/>
  <c r="F259" i="13"/>
  <c r="G259" i="13"/>
  <c r="H259" i="13"/>
  <c r="I259" i="13"/>
  <c r="J259" i="13"/>
  <c r="K259" i="13"/>
  <c r="F260" i="13"/>
  <c r="G260" i="13"/>
  <c r="H260" i="13"/>
  <c r="I260" i="13"/>
  <c r="J260" i="13"/>
  <c r="K260" i="13"/>
  <c r="F261" i="13"/>
  <c r="G261" i="13"/>
  <c r="H261" i="13"/>
  <c r="I261" i="13"/>
  <c r="J261" i="13"/>
  <c r="K261" i="13"/>
  <c r="F262" i="13"/>
  <c r="G262" i="13"/>
  <c r="H262" i="13"/>
  <c r="I262" i="13"/>
  <c r="J262" i="13"/>
  <c r="K262" i="13"/>
  <c r="F263" i="13"/>
  <c r="G263" i="13"/>
  <c r="H263" i="13"/>
  <c r="I263" i="13"/>
  <c r="J263" i="13"/>
  <c r="K263" i="13"/>
  <c r="F264" i="13"/>
  <c r="G264" i="13"/>
  <c r="H264" i="13"/>
  <c r="I264" i="13"/>
  <c r="J264" i="13"/>
  <c r="K264" i="13"/>
  <c r="F265" i="13"/>
  <c r="G265" i="13"/>
  <c r="H265" i="13"/>
  <c r="I265" i="13"/>
  <c r="J265" i="13"/>
  <c r="K265" i="13"/>
  <c r="F266" i="13"/>
  <c r="G266" i="13"/>
  <c r="H266" i="13"/>
  <c r="I266" i="13"/>
  <c r="J266" i="13"/>
  <c r="K266" i="13"/>
  <c r="F267" i="13"/>
  <c r="G267" i="13"/>
  <c r="H267" i="13"/>
  <c r="I267" i="13"/>
  <c r="J267" i="13"/>
  <c r="K267" i="13"/>
  <c r="F268" i="13"/>
  <c r="G268" i="13"/>
  <c r="H268" i="13"/>
  <c r="I268" i="13"/>
  <c r="J268" i="13"/>
  <c r="K268" i="13"/>
  <c r="F269" i="13"/>
  <c r="G269" i="13"/>
  <c r="H269" i="13"/>
  <c r="I269" i="13"/>
  <c r="J269" i="13"/>
  <c r="K269" i="13"/>
  <c r="F270" i="13"/>
  <c r="G270" i="13"/>
  <c r="H270" i="13"/>
  <c r="I270" i="13"/>
  <c r="J270" i="13"/>
  <c r="K270" i="13"/>
  <c r="F271" i="13"/>
  <c r="G271" i="13"/>
  <c r="H271" i="13"/>
  <c r="I271" i="13"/>
  <c r="J271" i="13"/>
  <c r="K271" i="13"/>
  <c r="F272" i="13"/>
  <c r="G272" i="13"/>
  <c r="H272" i="13"/>
  <c r="I272" i="13"/>
  <c r="J272" i="13"/>
  <c r="K272" i="13"/>
  <c r="F273" i="13"/>
  <c r="G273" i="13"/>
  <c r="H273" i="13"/>
  <c r="I273" i="13"/>
  <c r="J273" i="13"/>
  <c r="K273" i="13"/>
  <c r="F274" i="13"/>
  <c r="G274" i="13"/>
  <c r="H274" i="13"/>
  <c r="I274" i="13"/>
  <c r="J274" i="13"/>
  <c r="K274" i="13"/>
  <c r="F275" i="13"/>
  <c r="G275" i="13"/>
  <c r="H275" i="13"/>
  <c r="I275" i="13"/>
  <c r="J275" i="13"/>
  <c r="K275" i="13"/>
  <c r="F276" i="13"/>
  <c r="G276" i="13"/>
  <c r="H276" i="13"/>
  <c r="I276" i="13"/>
  <c r="J276" i="13"/>
  <c r="K276" i="13"/>
  <c r="F277" i="13"/>
  <c r="G277" i="13"/>
  <c r="H277" i="13"/>
  <c r="I277" i="13"/>
  <c r="J277" i="13"/>
  <c r="K277" i="13"/>
  <c r="F278" i="13"/>
  <c r="G278" i="13"/>
  <c r="H278" i="13"/>
  <c r="I278" i="13"/>
  <c r="J278" i="13"/>
  <c r="K278" i="13"/>
  <c r="F279" i="13"/>
  <c r="G279" i="13"/>
  <c r="H279" i="13"/>
  <c r="I279" i="13"/>
  <c r="J279" i="13"/>
  <c r="K279" i="13"/>
  <c r="F280" i="13"/>
  <c r="G280" i="13"/>
  <c r="H280" i="13"/>
  <c r="I280" i="13"/>
  <c r="J280" i="13"/>
  <c r="K280" i="13"/>
  <c r="F281" i="13"/>
  <c r="G281" i="13"/>
  <c r="H281" i="13"/>
  <c r="I281" i="13"/>
  <c r="J281" i="13"/>
  <c r="K281" i="13"/>
  <c r="F282" i="13"/>
  <c r="G282" i="13"/>
  <c r="H282" i="13"/>
  <c r="I282" i="13"/>
  <c r="J282" i="13"/>
  <c r="K282" i="13"/>
  <c r="F283" i="13"/>
  <c r="G283" i="13"/>
  <c r="H283" i="13"/>
  <c r="I283" i="13"/>
  <c r="J283" i="13"/>
  <c r="K283" i="13"/>
  <c r="F284" i="13"/>
  <c r="G284" i="13"/>
  <c r="H284" i="13"/>
  <c r="I284" i="13"/>
  <c r="J284" i="13"/>
  <c r="K284" i="13"/>
  <c r="F285" i="13"/>
  <c r="G285" i="13"/>
  <c r="H285" i="13"/>
  <c r="I285" i="13"/>
  <c r="J285" i="13"/>
  <c r="K285" i="13"/>
  <c r="F286" i="13"/>
  <c r="G286" i="13"/>
  <c r="H286" i="13"/>
  <c r="I286" i="13"/>
  <c r="J286" i="13"/>
  <c r="K286" i="13"/>
  <c r="F287" i="13"/>
  <c r="G287" i="13"/>
  <c r="H287" i="13"/>
  <c r="I287" i="13"/>
  <c r="J287" i="13"/>
  <c r="K287" i="13"/>
  <c r="F288" i="13"/>
  <c r="G288" i="13"/>
  <c r="H288" i="13"/>
  <c r="I288" i="13"/>
  <c r="J288" i="13"/>
  <c r="K288" i="13"/>
  <c r="F289" i="13"/>
  <c r="G289" i="13"/>
  <c r="H289" i="13"/>
  <c r="I289" i="13"/>
  <c r="J289" i="13"/>
  <c r="K289" i="13"/>
  <c r="F290" i="13"/>
  <c r="G290" i="13"/>
  <c r="H290" i="13"/>
  <c r="I290" i="13"/>
  <c r="J290" i="13"/>
  <c r="K290" i="13"/>
  <c r="F291" i="13"/>
  <c r="G291" i="13"/>
  <c r="H291" i="13"/>
  <c r="I291" i="13"/>
  <c r="J291" i="13"/>
  <c r="K291" i="13"/>
  <c r="F292" i="13"/>
  <c r="G292" i="13"/>
  <c r="H292" i="13"/>
  <c r="I292" i="13"/>
  <c r="J292" i="13"/>
  <c r="K292" i="13"/>
  <c r="F293" i="13"/>
  <c r="G293" i="13"/>
  <c r="H293" i="13"/>
  <c r="I293" i="13"/>
  <c r="J293" i="13"/>
  <c r="K293" i="13"/>
  <c r="F294" i="13"/>
  <c r="G294" i="13"/>
  <c r="H294" i="13"/>
  <c r="I294" i="13"/>
  <c r="J294" i="13"/>
  <c r="K294" i="13"/>
  <c r="F295" i="13"/>
  <c r="G295" i="13"/>
  <c r="H295" i="13"/>
  <c r="I295" i="13"/>
  <c r="J295" i="13"/>
  <c r="K295" i="13"/>
  <c r="F296" i="13"/>
  <c r="G296" i="13"/>
  <c r="H296" i="13"/>
  <c r="I296" i="13"/>
  <c r="J296" i="13"/>
  <c r="K296" i="13"/>
  <c r="F297" i="13"/>
  <c r="G297" i="13"/>
  <c r="H297" i="13"/>
  <c r="I297" i="13"/>
  <c r="J297" i="13"/>
  <c r="K297" i="13"/>
  <c r="F298" i="13"/>
  <c r="G298" i="13"/>
  <c r="H298" i="13"/>
  <c r="I298" i="13"/>
  <c r="J298" i="13"/>
  <c r="K298" i="13"/>
  <c r="F299" i="13"/>
  <c r="G299" i="13"/>
  <c r="H299" i="13"/>
  <c r="I299" i="13"/>
  <c r="J299" i="13"/>
  <c r="K299" i="13"/>
  <c r="F300" i="13"/>
  <c r="G300" i="13"/>
  <c r="H300" i="13"/>
  <c r="I300" i="13"/>
  <c r="J300" i="13"/>
  <c r="K300" i="13"/>
  <c r="F301" i="13"/>
  <c r="G301" i="13"/>
  <c r="H301" i="13"/>
  <c r="I301" i="13"/>
  <c r="J301" i="13"/>
  <c r="K301" i="13"/>
  <c r="F302" i="13"/>
  <c r="G302" i="13"/>
  <c r="H302" i="13"/>
  <c r="I302" i="13"/>
  <c r="J302" i="13"/>
  <c r="K302" i="13"/>
  <c r="F303" i="13"/>
  <c r="G303" i="13"/>
  <c r="H303" i="13"/>
  <c r="I303" i="13"/>
  <c r="J303" i="13"/>
  <c r="K303" i="13"/>
  <c r="F304" i="13"/>
  <c r="G304" i="13"/>
  <c r="H304" i="13"/>
  <c r="I304" i="13"/>
  <c r="J304" i="13"/>
  <c r="K304" i="13"/>
  <c r="F305" i="13"/>
  <c r="G305" i="13"/>
  <c r="H305" i="13"/>
  <c r="I305" i="13"/>
  <c r="J305" i="13"/>
  <c r="K305" i="13"/>
  <c r="F306" i="13"/>
  <c r="G306" i="13"/>
  <c r="H306" i="13"/>
  <c r="I306" i="13"/>
  <c r="J306" i="13"/>
  <c r="K306" i="13"/>
  <c r="F307" i="13"/>
  <c r="G307" i="13"/>
  <c r="H307" i="13"/>
  <c r="I307" i="13"/>
  <c r="J307" i="13"/>
  <c r="K307" i="13"/>
  <c r="F308" i="13"/>
  <c r="G308" i="13"/>
  <c r="H308" i="13"/>
  <c r="I308" i="13"/>
  <c r="J308" i="13"/>
  <c r="K308" i="13"/>
  <c r="F309" i="13"/>
  <c r="G309" i="13"/>
  <c r="H309" i="13"/>
  <c r="I309" i="13"/>
  <c r="J309" i="13"/>
  <c r="K309" i="13"/>
  <c r="F310" i="13"/>
  <c r="G310" i="13"/>
  <c r="H310" i="13"/>
  <c r="I310" i="13"/>
  <c r="J310" i="13"/>
  <c r="K310" i="13"/>
  <c r="F311" i="13"/>
  <c r="G311" i="13"/>
  <c r="H311" i="13"/>
  <c r="I311" i="13"/>
  <c r="J311" i="13"/>
  <c r="K311" i="13"/>
  <c r="F312" i="13"/>
  <c r="G312" i="13"/>
  <c r="H312" i="13"/>
  <c r="I312" i="13"/>
  <c r="J312" i="13"/>
  <c r="K312" i="13"/>
  <c r="F313" i="13"/>
  <c r="G313" i="13"/>
  <c r="H313" i="13"/>
  <c r="I313" i="13"/>
  <c r="J313" i="13"/>
  <c r="K313" i="13"/>
  <c r="F314" i="13"/>
  <c r="G314" i="13"/>
  <c r="H314" i="13"/>
  <c r="I314" i="13"/>
  <c r="J314" i="13"/>
  <c r="K314" i="13"/>
  <c r="F315" i="13"/>
  <c r="G315" i="13"/>
  <c r="H315" i="13"/>
  <c r="I315" i="13"/>
  <c r="J315" i="13"/>
  <c r="K315" i="13"/>
  <c r="F316" i="13"/>
  <c r="G316" i="13"/>
  <c r="H316" i="13"/>
  <c r="I316" i="13"/>
  <c r="J316" i="13"/>
  <c r="K316" i="13"/>
  <c r="F317" i="13"/>
  <c r="G317" i="13"/>
  <c r="H317" i="13"/>
  <c r="I317" i="13"/>
  <c r="J317" i="13"/>
  <c r="K317" i="13"/>
  <c r="F318" i="13"/>
  <c r="G318" i="13"/>
  <c r="H318" i="13"/>
  <c r="I318" i="13"/>
  <c r="J318" i="13"/>
  <c r="K318" i="13"/>
  <c r="F319" i="13"/>
  <c r="G319" i="13"/>
  <c r="H319" i="13"/>
  <c r="I319" i="13"/>
  <c r="J319" i="13"/>
  <c r="K319" i="13"/>
  <c r="F320" i="13"/>
  <c r="G320" i="13"/>
  <c r="H320" i="13"/>
  <c r="I320" i="13"/>
  <c r="J320" i="13"/>
  <c r="K320" i="13"/>
  <c r="F321" i="13"/>
  <c r="G321" i="13"/>
  <c r="H321" i="13"/>
  <c r="I321" i="13"/>
  <c r="J321" i="13"/>
  <c r="K321" i="13"/>
  <c r="F322" i="13"/>
  <c r="G322" i="13"/>
  <c r="H322" i="13"/>
  <c r="I322" i="13"/>
  <c r="J322" i="13"/>
  <c r="K322" i="13"/>
  <c r="F323" i="13"/>
  <c r="G323" i="13"/>
  <c r="H323" i="13"/>
  <c r="I323" i="13"/>
  <c r="J323" i="13"/>
  <c r="K323" i="13"/>
  <c r="F324" i="13"/>
  <c r="G324" i="13"/>
  <c r="H324" i="13"/>
  <c r="I324" i="13"/>
  <c r="J324" i="13"/>
  <c r="K324" i="13"/>
  <c r="F325" i="13"/>
  <c r="G325" i="13"/>
  <c r="H325" i="13"/>
  <c r="I325" i="13"/>
  <c r="J325" i="13"/>
  <c r="K325" i="13"/>
  <c r="F326" i="13"/>
  <c r="G326" i="13"/>
  <c r="H326" i="13"/>
  <c r="I326" i="13"/>
  <c r="J326" i="13"/>
  <c r="K326" i="13"/>
  <c r="F327" i="13"/>
  <c r="G327" i="13"/>
  <c r="H327" i="13"/>
  <c r="I327" i="13"/>
  <c r="J327" i="13"/>
  <c r="K327" i="13"/>
  <c r="F328" i="13"/>
  <c r="G328" i="13"/>
  <c r="H328" i="13"/>
  <c r="I328" i="13"/>
  <c r="J328" i="13"/>
  <c r="K328" i="13"/>
  <c r="F329" i="13"/>
  <c r="G329" i="13"/>
  <c r="H329" i="13"/>
  <c r="I329" i="13"/>
  <c r="J329" i="13"/>
  <c r="K329" i="13"/>
  <c r="F330" i="13"/>
  <c r="G330" i="13"/>
  <c r="H330" i="13"/>
  <c r="I330" i="13"/>
  <c r="J330" i="13"/>
  <c r="K330" i="13"/>
  <c r="F331" i="13"/>
  <c r="G331" i="13"/>
  <c r="H331" i="13"/>
  <c r="I331" i="13"/>
  <c r="J331" i="13"/>
  <c r="K331" i="13"/>
  <c r="F332" i="13"/>
  <c r="G332" i="13"/>
  <c r="H332" i="13"/>
  <c r="I332" i="13"/>
  <c r="J332" i="13"/>
  <c r="K332" i="13"/>
  <c r="F333" i="13"/>
  <c r="G333" i="13"/>
  <c r="H333" i="13"/>
  <c r="I333" i="13"/>
  <c r="J333" i="13"/>
  <c r="K333" i="13"/>
  <c r="F334" i="13"/>
  <c r="G334" i="13"/>
  <c r="H334" i="13"/>
  <c r="I334" i="13"/>
  <c r="J334" i="13"/>
  <c r="K334" i="13"/>
  <c r="F335" i="13"/>
  <c r="G335" i="13"/>
  <c r="H335" i="13"/>
  <c r="I335" i="13"/>
  <c r="J335" i="13"/>
  <c r="K335" i="13"/>
  <c r="F336" i="13"/>
  <c r="G336" i="13"/>
  <c r="H336" i="13"/>
  <c r="I336" i="13"/>
  <c r="J336" i="13"/>
  <c r="K336" i="13"/>
  <c r="F337" i="13"/>
  <c r="G337" i="13"/>
  <c r="H337" i="13"/>
  <c r="I337" i="13"/>
  <c r="J337" i="13"/>
  <c r="K337" i="13"/>
  <c r="F338" i="13"/>
  <c r="G338" i="13"/>
  <c r="H338" i="13"/>
  <c r="I338" i="13"/>
  <c r="J338" i="13"/>
  <c r="K338" i="13"/>
  <c r="F339" i="13"/>
  <c r="G339" i="13"/>
  <c r="H339" i="13"/>
  <c r="I339" i="13"/>
  <c r="J339" i="13"/>
  <c r="K339" i="13"/>
  <c r="F340" i="13"/>
  <c r="G340" i="13"/>
  <c r="H340" i="13"/>
  <c r="I340" i="13"/>
  <c r="J340" i="13"/>
  <c r="K340" i="13"/>
  <c r="F341" i="13"/>
  <c r="G341" i="13"/>
  <c r="H341" i="13"/>
  <c r="I341" i="13"/>
  <c r="J341" i="13"/>
  <c r="K341" i="13"/>
  <c r="F342" i="13"/>
  <c r="G342" i="13"/>
  <c r="H342" i="13"/>
  <c r="I342" i="13"/>
  <c r="J342" i="13"/>
  <c r="K342" i="13"/>
  <c r="F343" i="13"/>
  <c r="G343" i="13"/>
  <c r="H343" i="13"/>
  <c r="I343" i="13"/>
  <c r="J343" i="13"/>
  <c r="K343" i="13"/>
  <c r="F344" i="13"/>
  <c r="G344" i="13"/>
  <c r="H344" i="13"/>
  <c r="I344" i="13"/>
  <c r="J344" i="13"/>
  <c r="K344" i="13"/>
  <c r="F345" i="13"/>
  <c r="G345" i="13"/>
  <c r="H345" i="13"/>
  <c r="I345" i="13"/>
  <c r="J345" i="13"/>
  <c r="K345" i="13"/>
  <c r="F346" i="13"/>
  <c r="G346" i="13"/>
  <c r="H346" i="13"/>
  <c r="I346" i="13"/>
  <c r="J346" i="13"/>
  <c r="K346" i="13"/>
  <c r="F347" i="13"/>
  <c r="G347" i="13"/>
  <c r="H347" i="13"/>
  <c r="I347" i="13"/>
  <c r="J347" i="13"/>
  <c r="K347" i="13"/>
  <c r="F348" i="13"/>
  <c r="G348" i="13"/>
  <c r="H348" i="13"/>
  <c r="I348" i="13"/>
  <c r="J348" i="13"/>
  <c r="K348" i="13"/>
  <c r="F349" i="13"/>
  <c r="G349" i="13"/>
  <c r="H349" i="13"/>
  <c r="I349" i="13"/>
  <c r="J349" i="13"/>
  <c r="K349" i="13"/>
  <c r="F350" i="13"/>
  <c r="G350" i="13"/>
  <c r="H350" i="13"/>
  <c r="I350" i="13"/>
  <c r="J350" i="13"/>
  <c r="K350" i="13"/>
  <c r="F351" i="13"/>
  <c r="G351" i="13"/>
  <c r="H351" i="13"/>
  <c r="I351" i="13"/>
  <c r="J351" i="13"/>
  <c r="K351" i="13"/>
  <c r="F352" i="13"/>
  <c r="G352" i="13"/>
  <c r="H352" i="13"/>
  <c r="I352" i="13"/>
  <c r="J352" i="13"/>
  <c r="K352" i="13"/>
  <c r="F353" i="13"/>
  <c r="G353" i="13"/>
  <c r="H353" i="13"/>
  <c r="I353" i="13"/>
  <c r="J353" i="13"/>
  <c r="K353" i="13"/>
  <c r="F354" i="13"/>
  <c r="G354" i="13"/>
  <c r="H354" i="13"/>
  <c r="I354" i="13"/>
  <c r="J354" i="13"/>
  <c r="K354" i="13"/>
  <c r="F355" i="13"/>
  <c r="G355" i="13"/>
  <c r="H355" i="13"/>
  <c r="I355" i="13"/>
  <c r="J355" i="13"/>
  <c r="K355" i="13"/>
  <c r="F356" i="13"/>
  <c r="G356" i="13"/>
  <c r="H356" i="13"/>
  <c r="I356" i="13"/>
  <c r="J356" i="13"/>
  <c r="K356" i="13"/>
  <c r="F357" i="13"/>
  <c r="G357" i="13"/>
  <c r="H357" i="13"/>
  <c r="I357" i="13"/>
  <c r="J357" i="13"/>
  <c r="K357" i="13"/>
  <c r="F358" i="13"/>
  <c r="G358" i="13"/>
  <c r="H358" i="13"/>
  <c r="I358" i="13"/>
  <c r="J358" i="13"/>
  <c r="K358" i="13"/>
  <c r="F359" i="13"/>
  <c r="G359" i="13"/>
  <c r="H359" i="13"/>
  <c r="I359" i="13"/>
  <c r="J359" i="13"/>
  <c r="K359" i="13"/>
  <c r="F360" i="13"/>
  <c r="G360" i="13"/>
  <c r="H360" i="13"/>
  <c r="I360" i="13"/>
  <c r="J360" i="13"/>
  <c r="K360" i="13"/>
  <c r="F361" i="13"/>
  <c r="G361" i="13"/>
  <c r="H361" i="13"/>
  <c r="I361" i="13"/>
  <c r="J361" i="13"/>
  <c r="K361" i="13"/>
  <c r="F362" i="13"/>
  <c r="G362" i="13"/>
  <c r="H362" i="13"/>
  <c r="I362" i="13"/>
  <c r="J362" i="13"/>
  <c r="K362" i="13"/>
  <c r="F363" i="13"/>
  <c r="G363" i="13"/>
  <c r="H363" i="13"/>
  <c r="I363" i="13"/>
  <c r="J363" i="13"/>
  <c r="K363" i="13"/>
  <c r="F364" i="13"/>
  <c r="G364" i="13"/>
  <c r="H364" i="13"/>
  <c r="I364" i="13"/>
  <c r="J364" i="13"/>
  <c r="K364" i="13"/>
  <c r="F365" i="13"/>
  <c r="G365" i="13"/>
  <c r="H365" i="13"/>
  <c r="I365" i="13"/>
  <c r="J365" i="13"/>
  <c r="K365" i="13"/>
  <c r="F366" i="13"/>
  <c r="G366" i="13"/>
  <c r="H366" i="13"/>
  <c r="I366" i="13"/>
  <c r="J366" i="13"/>
  <c r="K366" i="13"/>
  <c r="F367" i="13"/>
  <c r="G367" i="13"/>
  <c r="H367" i="13"/>
  <c r="I367" i="13"/>
  <c r="J367" i="13"/>
  <c r="K367" i="13"/>
  <c r="F368" i="13"/>
  <c r="G368" i="13"/>
  <c r="H368" i="13"/>
  <c r="I368" i="13"/>
  <c r="J368" i="13"/>
  <c r="K368" i="13"/>
  <c r="F369" i="13"/>
  <c r="G369" i="13"/>
  <c r="H369" i="13"/>
  <c r="I369" i="13"/>
  <c r="J369" i="13"/>
  <c r="K369" i="13"/>
  <c r="F370" i="13"/>
  <c r="G370" i="13"/>
  <c r="H370" i="13"/>
  <c r="I370" i="13"/>
  <c r="J370" i="13"/>
  <c r="K370" i="13"/>
  <c r="F371" i="13"/>
  <c r="G371" i="13"/>
  <c r="H371" i="13"/>
  <c r="I371" i="13"/>
  <c r="J371" i="13"/>
  <c r="K371" i="13"/>
  <c r="F372" i="13"/>
  <c r="G372" i="13"/>
  <c r="H372" i="13"/>
  <c r="I372" i="13"/>
  <c r="J372" i="13"/>
  <c r="K372" i="13"/>
  <c r="F373" i="13"/>
  <c r="G373" i="13"/>
  <c r="H373" i="13"/>
  <c r="I373" i="13"/>
  <c r="J373" i="13"/>
  <c r="K373" i="13"/>
  <c r="F374" i="13"/>
  <c r="G374" i="13"/>
  <c r="H374" i="13"/>
  <c r="I374" i="13"/>
  <c r="J374" i="13"/>
  <c r="K374" i="13"/>
  <c r="F375" i="13"/>
  <c r="G375" i="13"/>
  <c r="H375" i="13"/>
  <c r="I375" i="13"/>
  <c r="J375" i="13"/>
  <c r="K375" i="13"/>
  <c r="F376" i="13"/>
  <c r="G376" i="13"/>
  <c r="H376" i="13"/>
  <c r="I376" i="13"/>
  <c r="J376" i="13"/>
  <c r="K376" i="13"/>
  <c r="F377" i="13"/>
  <c r="G377" i="13"/>
  <c r="H377" i="13"/>
  <c r="I377" i="13"/>
  <c r="J377" i="13"/>
  <c r="K377" i="13"/>
  <c r="F378" i="13"/>
  <c r="G378" i="13"/>
  <c r="H378" i="13"/>
  <c r="I378" i="13"/>
  <c r="J378" i="13"/>
  <c r="K378" i="13"/>
  <c r="F379" i="13"/>
  <c r="G379" i="13"/>
  <c r="H379" i="13"/>
  <c r="I379" i="13"/>
  <c r="J379" i="13"/>
  <c r="K379" i="13"/>
  <c r="F380" i="13"/>
  <c r="G380" i="13"/>
  <c r="H380" i="13"/>
  <c r="I380" i="13"/>
  <c r="J380" i="13"/>
  <c r="K380" i="13"/>
  <c r="F381" i="13"/>
  <c r="G381" i="13"/>
  <c r="H381" i="13"/>
  <c r="I381" i="13"/>
  <c r="J381" i="13"/>
  <c r="K381" i="13"/>
  <c r="F382" i="13"/>
  <c r="G382" i="13"/>
  <c r="H382" i="13"/>
  <c r="I382" i="13"/>
  <c r="J382" i="13"/>
  <c r="K382" i="13"/>
  <c r="F383" i="13"/>
  <c r="G383" i="13"/>
  <c r="H383" i="13"/>
  <c r="I383" i="13"/>
  <c r="J383" i="13"/>
  <c r="K383" i="13"/>
  <c r="F384" i="13"/>
  <c r="G384" i="13"/>
  <c r="H384" i="13"/>
  <c r="I384" i="13"/>
  <c r="J384" i="13"/>
  <c r="K384" i="13"/>
  <c r="F385" i="13"/>
  <c r="G385" i="13"/>
  <c r="H385" i="13"/>
  <c r="I385" i="13"/>
  <c r="J385" i="13"/>
  <c r="K385" i="13"/>
  <c r="F386" i="13"/>
  <c r="G386" i="13"/>
  <c r="H386" i="13"/>
  <c r="I386" i="13"/>
  <c r="J386" i="13"/>
  <c r="K386" i="13"/>
  <c r="F387" i="13"/>
  <c r="G387" i="13"/>
  <c r="H387" i="13"/>
  <c r="I387" i="13"/>
  <c r="J387" i="13"/>
  <c r="K387" i="13"/>
  <c r="F388" i="13"/>
  <c r="G388" i="13"/>
  <c r="H388" i="13"/>
  <c r="I388" i="13"/>
  <c r="J388" i="13"/>
  <c r="K388" i="13"/>
  <c r="F389" i="13"/>
  <c r="G389" i="13"/>
  <c r="H389" i="13"/>
  <c r="I389" i="13"/>
  <c r="J389" i="13"/>
  <c r="K389" i="13"/>
  <c r="F390" i="13"/>
  <c r="G390" i="13"/>
  <c r="H390" i="13"/>
  <c r="I390" i="13"/>
  <c r="J390" i="13"/>
  <c r="K390" i="13"/>
  <c r="F391" i="13"/>
  <c r="G391" i="13"/>
  <c r="H391" i="13"/>
  <c r="I391" i="13"/>
  <c r="J391" i="13"/>
  <c r="K391" i="13"/>
  <c r="F392" i="13"/>
  <c r="G392" i="13"/>
  <c r="H392" i="13"/>
  <c r="I392" i="13"/>
  <c r="J392" i="13"/>
  <c r="K392" i="13"/>
  <c r="F393" i="13"/>
  <c r="G393" i="13"/>
  <c r="H393" i="13"/>
  <c r="I393" i="13"/>
  <c r="J393" i="13"/>
  <c r="K393" i="13"/>
  <c r="F394" i="13"/>
  <c r="G394" i="13"/>
  <c r="H394" i="13"/>
  <c r="I394" i="13"/>
  <c r="J394" i="13"/>
  <c r="K394" i="13"/>
  <c r="F395" i="13"/>
  <c r="G395" i="13"/>
  <c r="H395" i="13"/>
  <c r="I395" i="13"/>
  <c r="J395" i="13"/>
  <c r="K395" i="13"/>
  <c r="F396" i="13"/>
  <c r="G396" i="13"/>
  <c r="H396" i="13"/>
  <c r="I396" i="13"/>
  <c r="J396" i="13"/>
  <c r="K396" i="13"/>
  <c r="F397" i="13"/>
  <c r="G397" i="13"/>
  <c r="H397" i="13"/>
  <c r="I397" i="13"/>
  <c r="J397" i="13"/>
  <c r="K397" i="13"/>
  <c r="F398" i="13"/>
  <c r="G398" i="13"/>
  <c r="H398" i="13"/>
  <c r="I398" i="13"/>
  <c r="J398" i="13"/>
  <c r="K398" i="13"/>
  <c r="F399" i="13"/>
  <c r="G399" i="13"/>
  <c r="H399" i="13"/>
  <c r="I399" i="13"/>
  <c r="J399" i="13"/>
  <c r="K399" i="13"/>
  <c r="F400" i="13"/>
  <c r="G400" i="13"/>
  <c r="H400" i="13"/>
  <c r="I400" i="13"/>
  <c r="J400" i="13"/>
  <c r="K400" i="13"/>
  <c r="F401" i="13"/>
  <c r="G401" i="13"/>
  <c r="H401" i="13"/>
  <c r="I401" i="13"/>
  <c r="J401" i="13"/>
  <c r="K401" i="13"/>
  <c r="F402" i="13"/>
  <c r="G402" i="13"/>
  <c r="H402" i="13"/>
  <c r="I402" i="13"/>
  <c r="J402" i="13"/>
  <c r="K402" i="13"/>
  <c r="F403" i="13"/>
  <c r="G403" i="13"/>
  <c r="H403" i="13"/>
  <c r="I403" i="13"/>
  <c r="J403" i="13"/>
  <c r="K403" i="13"/>
  <c r="F404" i="13"/>
  <c r="G404" i="13"/>
  <c r="H404" i="13"/>
  <c r="I404" i="13"/>
  <c r="J404" i="13"/>
  <c r="K404" i="13"/>
  <c r="F405" i="13"/>
  <c r="G405" i="13"/>
  <c r="H405" i="13"/>
  <c r="I405" i="13"/>
  <c r="J405" i="13"/>
  <c r="K405" i="13"/>
  <c r="F406" i="13"/>
  <c r="G406" i="13"/>
  <c r="H406" i="13"/>
  <c r="I406" i="13"/>
  <c r="J406" i="13"/>
  <c r="K406" i="13"/>
  <c r="F407" i="13"/>
  <c r="G407" i="13"/>
  <c r="H407" i="13"/>
  <c r="I407" i="13"/>
  <c r="J407" i="13"/>
  <c r="K407" i="13"/>
  <c r="F408" i="13"/>
  <c r="G408" i="13"/>
  <c r="H408" i="13"/>
  <c r="I408" i="13"/>
  <c r="J408" i="13"/>
  <c r="K408" i="13"/>
  <c r="F409" i="13"/>
  <c r="G409" i="13"/>
  <c r="H409" i="13"/>
  <c r="I409" i="13"/>
  <c r="J409" i="13"/>
  <c r="K409" i="13"/>
  <c r="F410" i="13"/>
  <c r="G410" i="13"/>
  <c r="H410" i="13"/>
  <c r="I410" i="13"/>
  <c r="J410" i="13"/>
  <c r="K410" i="13"/>
  <c r="F411" i="13"/>
  <c r="G411" i="13"/>
  <c r="H411" i="13"/>
  <c r="I411" i="13"/>
  <c r="J411" i="13"/>
  <c r="K411" i="13"/>
  <c r="F412" i="13"/>
  <c r="G412" i="13"/>
  <c r="H412" i="13"/>
  <c r="I412" i="13"/>
  <c r="J412" i="13"/>
  <c r="K412" i="13"/>
  <c r="F413" i="13"/>
  <c r="G413" i="13"/>
  <c r="H413" i="13"/>
  <c r="I413" i="13"/>
  <c r="J413" i="13"/>
  <c r="K413" i="13"/>
  <c r="F414" i="13"/>
  <c r="G414" i="13"/>
  <c r="H414" i="13"/>
  <c r="I414" i="13"/>
  <c r="J414" i="13"/>
  <c r="K414" i="13"/>
  <c r="F415" i="13"/>
  <c r="G415" i="13"/>
  <c r="H415" i="13"/>
  <c r="I415" i="13"/>
  <c r="J415" i="13"/>
  <c r="K415" i="13"/>
  <c r="F416" i="13"/>
  <c r="G416" i="13"/>
  <c r="H416" i="13"/>
  <c r="I416" i="13"/>
  <c r="J416" i="13"/>
  <c r="K416" i="13"/>
  <c r="F417" i="13"/>
  <c r="G417" i="13"/>
  <c r="H417" i="13"/>
  <c r="I417" i="13"/>
  <c r="J417" i="13"/>
  <c r="K417" i="13"/>
  <c r="F418" i="13"/>
  <c r="G418" i="13"/>
  <c r="H418" i="13"/>
  <c r="I418" i="13"/>
  <c r="J418" i="13"/>
  <c r="K418" i="13"/>
  <c r="F419" i="13"/>
  <c r="G419" i="13"/>
  <c r="H419" i="13"/>
  <c r="I419" i="13"/>
  <c r="J419" i="13"/>
  <c r="K419" i="13"/>
  <c r="F420" i="13"/>
  <c r="G420" i="13"/>
  <c r="H420" i="13"/>
  <c r="I420" i="13"/>
  <c r="J420" i="13"/>
  <c r="K420" i="13"/>
  <c r="F421" i="13"/>
  <c r="G421" i="13"/>
  <c r="H421" i="13"/>
  <c r="I421" i="13"/>
  <c r="J421" i="13"/>
  <c r="K421" i="13"/>
  <c r="F422" i="13"/>
  <c r="G422" i="13"/>
  <c r="H422" i="13"/>
  <c r="I422" i="13"/>
  <c r="J422" i="13"/>
  <c r="K422" i="13"/>
  <c r="F423" i="13"/>
  <c r="G423" i="13"/>
  <c r="H423" i="13"/>
  <c r="I423" i="13"/>
  <c r="J423" i="13"/>
  <c r="K423" i="13"/>
  <c r="F424" i="13"/>
  <c r="G424" i="13"/>
  <c r="H424" i="13"/>
  <c r="I424" i="13"/>
  <c r="J424" i="13"/>
  <c r="K424" i="13"/>
  <c r="F425" i="13"/>
  <c r="G425" i="13"/>
  <c r="H425" i="13"/>
  <c r="I425" i="13"/>
  <c r="J425" i="13"/>
  <c r="K425" i="13"/>
  <c r="F426" i="13"/>
  <c r="G426" i="13"/>
  <c r="H426" i="13"/>
  <c r="I426" i="13"/>
  <c r="J426" i="13"/>
  <c r="K426" i="13"/>
  <c r="F427" i="13"/>
  <c r="G427" i="13"/>
  <c r="H427" i="13"/>
  <c r="I427" i="13"/>
  <c r="J427" i="13"/>
  <c r="K427" i="13"/>
  <c r="F428" i="13"/>
  <c r="G428" i="13"/>
  <c r="H428" i="13"/>
  <c r="I428" i="13"/>
  <c r="J428" i="13"/>
  <c r="K428" i="13"/>
  <c r="F429" i="13"/>
  <c r="G429" i="13"/>
  <c r="H429" i="13"/>
  <c r="I429" i="13"/>
  <c r="J429" i="13"/>
  <c r="K429" i="13"/>
  <c r="F430" i="13"/>
  <c r="G430" i="13"/>
  <c r="H430" i="13"/>
  <c r="I430" i="13"/>
  <c r="J430" i="13"/>
  <c r="K430" i="13"/>
  <c r="F431" i="13"/>
  <c r="G431" i="13"/>
  <c r="H431" i="13"/>
  <c r="I431" i="13"/>
  <c r="J431" i="13"/>
  <c r="K431" i="13"/>
  <c r="F432" i="13"/>
  <c r="G432" i="13"/>
  <c r="H432" i="13"/>
  <c r="I432" i="13"/>
  <c r="J432" i="13"/>
  <c r="K432" i="13"/>
  <c r="F433" i="13"/>
  <c r="G433" i="13"/>
  <c r="H433" i="13"/>
  <c r="I433" i="13"/>
  <c r="J433" i="13"/>
  <c r="K433" i="13"/>
  <c r="F434" i="13"/>
  <c r="G434" i="13"/>
  <c r="H434" i="13"/>
  <c r="I434" i="13"/>
  <c r="J434" i="13"/>
  <c r="K434" i="13"/>
  <c r="F435" i="13"/>
  <c r="G435" i="13"/>
  <c r="H435" i="13"/>
  <c r="I435" i="13"/>
  <c r="J435" i="13"/>
  <c r="K435" i="13"/>
  <c r="F436" i="13"/>
  <c r="G436" i="13"/>
  <c r="H436" i="13"/>
  <c r="I436" i="13"/>
  <c r="J436" i="13"/>
  <c r="K436" i="13"/>
  <c r="F437" i="13"/>
  <c r="G437" i="13"/>
  <c r="H437" i="13"/>
  <c r="I437" i="13"/>
  <c r="J437" i="13"/>
  <c r="K437" i="13"/>
  <c r="F438" i="13"/>
  <c r="G438" i="13"/>
  <c r="H438" i="13"/>
  <c r="I438" i="13"/>
  <c r="J438" i="13"/>
  <c r="K438" i="13"/>
  <c r="F439" i="13"/>
  <c r="G439" i="13"/>
  <c r="H439" i="13"/>
  <c r="I439" i="13"/>
  <c r="J439" i="13"/>
  <c r="K439" i="13"/>
  <c r="F440" i="13"/>
  <c r="G440" i="13"/>
  <c r="H440" i="13"/>
  <c r="I440" i="13"/>
  <c r="J440" i="13"/>
  <c r="K440" i="13"/>
  <c r="F441" i="13"/>
  <c r="G441" i="13"/>
  <c r="H441" i="13"/>
  <c r="I441" i="13"/>
  <c r="J441" i="13"/>
  <c r="K441" i="13"/>
  <c r="F442" i="13"/>
  <c r="G442" i="13"/>
  <c r="H442" i="13"/>
  <c r="I442" i="13"/>
  <c r="J442" i="13"/>
  <c r="K442" i="13"/>
  <c r="F443" i="13"/>
  <c r="G443" i="13"/>
  <c r="H443" i="13"/>
  <c r="I443" i="13"/>
  <c r="J443" i="13"/>
  <c r="K443" i="13"/>
  <c r="F444" i="13"/>
  <c r="G444" i="13"/>
  <c r="H444" i="13"/>
  <c r="I444" i="13"/>
  <c r="J444" i="13"/>
  <c r="K444" i="13"/>
  <c r="F445" i="13"/>
  <c r="G445" i="13"/>
  <c r="H445" i="13"/>
  <c r="I445" i="13"/>
  <c r="J445" i="13"/>
  <c r="K445" i="13"/>
  <c r="F446" i="13"/>
  <c r="G446" i="13"/>
  <c r="H446" i="13"/>
  <c r="I446" i="13"/>
  <c r="J446" i="13"/>
  <c r="K446" i="13"/>
  <c r="F447" i="13"/>
  <c r="G447" i="13"/>
  <c r="H447" i="13"/>
  <c r="I447" i="13"/>
  <c r="J447" i="13"/>
  <c r="K447" i="13"/>
  <c r="F448" i="13"/>
  <c r="G448" i="13"/>
  <c r="H448" i="13"/>
  <c r="I448" i="13"/>
  <c r="J448" i="13"/>
  <c r="K448" i="13"/>
  <c r="F449" i="13"/>
  <c r="G449" i="13"/>
  <c r="H449" i="13"/>
  <c r="I449" i="13"/>
  <c r="J449" i="13"/>
  <c r="K449" i="13"/>
  <c r="F450" i="13"/>
  <c r="G450" i="13"/>
  <c r="H450" i="13"/>
  <c r="I450" i="13"/>
  <c r="J450" i="13"/>
  <c r="K450" i="13"/>
  <c r="F451" i="13"/>
  <c r="G451" i="13"/>
  <c r="H451" i="13"/>
  <c r="I451" i="13"/>
  <c r="J451" i="13"/>
  <c r="K451" i="13"/>
  <c r="F452" i="13"/>
  <c r="G452" i="13"/>
  <c r="H452" i="13"/>
  <c r="I452" i="13"/>
  <c r="J452" i="13"/>
  <c r="K452" i="13"/>
  <c r="F453" i="13"/>
  <c r="G453" i="13"/>
  <c r="H453" i="13"/>
  <c r="I453" i="13"/>
  <c r="J453" i="13"/>
  <c r="K453" i="13"/>
  <c r="F454" i="13"/>
  <c r="G454" i="13"/>
  <c r="H454" i="13"/>
  <c r="I454" i="13"/>
  <c r="J454" i="13"/>
  <c r="K454" i="13"/>
  <c r="F455" i="13"/>
  <c r="G455" i="13"/>
  <c r="H455" i="13"/>
  <c r="I455" i="13"/>
  <c r="J455" i="13"/>
  <c r="K455" i="13"/>
  <c r="F456" i="13"/>
  <c r="G456" i="13"/>
  <c r="H456" i="13"/>
  <c r="I456" i="13"/>
  <c r="J456" i="13"/>
  <c r="K456" i="13"/>
  <c r="F457" i="13"/>
  <c r="G457" i="13"/>
  <c r="H457" i="13"/>
  <c r="I457" i="13"/>
  <c r="J457" i="13"/>
  <c r="K457" i="13"/>
  <c r="F458" i="13"/>
  <c r="G458" i="13"/>
  <c r="H458" i="13"/>
  <c r="I458" i="13"/>
  <c r="J458" i="13"/>
  <c r="K458" i="13"/>
  <c r="F459" i="13"/>
  <c r="G459" i="13"/>
  <c r="H459" i="13"/>
  <c r="I459" i="13"/>
  <c r="J459" i="13"/>
  <c r="K459" i="13"/>
  <c r="F460" i="13"/>
  <c r="G460" i="13"/>
  <c r="H460" i="13"/>
  <c r="I460" i="13"/>
  <c r="J460" i="13"/>
  <c r="K460" i="13"/>
  <c r="F461" i="13"/>
  <c r="G461" i="13"/>
  <c r="H461" i="13"/>
  <c r="I461" i="13"/>
  <c r="J461" i="13"/>
  <c r="K461" i="13"/>
  <c r="F462" i="13"/>
  <c r="G462" i="13"/>
  <c r="H462" i="13"/>
  <c r="I462" i="13"/>
  <c r="J462" i="13"/>
  <c r="K462" i="13"/>
  <c r="F463" i="13"/>
  <c r="G463" i="13"/>
  <c r="H463" i="13"/>
  <c r="I463" i="13"/>
  <c r="J463" i="13"/>
  <c r="K463" i="13"/>
  <c r="F464" i="13"/>
  <c r="G464" i="13"/>
  <c r="H464" i="13"/>
  <c r="I464" i="13"/>
  <c r="J464" i="13"/>
  <c r="K464" i="13"/>
  <c r="F465" i="13"/>
  <c r="G465" i="13"/>
  <c r="H465" i="13"/>
  <c r="I465" i="13"/>
  <c r="J465" i="13"/>
  <c r="K465" i="13"/>
  <c r="F466" i="13"/>
  <c r="G466" i="13"/>
  <c r="H466" i="13"/>
  <c r="I466" i="13"/>
  <c r="J466" i="13"/>
  <c r="K466" i="13"/>
  <c r="F467" i="13"/>
  <c r="G467" i="13"/>
  <c r="H467" i="13"/>
  <c r="I467" i="13"/>
  <c r="J467" i="13"/>
  <c r="K467" i="13"/>
  <c r="F468" i="13"/>
  <c r="G468" i="13"/>
  <c r="H468" i="13"/>
  <c r="I468" i="13"/>
  <c r="J468" i="13"/>
  <c r="K468" i="13"/>
  <c r="F469" i="13"/>
  <c r="G469" i="13"/>
  <c r="H469" i="13"/>
  <c r="I469" i="13"/>
  <c r="J469" i="13"/>
  <c r="K469" i="13"/>
  <c r="F470" i="13"/>
  <c r="G470" i="13"/>
  <c r="H470" i="13"/>
  <c r="I470" i="13"/>
  <c r="J470" i="13"/>
  <c r="K470" i="13"/>
  <c r="F471" i="13"/>
  <c r="G471" i="13"/>
  <c r="H471" i="13"/>
  <c r="I471" i="13"/>
  <c r="J471" i="13"/>
  <c r="K471" i="13"/>
  <c r="F472" i="13"/>
  <c r="G472" i="13"/>
  <c r="H472" i="13"/>
  <c r="I472" i="13"/>
  <c r="J472" i="13"/>
  <c r="K472" i="13"/>
  <c r="F473" i="13"/>
  <c r="G473" i="13"/>
  <c r="H473" i="13"/>
  <c r="I473" i="13"/>
  <c r="J473" i="13"/>
  <c r="K473" i="13"/>
  <c r="F474" i="13"/>
  <c r="G474" i="13"/>
  <c r="H474" i="13"/>
  <c r="I474" i="13"/>
  <c r="J474" i="13"/>
  <c r="K474" i="13"/>
  <c r="F475" i="13"/>
  <c r="G475" i="13"/>
  <c r="H475" i="13"/>
  <c r="I475" i="13"/>
  <c r="J475" i="13"/>
  <c r="K475" i="13"/>
  <c r="F476" i="13"/>
  <c r="G476" i="13"/>
  <c r="H476" i="13"/>
  <c r="I476" i="13"/>
  <c r="J476" i="13"/>
  <c r="K476" i="13"/>
  <c r="F477" i="13"/>
  <c r="G477" i="13"/>
  <c r="H477" i="13"/>
  <c r="I477" i="13"/>
  <c r="J477" i="13"/>
  <c r="K477" i="13"/>
  <c r="F478" i="13"/>
  <c r="G478" i="13"/>
  <c r="H478" i="13"/>
  <c r="I478" i="13"/>
  <c r="J478" i="13"/>
  <c r="K478" i="13"/>
  <c r="F479" i="13"/>
  <c r="G479" i="13"/>
  <c r="H479" i="13"/>
  <c r="I479" i="13"/>
  <c r="J479" i="13"/>
  <c r="K479" i="13"/>
  <c r="F480" i="13"/>
  <c r="G480" i="13"/>
  <c r="H480" i="13"/>
  <c r="I480" i="13"/>
  <c r="J480" i="13"/>
  <c r="K480" i="13"/>
  <c r="F481" i="13"/>
  <c r="G481" i="13"/>
  <c r="H481" i="13"/>
  <c r="I481" i="13"/>
  <c r="J481" i="13"/>
  <c r="K481" i="13"/>
  <c r="F482" i="13"/>
  <c r="G482" i="13"/>
  <c r="H482" i="13"/>
  <c r="I482" i="13"/>
  <c r="J482" i="13"/>
  <c r="K482" i="13"/>
  <c r="F483" i="13"/>
  <c r="G483" i="13"/>
  <c r="H483" i="13"/>
  <c r="I483" i="13"/>
  <c r="J483" i="13"/>
  <c r="K483" i="13"/>
  <c r="F484" i="13"/>
  <c r="G484" i="13"/>
  <c r="H484" i="13"/>
  <c r="I484" i="13"/>
  <c r="J484" i="13"/>
  <c r="K484" i="13"/>
  <c r="F485" i="13"/>
  <c r="G485" i="13"/>
  <c r="H485" i="13"/>
  <c r="I485" i="13"/>
  <c r="J485" i="13"/>
  <c r="K485" i="13"/>
  <c r="F486" i="13"/>
  <c r="G486" i="13"/>
  <c r="H486" i="13"/>
  <c r="I486" i="13"/>
  <c r="J486" i="13"/>
  <c r="K486" i="13"/>
  <c r="F487" i="13"/>
  <c r="G487" i="13"/>
  <c r="H487" i="13"/>
  <c r="I487" i="13"/>
  <c r="J487" i="13"/>
  <c r="K487" i="13"/>
  <c r="F488" i="13"/>
  <c r="G488" i="13"/>
  <c r="H488" i="13"/>
  <c r="I488" i="13"/>
  <c r="J488" i="13"/>
  <c r="K488" i="13"/>
  <c r="F489" i="13"/>
  <c r="G489" i="13"/>
  <c r="H489" i="13"/>
  <c r="I489" i="13"/>
  <c r="J489" i="13"/>
  <c r="K489" i="13"/>
  <c r="F490" i="13"/>
  <c r="G490" i="13"/>
  <c r="H490" i="13"/>
  <c r="I490" i="13"/>
  <c r="J490" i="13"/>
  <c r="K490" i="13"/>
  <c r="F491" i="13"/>
  <c r="G491" i="13"/>
  <c r="H491" i="13"/>
  <c r="I491" i="13"/>
  <c r="J491" i="13"/>
  <c r="K491" i="13"/>
  <c r="F492" i="13"/>
  <c r="G492" i="13"/>
  <c r="H492" i="13"/>
  <c r="I492" i="13"/>
  <c r="J492" i="13"/>
  <c r="K492" i="13"/>
  <c r="F493" i="13"/>
  <c r="G493" i="13"/>
  <c r="H493" i="13"/>
  <c r="I493" i="13"/>
  <c r="J493" i="13"/>
  <c r="K493" i="13"/>
  <c r="F494" i="13"/>
  <c r="G494" i="13"/>
  <c r="H494" i="13"/>
  <c r="I494" i="13"/>
  <c r="J494" i="13"/>
  <c r="K494" i="13"/>
  <c r="F495" i="13"/>
  <c r="G495" i="13"/>
  <c r="H495" i="13"/>
  <c r="I495" i="13"/>
  <c r="J495" i="13"/>
  <c r="K495" i="13"/>
  <c r="F496" i="13"/>
  <c r="G496" i="13"/>
  <c r="H496" i="13"/>
  <c r="I496" i="13"/>
  <c r="J496" i="13"/>
  <c r="K496" i="13"/>
  <c r="F497" i="13"/>
  <c r="G497" i="13"/>
  <c r="H497" i="13"/>
  <c r="I497" i="13"/>
  <c r="J497" i="13"/>
  <c r="K497" i="13"/>
  <c r="F498" i="13"/>
  <c r="G498" i="13"/>
  <c r="H498" i="13"/>
  <c r="I498" i="13"/>
  <c r="J498" i="13"/>
  <c r="K498" i="13"/>
  <c r="F499" i="13"/>
  <c r="G499" i="13"/>
  <c r="H499" i="13"/>
  <c r="I499" i="13"/>
  <c r="J499" i="13"/>
  <c r="K499" i="13"/>
  <c r="F500" i="13"/>
  <c r="G500" i="13"/>
  <c r="H500" i="13"/>
  <c r="I500" i="13"/>
  <c r="J500" i="13"/>
  <c r="K500" i="13"/>
  <c r="F501" i="13"/>
  <c r="G501" i="13"/>
  <c r="H501" i="13"/>
  <c r="I501" i="13"/>
  <c r="J501" i="13"/>
  <c r="K501" i="13"/>
  <c r="F502" i="13"/>
  <c r="G502" i="13"/>
  <c r="H502" i="13"/>
  <c r="I502" i="13"/>
  <c r="J502" i="13"/>
  <c r="K502" i="13"/>
  <c r="F503" i="13"/>
  <c r="G503" i="13"/>
  <c r="H503" i="13"/>
  <c r="I503" i="13"/>
  <c r="J503" i="13"/>
  <c r="K503" i="13"/>
  <c r="F504" i="13"/>
  <c r="G504" i="13"/>
  <c r="H504" i="13"/>
  <c r="I504" i="13"/>
  <c r="J504" i="13"/>
  <c r="K504" i="13"/>
  <c r="F505" i="13"/>
  <c r="G505" i="13"/>
  <c r="H505" i="13"/>
  <c r="I505" i="13"/>
  <c r="J505" i="13"/>
  <c r="K505" i="13"/>
  <c r="F506" i="13"/>
  <c r="G506" i="13"/>
  <c r="H506" i="13"/>
  <c r="I506" i="13"/>
  <c r="J506" i="13"/>
  <c r="K506" i="13"/>
  <c r="F507" i="13"/>
  <c r="G507" i="13"/>
  <c r="H507" i="13"/>
  <c r="I507" i="13"/>
  <c r="J507" i="13"/>
  <c r="K507" i="13"/>
  <c r="F508" i="13"/>
  <c r="G508" i="13"/>
  <c r="H508" i="13"/>
  <c r="I508" i="13"/>
  <c r="J508" i="13"/>
  <c r="K508" i="13"/>
  <c r="F509" i="13"/>
  <c r="G509" i="13"/>
  <c r="H509" i="13"/>
  <c r="I509" i="13"/>
  <c r="J509" i="13"/>
  <c r="K509" i="13"/>
  <c r="F510" i="13"/>
  <c r="G510" i="13"/>
  <c r="H510" i="13"/>
  <c r="I510" i="13"/>
  <c r="J510" i="13"/>
  <c r="K510" i="13"/>
  <c r="F511" i="13"/>
  <c r="G511" i="13"/>
  <c r="H511" i="13"/>
  <c r="I511" i="13"/>
  <c r="J511" i="13"/>
  <c r="K511" i="13"/>
  <c r="F512" i="13"/>
  <c r="G512" i="13"/>
  <c r="H512" i="13"/>
  <c r="I512" i="13"/>
  <c r="J512" i="13"/>
  <c r="K512" i="13"/>
  <c r="F513" i="13"/>
  <c r="G513" i="13"/>
  <c r="H513" i="13"/>
  <c r="I513" i="13"/>
  <c r="J513" i="13"/>
  <c r="K513" i="13"/>
  <c r="F514" i="13"/>
  <c r="G514" i="13"/>
  <c r="H514" i="13"/>
  <c r="I514" i="13"/>
  <c r="J514" i="13"/>
  <c r="K514" i="13"/>
  <c r="F515" i="13"/>
  <c r="G515" i="13"/>
  <c r="H515" i="13"/>
  <c r="I515" i="13"/>
  <c r="J515" i="13"/>
  <c r="K515" i="13"/>
  <c r="F516" i="13"/>
  <c r="G516" i="13"/>
  <c r="H516" i="13"/>
  <c r="I516" i="13"/>
  <c r="J516" i="13"/>
  <c r="K516" i="13"/>
  <c r="F517" i="13"/>
  <c r="G517" i="13"/>
  <c r="H517" i="13"/>
  <c r="I517" i="13"/>
  <c r="J517" i="13"/>
  <c r="K517" i="13"/>
  <c r="F518" i="13"/>
  <c r="G518" i="13"/>
  <c r="H518" i="13"/>
  <c r="I518" i="13"/>
  <c r="J518" i="13"/>
  <c r="K518" i="13"/>
  <c r="F519" i="13"/>
  <c r="G519" i="13"/>
  <c r="H519" i="13"/>
  <c r="I519" i="13"/>
  <c r="J519" i="13"/>
  <c r="K519" i="13"/>
  <c r="F520" i="13"/>
  <c r="G520" i="13"/>
  <c r="H520" i="13"/>
  <c r="I520" i="13"/>
  <c r="J520" i="13"/>
  <c r="K520" i="13"/>
  <c r="F521" i="13"/>
  <c r="G521" i="13"/>
  <c r="H521" i="13"/>
  <c r="I521" i="13"/>
  <c r="J521" i="13"/>
  <c r="K521" i="13"/>
  <c r="F522" i="13"/>
  <c r="G522" i="13"/>
  <c r="H522" i="13"/>
  <c r="I522" i="13"/>
  <c r="J522" i="13"/>
  <c r="K522" i="13"/>
  <c r="F523" i="13"/>
  <c r="G523" i="13"/>
  <c r="H523" i="13"/>
  <c r="I523" i="13"/>
  <c r="J523" i="13"/>
  <c r="K523" i="13"/>
  <c r="F524" i="13"/>
  <c r="G524" i="13"/>
  <c r="H524" i="13"/>
  <c r="I524" i="13"/>
  <c r="J524" i="13"/>
  <c r="K524" i="13"/>
  <c r="F525" i="13"/>
  <c r="G525" i="13"/>
  <c r="H525" i="13"/>
  <c r="I525" i="13"/>
  <c r="J525" i="13"/>
  <c r="K525" i="13"/>
  <c r="F526" i="13"/>
  <c r="G526" i="13"/>
  <c r="H526" i="13"/>
  <c r="I526" i="13"/>
  <c r="J526" i="13"/>
  <c r="K526" i="13"/>
  <c r="F527" i="13"/>
  <c r="G527" i="13"/>
  <c r="H527" i="13"/>
  <c r="I527" i="13"/>
  <c r="J527" i="13"/>
  <c r="K527" i="13"/>
  <c r="F528" i="13"/>
  <c r="G528" i="13"/>
  <c r="H528" i="13"/>
  <c r="I528" i="13"/>
  <c r="J528" i="13"/>
  <c r="K528" i="13"/>
  <c r="F529" i="13"/>
  <c r="G529" i="13"/>
  <c r="H529" i="13"/>
  <c r="I529" i="13"/>
  <c r="J529" i="13"/>
  <c r="K529" i="13"/>
  <c r="F530" i="13"/>
  <c r="G530" i="13"/>
  <c r="H530" i="13"/>
  <c r="I530" i="13"/>
  <c r="J530" i="13"/>
  <c r="K530" i="13"/>
  <c r="F531" i="13"/>
  <c r="G531" i="13"/>
  <c r="H531" i="13"/>
  <c r="I531" i="13"/>
  <c r="J531" i="13"/>
  <c r="K531" i="13"/>
  <c r="F532" i="13"/>
  <c r="G532" i="13"/>
  <c r="H532" i="13"/>
  <c r="I532" i="13"/>
  <c r="J532" i="13"/>
  <c r="K532" i="13"/>
  <c r="F533" i="13"/>
  <c r="G533" i="13"/>
  <c r="H533" i="13"/>
  <c r="I533" i="13"/>
  <c r="J533" i="13"/>
  <c r="K533" i="13"/>
  <c r="F534" i="13"/>
  <c r="G534" i="13"/>
  <c r="H534" i="13"/>
  <c r="I534" i="13"/>
  <c r="J534" i="13"/>
  <c r="K534" i="13"/>
  <c r="F535" i="13"/>
  <c r="G535" i="13"/>
  <c r="H535" i="13"/>
  <c r="I535" i="13"/>
  <c r="J535" i="13"/>
  <c r="K535" i="13"/>
  <c r="F536" i="13"/>
  <c r="G536" i="13"/>
  <c r="H536" i="13"/>
  <c r="I536" i="13"/>
  <c r="J536" i="13"/>
  <c r="K536" i="13"/>
  <c r="F537" i="13"/>
  <c r="G537" i="13"/>
  <c r="H537" i="13"/>
  <c r="I537" i="13"/>
  <c r="J537" i="13"/>
  <c r="K537" i="13"/>
  <c r="F538" i="13"/>
  <c r="G538" i="13"/>
  <c r="H538" i="13"/>
  <c r="I538" i="13"/>
  <c r="J538" i="13"/>
  <c r="K538" i="13"/>
  <c r="F539" i="13"/>
  <c r="G539" i="13"/>
  <c r="H539" i="13"/>
  <c r="I539" i="13"/>
  <c r="J539" i="13"/>
  <c r="K539" i="13"/>
  <c r="F540" i="13"/>
  <c r="G540" i="13"/>
  <c r="H540" i="13"/>
  <c r="I540" i="13"/>
  <c r="J540" i="13"/>
  <c r="K540" i="13"/>
  <c r="F541" i="13"/>
  <c r="G541" i="13"/>
  <c r="H541" i="13"/>
  <c r="I541" i="13"/>
  <c r="J541" i="13"/>
  <c r="K541" i="13"/>
  <c r="F542" i="13"/>
  <c r="G542" i="13"/>
  <c r="H542" i="13"/>
  <c r="I542" i="13"/>
  <c r="J542" i="13"/>
  <c r="K542" i="13"/>
  <c r="F543" i="13"/>
  <c r="G543" i="13"/>
  <c r="H543" i="13"/>
  <c r="I543" i="13"/>
  <c r="J543" i="13"/>
  <c r="K543" i="13"/>
  <c r="F544" i="13"/>
  <c r="G544" i="13"/>
  <c r="H544" i="13"/>
  <c r="I544" i="13"/>
  <c r="J544" i="13"/>
  <c r="K544" i="13"/>
  <c r="F545" i="13"/>
  <c r="G545" i="13"/>
  <c r="H545" i="13"/>
  <c r="I545" i="13"/>
  <c r="J545" i="13"/>
  <c r="K545" i="13"/>
  <c r="F546" i="13"/>
  <c r="G546" i="13"/>
  <c r="H546" i="13"/>
  <c r="I546" i="13"/>
  <c r="J546" i="13"/>
  <c r="K546" i="13"/>
  <c r="F547" i="13"/>
  <c r="G547" i="13"/>
  <c r="H547" i="13"/>
  <c r="I547" i="13"/>
  <c r="J547" i="13"/>
  <c r="K547" i="13"/>
  <c r="F548" i="13"/>
  <c r="G548" i="13"/>
  <c r="H548" i="13"/>
  <c r="I548" i="13"/>
  <c r="J548" i="13"/>
  <c r="K548" i="13"/>
  <c r="F549" i="13"/>
  <c r="G549" i="13"/>
  <c r="H549" i="13"/>
  <c r="I549" i="13"/>
  <c r="J549" i="13"/>
  <c r="K549" i="13"/>
  <c r="F550" i="13"/>
  <c r="G550" i="13"/>
  <c r="H550" i="13"/>
  <c r="I550" i="13"/>
  <c r="J550" i="13"/>
  <c r="K550" i="13"/>
  <c r="F551" i="13"/>
  <c r="G551" i="13"/>
  <c r="H551" i="13"/>
  <c r="I551" i="13"/>
  <c r="J551" i="13"/>
  <c r="K551" i="13"/>
  <c r="F552" i="13"/>
  <c r="G552" i="13"/>
  <c r="H552" i="13"/>
  <c r="I552" i="13"/>
  <c r="J552" i="13"/>
  <c r="K552" i="13"/>
  <c r="F553" i="13"/>
  <c r="G553" i="13"/>
  <c r="H553" i="13"/>
  <c r="I553" i="13"/>
  <c r="J553" i="13"/>
  <c r="K553" i="13"/>
  <c r="F554" i="13"/>
  <c r="G554" i="13"/>
  <c r="H554" i="13"/>
  <c r="I554" i="13"/>
  <c r="J554" i="13"/>
  <c r="K554" i="13"/>
  <c r="F555" i="13"/>
  <c r="G555" i="13"/>
  <c r="H555" i="13"/>
  <c r="I555" i="13"/>
  <c r="J555" i="13"/>
  <c r="K555" i="13"/>
  <c r="F556" i="13"/>
  <c r="G556" i="13"/>
  <c r="H556" i="13"/>
  <c r="I556" i="13"/>
  <c r="J556" i="13"/>
  <c r="K556" i="13"/>
  <c r="F557" i="13"/>
  <c r="G557" i="13"/>
  <c r="H557" i="13"/>
  <c r="I557" i="13"/>
  <c r="J557" i="13"/>
  <c r="K557" i="13"/>
  <c r="F558" i="13"/>
  <c r="G558" i="13"/>
  <c r="H558" i="13"/>
  <c r="I558" i="13"/>
  <c r="J558" i="13"/>
  <c r="K558" i="13"/>
  <c r="F559" i="13"/>
  <c r="G559" i="13"/>
  <c r="H559" i="13"/>
  <c r="I559" i="13"/>
  <c r="J559" i="13"/>
  <c r="K559" i="13"/>
  <c r="F560" i="13"/>
  <c r="G560" i="13"/>
  <c r="H560" i="13"/>
  <c r="I560" i="13"/>
  <c r="J560" i="13"/>
  <c r="K560" i="13"/>
  <c r="F561" i="13"/>
  <c r="G561" i="13"/>
  <c r="H561" i="13"/>
  <c r="I561" i="13"/>
  <c r="J561" i="13"/>
  <c r="K561" i="13"/>
  <c r="F562" i="13"/>
  <c r="G562" i="13"/>
  <c r="H562" i="13"/>
  <c r="I562" i="13"/>
  <c r="J562" i="13"/>
  <c r="K562" i="13"/>
  <c r="F563" i="13"/>
  <c r="G563" i="13"/>
  <c r="H563" i="13"/>
  <c r="I563" i="13"/>
  <c r="J563" i="13"/>
  <c r="K563" i="13"/>
  <c r="F564" i="13"/>
  <c r="G564" i="13"/>
  <c r="H564" i="13"/>
  <c r="I564" i="13"/>
  <c r="J564" i="13"/>
  <c r="K564" i="13"/>
  <c r="F565" i="13"/>
  <c r="G565" i="13"/>
  <c r="H565" i="13"/>
  <c r="I565" i="13"/>
  <c r="J565" i="13"/>
  <c r="K565" i="13"/>
  <c r="F566" i="13"/>
  <c r="G566" i="13"/>
  <c r="H566" i="13"/>
  <c r="I566" i="13"/>
  <c r="J566" i="13"/>
  <c r="K566" i="13"/>
  <c r="F567" i="13"/>
  <c r="G567" i="13"/>
  <c r="H567" i="13"/>
  <c r="I567" i="13"/>
  <c r="J567" i="13"/>
  <c r="K567" i="13"/>
  <c r="F568" i="13"/>
  <c r="G568" i="13"/>
  <c r="H568" i="13"/>
  <c r="I568" i="13"/>
  <c r="J568" i="13"/>
  <c r="K568" i="13"/>
  <c r="F569" i="13"/>
  <c r="G569" i="13"/>
  <c r="H569" i="13"/>
  <c r="I569" i="13"/>
  <c r="J569" i="13"/>
  <c r="K569" i="13"/>
  <c r="F570" i="13"/>
  <c r="G570" i="13"/>
  <c r="H570" i="13"/>
  <c r="I570" i="13"/>
  <c r="J570" i="13"/>
  <c r="K570" i="13"/>
  <c r="F571" i="13"/>
  <c r="G571" i="13"/>
  <c r="H571" i="13"/>
  <c r="I571" i="13"/>
  <c r="J571" i="13"/>
  <c r="K571" i="13"/>
  <c r="F572" i="13"/>
  <c r="G572" i="13"/>
  <c r="H572" i="13"/>
  <c r="I572" i="13"/>
  <c r="J572" i="13"/>
  <c r="K572" i="13"/>
  <c r="F573" i="13"/>
  <c r="G573" i="13"/>
  <c r="H573" i="13"/>
  <c r="I573" i="13"/>
  <c r="J573" i="13"/>
  <c r="K573" i="13"/>
  <c r="F574" i="13"/>
  <c r="G574" i="13"/>
  <c r="H574" i="13"/>
  <c r="I574" i="13"/>
  <c r="J574" i="13"/>
  <c r="K574" i="13"/>
  <c r="F575" i="13"/>
  <c r="G575" i="13"/>
  <c r="H575" i="13"/>
  <c r="I575" i="13"/>
  <c r="J575" i="13"/>
  <c r="K575" i="13"/>
  <c r="F576" i="13"/>
  <c r="G576" i="13"/>
  <c r="H576" i="13"/>
  <c r="I576" i="13"/>
  <c r="J576" i="13"/>
  <c r="K576" i="13"/>
  <c r="F577" i="13"/>
  <c r="G577" i="13"/>
  <c r="H577" i="13"/>
  <c r="I577" i="13"/>
  <c r="J577" i="13"/>
  <c r="K577" i="13"/>
  <c r="F578" i="13"/>
  <c r="G578" i="13"/>
  <c r="H578" i="13"/>
  <c r="I578" i="13"/>
  <c r="J578" i="13"/>
  <c r="K578" i="13"/>
  <c r="F579" i="13"/>
  <c r="G579" i="13"/>
  <c r="H579" i="13"/>
  <c r="I579" i="13"/>
  <c r="J579" i="13"/>
  <c r="K579" i="13"/>
  <c r="F580" i="13"/>
  <c r="G580" i="13"/>
  <c r="H580" i="13"/>
  <c r="I580" i="13"/>
  <c r="J580" i="13"/>
  <c r="K580" i="13"/>
  <c r="F581" i="13"/>
  <c r="G581" i="13"/>
  <c r="H581" i="13"/>
  <c r="I581" i="13"/>
  <c r="J581" i="13"/>
  <c r="K581" i="13"/>
  <c r="F582" i="13"/>
  <c r="G582" i="13"/>
  <c r="H582" i="13"/>
  <c r="I582" i="13"/>
  <c r="J582" i="13"/>
  <c r="K582" i="13"/>
  <c r="F583" i="13"/>
  <c r="G583" i="13"/>
  <c r="H583" i="13"/>
  <c r="I583" i="13"/>
  <c r="J583" i="13"/>
  <c r="K583" i="13"/>
  <c r="F584" i="13"/>
  <c r="G584" i="13"/>
  <c r="H584" i="13"/>
  <c r="I584" i="13"/>
  <c r="J584" i="13"/>
  <c r="K584" i="13"/>
  <c r="F585" i="13"/>
  <c r="G585" i="13"/>
  <c r="H585" i="13"/>
  <c r="I585" i="13"/>
  <c r="J585" i="13"/>
  <c r="K585" i="13"/>
  <c r="F586" i="13"/>
  <c r="G586" i="13"/>
  <c r="H586" i="13"/>
  <c r="I586" i="13"/>
  <c r="J586" i="13"/>
  <c r="K586" i="13"/>
  <c r="F587" i="13"/>
  <c r="G587" i="13"/>
  <c r="H587" i="13"/>
  <c r="I587" i="13"/>
  <c r="J587" i="13"/>
  <c r="K587" i="13"/>
  <c r="F588" i="13"/>
  <c r="G588" i="13"/>
  <c r="H588" i="13"/>
  <c r="I588" i="13"/>
  <c r="J588" i="13"/>
  <c r="K588" i="13"/>
  <c r="F589" i="13"/>
  <c r="G589" i="13"/>
  <c r="H589" i="13"/>
  <c r="I589" i="13"/>
  <c r="J589" i="13"/>
  <c r="K589" i="13"/>
  <c r="F590" i="13"/>
  <c r="G590" i="13"/>
  <c r="H590" i="13"/>
  <c r="I590" i="13"/>
  <c r="J590" i="13"/>
  <c r="K590" i="13"/>
  <c r="F591" i="13"/>
  <c r="G591" i="13"/>
  <c r="H591" i="13"/>
  <c r="I591" i="13"/>
  <c r="J591" i="13"/>
  <c r="K591" i="13"/>
  <c r="F592" i="13"/>
  <c r="G592" i="13"/>
  <c r="H592" i="13"/>
  <c r="I592" i="13"/>
  <c r="J592" i="13"/>
  <c r="K592" i="13"/>
  <c r="F593" i="13"/>
  <c r="G593" i="13"/>
  <c r="H593" i="13"/>
  <c r="I593" i="13"/>
  <c r="J593" i="13"/>
  <c r="K593" i="13"/>
  <c r="F594" i="13"/>
  <c r="G594" i="13"/>
  <c r="H594" i="13"/>
  <c r="I594" i="13"/>
  <c r="J594" i="13"/>
  <c r="K594" i="13"/>
  <c r="F595" i="13"/>
  <c r="G595" i="13"/>
  <c r="H595" i="13"/>
  <c r="I595" i="13"/>
  <c r="J595" i="13"/>
  <c r="K595" i="13"/>
  <c r="F596" i="13"/>
  <c r="G596" i="13"/>
  <c r="H596" i="13"/>
  <c r="I596" i="13"/>
  <c r="J596" i="13"/>
  <c r="K596" i="13"/>
  <c r="F597" i="13"/>
  <c r="G597" i="13"/>
  <c r="H597" i="13"/>
  <c r="I597" i="13"/>
  <c r="J597" i="13"/>
  <c r="K597" i="13"/>
  <c r="F598" i="13"/>
  <c r="G598" i="13"/>
  <c r="H598" i="13"/>
  <c r="I598" i="13"/>
  <c r="J598" i="13"/>
  <c r="K598" i="13"/>
  <c r="F599" i="13"/>
  <c r="G599" i="13"/>
  <c r="H599" i="13"/>
  <c r="I599" i="13"/>
  <c r="J599" i="13"/>
  <c r="K599" i="13"/>
  <c r="F600" i="13"/>
  <c r="G600" i="13"/>
  <c r="H600" i="13"/>
  <c r="I600" i="13"/>
  <c r="J600" i="13"/>
  <c r="K600" i="13"/>
  <c r="F601" i="13"/>
  <c r="G601" i="13"/>
  <c r="H601" i="13"/>
  <c r="I601" i="13"/>
  <c r="J601" i="13"/>
  <c r="K601" i="13"/>
  <c r="F602" i="13"/>
  <c r="G602" i="13"/>
  <c r="H602" i="13"/>
  <c r="I602" i="13"/>
  <c r="J602" i="13"/>
  <c r="K602" i="13"/>
  <c r="F603" i="13"/>
  <c r="G603" i="13"/>
  <c r="H603" i="13"/>
  <c r="I603" i="13"/>
  <c r="J603" i="13"/>
  <c r="K603" i="13"/>
  <c r="F604" i="13"/>
  <c r="G604" i="13"/>
  <c r="H604" i="13"/>
  <c r="I604" i="13"/>
  <c r="J604" i="13"/>
  <c r="K604" i="13"/>
  <c r="F605" i="13"/>
  <c r="G605" i="13"/>
  <c r="H605" i="13"/>
  <c r="I605" i="13"/>
  <c r="J605" i="13"/>
  <c r="K605" i="13"/>
  <c r="F606" i="13"/>
  <c r="G606" i="13"/>
  <c r="H606" i="13"/>
  <c r="I606" i="13"/>
  <c r="J606" i="13"/>
  <c r="K606" i="13"/>
  <c r="F607" i="13"/>
  <c r="G607" i="13"/>
  <c r="H607" i="13"/>
  <c r="I607" i="13"/>
  <c r="J607" i="13"/>
  <c r="K607" i="13"/>
  <c r="F608" i="13"/>
  <c r="G608" i="13"/>
  <c r="H608" i="13"/>
  <c r="I608" i="13"/>
  <c r="J608" i="13"/>
  <c r="K608" i="13"/>
  <c r="F609" i="13"/>
  <c r="G609" i="13"/>
  <c r="H609" i="13"/>
  <c r="I609" i="13"/>
  <c r="J609" i="13"/>
  <c r="K609" i="13"/>
  <c r="F610" i="13"/>
  <c r="G610" i="13"/>
  <c r="H610" i="13"/>
  <c r="I610" i="13"/>
  <c r="J610" i="13"/>
  <c r="K610" i="13"/>
  <c r="F611" i="13"/>
  <c r="G611" i="13"/>
  <c r="H611" i="13"/>
  <c r="I611" i="13"/>
  <c r="J611" i="13"/>
  <c r="K611" i="13"/>
  <c r="K12" i="13"/>
  <c r="J12" i="13"/>
  <c r="I12" i="13"/>
  <c r="H12" i="13"/>
  <c r="G12" i="13"/>
  <c r="F12" i="13"/>
  <c r="E11" i="13"/>
  <c r="AF11" i="13" s="1"/>
  <c r="C11" i="13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C347" i="13" s="1"/>
  <c r="C348" i="13" s="1"/>
  <c r="C349" i="13" s="1"/>
  <c r="C350" i="13" s="1"/>
  <c r="C351" i="13" s="1"/>
  <c r="C352" i="13" s="1"/>
  <c r="C353" i="13" s="1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7" i="13" s="1"/>
  <c r="C368" i="13" s="1"/>
  <c r="C369" i="13" s="1"/>
  <c r="C370" i="13" s="1"/>
  <c r="C371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C382" i="13" s="1"/>
  <c r="C383" i="13" s="1"/>
  <c r="C384" i="13" s="1"/>
  <c r="C385" i="13" s="1"/>
  <c r="C386" i="13" s="1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8" i="13" s="1"/>
  <c r="C399" i="13" s="1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C413" i="13" s="1"/>
  <c r="C414" i="13" s="1"/>
  <c r="C415" i="13" s="1"/>
  <c r="C416" i="13" s="1"/>
  <c r="C417" i="13" s="1"/>
  <c r="C418" i="13" s="1"/>
  <c r="C419" i="13" s="1"/>
  <c r="C420" i="13" s="1"/>
  <c r="C421" i="13" s="1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32" i="13" s="1"/>
  <c r="C433" i="13" s="1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C444" i="13" s="1"/>
  <c r="C445" i="13" s="1"/>
  <c r="C446" i="13" s="1"/>
  <c r="C447" i="13" s="1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8" i="13" s="1"/>
  <c r="C459" i="13" s="1"/>
  <c r="C460" i="13" s="1"/>
  <c r="C461" i="13" s="1"/>
  <c r="C462" i="13" s="1"/>
  <c r="C463" i="13" s="1"/>
  <c r="C464" i="13" s="1"/>
  <c r="C465" i="13" s="1"/>
  <c r="C466" i="13" s="1"/>
  <c r="C467" i="13" s="1"/>
  <c r="C468" i="13" s="1"/>
  <c r="C469" i="13" s="1"/>
  <c r="C470" i="13" s="1"/>
  <c r="C471" i="13" s="1"/>
  <c r="C472" i="13" s="1"/>
  <c r="C473" i="13" s="1"/>
  <c r="C474" i="13" s="1"/>
  <c r="C475" i="13" s="1"/>
  <c r="C476" i="13" s="1"/>
  <c r="C477" i="13" s="1"/>
  <c r="C478" i="13" s="1"/>
  <c r="C479" i="13" s="1"/>
  <c r="C480" i="13" s="1"/>
  <c r="C481" i="13" s="1"/>
  <c r="C482" i="13" s="1"/>
  <c r="C483" i="13" s="1"/>
  <c r="C484" i="13" s="1"/>
  <c r="C485" i="13" s="1"/>
  <c r="C486" i="13" s="1"/>
  <c r="C487" i="13" s="1"/>
  <c r="C488" i="13" s="1"/>
  <c r="C489" i="13" s="1"/>
  <c r="C490" i="13" s="1"/>
  <c r="C491" i="13" s="1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C503" i="13" s="1"/>
  <c r="C504" i="13" s="1"/>
  <c r="C505" i="13" s="1"/>
  <c r="C506" i="13" s="1"/>
  <c r="C507" i="13" s="1"/>
  <c r="C508" i="13" s="1"/>
  <c r="C509" i="13" s="1"/>
  <c r="C510" i="13" s="1"/>
  <c r="C511" i="13" s="1"/>
  <c r="C512" i="13" s="1"/>
  <c r="C513" i="13" s="1"/>
  <c r="C514" i="13" s="1"/>
  <c r="C515" i="13" s="1"/>
  <c r="C516" i="13" s="1"/>
  <c r="C517" i="13" s="1"/>
  <c r="C518" i="13" s="1"/>
  <c r="C519" i="13" s="1"/>
  <c r="C520" i="13" s="1"/>
  <c r="C521" i="13" s="1"/>
  <c r="C522" i="13" s="1"/>
  <c r="C523" i="13" s="1"/>
  <c r="C524" i="13" s="1"/>
  <c r="C525" i="13" s="1"/>
  <c r="C526" i="13" s="1"/>
  <c r="C527" i="13" s="1"/>
  <c r="C528" i="13" s="1"/>
  <c r="C529" i="13" s="1"/>
  <c r="C530" i="13" s="1"/>
  <c r="C531" i="13" s="1"/>
  <c r="C532" i="13" s="1"/>
  <c r="C533" i="13" s="1"/>
  <c r="C534" i="13" s="1"/>
  <c r="C535" i="13" s="1"/>
  <c r="C536" i="13" s="1"/>
  <c r="C537" i="13" s="1"/>
  <c r="C538" i="13" s="1"/>
  <c r="C539" i="13" s="1"/>
  <c r="C540" i="13" s="1"/>
  <c r="C541" i="13" s="1"/>
  <c r="C542" i="13" s="1"/>
  <c r="C543" i="13" s="1"/>
  <c r="C544" i="13" s="1"/>
  <c r="C545" i="13" s="1"/>
  <c r="C546" i="13" s="1"/>
  <c r="C547" i="13" s="1"/>
  <c r="C548" i="13" s="1"/>
  <c r="C549" i="13" s="1"/>
  <c r="C550" i="13" s="1"/>
  <c r="C551" i="13" s="1"/>
  <c r="C552" i="13" s="1"/>
  <c r="C553" i="13" s="1"/>
  <c r="C554" i="13" s="1"/>
  <c r="C555" i="13" s="1"/>
  <c r="C556" i="13" s="1"/>
  <c r="C557" i="13" s="1"/>
  <c r="C558" i="13" s="1"/>
  <c r="C559" i="13" s="1"/>
  <c r="C560" i="13" s="1"/>
  <c r="C561" i="13" s="1"/>
  <c r="C562" i="13" s="1"/>
  <c r="C563" i="13" s="1"/>
  <c r="C564" i="13" s="1"/>
  <c r="C565" i="13" s="1"/>
  <c r="C566" i="13" s="1"/>
  <c r="C567" i="13" s="1"/>
  <c r="C568" i="13" s="1"/>
  <c r="C569" i="13" s="1"/>
  <c r="C570" i="13" s="1"/>
  <c r="C571" i="13" s="1"/>
  <c r="C572" i="13" s="1"/>
  <c r="C573" i="13" s="1"/>
  <c r="C574" i="13" s="1"/>
  <c r="C575" i="13" s="1"/>
  <c r="C576" i="13" s="1"/>
  <c r="C577" i="13" s="1"/>
  <c r="C578" i="13" s="1"/>
  <c r="C579" i="13" s="1"/>
  <c r="C580" i="13" s="1"/>
  <c r="C581" i="13" s="1"/>
  <c r="C582" i="13" s="1"/>
  <c r="C583" i="13" s="1"/>
  <c r="C584" i="13" s="1"/>
  <c r="C585" i="13" s="1"/>
  <c r="C586" i="13" s="1"/>
  <c r="C587" i="13" s="1"/>
  <c r="C588" i="13" s="1"/>
  <c r="C589" i="13" s="1"/>
  <c r="C590" i="13" s="1"/>
  <c r="C591" i="13" s="1"/>
  <c r="C592" i="13" s="1"/>
  <c r="C593" i="13" s="1"/>
  <c r="C594" i="13" s="1"/>
  <c r="C595" i="13" s="1"/>
  <c r="C596" i="13" s="1"/>
  <c r="C597" i="13" s="1"/>
  <c r="C598" i="13" s="1"/>
  <c r="C599" i="13" s="1"/>
  <c r="C600" i="13" s="1"/>
  <c r="C601" i="13" s="1"/>
  <c r="C602" i="13" s="1"/>
  <c r="C603" i="13" s="1"/>
  <c r="C604" i="13" s="1"/>
  <c r="C605" i="13" s="1"/>
  <c r="C606" i="13" s="1"/>
  <c r="C607" i="13" s="1"/>
  <c r="C608" i="13" s="1"/>
  <c r="C609" i="13" s="1"/>
  <c r="C610" i="13" s="1"/>
  <c r="C611" i="13" s="1"/>
  <c r="AO10" i="13"/>
  <c r="AN10" i="13"/>
  <c r="AM10" i="13"/>
  <c r="AL10" i="13"/>
  <c r="AK10" i="13"/>
  <c r="AJ10" i="13"/>
  <c r="AI10" i="13"/>
  <c r="AH10" i="13"/>
  <c r="AG10" i="13"/>
  <c r="AF10" i="13"/>
  <c r="AU8" i="13"/>
  <c r="AT8" i="13"/>
  <c r="AS8" i="13"/>
  <c r="AO8" i="13"/>
  <c r="AN8" i="13"/>
  <c r="AM8" i="13"/>
  <c r="AL8" i="13"/>
  <c r="AK8" i="13"/>
  <c r="AJ8" i="13"/>
  <c r="AI8" i="13"/>
  <c r="AH8" i="13"/>
  <c r="AG8" i="13"/>
  <c r="AF8" i="13"/>
  <c r="U17" i="12"/>
  <c r="AS12" i="25" l="1"/>
  <c r="W20" i="24"/>
  <c r="Q39" i="24" a="1"/>
  <c r="Q39" i="24" s="1"/>
  <c r="AG41" i="24"/>
  <c r="AG24" i="24"/>
  <c r="AG40" i="24"/>
  <c r="AG31" i="24" s="1"/>
  <c r="AG23" i="24"/>
  <c r="AG18" i="24" s="1"/>
  <c r="AS12" i="21"/>
  <c r="W20" i="20"/>
  <c r="AG24" i="20"/>
  <c r="AG41" i="20"/>
  <c r="Q39" i="20" a="1"/>
  <c r="Q39" i="20" s="1"/>
  <c r="Q40" i="20" s="1" a="1"/>
  <c r="Q40" i="20" s="1"/>
  <c r="AG40" i="20"/>
  <c r="AG23" i="20"/>
  <c r="AF12" i="18"/>
  <c r="E13" i="18"/>
  <c r="AG45" i="14"/>
  <c r="M15" i="14"/>
  <c r="J15" i="14" s="1"/>
  <c r="AG37" i="14" s="1"/>
  <c r="AG25" i="14"/>
  <c r="AG9" i="14"/>
  <c r="AG13" i="14" s="1"/>
  <c r="AS12" i="17"/>
  <c r="AG42" i="14"/>
  <c r="AG43" i="14"/>
  <c r="AG38" i="14"/>
  <c r="AG44" i="14"/>
  <c r="AG36" i="14"/>
  <c r="Q38" i="14" a="1"/>
  <c r="Q38" i="14" s="1"/>
  <c r="O17" i="14"/>
  <c r="AG34" i="14"/>
  <c r="AG21" i="14" a="1"/>
  <c r="AG21" i="14" s="1"/>
  <c r="A11" i="14"/>
  <c r="AG20" i="14" s="1"/>
  <c r="W18" i="14"/>
  <c r="AG27" i="14"/>
  <c r="AG26" i="14"/>
  <c r="E12" i="13"/>
  <c r="D62" i="13"/>
  <c r="D70" i="13"/>
  <c r="D78" i="13"/>
  <c r="D86" i="13"/>
  <c r="D94" i="13"/>
  <c r="D102" i="13"/>
  <c r="D110" i="13"/>
  <c r="D118" i="13"/>
  <c r="D126" i="13"/>
  <c r="D134" i="13"/>
  <c r="D142" i="13"/>
  <c r="D150" i="13"/>
  <c r="D158" i="13"/>
  <c r="D166" i="13"/>
  <c r="D174" i="13"/>
  <c r="D182" i="13"/>
  <c r="D190" i="13"/>
  <c r="D198" i="13"/>
  <c r="D206" i="13"/>
  <c r="D214" i="13"/>
  <c r="D222" i="13"/>
  <c r="D230" i="13"/>
  <c r="D238" i="13"/>
  <c r="D246" i="13"/>
  <c r="D254" i="13"/>
  <c r="D262" i="13"/>
  <c r="D270" i="13"/>
  <c r="D278" i="13"/>
  <c r="D286" i="13"/>
  <c r="D294" i="13"/>
  <c r="D302" i="13"/>
  <c r="D310" i="13"/>
  <c r="D63" i="13"/>
  <c r="D71" i="13"/>
  <c r="D79" i="13"/>
  <c r="D87" i="13"/>
  <c r="D95" i="13"/>
  <c r="D103" i="13"/>
  <c r="D111" i="13"/>
  <c r="D119" i="13"/>
  <c r="D127" i="13"/>
  <c r="D135" i="13"/>
  <c r="D143" i="13"/>
  <c r="D151" i="13"/>
  <c r="D159" i="13"/>
  <c r="D167" i="13"/>
  <c r="D175" i="13"/>
  <c r="D183" i="13"/>
  <c r="D191" i="13"/>
  <c r="D199" i="13"/>
  <c r="D207" i="13"/>
  <c r="D72" i="13"/>
  <c r="D88" i="13"/>
  <c r="D104" i="13"/>
  <c r="D120" i="13"/>
  <c r="D136" i="13"/>
  <c r="D152" i="13"/>
  <c r="D168" i="13"/>
  <c r="D184" i="13"/>
  <c r="D200" i="13"/>
  <c r="D216" i="13"/>
  <c r="D232" i="13"/>
  <c r="D248" i="13"/>
  <c r="D264" i="13"/>
  <c r="D280" i="13"/>
  <c r="D296" i="13"/>
  <c r="D312" i="13"/>
  <c r="D73" i="13"/>
  <c r="D89" i="13"/>
  <c r="D105" i="13"/>
  <c r="D121" i="13"/>
  <c r="D137" i="13"/>
  <c r="D153" i="13"/>
  <c r="D169" i="13"/>
  <c r="D185" i="13"/>
  <c r="D201" i="13"/>
  <c r="D66" i="13"/>
  <c r="D82" i="13"/>
  <c r="D98" i="13"/>
  <c r="D114" i="13"/>
  <c r="D130" i="13"/>
  <c r="D146" i="13"/>
  <c r="D162" i="13"/>
  <c r="D178" i="13"/>
  <c r="D194" i="13"/>
  <c r="D210" i="13"/>
  <c r="D226" i="13"/>
  <c r="D242" i="13"/>
  <c r="D258" i="13"/>
  <c r="D274" i="13"/>
  <c r="D290" i="13"/>
  <c r="D306" i="13"/>
  <c r="D67" i="13"/>
  <c r="D83" i="13"/>
  <c r="D99" i="13"/>
  <c r="D115" i="13"/>
  <c r="D131" i="13"/>
  <c r="D147" i="13"/>
  <c r="D163" i="13"/>
  <c r="D179" i="13"/>
  <c r="D195" i="13"/>
  <c r="D211" i="13"/>
  <c r="D80" i="13"/>
  <c r="D112" i="13"/>
  <c r="D144" i="13"/>
  <c r="D176" i="13"/>
  <c r="D208" i="13"/>
  <c r="D240" i="13"/>
  <c r="D272" i="13"/>
  <c r="D304" i="13"/>
  <c r="D81" i="13"/>
  <c r="D113" i="13"/>
  <c r="D145" i="13"/>
  <c r="D177" i="13"/>
  <c r="D209" i="13"/>
  <c r="D219" i="13"/>
  <c r="D227" i="13"/>
  <c r="D235" i="13"/>
  <c r="D243" i="13"/>
  <c r="D251" i="13"/>
  <c r="D259" i="13"/>
  <c r="D267" i="13"/>
  <c r="D275" i="13"/>
  <c r="D283" i="13"/>
  <c r="D291" i="13"/>
  <c r="D299" i="13"/>
  <c r="D307" i="13"/>
  <c r="D315" i="13"/>
  <c r="D323" i="13"/>
  <c r="D331" i="13"/>
  <c r="D339" i="13"/>
  <c r="D347" i="13"/>
  <c r="D355" i="13"/>
  <c r="D363" i="13"/>
  <c r="D371" i="13"/>
  <c r="D379" i="13"/>
  <c r="D387" i="13"/>
  <c r="D395" i="13"/>
  <c r="D403" i="13"/>
  <c r="D411" i="13"/>
  <c r="D419" i="13"/>
  <c r="D427" i="13"/>
  <c r="D435" i="13"/>
  <c r="D443" i="13"/>
  <c r="D451" i="13"/>
  <c r="D459" i="13"/>
  <c r="D467" i="13"/>
  <c r="D475" i="13"/>
  <c r="D483" i="13"/>
  <c r="D491" i="13"/>
  <c r="D499" i="13"/>
  <c r="D507" i="13"/>
  <c r="D515" i="13"/>
  <c r="D523" i="13"/>
  <c r="D531" i="13"/>
  <c r="D539" i="13"/>
  <c r="D547" i="13"/>
  <c r="D555" i="13"/>
  <c r="D563" i="13"/>
  <c r="D318" i="13"/>
  <c r="D326" i="13"/>
  <c r="D334" i="13"/>
  <c r="D342" i="13"/>
  <c r="D350" i="13"/>
  <c r="D358" i="13"/>
  <c r="D366" i="13"/>
  <c r="D374" i="13"/>
  <c r="D382" i="13"/>
  <c r="D390" i="13"/>
  <c r="D398" i="13"/>
  <c r="D406" i="13"/>
  <c r="D414" i="13"/>
  <c r="D422" i="13"/>
  <c r="D430" i="13"/>
  <c r="D438" i="13"/>
  <c r="D446" i="13"/>
  <c r="D454" i="13"/>
  <c r="D462" i="13"/>
  <c r="D92" i="13"/>
  <c r="D124" i="13"/>
  <c r="D156" i="13"/>
  <c r="D188" i="13"/>
  <c r="D220" i="13"/>
  <c r="D252" i="13"/>
  <c r="D284" i="13"/>
  <c r="D61" i="13"/>
  <c r="D93" i="13"/>
  <c r="D125" i="13"/>
  <c r="D157" i="13"/>
  <c r="D189" i="13"/>
  <c r="D217" i="13"/>
  <c r="D233" i="13"/>
  <c r="D249" i="13"/>
  <c r="D265" i="13"/>
  <c r="D281" i="13"/>
  <c r="D297" i="13"/>
  <c r="D313" i="13"/>
  <c r="D329" i="13"/>
  <c r="D345" i="13"/>
  <c r="D361" i="13"/>
  <c r="D377" i="13"/>
  <c r="D393" i="13"/>
  <c r="D409" i="13"/>
  <c r="D425" i="13"/>
  <c r="D441" i="13"/>
  <c r="D457" i="13"/>
  <c r="D473" i="13"/>
  <c r="D489" i="13"/>
  <c r="D505" i="13"/>
  <c r="D521" i="13"/>
  <c r="D537" i="13"/>
  <c r="D553" i="13"/>
  <c r="D316" i="13"/>
  <c r="D332" i="13"/>
  <c r="D348" i="13"/>
  <c r="D364" i="13"/>
  <c r="D380" i="13"/>
  <c r="D396" i="13"/>
  <c r="D412" i="13"/>
  <c r="D428" i="13"/>
  <c r="D444" i="13"/>
  <c r="D460" i="13"/>
  <c r="D472" i="13"/>
  <c r="D480" i="13"/>
  <c r="D488" i="13"/>
  <c r="D496" i="13"/>
  <c r="D504" i="13"/>
  <c r="D512" i="13"/>
  <c r="D520" i="13"/>
  <c r="D528" i="13"/>
  <c r="D536" i="13"/>
  <c r="D544" i="13"/>
  <c r="D552" i="13"/>
  <c r="D560" i="13"/>
  <c r="D568" i="13"/>
  <c r="D576" i="13"/>
  <c r="D584" i="13"/>
  <c r="D592" i="13"/>
  <c r="D600" i="13"/>
  <c r="D608" i="13"/>
  <c r="D573" i="13"/>
  <c r="D581" i="13"/>
  <c r="D589" i="13"/>
  <c r="D597" i="13"/>
  <c r="D605" i="13"/>
  <c r="D68" i="13"/>
  <c r="D100" i="13"/>
  <c r="D132" i="13"/>
  <c r="D164" i="13"/>
  <c r="D196" i="13"/>
  <c r="D228" i="13"/>
  <c r="D260" i="13"/>
  <c r="D292" i="13"/>
  <c r="D69" i="13"/>
  <c r="D101" i="13"/>
  <c r="D133" i="13"/>
  <c r="D165" i="13"/>
  <c r="D197" i="13"/>
  <c r="D221" i="13"/>
  <c r="D237" i="13"/>
  <c r="D253" i="13"/>
  <c r="D269" i="13"/>
  <c r="D285" i="13"/>
  <c r="D301" i="13"/>
  <c r="D317" i="13"/>
  <c r="D333" i="13"/>
  <c r="D349" i="13"/>
  <c r="D365" i="13"/>
  <c r="D381" i="13"/>
  <c r="D397" i="13"/>
  <c r="D413" i="13"/>
  <c r="D429" i="13"/>
  <c r="D445" i="13"/>
  <c r="D461" i="13"/>
  <c r="D477" i="13"/>
  <c r="D493" i="13"/>
  <c r="D509" i="13"/>
  <c r="D525" i="13"/>
  <c r="D541" i="13"/>
  <c r="D557" i="13"/>
  <c r="D320" i="13"/>
  <c r="D336" i="13"/>
  <c r="D352" i="13"/>
  <c r="D368" i="13"/>
  <c r="D384" i="13"/>
  <c r="D400" i="13"/>
  <c r="D416" i="13"/>
  <c r="D432" i="13"/>
  <c r="D448" i="13"/>
  <c r="D464" i="13"/>
  <c r="D474" i="13"/>
  <c r="D482" i="13"/>
  <c r="D490" i="13"/>
  <c r="D498" i="13"/>
  <c r="D506" i="13"/>
  <c r="D514" i="13"/>
  <c r="D522" i="13"/>
  <c r="D530" i="13"/>
  <c r="D538" i="13"/>
  <c r="D546" i="13"/>
  <c r="D554" i="13"/>
  <c r="D562" i="13"/>
  <c r="D570" i="13"/>
  <c r="D578" i="13"/>
  <c r="D586" i="13"/>
  <c r="D594" i="13"/>
  <c r="D602" i="13"/>
  <c r="D610" i="13"/>
  <c r="D575" i="13"/>
  <c r="D583" i="13"/>
  <c r="D591" i="13"/>
  <c r="D599" i="13"/>
  <c r="D607" i="13"/>
  <c r="D74" i="13"/>
  <c r="D90" i="13"/>
  <c r="D106" i="13"/>
  <c r="D122" i="13"/>
  <c r="D138" i="13"/>
  <c r="D154" i="13"/>
  <c r="D170" i="13"/>
  <c r="D186" i="13"/>
  <c r="D202" i="13"/>
  <c r="D218" i="13"/>
  <c r="D234" i="13"/>
  <c r="D250" i="13"/>
  <c r="D266" i="13"/>
  <c r="D282" i="13"/>
  <c r="D298" i="13"/>
  <c r="D314" i="13"/>
  <c r="D75" i="13"/>
  <c r="D91" i="13"/>
  <c r="D107" i="13"/>
  <c r="D123" i="13"/>
  <c r="D139" i="13"/>
  <c r="D155" i="13"/>
  <c r="D171" i="13"/>
  <c r="D187" i="13"/>
  <c r="D203" i="13"/>
  <c r="D64" i="13"/>
  <c r="D96" i="13"/>
  <c r="D128" i="13"/>
  <c r="D160" i="13"/>
  <c r="D192" i="13"/>
  <c r="D224" i="13"/>
  <c r="D256" i="13"/>
  <c r="D288" i="13"/>
  <c r="D65" i="13"/>
  <c r="D97" i="13"/>
  <c r="D129" i="13"/>
  <c r="D161" i="13"/>
  <c r="D193" i="13"/>
  <c r="D215" i="13"/>
  <c r="D223" i="13"/>
  <c r="D231" i="13"/>
  <c r="D239" i="13"/>
  <c r="D247" i="13"/>
  <c r="D255" i="13"/>
  <c r="D263" i="13"/>
  <c r="D271" i="13"/>
  <c r="D279" i="13"/>
  <c r="D287" i="13"/>
  <c r="D295" i="13"/>
  <c r="D303" i="13"/>
  <c r="D311" i="13"/>
  <c r="D319" i="13"/>
  <c r="D327" i="13"/>
  <c r="D335" i="13"/>
  <c r="D343" i="13"/>
  <c r="D351" i="13"/>
  <c r="D359" i="13"/>
  <c r="D375" i="13"/>
  <c r="D391" i="13"/>
  <c r="D407" i="13"/>
  <c r="D423" i="13"/>
  <c r="D439" i="13"/>
  <c r="D455" i="13"/>
  <c r="D471" i="13"/>
  <c r="D487" i="13"/>
  <c r="D503" i="13"/>
  <c r="D519" i="13"/>
  <c r="D535" i="13"/>
  <c r="D551" i="13"/>
  <c r="D567" i="13"/>
  <c r="D330" i="13"/>
  <c r="D346" i="13"/>
  <c r="D362" i="13"/>
  <c r="D378" i="13"/>
  <c r="D394" i="13"/>
  <c r="D410" i="13"/>
  <c r="D426" i="13"/>
  <c r="D442" i="13"/>
  <c r="D458" i="13"/>
  <c r="D108" i="13"/>
  <c r="D172" i="13"/>
  <c r="D236" i="13"/>
  <c r="D300" i="13"/>
  <c r="D109" i="13"/>
  <c r="D173" i="13"/>
  <c r="D225" i="13"/>
  <c r="D257" i="13"/>
  <c r="D289" i="13"/>
  <c r="D321" i="13"/>
  <c r="D353" i="13"/>
  <c r="D385" i="13"/>
  <c r="D417" i="13"/>
  <c r="D449" i="13"/>
  <c r="D481" i="13"/>
  <c r="D513" i="13"/>
  <c r="D545" i="13"/>
  <c r="D324" i="13"/>
  <c r="D356" i="13"/>
  <c r="D388" i="13"/>
  <c r="D420" i="13"/>
  <c r="D452" i="13"/>
  <c r="D476" i="13"/>
  <c r="D492" i="13"/>
  <c r="D508" i="13"/>
  <c r="D524" i="13"/>
  <c r="D540" i="13"/>
  <c r="D556" i="13"/>
  <c r="D572" i="13"/>
  <c r="D588" i="13"/>
  <c r="D604" i="13"/>
  <c r="D577" i="13"/>
  <c r="D593" i="13"/>
  <c r="D609" i="13"/>
  <c r="D84" i="13"/>
  <c r="D148" i="13"/>
  <c r="D212" i="13"/>
  <c r="D276" i="13"/>
  <c r="D85" i="13"/>
  <c r="D149" i="13"/>
  <c r="D213" i="13"/>
  <c r="D245" i="13"/>
  <c r="D277" i="13"/>
  <c r="D309" i="13"/>
  <c r="D341" i="13"/>
  <c r="D373" i="13"/>
  <c r="D405" i="13"/>
  <c r="D437" i="13"/>
  <c r="D469" i="13"/>
  <c r="D501" i="13"/>
  <c r="D533" i="13"/>
  <c r="D565" i="13"/>
  <c r="D344" i="13"/>
  <c r="D376" i="13"/>
  <c r="D408" i="13"/>
  <c r="D440" i="13"/>
  <c r="D470" i="13"/>
  <c r="D486" i="13"/>
  <c r="D502" i="13"/>
  <c r="D518" i="13"/>
  <c r="D534" i="13"/>
  <c r="D550" i="13"/>
  <c r="D566" i="13"/>
  <c r="D582" i="13"/>
  <c r="D598" i="13"/>
  <c r="D571" i="13"/>
  <c r="D587" i="13"/>
  <c r="D603" i="13"/>
  <c r="D367" i="13"/>
  <c r="D383" i="13"/>
  <c r="D399" i="13"/>
  <c r="D415" i="13"/>
  <c r="D431" i="13"/>
  <c r="D447" i="13"/>
  <c r="D463" i="13"/>
  <c r="D479" i="13"/>
  <c r="D495" i="13"/>
  <c r="D511" i="13"/>
  <c r="D527" i="13"/>
  <c r="D543" i="13"/>
  <c r="D559" i="13"/>
  <c r="D322" i="13"/>
  <c r="D338" i="13"/>
  <c r="D354" i="13"/>
  <c r="D370" i="13"/>
  <c r="D386" i="13"/>
  <c r="D402" i="13"/>
  <c r="D418" i="13"/>
  <c r="D434" i="13"/>
  <c r="D450" i="13"/>
  <c r="D466" i="13"/>
  <c r="D76" i="13"/>
  <c r="D140" i="13"/>
  <c r="D204" i="13"/>
  <c r="D268" i="13"/>
  <c r="D77" i="13"/>
  <c r="D141" i="13"/>
  <c r="D205" i="13"/>
  <c r="D241" i="13"/>
  <c r="D273" i="13"/>
  <c r="D305" i="13"/>
  <c r="D337" i="13"/>
  <c r="D369" i="13"/>
  <c r="D401" i="13"/>
  <c r="D433" i="13"/>
  <c r="D465" i="13"/>
  <c r="D497" i="13"/>
  <c r="D529" i="13"/>
  <c r="D561" i="13"/>
  <c r="D340" i="13"/>
  <c r="D372" i="13"/>
  <c r="D404" i="13"/>
  <c r="D436" i="13"/>
  <c r="D468" i="13"/>
  <c r="D484" i="13"/>
  <c r="D500" i="13"/>
  <c r="D516" i="13"/>
  <c r="D532" i="13"/>
  <c r="D548" i="13"/>
  <c r="D564" i="13"/>
  <c r="D580" i="13"/>
  <c r="D596" i="13"/>
  <c r="D569" i="13"/>
  <c r="D585" i="13"/>
  <c r="D601" i="13"/>
  <c r="D116" i="13"/>
  <c r="D180" i="13"/>
  <c r="D244" i="13"/>
  <c r="D308" i="13"/>
  <c r="D117" i="13"/>
  <c r="D181" i="13"/>
  <c r="D229" i="13"/>
  <c r="D261" i="13"/>
  <c r="D293" i="13"/>
  <c r="D325" i="13"/>
  <c r="D357" i="13"/>
  <c r="D389" i="13"/>
  <c r="D421" i="13"/>
  <c r="D453" i="13"/>
  <c r="D485" i="13"/>
  <c r="D517" i="13"/>
  <c r="D549" i="13"/>
  <c r="D328" i="13"/>
  <c r="D360" i="13"/>
  <c r="D392" i="13"/>
  <c r="D424" i="13"/>
  <c r="D456" i="13"/>
  <c r="D478" i="13"/>
  <c r="D494" i="13"/>
  <c r="D510" i="13"/>
  <c r="D526" i="13"/>
  <c r="D542" i="13"/>
  <c r="D558" i="13"/>
  <c r="D574" i="13"/>
  <c r="D590" i="13"/>
  <c r="D606" i="13"/>
  <c r="D579" i="13"/>
  <c r="D595" i="13"/>
  <c r="AT12" i="25"/>
  <c r="AT12" i="21"/>
  <c r="D169" i="17"/>
  <c r="D313" i="17"/>
  <c r="D562" i="17"/>
  <c r="D366" i="17"/>
  <c r="D265" i="17"/>
  <c r="D531" i="17"/>
  <c r="D379" i="17"/>
  <c r="D112" i="17"/>
  <c r="D228" i="17"/>
  <c r="D394" i="17"/>
  <c r="D449" i="17"/>
  <c r="D201" i="17"/>
  <c r="D345" i="17"/>
  <c r="D122" i="17"/>
  <c r="D541" i="17"/>
  <c r="D331" i="17"/>
  <c r="D336" i="17"/>
  <c r="D339" i="17"/>
  <c r="D340" i="17"/>
  <c r="D232" i="17"/>
  <c r="D129" i="17"/>
  <c r="D76" i="17"/>
  <c r="D524" i="17"/>
  <c r="D585" i="17"/>
  <c r="D564" i="17"/>
  <c r="D357" i="17"/>
  <c r="D250" i="17"/>
  <c r="D583" i="17"/>
  <c r="D64" i="17"/>
  <c r="D145" i="17"/>
  <c r="D203" i="17"/>
  <c r="D422" i="17"/>
  <c r="D327" i="17"/>
  <c r="D224" i="17"/>
  <c r="D362" i="17"/>
  <c r="D175" i="17"/>
  <c r="D389" i="17"/>
  <c r="D160" i="17"/>
  <c r="D384" i="17"/>
  <c r="D547" i="17"/>
  <c r="D333" i="17"/>
  <c r="D451" i="17"/>
  <c r="D566" i="17"/>
  <c r="D258" i="17"/>
  <c r="D493" i="17"/>
  <c r="D106" i="17"/>
  <c r="D528" i="17"/>
  <c r="D288" i="17"/>
  <c r="D538" i="17"/>
  <c r="D43" i="14"/>
  <c r="D491" i="17"/>
  <c r="D452" i="17"/>
  <c r="D210" i="17"/>
  <c r="D608" i="17"/>
  <c r="D391" i="17"/>
  <c r="D335" i="17"/>
  <c r="D43" i="12"/>
  <c r="D484" i="17"/>
  <c r="D332" i="17"/>
  <c r="D570" i="17"/>
  <c r="D408" i="17"/>
  <c r="D433" i="17"/>
  <c r="D416" i="17"/>
  <c r="D404" i="17"/>
  <c r="D243" i="17"/>
  <c r="D101" i="17"/>
  <c r="D478" i="17"/>
  <c r="D380" i="17"/>
  <c r="D322" i="17"/>
  <c r="D579" i="17"/>
  <c r="D402" i="17"/>
  <c r="D202" i="17"/>
  <c r="D41" i="14"/>
  <c r="D561" i="17"/>
  <c r="D68" i="17"/>
  <c r="D480" i="17"/>
  <c r="D278" i="17"/>
  <c r="D144" i="17"/>
  <c r="D213" i="17"/>
  <c r="D438" i="17"/>
  <c r="D419" i="17"/>
  <c r="D256" i="17"/>
  <c r="D149" i="17"/>
  <c r="D596" i="17"/>
  <c r="D501" i="17"/>
  <c r="D382" i="17"/>
  <c r="D72" i="17"/>
  <c r="D163" i="17"/>
  <c r="D503" i="17"/>
  <c r="D283" i="17"/>
  <c r="D216" i="17"/>
  <c r="D191" i="17"/>
  <c r="D302" i="17"/>
  <c r="D593" i="17"/>
  <c r="D39" i="14"/>
  <c r="D388" i="17"/>
  <c r="D440" i="17"/>
  <c r="D75" i="17"/>
  <c r="D344" i="17"/>
  <c r="D544" i="17"/>
  <c r="D443" i="17"/>
  <c r="D168" i="17"/>
  <c r="D489" i="17"/>
  <c r="D323" i="17"/>
  <c r="D296" i="17"/>
  <c r="D499" i="17"/>
  <c r="D300" i="17"/>
  <c r="D227" i="17"/>
  <c r="D477" i="17"/>
  <c r="D304" i="17"/>
  <c r="D66" i="17"/>
  <c r="AT12" i="17"/>
  <c r="D557" i="17"/>
  <c r="D73" i="17"/>
  <c r="D376" i="17"/>
  <c r="D79" i="17"/>
  <c r="D482" i="17"/>
  <c r="D580" i="17"/>
  <c r="D598" i="17"/>
  <c r="D604" i="17"/>
  <c r="D165" i="17"/>
  <c r="D496" i="17"/>
  <c r="D548" i="17"/>
  <c r="D208" i="17"/>
  <c r="D229" i="17"/>
  <c r="D244" i="17"/>
  <c r="D427" i="17"/>
  <c r="D502" i="17"/>
  <c r="D100" i="17"/>
  <c r="D513" i="17"/>
  <c r="D255" i="17"/>
  <c r="D517" i="17"/>
  <c r="D41" i="12"/>
  <c r="D93" i="17"/>
  <c r="D74" i="17"/>
  <c r="D490" i="17"/>
  <c r="D435" i="17"/>
  <c r="D405" i="17"/>
  <c r="D381" i="17"/>
  <c r="D420" i="17"/>
  <c r="D117" i="17"/>
  <c r="D539" i="17"/>
  <c r="D573" i="17"/>
  <c r="D471" i="17"/>
  <c r="D237" i="17"/>
  <c r="D462" i="17"/>
  <c r="D158" i="17"/>
  <c r="D400" i="17"/>
  <c r="D437" i="17"/>
  <c r="D509" i="17"/>
  <c r="D178" i="17"/>
  <c r="D358" i="17"/>
  <c r="D40" i="14"/>
  <c r="D568" i="17"/>
  <c r="D393" i="17"/>
  <c r="D126" i="17"/>
  <c r="D555" i="17"/>
  <c r="D96" i="17"/>
  <c r="D442" i="17"/>
  <c r="D108" i="17"/>
  <c r="D469" i="17"/>
  <c r="D234" i="17"/>
  <c r="D299" i="17"/>
  <c r="D282" i="17"/>
  <c r="D412" i="17"/>
  <c r="D406" i="17"/>
  <c r="D603" i="17"/>
  <c r="D61" i="17"/>
  <c r="D324" i="17"/>
  <c r="D343" i="17"/>
  <c r="D276" i="17"/>
  <c r="D505" i="17"/>
  <c r="D567" i="17"/>
  <c r="D421" i="17"/>
  <c r="D251" i="17"/>
  <c r="D172" i="17"/>
  <c r="D204" i="17"/>
  <c r="D63" i="17"/>
  <c r="D226" i="17"/>
  <c r="D189" i="17"/>
  <c r="D65" i="17"/>
  <c r="D600" i="17"/>
  <c r="D310" i="17"/>
  <c r="D179" i="17"/>
  <c r="D418" i="17"/>
  <c r="D46" i="12"/>
  <c r="D252" i="17"/>
  <c r="D448" i="17"/>
  <c r="D473" i="17"/>
  <c r="D571" i="17"/>
  <c r="D599" i="17"/>
  <c r="D337" i="17"/>
  <c r="D159" i="17"/>
  <c r="D472" i="17"/>
  <c r="D211" i="17"/>
  <c r="D461" i="17"/>
  <c r="D410" i="17"/>
  <c r="D91" i="17"/>
  <c r="D240" i="17"/>
  <c r="D334" i="17"/>
  <c r="D120" i="17"/>
  <c r="D454" i="17"/>
  <c r="D110" i="17"/>
  <c r="D542" i="17"/>
  <c r="D206" i="17"/>
  <c r="D497" i="17"/>
  <c r="D105" i="17"/>
  <c r="D485" i="17"/>
  <c r="D70" i="17"/>
  <c r="D142" i="17"/>
  <c r="D577" i="17"/>
  <c r="D225" i="17"/>
  <c r="D551" i="17"/>
  <c r="D150" i="17"/>
  <c r="D474" i="17"/>
  <c r="D572" i="17"/>
  <c r="D447" i="17"/>
  <c r="D359" i="17"/>
  <c r="D186" i="17"/>
  <c r="D222" i="17"/>
  <c r="D146" i="17"/>
  <c r="D450" i="17"/>
  <c r="D521" i="17"/>
  <c r="D361" i="17"/>
  <c r="D273" i="17"/>
  <c r="D287" i="17"/>
  <c r="D348" i="17"/>
  <c r="D257" i="17"/>
  <c r="D354" i="17"/>
  <c r="D308" i="17"/>
  <c r="D40" i="12"/>
  <c r="D271" i="17"/>
  <c r="D347" i="17"/>
  <c r="D426" i="17"/>
  <c r="D526" i="17"/>
  <c r="D553" i="17"/>
  <c r="D293" i="17"/>
  <c r="D349" i="17"/>
  <c r="D94" i="17"/>
  <c r="D312" i="17"/>
  <c r="D342" i="17"/>
  <c r="D44" i="14"/>
  <c r="D138" i="17"/>
  <c r="D242" i="17"/>
  <c r="D423" i="17"/>
  <c r="D399" i="17"/>
  <c r="D415" i="17"/>
  <c r="D424" i="17"/>
  <c r="D133" i="17"/>
  <c r="D183" i="17"/>
  <c r="D387" i="17"/>
  <c r="D306" i="17"/>
  <c r="D238" i="17"/>
  <c r="D87" i="17"/>
  <c r="D134" i="17"/>
  <c r="D141" i="17"/>
  <c r="D386" i="17"/>
  <c r="D574" i="17"/>
  <c r="D197" i="17"/>
  <c r="D466" i="17"/>
  <c r="D341" i="17"/>
  <c r="D218" i="17"/>
  <c r="D245" i="17"/>
  <c r="D455" i="17"/>
  <c r="D214" i="17"/>
  <c r="D520" i="17"/>
  <c r="D460" i="17"/>
  <c r="D398" i="17"/>
  <c r="D307" i="17"/>
  <c r="D314" i="17"/>
  <c r="D162" i="17"/>
  <c r="D231" i="17"/>
  <c r="D305" i="17"/>
  <c r="D164" i="17"/>
  <c r="D233" i="17"/>
  <c r="D259" i="17"/>
  <c r="D525" i="17"/>
  <c r="D297" i="17"/>
  <c r="D119" i="17"/>
  <c r="D196" i="17"/>
  <c r="D365" i="17"/>
  <c r="D372" i="17"/>
  <c r="D500" i="17"/>
  <c r="D176" i="17"/>
  <c r="D292" i="17"/>
  <c r="D275" i="17"/>
  <c r="D396" i="17"/>
  <c r="D560" i="17"/>
  <c r="D475" i="17"/>
  <c r="D377" i="17"/>
  <c r="D401" i="17"/>
  <c r="D476" i="17"/>
  <c r="D190" i="17"/>
  <c r="D83" i="17"/>
  <c r="D534" i="17"/>
  <c r="D115" i="17"/>
  <c r="D124" i="17"/>
  <c r="D95" i="17"/>
  <c r="D514" i="17"/>
  <c r="D44" i="12"/>
  <c r="D71" i="17"/>
  <c r="D187" i="17"/>
  <c r="D601" i="17"/>
  <c r="D45" i="14"/>
  <c r="D545" i="17"/>
  <c r="D78" i="17"/>
  <c r="D261" i="17"/>
  <c r="D193" i="17"/>
  <c r="D182" i="17"/>
  <c r="D597" i="17"/>
  <c r="D291" i="17"/>
  <c r="D285" i="17"/>
  <c r="D371" i="17"/>
  <c r="D575" i="17"/>
  <c r="D192" i="17"/>
  <c r="D445" i="17"/>
  <c r="D166" i="17"/>
  <c r="D180" i="17"/>
  <c r="D326" i="17"/>
  <c r="D444" i="17"/>
  <c r="D588" i="17"/>
  <c r="D290" i="17"/>
  <c r="D375" i="17"/>
  <c r="D294" i="17"/>
  <c r="D364" i="17"/>
  <c r="D576" i="17"/>
  <c r="D464" i="17"/>
  <c r="D468" i="17"/>
  <c r="D247" i="17"/>
  <c r="D319" i="17"/>
  <c r="D42" i="12"/>
  <c r="D130" i="17"/>
  <c r="D311" i="17"/>
  <c r="D407" i="17"/>
  <c r="D367" i="17"/>
  <c r="D511" i="17"/>
  <c r="D67" i="17"/>
  <c r="D487" i="17"/>
  <c r="D301" i="17"/>
  <c r="D368" i="17"/>
  <c r="D45" i="12"/>
  <c r="D425" i="17"/>
  <c r="D81" i="17"/>
  <c r="D116" i="17"/>
  <c r="D589" i="17"/>
  <c r="D177" i="17"/>
  <c r="D121" i="17"/>
  <c r="D140" i="17"/>
  <c r="D533" i="17"/>
  <c r="D230" i="17"/>
  <c r="D199" i="17"/>
  <c r="D80" i="17"/>
  <c r="D434" i="17"/>
  <c r="D272" i="17"/>
  <c r="D582" i="17"/>
  <c r="D125" i="17"/>
  <c r="D198" i="17"/>
  <c r="D274" i="17"/>
  <c r="D286" i="17"/>
  <c r="D328" i="17"/>
  <c r="D181" i="17"/>
  <c r="D195" i="17"/>
  <c r="D217" i="17"/>
  <c r="D155" i="17"/>
  <c r="D411" i="17"/>
  <c r="D370" i="17"/>
  <c r="D248" i="17"/>
  <c r="D235" i="17"/>
  <c r="D536" i="17"/>
  <c r="D414" i="17"/>
  <c r="D432" i="17"/>
  <c r="D152" i="17"/>
  <c r="D441" i="17"/>
  <c r="D174" i="17"/>
  <c r="D188" i="17"/>
  <c r="D430" i="17"/>
  <c r="D495" i="17"/>
  <c r="D409" i="17"/>
  <c r="D84" i="17"/>
  <c r="D552" i="17"/>
  <c r="D459" i="17"/>
  <c r="D515" i="17"/>
  <c r="D508" i="17"/>
  <c r="D69" i="17"/>
  <c r="D369" i="17"/>
  <c r="D47" i="12"/>
  <c r="D268" i="17"/>
  <c r="D486" i="17"/>
  <c r="D535" i="17"/>
  <c r="D113" i="17"/>
  <c r="D171" i="17"/>
  <c r="D504" i="17"/>
  <c r="D254" i="17"/>
  <c r="D137" i="17"/>
  <c r="D549" i="17"/>
  <c r="D173" i="17"/>
  <c r="D92" i="17"/>
  <c r="D540" i="17"/>
  <c r="D264" i="17"/>
  <c r="D77" i="17"/>
  <c r="D267" i="17"/>
  <c r="D506" i="17"/>
  <c r="D157" i="17"/>
  <c r="D360" i="17"/>
  <c r="D170" i="17"/>
  <c r="D351" i="17"/>
  <c r="D194" i="17"/>
  <c r="D483" i="17"/>
  <c r="D550" i="17"/>
  <c r="D392" i="17"/>
  <c r="D606" i="17"/>
  <c r="D463" i="17"/>
  <c r="D205" i="17"/>
  <c r="D374" i="17"/>
  <c r="D136" i="17"/>
  <c r="D457" i="17"/>
  <c r="D527" i="17"/>
  <c r="D378" i="17"/>
  <c r="D221" i="17"/>
  <c r="D436" i="17"/>
  <c r="D39" i="12"/>
  <c r="D123" i="17"/>
  <c r="D479" i="17"/>
  <c r="D269" i="17"/>
  <c r="D470" i="17"/>
  <c r="D516" i="17"/>
  <c r="D88" i="17"/>
  <c r="D594" i="17"/>
  <c r="D431" i="17"/>
  <c r="D355" i="17"/>
  <c r="D97" i="17"/>
  <c r="D563" i="17"/>
  <c r="D246" i="17"/>
  <c r="D289" i="17"/>
  <c r="D559" i="17"/>
  <c r="D131" i="17"/>
  <c r="D270" i="17"/>
  <c r="D103" i="17"/>
  <c r="D530" i="17"/>
  <c r="D330" i="17"/>
  <c r="D595" i="17"/>
  <c r="D453" i="17"/>
  <c r="D320" i="17"/>
  <c r="D356" i="17"/>
  <c r="D373" i="17"/>
  <c r="D522" i="17"/>
  <c r="D109" i="17"/>
  <c r="D266" i="17"/>
  <c r="D446" i="17"/>
  <c r="D46" i="14"/>
  <c r="D395" i="17"/>
  <c r="D592" i="17"/>
  <c r="D161" i="17"/>
  <c r="R9" i="14"/>
  <c r="D148" i="17"/>
  <c r="D591" i="17"/>
  <c r="D321" i="17"/>
  <c r="D439" i="17"/>
  <c r="D102" i="17"/>
  <c r="D284" i="17"/>
  <c r="D492" i="17"/>
  <c r="D185" i="17"/>
  <c r="D329" i="17"/>
  <c r="D610" i="17"/>
  <c r="D417" i="17"/>
  <c r="D518" i="17"/>
  <c r="D607" i="17"/>
  <c r="D353" i="17"/>
  <c r="D523" i="17"/>
  <c r="D135" i="17"/>
  <c r="D318" i="17"/>
  <c r="D413" i="17"/>
  <c r="D104" i="17"/>
  <c r="D114" i="17"/>
  <c r="D280" i="17"/>
  <c r="D481" i="17"/>
  <c r="D488" i="17"/>
  <c r="D532" i="17"/>
  <c r="D219" i="17"/>
  <c r="D209" i="17"/>
  <c r="D147" i="17"/>
  <c r="D156" i="17"/>
  <c r="D565" i="17"/>
  <c r="D89" i="17"/>
  <c r="D118" i="17"/>
  <c r="D207" i="17"/>
  <c r="D352" i="17"/>
  <c r="R9" i="12"/>
  <c r="D262" i="17"/>
  <c r="D82" i="17"/>
  <c r="D90" i="17"/>
  <c r="D279" i="17"/>
  <c r="D529" i="17"/>
  <c r="D325" i="17"/>
  <c r="D298" i="17"/>
  <c r="D602" i="17"/>
  <c r="D249" i="17"/>
  <c r="D99" i="17"/>
  <c r="D47" i="14"/>
  <c r="D586" i="17"/>
  <c r="D605" i="17"/>
  <c r="D277" i="17"/>
  <c r="D546" i="17"/>
  <c r="D85" i="17"/>
  <c r="D98" i="17"/>
  <c r="D281" i="17"/>
  <c r="D465" i="17"/>
  <c r="D316" i="17"/>
  <c r="D554" i="17"/>
  <c r="D151" i="17"/>
  <c r="D167" i="17"/>
  <c r="D537" i="17"/>
  <c r="D309" i="17"/>
  <c r="D578" i="17"/>
  <c r="D494" i="17"/>
  <c r="D263" i="17"/>
  <c r="D383" i="17"/>
  <c r="D38" i="12"/>
  <c r="D42" i="14"/>
  <c r="D584" i="17"/>
  <c r="D510" i="17"/>
  <c r="D139" i="17"/>
  <c r="D390" i="17"/>
  <c r="D587" i="17"/>
  <c r="D556" i="17"/>
  <c r="D512" i="17"/>
  <c r="D241" i="17"/>
  <c r="D153" i="17"/>
  <c r="D581" i="17"/>
  <c r="D128" i="17"/>
  <c r="D458" i="17"/>
  <c r="D338" i="17"/>
  <c r="D215" i="17"/>
  <c r="D498" i="17"/>
  <c r="D239" i="17"/>
  <c r="D236" i="17"/>
  <c r="D590" i="17"/>
  <c r="D403" i="17"/>
  <c r="D143" i="17"/>
  <c r="D385" i="17"/>
  <c r="D558" i="17"/>
  <c r="D111" i="17"/>
  <c r="D132" i="17"/>
  <c r="D317" i="17"/>
  <c r="D350" i="17"/>
  <c r="D507" i="17"/>
  <c r="D363" i="17"/>
  <c r="D107" i="17"/>
  <c r="D315" i="17"/>
  <c r="D609" i="17"/>
  <c r="D62" i="17"/>
  <c r="D154" i="17"/>
  <c r="D127" i="17"/>
  <c r="D260" i="17"/>
  <c r="D397" i="17"/>
  <c r="D295" i="17"/>
  <c r="D220" i="17"/>
  <c r="D467" i="17"/>
  <c r="D429" i="17"/>
  <c r="D38" i="14"/>
  <c r="D184" i="17"/>
  <c r="D303" i="17"/>
  <c r="D428" i="17"/>
  <c r="D543" i="17"/>
  <c r="D86" i="17"/>
  <c r="D346" i="17"/>
  <c r="D200" i="17"/>
  <c r="D456" i="17"/>
  <c r="D519" i="17"/>
  <c r="D569" i="17"/>
  <c r="D223" i="17"/>
  <c r="D253" i="17"/>
  <c r="D212" i="17"/>
  <c r="H12" i="25" l="1"/>
  <c r="AF12" i="25" s="1"/>
  <c r="E13" i="25" s="1"/>
  <c r="Q40" i="24" a="1"/>
  <c r="Q40" i="24" s="1"/>
  <c r="W21" i="24"/>
  <c r="W22" i="24" s="1"/>
  <c r="H12" i="21"/>
  <c r="AF12" i="21" s="1"/>
  <c r="E13" i="21" s="1"/>
  <c r="AG18" i="20"/>
  <c r="AG31" i="20"/>
  <c r="Q41" i="20" a="1"/>
  <c r="Q41" i="20" s="1"/>
  <c r="W21" i="20"/>
  <c r="W22" i="20" s="1"/>
  <c r="AF13" i="18"/>
  <c r="E14" i="18" s="1"/>
  <c r="AG33" i="14"/>
  <c r="H12" i="17"/>
  <c r="AF12" i="17" s="1"/>
  <c r="E13" i="17" s="1"/>
  <c r="O9" i="14"/>
  <c r="AG23" i="14" s="1"/>
  <c r="AG24" i="14"/>
  <c r="AG41" i="14"/>
  <c r="W19" i="14"/>
  <c r="Q39" i="14" a="1"/>
  <c r="Q39" i="14" s="1"/>
  <c r="AF12" i="13"/>
  <c r="E13" i="13" s="1"/>
  <c r="AS13" i="25" l="1"/>
  <c r="W23" i="24"/>
  <c r="Q41" i="24" a="1"/>
  <c r="Q41" i="24" s="1"/>
  <c r="AS13" i="21"/>
  <c r="Q42" i="20" a="1"/>
  <c r="Q42" i="20" s="1"/>
  <c r="Q43" i="20" s="1" a="1"/>
  <c r="Q43" i="20" s="1"/>
  <c r="W23" i="20"/>
  <c r="AF14" i="18"/>
  <c r="E15" i="18" s="1"/>
  <c r="AS13" i="17"/>
  <c r="AG40" i="14"/>
  <c r="AG31" i="14" s="1"/>
  <c r="AG18" i="14"/>
  <c r="Q40" i="14" a="1"/>
  <c r="Q40" i="14" s="1"/>
  <c r="W20" i="14"/>
  <c r="AF13" i="13"/>
  <c r="E14" i="13" s="1"/>
  <c r="AT13" i="25"/>
  <c r="AT13" i="21"/>
  <c r="AT13" i="17"/>
  <c r="H13" i="25" l="1"/>
  <c r="AF13" i="25" s="1"/>
  <c r="E14" i="25" s="1"/>
  <c r="W24" i="24"/>
  <c r="Q42" i="24" a="1"/>
  <c r="Q42" i="24" s="1"/>
  <c r="Q43" i="24" s="1" a="1"/>
  <c r="Q43" i="24" s="1"/>
  <c r="Q44" i="24" s="1" a="1"/>
  <c r="Q44" i="24" s="1"/>
  <c r="Q45" i="24" s="1" a="1"/>
  <c r="Q45" i="24" s="1"/>
  <c r="H13" i="21"/>
  <c r="AF13" i="21" s="1"/>
  <c r="E14" i="21" s="1"/>
  <c r="W24" i="20"/>
  <c r="W25" i="20" s="1"/>
  <c r="Q44" i="20" a="1"/>
  <c r="Q44" i="20" s="1"/>
  <c r="Q45" i="20" s="1" a="1"/>
  <c r="Q45" i="20" s="1"/>
  <c r="Q46" i="20" s="1" a="1"/>
  <c r="Q46" i="20" s="1"/>
  <c r="Q47" i="20" s="1" a="1"/>
  <c r="Q47" i="20" s="1"/>
  <c r="AF15" i="18"/>
  <c r="E16" i="18" s="1"/>
  <c r="H13" i="17"/>
  <c r="AF13" i="17" s="1"/>
  <c r="E14" i="17" s="1"/>
  <c r="W21" i="14"/>
  <c r="W22" i="14" s="1"/>
  <c r="Q41" i="14" a="1"/>
  <c r="Q41" i="14" s="1"/>
  <c r="AF14" i="13"/>
  <c r="E15" i="13" s="1"/>
  <c r="AS14" i="25" l="1"/>
  <c r="Q46" i="24" a="1"/>
  <c r="Q46" i="24" s="1"/>
  <c r="Q47" i="24" s="1" a="1"/>
  <c r="Q47" i="24" s="1"/>
  <c r="W25" i="24"/>
  <c r="AS14" i="21"/>
  <c r="W26" i="20"/>
  <c r="W27" i="20" s="1"/>
  <c r="W28" i="20" s="1"/>
  <c r="W29" i="20" s="1"/>
  <c r="W30" i="20" s="1"/>
  <c r="W31" i="20" s="1"/>
  <c r="W32" i="20" s="1"/>
  <c r="W33" i="20" s="1"/>
  <c r="W34" i="20" s="1"/>
  <c r="AF16" i="18"/>
  <c r="E17" i="18" s="1"/>
  <c r="AS14" i="17"/>
  <c r="W23" i="14"/>
  <c r="W24" i="14" s="1"/>
  <c r="Q42" i="14" a="1"/>
  <c r="Q42" i="14" s="1"/>
  <c r="Q43" i="14" s="1" a="1"/>
  <c r="Q43" i="14" s="1"/>
  <c r="AF15" i="13"/>
  <c r="E16" i="13" s="1"/>
  <c r="AT14" i="25"/>
  <c r="AT14" i="21"/>
  <c r="AT14" i="17"/>
  <c r="H14" i="25" l="1"/>
  <c r="AF14" i="25" s="1"/>
  <c r="E15" i="25" s="1"/>
  <c r="W26" i="24"/>
  <c r="W27" i="24" s="1"/>
  <c r="H14" i="21"/>
  <c r="AF14" i="21" s="1"/>
  <c r="E15" i="21" s="1"/>
  <c r="AF17" i="18"/>
  <c r="E18" i="18" s="1"/>
  <c r="H14" i="17"/>
  <c r="AF14" i="17" s="1"/>
  <c r="E15" i="17" s="1"/>
  <c r="W25" i="14"/>
  <c r="W26" i="14" s="1"/>
  <c r="W27" i="14" s="1"/>
  <c r="W28" i="14" s="1"/>
  <c r="Q44" i="14" a="1"/>
  <c r="Q44" i="14" s="1"/>
  <c r="Q45" i="14" s="1" a="1"/>
  <c r="Q45" i="14" s="1"/>
  <c r="Q46" i="14" s="1" a="1"/>
  <c r="Q46" i="14" s="1"/>
  <c r="Q47" i="14" s="1" a="1"/>
  <c r="Q47" i="14" s="1"/>
  <c r="AF16" i="13"/>
  <c r="E17" i="13" s="1"/>
  <c r="AS15" i="25" l="1"/>
  <c r="W28" i="24"/>
  <c r="W29" i="24" s="1"/>
  <c r="W30" i="24" s="1"/>
  <c r="W31" i="24" s="1"/>
  <c r="W32" i="24" s="1"/>
  <c r="W33" i="24" s="1"/>
  <c r="W34" i="24" s="1"/>
  <c r="AS15" i="21"/>
  <c r="AF18" i="18"/>
  <c r="E19" i="18" s="1"/>
  <c r="AS15" i="17"/>
  <c r="W29" i="14"/>
  <c r="W30" i="14" s="1"/>
  <c r="W31" i="14" s="1"/>
  <c r="W32" i="14" s="1"/>
  <c r="W33" i="14" s="1"/>
  <c r="W34" i="14" s="1"/>
  <c r="AF17" i="13"/>
  <c r="E18" i="13" s="1"/>
  <c r="AT15" i="25"/>
  <c r="AT15" i="21"/>
  <c r="AT15" i="17"/>
  <c r="H15" i="25" l="1"/>
  <c r="AF15" i="25" s="1"/>
  <c r="E16" i="25" s="1"/>
  <c r="H15" i="21"/>
  <c r="AF15" i="21" s="1"/>
  <c r="E16" i="21" s="1"/>
  <c r="AF19" i="18"/>
  <c r="E20" i="18" s="1"/>
  <c r="H15" i="17"/>
  <c r="AF15" i="17" s="1"/>
  <c r="E16" i="17" s="1"/>
  <c r="AF18" i="13"/>
  <c r="E19" i="13" s="1"/>
  <c r="AS16" i="25" l="1"/>
  <c r="AS16" i="21"/>
  <c r="AF20" i="18"/>
  <c r="E21" i="18" s="1"/>
  <c r="AS16" i="17"/>
  <c r="AF19" i="13"/>
  <c r="E20" i="13" s="1"/>
  <c r="AT16" i="25"/>
  <c r="AT16" i="21"/>
  <c r="AT16" i="17"/>
  <c r="H16" i="25" l="1"/>
  <c r="AF16" i="25" s="1"/>
  <c r="E17" i="25" s="1"/>
  <c r="H16" i="21"/>
  <c r="AF16" i="21" s="1"/>
  <c r="E17" i="21" s="1"/>
  <c r="AF21" i="18"/>
  <c r="E22" i="18" s="1"/>
  <c r="H16" i="17"/>
  <c r="AF16" i="17" s="1"/>
  <c r="E17" i="17" s="1"/>
  <c r="AF20" i="13"/>
  <c r="E21" i="13" s="1"/>
  <c r="AS17" i="25" l="1"/>
  <c r="AS17" i="21"/>
  <c r="AF22" i="18"/>
  <c r="E23" i="18" s="1"/>
  <c r="AS17" i="17"/>
  <c r="AF21" i="13"/>
  <c r="E22" i="13" s="1"/>
  <c r="AT17" i="25"/>
  <c r="AT17" i="21"/>
  <c r="AT17" i="17"/>
  <c r="H17" i="25" l="1"/>
  <c r="AF17" i="25" s="1"/>
  <c r="E18" i="25" s="1"/>
  <c r="H17" i="21"/>
  <c r="AF17" i="21" s="1"/>
  <c r="E18" i="21" s="1"/>
  <c r="AF23" i="18"/>
  <c r="E24" i="18" s="1"/>
  <c r="H17" i="17"/>
  <c r="AF17" i="17" s="1"/>
  <c r="E18" i="17" s="1"/>
  <c r="AF22" i="13"/>
  <c r="E23" i="13" s="1"/>
  <c r="AS18" i="25" l="1"/>
  <c r="AS18" i="21"/>
  <c r="AF24" i="18"/>
  <c r="E25" i="18" s="1"/>
  <c r="AS18" i="17"/>
  <c r="AF23" i="13"/>
  <c r="E24" i="13" s="1"/>
  <c r="AT18" i="25"/>
  <c r="AT18" i="21"/>
  <c r="AT18" i="17"/>
  <c r="H18" i="25" l="1"/>
  <c r="AF18" i="25" s="1"/>
  <c r="E19" i="25" s="1"/>
  <c r="H18" i="21"/>
  <c r="AF18" i="21" s="1"/>
  <c r="E19" i="21" s="1"/>
  <c r="AF25" i="18"/>
  <c r="E26" i="18" s="1"/>
  <c r="H18" i="17"/>
  <c r="AF18" i="17" s="1"/>
  <c r="E19" i="17" s="1"/>
  <c r="AF24" i="13"/>
  <c r="E25" i="13" s="1"/>
  <c r="AS19" i="25" l="1"/>
  <c r="AS19" i="21"/>
  <c r="AF26" i="18"/>
  <c r="E27" i="18" s="1"/>
  <c r="AS19" i="17"/>
  <c r="AF25" i="13"/>
  <c r="E26" i="13" s="1"/>
  <c r="AT19" i="25"/>
  <c r="AT19" i="21"/>
  <c r="AT19" i="17"/>
  <c r="H19" i="25" l="1"/>
  <c r="AF19" i="25" s="1"/>
  <c r="E20" i="25" s="1"/>
  <c r="H19" i="21"/>
  <c r="AF19" i="21" s="1"/>
  <c r="E20" i="21" s="1"/>
  <c r="AF27" i="18"/>
  <c r="E28" i="18" s="1"/>
  <c r="H19" i="17"/>
  <c r="AF19" i="17" s="1"/>
  <c r="E20" i="17" s="1"/>
  <c r="AF26" i="13"/>
  <c r="E27" i="13" s="1"/>
  <c r="AS20" i="25" l="1"/>
  <c r="AS20" i="21"/>
  <c r="AF28" i="18"/>
  <c r="E29" i="18" s="1"/>
  <c r="AS20" i="17"/>
  <c r="AF27" i="13"/>
  <c r="E28" i="13" s="1"/>
  <c r="AT20" i="25"/>
  <c r="AT20" i="21"/>
  <c r="AT20" i="17"/>
  <c r="H20" i="25" l="1"/>
  <c r="AF20" i="25" s="1"/>
  <c r="E21" i="25" s="1"/>
  <c r="H20" i="21"/>
  <c r="AF20" i="21" s="1"/>
  <c r="E21" i="21" s="1"/>
  <c r="AF29" i="18"/>
  <c r="E30" i="18" s="1"/>
  <c r="H20" i="17"/>
  <c r="AF20" i="17" s="1"/>
  <c r="E21" i="17" s="1"/>
  <c r="AF28" i="13"/>
  <c r="E29" i="13" s="1"/>
  <c r="AS21" i="25" l="1"/>
  <c r="AS21" i="21"/>
  <c r="AF30" i="18"/>
  <c r="E31" i="18" s="1"/>
  <c r="AS21" i="17"/>
  <c r="AF29" i="13"/>
  <c r="E30" i="13" s="1"/>
  <c r="AT21" i="25"/>
  <c r="AT21" i="21"/>
  <c r="AT21" i="17"/>
  <c r="H21" i="25" l="1"/>
  <c r="AF21" i="25" s="1"/>
  <c r="E22" i="25" s="1"/>
  <c r="H21" i="21"/>
  <c r="AF21" i="21" s="1"/>
  <c r="E22" i="21" s="1"/>
  <c r="AF31" i="18"/>
  <c r="E32" i="18" s="1"/>
  <c r="H21" i="17"/>
  <c r="AF21" i="17" s="1"/>
  <c r="E22" i="17" s="1"/>
  <c r="AF30" i="13"/>
  <c r="E31" i="13" s="1"/>
  <c r="AS22" i="25" l="1"/>
  <c r="AS22" i="21"/>
  <c r="AF32" i="18"/>
  <c r="E33" i="18" s="1"/>
  <c r="AS22" i="17"/>
  <c r="AF31" i="13"/>
  <c r="E32" i="13" s="1"/>
  <c r="AT22" i="25"/>
  <c r="AT22" i="21"/>
  <c r="AT22" i="17"/>
  <c r="H22" i="25" l="1"/>
  <c r="AF22" i="25" s="1"/>
  <c r="E23" i="25" s="1"/>
  <c r="H22" i="21"/>
  <c r="AF22" i="21" s="1"/>
  <c r="E23" i="21" s="1"/>
  <c r="AF33" i="18"/>
  <c r="E34" i="18" s="1"/>
  <c r="H22" i="17"/>
  <c r="AF22" i="17" s="1"/>
  <c r="E23" i="17" s="1"/>
  <c r="AF32" i="13"/>
  <c r="E33" i="13" s="1"/>
  <c r="AS23" i="25" l="1"/>
  <c r="AS23" i="21"/>
  <c r="AF34" i="18"/>
  <c r="E35" i="18" s="1"/>
  <c r="AS23" i="17"/>
  <c r="AF33" i="13"/>
  <c r="E34" i="13" s="1"/>
  <c r="AT23" i="25"/>
  <c r="AT23" i="21"/>
  <c r="AT23" i="17"/>
  <c r="H23" i="25" l="1"/>
  <c r="AF23" i="25" s="1"/>
  <c r="E24" i="25" s="1"/>
  <c r="H23" i="21"/>
  <c r="AF23" i="21" s="1"/>
  <c r="E24" i="21" s="1"/>
  <c r="AF35" i="18"/>
  <c r="E36" i="18" s="1"/>
  <c r="H23" i="17"/>
  <c r="AF23" i="17" s="1"/>
  <c r="E24" i="17" s="1"/>
  <c r="AF34" i="13"/>
  <c r="E35" i="13" s="1"/>
  <c r="AS24" i="25" l="1"/>
  <c r="AS24" i="21"/>
  <c r="AF36" i="18"/>
  <c r="E37" i="18" s="1"/>
  <c r="AS24" i="17"/>
  <c r="AF35" i="13"/>
  <c r="E36" i="13" s="1"/>
  <c r="AT24" i="25"/>
  <c r="AT24" i="21"/>
  <c r="AT24" i="17"/>
  <c r="H24" i="25" l="1"/>
  <c r="AF24" i="25" s="1"/>
  <c r="E25" i="25" s="1"/>
  <c r="H24" i="21"/>
  <c r="AF24" i="21" s="1"/>
  <c r="E25" i="21" s="1"/>
  <c r="AF37" i="18"/>
  <c r="E38" i="18" s="1"/>
  <c r="H24" i="17"/>
  <c r="AF24" i="17" s="1"/>
  <c r="E25" i="17" s="1"/>
  <c r="AF36" i="13"/>
  <c r="E37" i="13" s="1"/>
  <c r="AS25" i="25" l="1"/>
  <c r="AS25" i="21"/>
  <c r="AF38" i="18"/>
  <c r="E39" i="18" s="1"/>
  <c r="AS25" i="17"/>
  <c r="AF37" i="13"/>
  <c r="E38" i="13" s="1"/>
  <c r="AT25" i="25"/>
  <c r="AT25" i="21"/>
  <c r="AT25" i="17"/>
  <c r="H25" i="25" l="1"/>
  <c r="AF25" i="25" s="1"/>
  <c r="E26" i="25" s="1"/>
  <c r="H25" i="21"/>
  <c r="AF25" i="21" s="1"/>
  <c r="E26" i="21" s="1"/>
  <c r="AF39" i="18"/>
  <c r="E40" i="18" s="1"/>
  <c r="H25" i="17"/>
  <c r="AF25" i="17" s="1"/>
  <c r="E26" i="17" s="1"/>
  <c r="AF38" i="13"/>
  <c r="E39" i="13" s="1"/>
  <c r="AS26" i="25" l="1"/>
  <c r="AS26" i="21"/>
  <c r="AF40" i="18"/>
  <c r="E41" i="18" s="1"/>
  <c r="AS26" i="17"/>
  <c r="AF39" i="13"/>
  <c r="E40" i="13" s="1"/>
  <c r="AT26" i="25"/>
  <c r="AT26" i="21"/>
  <c r="AT26" i="17"/>
  <c r="H26" i="25" l="1"/>
  <c r="AF26" i="25" s="1"/>
  <c r="E27" i="25" s="1"/>
  <c r="H26" i="21"/>
  <c r="AF26" i="21" s="1"/>
  <c r="E27" i="21" s="1"/>
  <c r="AF41" i="18"/>
  <c r="E42" i="18" s="1"/>
  <c r="H26" i="17"/>
  <c r="AF26" i="17" s="1"/>
  <c r="E27" i="17" s="1"/>
  <c r="AF40" i="13"/>
  <c r="E41" i="13" s="1"/>
  <c r="AS27" i="25" l="1"/>
  <c r="AS27" i="21"/>
  <c r="AF42" i="18"/>
  <c r="E43" i="18" s="1"/>
  <c r="AS27" i="17"/>
  <c r="AF41" i="13"/>
  <c r="E42" i="13" s="1"/>
  <c r="AT27" i="25"/>
  <c r="AT27" i="21"/>
  <c r="AT27" i="17"/>
  <c r="H27" i="25" l="1"/>
  <c r="AF27" i="25" s="1"/>
  <c r="E28" i="25" s="1"/>
  <c r="H27" i="21"/>
  <c r="AF27" i="21" s="1"/>
  <c r="E28" i="21" s="1"/>
  <c r="AF43" i="18"/>
  <c r="E44" i="18" s="1"/>
  <c r="H27" i="17"/>
  <c r="AF27" i="17" s="1"/>
  <c r="E28" i="17" s="1"/>
  <c r="AF42" i="13"/>
  <c r="E43" i="13" s="1"/>
  <c r="AS28" i="25" l="1"/>
  <c r="AS28" i="21"/>
  <c r="AF44" i="18"/>
  <c r="E45" i="18" s="1"/>
  <c r="AS28" i="17"/>
  <c r="AF43" i="13"/>
  <c r="E44" i="13" s="1"/>
  <c r="AT28" i="25"/>
  <c r="AT28" i="21"/>
  <c r="AT28" i="17"/>
  <c r="H28" i="25" l="1"/>
  <c r="AF28" i="25" s="1"/>
  <c r="E29" i="25" s="1"/>
  <c r="H28" i="21"/>
  <c r="AF28" i="21" s="1"/>
  <c r="E29" i="21" s="1"/>
  <c r="AF45" i="18"/>
  <c r="E46" i="18" s="1"/>
  <c r="H28" i="17"/>
  <c r="AF28" i="17" s="1"/>
  <c r="E29" i="17" s="1"/>
  <c r="AF44" i="13"/>
  <c r="E45" i="13" s="1"/>
  <c r="AS29" i="25" l="1"/>
  <c r="AS29" i="21"/>
  <c r="AF46" i="18"/>
  <c r="E47" i="18" s="1"/>
  <c r="AS29" i="17"/>
  <c r="AF45" i="13"/>
  <c r="E46" i="13" s="1"/>
  <c r="AT29" i="25"/>
  <c r="AT29" i="21"/>
  <c r="AT29" i="17"/>
  <c r="H29" i="25" l="1"/>
  <c r="AF29" i="25" s="1"/>
  <c r="E30" i="25" s="1"/>
  <c r="H29" i="21"/>
  <c r="AF29" i="21" s="1"/>
  <c r="E30" i="21" s="1"/>
  <c r="AF47" i="18"/>
  <c r="E48" i="18" s="1"/>
  <c r="H29" i="17"/>
  <c r="AF29" i="17" s="1"/>
  <c r="E30" i="17" s="1"/>
  <c r="AF46" i="13"/>
  <c r="E47" i="13" s="1"/>
  <c r="AS30" i="25" l="1"/>
  <c r="AS30" i="21"/>
  <c r="AF48" i="18"/>
  <c r="E49" i="18" s="1"/>
  <c r="AS30" i="17"/>
  <c r="AF47" i="13"/>
  <c r="E48" i="13" s="1"/>
  <c r="AT30" i="25"/>
  <c r="AT30" i="21"/>
  <c r="AT30" i="17"/>
  <c r="H30" i="25" l="1"/>
  <c r="AF30" i="25" s="1"/>
  <c r="E31" i="25" s="1"/>
  <c r="H30" i="21"/>
  <c r="AF30" i="21" s="1"/>
  <c r="E31" i="21" s="1"/>
  <c r="AF49" i="18"/>
  <c r="E50" i="18" s="1"/>
  <c r="H30" i="17"/>
  <c r="AF30" i="17" s="1"/>
  <c r="E31" i="17" s="1"/>
  <c r="AF48" i="13"/>
  <c r="E49" i="13" s="1"/>
  <c r="AS31" i="25" l="1"/>
  <c r="AS31" i="21"/>
  <c r="AF50" i="18"/>
  <c r="E51" i="18" s="1"/>
  <c r="AS31" i="17"/>
  <c r="AF49" i="13"/>
  <c r="E50" i="13" s="1"/>
  <c r="AT31" i="25"/>
  <c r="AT31" i="21"/>
  <c r="AT31" i="17"/>
  <c r="H31" i="25" l="1"/>
  <c r="AF31" i="25" s="1"/>
  <c r="E32" i="25" s="1"/>
  <c r="H31" i="21"/>
  <c r="AF31" i="21" s="1"/>
  <c r="E32" i="21" s="1"/>
  <c r="AF51" i="18"/>
  <c r="E52" i="18" s="1"/>
  <c r="H31" i="17"/>
  <c r="AF31" i="17" s="1"/>
  <c r="E32" i="17" s="1"/>
  <c r="AF50" i="13"/>
  <c r="E51" i="13" s="1"/>
  <c r="AS32" i="25" l="1"/>
  <c r="AS32" i="21"/>
  <c r="AF52" i="18"/>
  <c r="E53" i="18" s="1"/>
  <c r="AS32" i="17"/>
  <c r="AF51" i="13"/>
  <c r="E52" i="13" s="1"/>
  <c r="AT32" i="25"/>
  <c r="AT32" i="21"/>
  <c r="AT32" i="17"/>
  <c r="H32" i="25" l="1"/>
  <c r="AF32" i="25" s="1"/>
  <c r="E33" i="25" s="1"/>
  <c r="H32" i="21"/>
  <c r="AF32" i="21" s="1"/>
  <c r="E33" i="21" s="1"/>
  <c r="AF53" i="18"/>
  <c r="E54" i="18" s="1"/>
  <c r="H32" i="17"/>
  <c r="AF32" i="17" s="1"/>
  <c r="E33" i="17" s="1"/>
  <c r="AF52" i="13"/>
  <c r="E53" i="13" s="1"/>
  <c r="AS33" i="25" l="1"/>
  <c r="AS33" i="21"/>
  <c r="AF54" i="18"/>
  <c r="E55" i="18" s="1"/>
  <c r="AS33" i="17"/>
  <c r="AF53" i="13"/>
  <c r="E54" i="13" s="1"/>
  <c r="AT33" i="25"/>
  <c r="AT33" i="21"/>
  <c r="AT33" i="17"/>
  <c r="H33" i="25" l="1"/>
  <c r="AF33" i="25" s="1"/>
  <c r="E34" i="25" s="1"/>
  <c r="H33" i="21"/>
  <c r="AF33" i="21" s="1"/>
  <c r="E34" i="21" s="1"/>
  <c r="AF55" i="18"/>
  <c r="E56" i="18" s="1"/>
  <c r="H33" i="17"/>
  <c r="AF33" i="17" s="1"/>
  <c r="E34" i="17" s="1"/>
  <c r="AF54" i="13"/>
  <c r="E55" i="13" s="1"/>
  <c r="AS34" i="25" l="1"/>
  <c r="AS34" i="21"/>
  <c r="AF56" i="18"/>
  <c r="E57" i="18" s="1"/>
  <c r="AS34" i="17"/>
  <c r="AF55" i="13"/>
  <c r="E56" i="13" s="1"/>
  <c r="AT34" i="25"/>
  <c r="AT34" i="21"/>
  <c r="AT34" i="17"/>
  <c r="H34" i="25" l="1"/>
  <c r="AF34" i="25" s="1"/>
  <c r="E35" i="25" s="1"/>
  <c r="H34" i="21"/>
  <c r="AF34" i="21" s="1"/>
  <c r="E35" i="21" s="1"/>
  <c r="AF57" i="18"/>
  <c r="E58" i="18" s="1"/>
  <c r="H34" i="17"/>
  <c r="AF34" i="17" s="1"/>
  <c r="E35" i="17" s="1"/>
  <c r="AF56" i="13"/>
  <c r="E57" i="13" s="1"/>
  <c r="AS35" i="25" l="1"/>
  <c r="AS35" i="21"/>
  <c r="AF58" i="18"/>
  <c r="E59" i="18" s="1"/>
  <c r="AS35" i="17"/>
  <c r="AF57" i="13"/>
  <c r="E58" i="13" s="1"/>
  <c r="AT35" i="25"/>
  <c r="AT35" i="21"/>
  <c r="AT35" i="17"/>
  <c r="H35" i="25" l="1"/>
  <c r="AF35" i="25" s="1"/>
  <c r="E36" i="25" s="1"/>
  <c r="H35" i="21"/>
  <c r="AF35" i="21" s="1"/>
  <c r="E36" i="21" s="1"/>
  <c r="AF59" i="18"/>
  <c r="E60" i="18" s="1"/>
  <c r="H35" i="17"/>
  <c r="AF35" i="17" s="1"/>
  <c r="E36" i="17" s="1"/>
  <c r="AF58" i="13"/>
  <c r="E59" i="13" s="1"/>
  <c r="AS36" i="25" l="1"/>
  <c r="AS36" i="21"/>
  <c r="AF60" i="18"/>
  <c r="E61" i="18" s="1"/>
  <c r="AS36" i="17"/>
  <c r="AF59" i="13"/>
  <c r="E60" i="13" s="1"/>
  <c r="AT36" i="25"/>
  <c r="AT36" i="21"/>
  <c r="AT36" i="17"/>
  <c r="H36" i="25" l="1"/>
  <c r="AF36" i="25" s="1"/>
  <c r="E37" i="25" s="1"/>
  <c r="H36" i="21"/>
  <c r="AF36" i="21" s="1"/>
  <c r="E37" i="21" s="1"/>
  <c r="AF61" i="18"/>
  <c r="E62" i="18" s="1"/>
  <c r="H36" i="17"/>
  <c r="AF36" i="17" s="1"/>
  <c r="E37" i="17" s="1"/>
  <c r="AF60" i="13"/>
  <c r="E61" i="13" s="1"/>
  <c r="AS37" i="25" l="1"/>
  <c r="AS37" i="21"/>
  <c r="AF62" i="18"/>
  <c r="E63" i="18" s="1"/>
  <c r="AS37" i="17"/>
  <c r="AF61" i="13"/>
  <c r="E62" i="13" s="1"/>
  <c r="AT37" i="25"/>
  <c r="AT37" i="21"/>
  <c r="AT37" i="17"/>
  <c r="H37" i="25" l="1"/>
  <c r="AF37" i="25" s="1"/>
  <c r="E38" i="25" s="1"/>
  <c r="H37" i="21"/>
  <c r="AF37" i="21" s="1"/>
  <c r="E38" i="21" s="1"/>
  <c r="AF63" i="18"/>
  <c r="E64" i="18" s="1"/>
  <c r="H37" i="17"/>
  <c r="AF37" i="17" s="1"/>
  <c r="E38" i="17" s="1"/>
  <c r="AF62" i="13"/>
  <c r="E63" i="13" s="1"/>
  <c r="AS38" i="25" l="1"/>
  <c r="AS38" i="21"/>
  <c r="AF64" i="18"/>
  <c r="E65" i="18" s="1"/>
  <c r="AS38" i="17"/>
  <c r="AF63" i="13"/>
  <c r="E64" i="13" s="1"/>
  <c r="AT38" i="25"/>
  <c r="AT38" i="21"/>
  <c r="AT38" i="17"/>
  <c r="H38" i="25" l="1"/>
  <c r="AF38" i="25" s="1"/>
  <c r="E39" i="25" s="1"/>
  <c r="H38" i="21"/>
  <c r="AF38" i="21" s="1"/>
  <c r="E39" i="21" s="1"/>
  <c r="AF65" i="18"/>
  <c r="E66" i="18" s="1"/>
  <c r="H38" i="17"/>
  <c r="AF38" i="17" s="1"/>
  <c r="E39" i="17" s="1"/>
  <c r="AF64" i="13"/>
  <c r="E65" i="13" s="1"/>
  <c r="AS39" i="25" l="1"/>
  <c r="AS39" i="21"/>
  <c r="AF66" i="18"/>
  <c r="E67" i="18" s="1"/>
  <c r="AS39" i="17"/>
  <c r="AF65" i="13"/>
  <c r="E66" i="13" s="1"/>
  <c r="AT39" i="25"/>
  <c r="AT39" i="21"/>
  <c r="AT39" i="17"/>
  <c r="H39" i="25" l="1"/>
  <c r="AF39" i="25" s="1"/>
  <c r="E40" i="25" s="1"/>
  <c r="H39" i="21"/>
  <c r="AF39" i="21" s="1"/>
  <c r="E40" i="21" s="1"/>
  <c r="AF67" i="18"/>
  <c r="E68" i="18" s="1"/>
  <c r="H39" i="17"/>
  <c r="AF39" i="17" s="1"/>
  <c r="E40" i="17" s="1"/>
  <c r="AF66" i="13"/>
  <c r="E67" i="13" s="1"/>
  <c r="AS40" i="25" l="1"/>
  <c r="AS40" i="21"/>
  <c r="AF68" i="18"/>
  <c r="E69" i="18" s="1"/>
  <c r="AS40" i="17"/>
  <c r="AF67" i="13"/>
  <c r="E68" i="13" s="1"/>
  <c r="AT40" i="25"/>
  <c r="AT40" i="21"/>
  <c r="AT40" i="17"/>
  <c r="H40" i="25" l="1"/>
  <c r="AF40" i="25" s="1"/>
  <c r="E41" i="25" s="1"/>
  <c r="H40" i="21"/>
  <c r="AF40" i="21" s="1"/>
  <c r="E41" i="21" s="1"/>
  <c r="AF69" i="18"/>
  <c r="E70" i="18" s="1"/>
  <c r="H40" i="17"/>
  <c r="AF40" i="17" s="1"/>
  <c r="E41" i="17" s="1"/>
  <c r="AF68" i="13"/>
  <c r="E69" i="13" s="1"/>
  <c r="AS41" i="25" l="1"/>
  <c r="AS41" i="21"/>
  <c r="AF70" i="18"/>
  <c r="E71" i="18" s="1"/>
  <c r="AS41" i="17"/>
  <c r="AF69" i="13"/>
  <c r="E70" i="13" s="1"/>
  <c r="AT41" i="25"/>
  <c r="AT41" i="21"/>
  <c r="AT41" i="17"/>
  <c r="H41" i="25" l="1"/>
  <c r="AF41" i="25" s="1"/>
  <c r="E42" i="25" s="1"/>
  <c r="H41" i="21"/>
  <c r="AF41" i="21" s="1"/>
  <c r="E42" i="21" s="1"/>
  <c r="AF71" i="18"/>
  <c r="E72" i="18" s="1"/>
  <c r="H41" i="17"/>
  <c r="AF41" i="17" s="1"/>
  <c r="E42" i="17" s="1"/>
  <c r="AF70" i="13"/>
  <c r="E71" i="13" s="1"/>
  <c r="AS42" i="25" l="1"/>
  <c r="AS42" i="21"/>
  <c r="AF72" i="18"/>
  <c r="E73" i="18" s="1"/>
  <c r="AS42" i="17"/>
  <c r="AF71" i="13"/>
  <c r="E72" i="13" s="1"/>
  <c r="AT42" i="25"/>
  <c r="AT42" i="21"/>
  <c r="AT42" i="17"/>
  <c r="H42" i="25" l="1"/>
  <c r="AF42" i="25" s="1"/>
  <c r="E43" i="25" s="1"/>
  <c r="H42" i="21"/>
  <c r="AF42" i="21" s="1"/>
  <c r="E43" i="21" s="1"/>
  <c r="AF73" i="18"/>
  <c r="E74" i="18" s="1"/>
  <c r="H42" i="17"/>
  <c r="AF42" i="17" s="1"/>
  <c r="E43" i="17" s="1"/>
  <c r="AF72" i="13"/>
  <c r="E73" i="13" s="1"/>
  <c r="AS43" i="25" l="1"/>
  <c r="AS43" i="21"/>
  <c r="AF74" i="18"/>
  <c r="E75" i="18" s="1"/>
  <c r="AS43" i="17"/>
  <c r="AF73" i="13"/>
  <c r="E74" i="13" s="1"/>
  <c r="AT43" i="25"/>
  <c r="AT43" i="21"/>
  <c r="AT43" i="17"/>
  <c r="H43" i="25" l="1"/>
  <c r="AF43" i="25" s="1"/>
  <c r="E44" i="25" s="1"/>
  <c r="H43" i="21"/>
  <c r="AF43" i="21" s="1"/>
  <c r="E44" i="21" s="1"/>
  <c r="AF75" i="18"/>
  <c r="E76" i="18" s="1"/>
  <c r="H43" i="17"/>
  <c r="AF43" i="17" s="1"/>
  <c r="E44" i="17" s="1"/>
  <c r="AF74" i="13"/>
  <c r="E75" i="13" s="1"/>
  <c r="AS44" i="25" l="1"/>
  <c r="AS44" i="21"/>
  <c r="AF76" i="18"/>
  <c r="E77" i="18" s="1"/>
  <c r="AS44" i="17"/>
  <c r="AF75" i="13"/>
  <c r="E76" i="13" s="1"/>
  <c r="AT44" i="25"/>
  <c r="AT44" i="21"/>
  <c r="AT44" i="17"/>
  <c r="H44" i="25" l="1"/>
  <c r="AF44" i="25" s="1"/>
  <c r="E45" i="25" s="1"/>
  <c r="H44" i="21"/>
  <c r="AF44" i="21" s="1"/>
  <c r="E45" i="21" s="1"/>
  <c r="AF77" i="18"/>
  <c r="E78" i="18" s="1"/>
  <c r="H44" i="17"/>
  <c r="AF44" i="17" s="1"/>
  <c r="E45" i="17" s="1"/>
  <c r="AF76" i="13"/>
  <c r="E77" i="13" s="1"/>
  <c r="AS45" i="25" l="1"/>
  <c r="AS45" i="21"/>
  <c r="AF78" i="18"/>
  <c r="E79" i="18" s="1"/>
  <c r="AS45" i="17"/>
  <c r="AF77" i="13"/>
  <c r="E78" i="13" s="1"/>
  <c r="AT45" i="25"/>
  <c r="AT45" i="21"/>
  <c r="AT45" i="17"/>
  <c r="H45" i="25" l="1"/>
  <c r="AF45" i="25" s="1"/>
  <c r="E46" i="25" s="1"/>
  <c r="H45" i="21"/>
  <c r="AF45" i="21" s="1"/>
  <c r="E46" i="21" s="1"/>
  <c r="AF79" i="18"/>
  <c r="E80" i="18" s="1"/>
  <c r="H45" i="17"/>
  <c r="AF45" i="17" s="1"/>
  <c r="E46" i="17" s="1"/>
  <c r="AF78" i="13"/>
  <c r="E79" i="13" s="1"/>
  <c r="AS46" i="25" l="1"/>
  <c r="AS46" i="21"/>
  <c r="AF80" i="18"/>
  <c r="E81" i="18" s="1"/>
  <c r="AS46" i="17"/>
  <c r="AF79" i="13"/>
  <c r="E80" i="13" s="1"/>
  <c r="AT46" i="25"/>
  <c r="AT46" i="21"/>
  <c r="AT46" i="17"/>
  <c r="H46" i="25" l="1"/>
  <c r="AF46" i="25" s="1"/>
  <c r="E47" i="25" s="1"/>
  <c r="H46" i="21"/>
  <c r="AF46" i="21" s="1"/>
  <c r="E47" i="21" s="1"/>
  <c r="AF81" i="18"/>
  <c r="E82" i="18" s="1"/>
  <c r="H46" i="17"/>
  <c r="AF46" i="17" s="1"/>
  <c r="E47" i="17" s="1"/>
  <c r="AF80" i="13"/>
  <c r="E81" i="13" s="1"/>
  <c r="AS47" i="25" l="1"/>
  <c r="AS47" i="21"/>
  <c r="AF82" i="18"/>
  <c r="E83" i="18" s="1"/>
  <c r="AS47" i="17"/>
  <c r="AF81" i="13"/>
  <c r="E82" i="13" s="1"/>
  <c r="AT47" i="25"/>
  <c r="AT47" i="21"/>
  <c r="AT47" i="17"/>
  <c r="H47" i="25" l="1"/>
  <c r="AF47" i="25" s="1"/>
  <c r="E48" i="25" s="1"/>
  <c r="H47" i="21"/>
  <c r="AF47" i="21" s="1"/>
  <c r="E48" i="21" s="1"/>
  <c r="AF83" i="18"/>
  <c r="E84" i="18" s="1"/>
  <c r="H47" i="17"/>
  <c r="AF47" i="17" s="1"/>
  <c r="E48" i="17" s="1"/>
  <c r="AF82" i="13"/>
  <c r="E83" i="13" s="1"/>
  <c r="AS48" i="25" l="1"/>
  <c r="AS48" i="21"/>
  <c r="AF84" i="18"/>
  <c r="E85" i="18" s="1"/>
  <c r="AS48" i="17"/>
  <c r="AF83" i="13"/>
  <c r="E84" i="13" s="1"/>
  <c r="AT48" i="25"/>
  <c r="AT48" i="21"/>
  <c r="AT48" i="17"/>
  <c r="H48" i="25" l="1"/>
  <c r="AF48" i="25" s="1"/>
  <c r="E49" i="25" s="1"/>
  <c r="H48" i="21"/>
  <c r="AF48" i="21" s="1"/>
  <c r="E49" i="21" s="1"/>
  <c r="AF85" i="18"/>
  <c r="E86" i="18" s="1"/>
  <c r="H48" i="17"/>
  <c r="AF48" i="17" s="1"/>
  <c r="E49" i="17" s="1"/>
  <c r="AF84" i="13"/>
  <c r="E85" i="13" s="1"/>
  <c r="AS49" i="25" l="1"/>
  <c r="AS49" i="21"/>
  <c r="AF86" i="18"/>
  <c r="E87" i="18" s="1"/>
  <c r="AS49" i="17"/>
  <c r="AF85" i="13"/>
  <c r="E86" i="13" s="1"/>
  <c r="AT49" i="25"/>
  <c r="AT49" i="21"/>
  <c r="AT49" i="17"/>
  <c r="H49" i="25" l="1"/>
  <c r="AF49" i="25" s="1"/>
  <c r="E50" i="25" s="1"/>
  <c r="H49" i="21"/>
  <c r="AF49" i="21" s="1"/>
  <c r="E50" i="21" s="1"/>
  <c r="AF87" i="18"/>
  <c r="E88" i="18" s="1"/>
  <c r="H49" i="17"/>
  <c r="AF49" i="17" s="1"/>
  <c r="E50" i="17" s="1"/>
  <c r="AF86" i="13"/>
  <c r="E87" i="13" s="1"/>
  <c r="AS50" i="25" l="1"/>
  <c r="AS50" i="21"/>
  <c r="AF88" i="18"/>
  <c r="E89" i="18" s="1"/>
  <c r="AS50" i="17"/>
  <c r="AF87" i="13"/>
  <c r="E88" i="13" s="1"/>
  <c r="AT50" i="25"/>
  <c r="AT50" i="21"/>
  <c r="AT50" i="17"/>
  <c r="H50" i="25" l="1"/>
  <c r="AF50" i="25" s="1"/>
  <c r="E51" i="25" s="1"/>
  <c r="H50" i="21"/>
  <c r="AF50" i="21" s="1"/>
  <c r="E51" i="21" s="1"/>
  <c r="AF89" i="18"/>
  <c r="E90" i="18" s="1"/>
  <c r="H50" i="17"/>
  <c r="AF50" i="17" s="1"/>
  <c r="E51" i="17" s="1"/>
  <c r="AF88" i="13"/>
  <c r="E89" i="13" s="1"/>
  <c r="AS51" i="25" l="1"/>
  <c r="AS51" i="21"/>
  <c r="AF90" i="18"/>
  <c r="E91" i="18" s="1"/>
  <c r="AS51" i="17"/>
  <c r="AF89" i="13"/>
  <c r="E90" i="13" s="1"/>
  <c r="AT51" i="25"/>
  <c r="AT51" i="21"/>
  <c r="AT51" i="17"/>
  <c r="H51" i="25" l="1"/>
  <c r="AF51" i="25" s="1"/>
  <c r="E52" i="25" s="1"/>
  <c r="H51" i="21"/>
  <c r="AF51" i="21" s="1"/>
  <c r="E52" i="21" s="1"/>
  <c r="AF91" i="18"/>
  <c r="E92" i="18" s="1"/>
  <c r="H51" i="17"/>
  <c r="AF51" i="17" s="1"/>
  <c r="E52" i="17" s="1"/>
  <c r="AF90" i="13"/>
  <c r="E91" i="13" s="1"/>
  <c r="AS52" i="25" l="1"/>
  <c r="AS52" i="21"/>
  <c r="AF92" i="18"/>
  <c r="E93" i="18" s="1"/>
  <c r="AS52" i="17"/>
  <c r="AF91" i="13"/>
  <c r="E92" i="13" s="1"/>
  <c r="AT52" i="25"/>
  <c r="AT52" i="21"/>
  <c r="AT52" i="17"/>
  <c r="H52" i="25" l="1"/>
  <c r="AF52" i="25" s="1"/>
  <c r="E53" i="25" s="1"/>
  <c r="H52" i="21"/>
  <c r="AF52" i="21" s="1"/>
  <c r="E53" i="21" s="1"/>
  <c r="AF93" i="18"/>
  <c r="E94" i="18" s="1"/>
  <c r="H52" i="17"/>
  <c r="AF52" i="17" s="1"/>
  <c r="E53" i="17" s="1"/>
  <c r="AF92" i="13"/>
  <c r="E93" i="13" s="1"/>
  <c r="AS53" i="25" l="1"/>
  <c r="AS53" i="21"/>
  <c r="AF94" i="18"/>
  <c r="E95" i="18" s="1"/>
  <c r="AS53" i="17"/>
  <c r="AF93" i="13"/>
  <c r="E94" i="13" s="1"/>
  <c r="AT53" i="25"/>
  <c r="AT53" i="21"/>
  <c r="AT53" i="17"/>
  <c r="H53" i="25" l="1"/>
  <c r="AF53" i="25" s="1"/>
  <c r="E54" i="25" s="1"/>
  <c r="H53" i="21"/>
  <c r="AF53" i="21" s="1"/>
  <c r="E54" i="21" s="1"/>
  <c r="AF95" i="18"/>
  <c r="E96" i="18" s="1"/>
  <c r="H53" i="17"/>
  <c r="AF53" i="17" s="1"/>
  <c r="E54" i="17" s="1"/>
  <c r="AF94" i="13"/>
  <c r="E95" i="13" s="1"/>
  <c r="AS54" i="25" l="1"/>
  <c r="AS54" i="21"/>
  <c r="AF96" i="18"/>
  <c r="E97" i="18" s="1"/>
  <c r="AS54" i="17"/>
  <c r="AF95" i="13"/>
  <c r="E96" i="13" s="1"/>
  <c r="AT54" i="25"/>
  <c r="AT54" i="21"/>
  <c r="AT54" i="17"/>
  <c r="H54" i="25" l="1"/>
  <c r="AF54" i="25" s="1"/>
  <c r="E55" i="25" s="1"/>
  <c r="H54" i="21"/>
  <c r="AF54" i="21" s="1"/>
  <c r="E55" i="21" s="1"/>
  <c r="AF97" i="18"/>
  <c r="E98" i="18" s="1"/>
  <c r="H54" i="17"/>
  <c r="AF54" i="17" s="1"/>
  <c r="E55" i="17" s="1"/>
  <c r="AF96" i="13"/>
  <c r="E97" i="13" s="1"/>
  <c r="AS55" i="25" l="1"/>
  <c r="AS55" i="21"/>
  <c r="AF98" i="18"/>
  <c r="E99" i="18" s="1"/>
  <c r="AS55" i="17"/>
  <c r="AF97" i="13"/>
  <c r="E98" i="13" s="1"/>
  <c r="AT55" i="25"/>
  <c r="AT55" i="21"/>
  <c r="AT55" i="17"/>
  <c r="H55" i="25" l="1"/>
  <c r="AF55" i="25" s="1"/>
  <c r="E56" i="25" s="1"/>
  <c r="H55" i="21"/>
  <c r="AF55" i="21" s="1"/>
  <c r="E56" i="21" s="1"/>
  <c r="AF99" i="18"/>
  <c r="E100" i="18" s="1"/>
  <c r="H55" i="17"/>
  <c r="AF55" i="17" s="1"/>
  <c r="E56" i="17" s="1"/>
  <c r="AF98" i="13"/>
  <c r="E99" i="13" s="1"/>
  <c r="AS56" i="25" l="1"/>
  <c r="AS56" i="21"/>
  <c r="AF100" i="18"/>
  <c r="E101" i="18" s="1"/>
  <c r="AS56" i="17"/>
  <c r="AF99" i="13"/>
  <c r="E100" i="13" s="1"/>
  <c r="AT56" i="25"/>
  <c r="AT56" i="21"/>
  <c r="AT56" i="17"/>
  <c r="H56" i="25" l="1"/>
  <c r="AF56" i="25" s="1"/>
  <c r="E57" i="25" s="1"/>
  <c r="H56" i="21"/>
  <c r="AF56" i="21" s="1"/>
  <c r="E57" i="21" s="1"/>
  <c r="AF101" i="18"/>
  <c r="E102" i="18" s="1"/>
  <c r="H56" i="17"/>
  <c r="AF56" i="17" s="1"/>
  <c r="E57" i="17" s="1"/>
  <c r="AF100" i="13"/>
  <c r="E101" i="13" s="1"/>
  <c r="AS57" i="25" l="1"/>
  <c r="AS57" i="21"/>
  <c r="AF102" i="18"/>
  <c r="E103" i="18" s="1"/>
  <c r="AS57" i="17"/>
  <c r="AF101" i="13"/>
  <c r="E102" i="13" s="1"/>
  <c r="AT57" i="25"/>
  <c r="AT57" i="21"/>
  <c r="AT57" i="17"/>
  <c r="H57" i="25" l="1"/>
  <c r="AF57" i="25" s="1"/>
  <c r="E58" i="25" s="1"/>
  <c r="H57" i="21"/>
  <c r="AF57" i="21" s="1"/>
  <c r="E58" i="21" s="1"/>
  <c r="AF103" i="18"/>
  <c r="E104" i="18" s="1"/>
  <c r="H57" i="17"/>
  <c r="AF57" i="17" s="1"/>
  <c r="E58" i="17" s="1"/>
  <c r="AF102" i="13"/>
  <c r="E103" i="13" s="1"/>
  <c r="AS58" i="25" l="1"/>
  <c r="AS58" i="21"/>
  <c r="AF104" i="18"/>
  <c r="E105" i="18" s="1"/>
  <c r="AS58" i="17"/>
  <c r="AF103" i="13"/>
  <c r="E104" i="13" s="1"/>
  <c r="AT58" i="25"/>
  <c r="AT58" i="21"/>
  <c r="AT58" i="17"/>
  <c r="H58" i="25" l="1"/>
  <c r="AF58" i="25" s="1"/>
  <c r="E59" i="25" s="1"/>
  <c r="H58" i="21"/>
  <c r="AF58" i="21" s="1"/>
  <c r="E59" i="21" s="1"/>
  <c r="AF105" i="18"/>
  <c r="E106" i="18" s="1"/>
  <c r="H58" i="17"/>
  <c r="AF58" i="17" s="1"/>
  <c r="E59" i="17" s="1"/>
  <c r="AF104" i="13"/>
  <c r="E105" i="13" s="1"/>
  <c r="AS59" i="25" l="1"/>
  <c r="AS59" i="21"/>
  <c r="AF106" i="18"/>
  <c r="E107" i="18" s="1"/>
  <c r="AS59" i="17"/>
  <c r="AF105" i="13"/>
  <c r="E106" i="13" s="1"/>
  <c r="AT59" i="25"/>
  <c r="AT59" i="21"/>
  <c r="AT59" i="17"/>
  <c r="H59" i="25" l="1"/>
  <c r="AF59" i="25" s="1"/>
  <c r="E60" i="25" s="1"/>
  <c r="H59" i="21"/>
  <c r="AF59" i="21" s="1"/>
  <c r="E60" i="21" s="1"/>
  <c r="AF107" i="18"/>
  <c r="E108" i="18" s="1"/>
  <c r="H59" i="17"/>
  <c r="AF59" i="17" s="1"/>
  <c r="E60" i="17" s="1"/>
  <c r="AF106" i="13"/>
  <c r="E107" i="13" s="1"/>
  <c r="AS60" i="25" l="1"/>
  <c r="AS60" i="21"/>
  <c r="AF108" i="18"/>
  <c r="E109" i="18" s="1"/>
  <c r="AS60" i="17"/>
  <c r="AF107" i="13"/>
  <c r="E108" i="13" s="1"/>
  <c r="AT60" i="25"/>
  <c r="AT60" i="21"/>
  <c r="AT60" i="17"/>
  <c r="H60" i="25" l="1"/>
  <c r="AF60" i="25" s="1"/>
  <c r="E61" i="25" s="1"/>
  <c r="H60" i="21"/>
  <c r="AF60" i="21" s="1"/>
  <c r="E61" i="21" s="1"/>
  <c r="AF109" i="18"/>
  <c r="E110" i="18" s="1"/>
  <c r="H60" i="17"/>
  <c r="AF60" i="17" s="1"/>
  <c r="E61" i="17" s="1"/>
  <c r="AF108" i="13"/>
  <c r="E109" i="13" s="1"/>
  <c r="AS61" i="25" l="1"/>
  <c r="AS61" i="21"/>
  <c r="AF110" i="18"/>
  <c r="E111" i="18" s="1"/>
  <c r="AS61" i="17"/>
  <c r="AF109" i="13"/>
  <c r="E110" i="13" s="1"/>
  <c r="AT61" i="25"/>
  <c r="AT61" i="21"/>
  <c r="AT61" i="17"/>
  <c r="H61" i="25" l="1"/>
  <c r="AF61" i="25" s="1"/>
  <c r="E62" i="25" s="1"/>
  <c r="H61" i="21"/>
  <c r="AF61" i="21" s="1"/>
  <c r="E62" i="21" s="1"/>
  <c r="AF111" i="18"/>
  <c r="E112" i="18" s="1"/>
  <c r="H61" i="17"/>
  <c r="AF61" i="17" s="1"/>
  <c r="E62" i="17" s="1"/>
  <c r="AF110" i="13"/>
  <c r="E111" i="13" s="1"/>
  <c r="AS62" i="25" l="1"/>
  <c r="AS62" i="21"/>
  <c r="AF112" i="18"/>
  <c r="E113" i="18" s="1"/>
  <c r="AS62" i="17"/>
  <c r="AF111" i="13"/>
  <c r="E112" i="13" s="1"/>
  <c r="AT62" i="25"/>
  <c r="AT62" i="21"/>
  <c r="AT62" i="17"/>
  <c r="H62" i="25" l="1"/>
  <c r="AF62" i="25" s="1"/>
  <c r="E63" i="25" s="1"/>
  <c r="H62" i="21"/>
  <c r="AF62" i="21" s="1"/>
  <c r="E63" i="21" s="1"/>
  <c r="AF113" i="18"/>
  <c r="E114" i="18" s="1"/>
  <c r="H62" i="17"/>
  <c r="AF62" i="17" s="1"/>
  <c r="E63" i="17" s="1"/>
  <c r="AF112" i="13"/>
  <c r="E113" i="13" s="1"/>
  <c r="AS63" i="25" l="1"/>
  <c r="AS63" i="21"/>
  <c r="AF114" i="18"/>
  <c r="E115" i="18" s="1"/>
  <c r="AS63" i="17"/>
  <c r="AF113" i="13"/>
  <c r="E114" i="13" s="1"/>
  <c r="AT63" i="25"/>
  <c r="AT63" i="21"/>
  <c r="AT63" i="17"/>
  <c r="H63" i="25" l="1"/>
  <c r="AF63" i="25" s="1"/>
  <c r="E64" i="25" s="1"/>
  <c r="H63" i="21"/>
  <c r="AF63" i="21" s="1"/>
  <c r="E64" i="21" s="1"/>
  <c r="AF115" i="18"/>
  <c r="E116" i="18" s="1"/>
  <c r="H63" i="17"/>
  <c r="AF63" i="17" s="1"/>
  <c r="E64" i="17" s="1"/>
  <c r="AF114" i="13"/>
  <c r="E115" i="13" s="1"/>
  <c r="AS64" i="25" l="1"/>
  <c r="AS64" i="21"/>
  <c r="AF116" i="18"/>
  <c r="E117" i="18" s="1"/>
  <c r="AS64" i="17"/>
  <c r="AF115" i="13"/>
  <c r="E116" i="13" s="1"/>
  <c r="AT64" i="25"/>
  <c r="AT64" i="21"/>
  <c r="AT64" i="17"/>
  <c r="H64" i="25" l="1"/>
  <c r="AF64" i="25" s="1"/>
  <c r="E65" i="25" s="1"/>
  <c r="H64" i="21"/>
  <c r="AF64" i="21" s="1"/>
  <c r="E65" i="21" s="1"/>
  <c r="AF117" i="18"/>
  <c r="E118" i="18" s="1"/>
  <c r="H64" i="17"/>
  <c r="AF64" i="17" s="1"/>
  <c r="E65" i="17" s="1"/>
  <c r="AF116" i="13"/>
  <c r="E117" i="13" s="1"/>
  <c r="AS65" i="25" l="1"/>
  <c r="AS65" i="21"/>
  <c r="AF118" i="18"/>
  <c r="E119" i="18" s="1"/>
  <c r="AS65" i="17"/>
  <c r="AF117" i="13"/>
  <c r="E118" i="13" s="1"/>
  <c r="AT65" i="25"/>
  <c r="AT65" i="21"/>
  <c r="AT65" i="17"/>
  <c r="H65" i="25" l="1"/>
  <c r="AF65" i="25" s="1"/>
  <c r="E66" i="25" s="1"/>
  <c r="H65" i="21"/>
  <c r="AF65" i="21" s="1"/>
  <c r="E66" i="21" s="1"/>
  <c r="AF119" i="18"/>
  <c r="E120" i="18" s="1"/>
  <c r="H65" i="17"/>
  <c r="AF65" i="17" s="1"/>
  <c r="E66" i="17" s="1"/>
  <c r="AF118" i="13"/>
  <c r="E119" i="13" s="1"/>
  <c r="AS66" i="25" l="1"/>
  <c r="AS66" i="21"/>
  <c r="AF120" i="18"/>
  <c r="E121" i="18" s="1"/>
  <c r="AS66" i="17"/>
  <c r="AF119" i="13"/>
  <c r="E120" i="13" s="1"/>
  <c r="AT66" i="25"/>
  <c r="AT66" i="21"/>
  <c r="AT66" i="17"/>
  <c r="H66" i="25" l="1"/>
  <c r="AF66" i="25" s="1"/>
  <c r="E67" i="25" s="1"/>
  <c r="H66" i="21"/>
  <c r="AF66" i="21" s="1"/>
  <c r="E67" i="21" s="1"/>
  <c r="AF121" i="18"/>
  <c r="E122" i="18" s="1"/>
  <c r="H66" i="17"/>
  <c r="AF66" i="17" s="1"/>
  <c r="E67" i="17" s="1"/>
  <c r="AF120" i="13"/>
  <c r="E121" i="13" s="1"/>
  <c r="AS67" i="25" l="1"/>
  <c r="AS67" i="21"/>
  <c r="AF122" i="18"/>
  <c r="E123" i="18" s="1"/>
  <c r="AS67" i="17"/>
  <c r="AF121" i="13"/>
  <c r="E122" i="13" s="1"/>
  <c r="AT67" i="25"/>
  <c r="AT67" i="21"/>
  <c r="AT67" i="17"/>
  <c r="H67" i="25" l="1"/>
  <c r="AF67" i="25" s="1"/>
  <c r="E68" i="25" s="1"/>
  <c r="H67" i="21"/>
  <c r="AF67" i="21" s="1"/>
  <c r="E68" i="21" s="1"/>
  <c r="AF123" i="18"/>
  <c r="E124" i="18" s="1"/>
  <c r="H67" i="17"/>
  <c r="AF67" i="17" s="1"/>
  <c r="E68" i="17" s="1"/>
  <c r="AF122" i="13"/>
  <c r="E123" i="13" s="1"/>
  <c r="AS68" i="25" l="1"/>
  <c r="AS68" i="21"/>
  <c r="AF124" i="18"/>
  <c r="E125" i="18" s="1"/>
  <c r="AS68" i="17"/>
  <c r="AF123" i="13"/>
  <c r="E124" i="13" s="1"/>
  <c r="AT68" i="25"/>
  <c r="AT68" i="21"/>
  <c r="AT68" i="17"/>
  <c r="H68" i="25" l="1"/>
  <c r="AF68" i="25" s="1"/>
  <c r="E69" i="25" s="1"/>
  <c r="H68" i="21"/>
  <c r="AF68" i="21" s="1"/>
  <c r="E69" i="21" s="1"/>
  <c r="AF125" i="18"/>
  <c r="E126" i="18" s="1"/>
  <c r="H68" i="17"/>
  <c r="AF68" i="17" s="1"/>
  <c r="E69" i="17" s="1"/>
  <c r="AF124" i="13"/>
  <c r="E125" i="13" s="1"/>
  <c r="AS69" i="25" l="1"/>
  <c r="AS69" i="21"/>
  <c r="AF126" i="18"/>
  <c r="E127" i="18" s="1"/>
  <c r="AS69" i="17"/>
  <c r="AF125" i="13"/>
  <c r="E126" i="13" s="1"/>
  <c r="AT69" i="25"/>
  <c r="AT69" i="21"/>
  <c r="AT69" i="17"/>
  <c r="H69" i="25" l="1"/>
  <c r="AF69" i="25" s="1"/>
  <c r="E70" i="25" s="1"/>
  <c r="H69" i="21"/>
  <c r="AF69" i="21" s="1"/>
  <c r="E70" i="21" s="1"/>
  <c r="AF127" i="18"/>
  <c r="E128" i="18" s="1"/>
  <c r="H69" i="17"/>
  <c r="AF69" i="17" s="1"/>
  <c r="E70" i="17" s="1"/>
  <c r="AF126" i="13"/>
  <c r="E127" i="13" s="1"/>
  <c r="AS70" i="25" l="1"/>
  <c r="AS70" i="21"/>
  <c r="AF128" i="18"/>
  <c r="E129" i="18" s="1"/>
  <c r="AS70" i="17"/>
  <c r="AF127" i="13"/>
  <c r="E128" i="13" s="1"/>
  <c r="AT70" i="25"/>
  <c r="AT70" i="21"/>
  <c r="AT70" i="17"/>
  <c r="H70" i="25" l="1"/>
  <c r="AF70" i="25" s="1"/>
  <c r="E71" i="25" s="1"/>
  <c r="H70" i="21"/>
  <c r="AF70" i="21" s="1"/>
  <c r="E71" i="21" s="1"/>
  <c r="AF129" i="18"/>
  <c r="E130" i="18" s="1"/>
  <c r="H70" i="17"/>
  <c r="AF70" i="17" s="1"/>
  <c r="E71" i="17" s="1"/>
  <c r="AF128" i="13"/>
  <c r="E129" i="13" s="1"/>
  <c r="AS71" i="25" l="1"/>
  <c r="AS71" i="21"/>
  <c r="AF130" i="18"/>
  <c r="E131" i="18" s="1"/>
  <c r="AS71" i="17"/>
  <c r="AF129" i="13"/>
  <c r="E130" i="13" s="1"/>
  <c r="AT71" i="25"/>
  <c r="AT71" i="21"/>
  <c r="AT71" i="17"/>
  <c r="H71" i="25" l="1"/>
  <c r="AF71" i="25" s="1"/>
  <c r="E72" i="25" s="1"/>
  <c r="H71" i="21"/>
  <c r="AF71" i="21" s="1"/>
  <c r="E72" i="21" s="1"/>
  <c r="AF131" i="18"/>
  <c r="E132" i="18" s="1"/>
  <c r="H71" i="17"/>
  <c r="AF71" i="17" s="1"/>
  <c r="E72" i="17" s="1"/>
  <c r="AF130" i="13"/>
  <c r="E131" i="13" s="1"/>
  <c r="AS72" i="25" l="1"/>
  <c r="AS72" i="21"/>
  <c r="AF132" i="18"/>
  <c r="E133" i="18" s="1"/>
  <c r="AS72" i="17"/>
  <c r="AF131" i="13"/>
  <c r="E132" i="13" s="1"/>
  <c r="AT72" i="25"/>
  <c r="AT72" i="21"/>
  <c r="AT72" i="17"/>
  <c r="H72" i="25" l="1"/>
  <c r="AF72" i="25" s="1"/>
  <c r="E73" i="25" s="1"/>
  <c r="H72" i="21"/>
  <c r="AF72" i="21" s="1"/>
  <c r="E73" i="21" s="1"/>
  <c r="AF133" i="18"/>
  <c r="E134" i="18" s="1"/>
  <c r="H72" i="17"/>
  <c r="AF72" i="17" s="1"/>
  <c r="E73" i="17" s="1"/>
  <c r="AF132" i="13"/>
  <c r="E133" i="13" s="1"/>
  <c r="AS73" i="25" l="1"/>
  <c r="AS73" i="21"/>
  <c r="AF134" i="18"/>
  <c r="E135" i="18" s="1"/>
  <c r="AS73" i="17"/>
  <c r="AF133" i="13"/>
  <c r="E134" i="13" s="1"/>
  <c r="AT73" i="25"/>
  <c r="AT73" i="21"/>
  <c r="AT73" i="17"/>
  <c r="H73" i="25" l="1"/>
  <c r="AF73" i="25" s="1"/>
  <c r="E74" i="25" s="1"/>
  <c r="H73" i="21"/>
  <c r="AF73" i="21" s="1"/>
  <c r="E74" i="21" s="1"/>
  <c r="AF135" i="18"/>
  <c r="E136" i="18" s="1"/>
  <c r="H73" i="17"/>
  <c r="AF73" i="17" s="1"/>
  <c r="E74" i="17" s="1"/>
  <c r="AF134" i="13"/>
  <c r="E135" i="13" s="1"/>
  <c r="AS74" i="25" l="1"/>
  <c r="AS74" i="21"/>
  <c r="AF136" i="18"/>
  <c r="E137" i="18" s="1"/>
  <c r="AS74" i="17"/>
  <c r="AF135" i="13"/>
  <c r="E136" i="13" s="1"/>
  <c r="AT74" i="25"/>
  <c r="AT74" i="21"/>
  <c r="AT74" i="17"/>
  <c r="H74" i="25" l="1"/>
  <c r="AF74" i="25" s="1"/>
  <c r="E75" i="25" s="1"/>
  <c r="H74" i="21"/>
  <c r="AF74" i="21" s="1"/>
  <c r="E75" i="21" s="1"/>
  <c r="AF137" i="18"/>
  <c r="E138" i="18" s="1"/>
  <c r="H74" i="17"/>
  <c r="AF74" i="17" s="1"/>
  <c r="E75" i="17" s="1"/>
  <c r="AF136" i="13"/>
  <c r="E137" i="13" s="1"/>
  <c r="AS75" i="25" l="1"/>
  <c r="AS75" i="21"/>
  <c r="AF138" i="18"/>
  <c r="E139" i="18" s="1"/>
  <c r="AS75" i="17"/>
  <c r="AF137" i="13"/>
  <c r="E138" i="13" s="1"/>
  <c r="AT75" i="25"/>
  <c r="AT75" i="21"/>
  <c r="AT75" i="17"/>
  <c r="H75" i="25" l="1"/>
  <c r="AF75" i="25" s="1"/>
  <c r="E76" i="25" s="1"/>
  <c r="H75" i="21"/>
  <c r="AF75" i="21" s="1"/>
  <c r="E76" i="21" s="1"/>
  <c r="AF139" i="18"/>
  <c r="E140" i="18" s="1"/>
  <c r="H75" i="17"/>
  <c r="AF75" i="17" s="1"/>
  <c r="E76" i="17" s="1"/>
  <c r="AF138" i="13"/>
  <c r="E139" i="13" s="1"/>
  <c r="AS76" i="25" l="1"/>
  <c r="AS76" i="21"/>
  <c r="AF140" i="18"/>
  <c r="E141" i="18" s="1"/>
  <c r="AS76" i="17"/>
  <c r="AF139" i="13"/>
  <c r="E140" i="13" s="1"/>
  <c r="AT76" i="25"/>
  <c r="AT76" i="21"/>
  <c r="AT76" i="17"/>
  <c r="H76" i="25" l="1"/>
  <c r="AF76" i="25" s="1"/>
  <c r="E77" i="25" s="1"/>
  <c r="H76" i="21"/>
  <c r="AF76" i="21" s="1"/>
  <c r="E77" i="21" s="1"/>
  <c r="AF141" i="18"/>
  <c r="E142" i="18" s="1"/>
  <c r="H76" i="17"/>
  <c r="AF76" i="17" s="1"/>
  <c r="E77" i="17" s="1"/>
  <c r="AF140" i="13"/>
  <c r="E141" i="13" s="1"/>
  <c r="AS77" i="25" l="1"/>
  <c r="AS77" i="21"/>
  <c r="AF142" i="18"/>
  <c r="E143" i="18" s="1"/>
  <c r="AS77" i="17"/>
  <c r="AF141" i="13"/>
  <c r="E142" i="13" s="1"/>
  <c r="AT77" i="25"/>
  <c r="AT77" i="21"/>
  <c r="AT77" i="17"/>
  <c r="H77" i="25" l="1"/>
  <c r="AF77" i="25" s="1"/>
  <c r="E78" i="25" s="1"/>
  <c r="H77" i="21"/>
  <c r="AF77" i="21" s="1"/>
  <c r="E78" i="21" s="1"/>
  <c r="AF143" i="18"/>
  <c r="E144" i="18" s="1"/>
  <c r="H77" i="17"/>
  <c r="AF77" i="17" s="1"/>
  <c r="E78" i="17" s="1"/>
  <c r="AF142" i="13"/>
  <c r="E143" i="13" s="1"/>
  <c r="AS78" i="25" l="1"/>
  <c r="AS78" i="21"/>
  <c r="AF144" i="18"/>
  <c r="E145" i="18" s="1"/>
  <c r="AS78" i="17"/>
  <c r="AF143" i="13"/>
  <c r="E144" i="13" s="1"/>
  <c r="AT78" i="25"/>
  <c r="AT78" i="21"/>
  <c r="AT78" i="17"/>
  <c r="H78" i="25" l="1"/>
  <c r="AF78" i="25" s="1"/>
  <c r="E79" i="25" s="1"/>
  <c r="H78" i="21"/>
  <c r="AF78" i="21" s="1"/>
  <c r="E79" i="21" s="1"/>
  <c r="AF145" i="18"/>
  <c r="E146" i="18" s="1"/>
  <c r="H78" i="17"/>
  <c r="AF78" i="17" s="1"/>
  <c r="E79" i="17" s="1"/>
  <c r="AF144" i="13"/>
  <c r="E145" i="13" s="1"/>
  <c r="AS79" i="25" l="1"/>
  <c r="AS79" i="21"/>
  <c r="AF146" i="18"/>
  <c r="E147" i="18" s="1"/>
  <c r="AS79" i="17"/>
  <c r="AF145" i="13"/>
  <c r="E146" i="13" s="1"/>
  <c r="AT79" i="25"/>
  <c r="AT79" i="21"/>
  <c r="AT79" i="17"/>
  <c r="H79" i="25" l="1"/>
  <c r="AF79" i="25" s="1"/>
  <c r="E80" i="25" s="1"/>
  <c r="H79" i="21"/>
  <c r="AF79" i="21" s="1"/>
  <c r="E80" i="21" s="1"/>
  <c r="AF147" i="18"/>
  <c r="E148" i="18" s="1"/>
  <c r="H79" i="17"/>
  <c r="AF79" i="17" s="1"/>
  <c r="E80" i="17" s="1"/>
  <c r="AF146" i="13"/>
  <c r="E147" i="13" s="1"/>
  <c r="AS80" i="25" l="1"/>
  <c r="AS80" i="21"/>
  <c r="AF148" i="18"/>
  <c r="E149" i="18" s="1"/>
  <c r="AS80" i="17"/>
  <c r="AF147" i="13"/>
  <c r="E148" i="13" s="1"/>
  <c r="AT80" i="25"/>
  <c r="AT80" i="21"/>
  <c r="AT80" i="17"/>
  <c r="H80" i="25" l="1"/>
  <c r="AF80" i="25" s="1"/>
  <c r="E81" i="25" s="1"/>
  <c r="H80" i="21"/>
  <c r="AF80" i="21" s="1"/>
  <c r="E81" i="21" s="1"/>
  <c r="AF149" i="18"/>
  <c r="E150" i="18" s="1"/>
  <c r="H80" i="17"/>
  <c r="AF80" i="17" s="1"/>
  <c r="E81" i="17" s="1"/>
  <c r="AF148" i="13"/>
  <c r="E149" i="13" s="1"/>
  <c r="AS81" i="25" l="1"/>
  <c r="AS81" i="21"/>
  <c r="AF150" i="18"/>
  <c r="E151" i="18" s="1"/>
  <c r="AS81" i="17"/>
  <c r="AF149" i="13"/>
  <c r="E150" i="13" s="1"/>
  <c r="AT81" i="25"/>
  <c r="AT81" i="21"/>
  <c r="AT81" i="17"/>
  <c r="H81" i="25" l="1"/>
  <c r="AF81" i="25" s="1"/>
  <c r="E82" i="25" s="1"/>
  <c r="H81" i="21"/>
  <c r="AF81" i="21" s="1"/>
  <c r="E82" i="21" s="1"/>
  <c r="AF151" i="18"/>
  <c r="E152" i="18" s="1"/>
  <c r="H81" i="17"/>
  <c r="AF81" i="17" s="1"/>
  <c r="E82" i="17" s="1"/>
  <c r="AF150" i="13"/>
  <c r="E151" i="13" s="1"/>
  <c r="AS82" i="25" l="1"/>
  <c r="AS82" i="21"/>
  <c r="AF152" i="18"/>
  <c r="E153" i="18" s="1"/>
  <c r="AS82" i="17"/>
  <c r="AF151" i="13"/>
  <c r="E152" i="13" s="1"/>
  <c r="AT82" i="25"/>
  <c r="AT82" i="21"/>
  <c r="AT82" i="17"/>
  <c r="H82" i="25" l="1"/>
  <c r="AF82" i="25" s="1"/>
  <c r="E83" i="25" s="1"/>
  <c r="H82" i="21"/>
  <c r="AF82" i="21" s="1"/>
  <c r="E83" i="21" s="1"/>
  <c r="AF153" i="18"/>
  <c r="E154" i="18" s="1"/>
  <c r="H82" i="17"/>
  <c r="AF82" i="17" s="1"/>
  <c r="E83" i="17" s="1"/>
  <c r="AF152" i="13"/>
  <c r="E153" i="13" s="1"/>
  <c r="AS83" i="25" l="1"/>
  <c r="AS83" i="21"/>
  <c r="AF154" i="18"/>
  <c r="E155" i="18" s="1"/>
  <c r="AS83" i="17"/>
  <c r="AF153" i="13"/>
  <c r="E154" i="13" s="1"/>
  <c r="AT83" i="25"/>
  <c r="AT83" i="21"/>
  <c r="AT83" i="17"/>
  <c r="H83" i="25" l="1"/>
  <c r="AF83" i="25" s="1"/>
  <c r="E84" i="25" s="1"/>
  <c r="H83" i="21"/>
  <c r="AF83" i="21" s="1"/>
  <c r="E84" i="21" s="1"/>
  <c r="AF155" i="18"/>
  <c r="E156" i="18" s="1"/>
  <c r="H83" i="17"/>
  <c r="AF83" i="17" s="1"/>
  <c r="E84" i="17" s="1"/>
  <c r="AF154" i="13"/>
  <c r="E155" i="13" s="1"/>
  <c r="AS84" i="25" l="1"/>
  <c r="AS84" i="21"/>
  <c r="AF156" i="18"/>
  <c r="E157" i="18" s="1"/>
  <c r="AS84" i="17"/>
  <c r="AF155" i="13"/>
  <c r="E156" i="13" s="1"/>
  <c r="AT84" i="25"/>
  <c r="AT84" i="21"/>
  <c r="AT84" i="17"/>
  <c r="H84" i="25" l="1"/>
  <c r="AF84" i="25" s="1"/>
  <c r="E85" i="25" s="1"/>
  <c r="H84" i="21"/>
  <c r="AF84" i="21" s="1"/>
  <c r="E85" i="21" s="1"/>
  <c r="AF157" i="18"/>
  <c r="E158" i="18" s="1"/>
  <c r="H84" i="17"/>
  <c r="AF84" i="17" s="1"/>
  <c r="E85" i="17" s="1"/>
  <c r="AF156" i="13"/>
  <c r="E157" i="13" s="1"/>
  <c r="AS85" i="25" l="1"/>
  <c r="AS85" i="21"/>
  <c r="AF158" i="18"/>
  <c r="E159" i="18" s="1"/>
  <c r="AS85" i="17"/>
  <c r="AF157" i="13"/>
  <c r="E158" i="13" s="1"/>
  <c r="AT85" i="25"/>
  <c r="AT85" i="21"/>
  <c r="AT85" i="17"/>
  <c r="H85" i="25" l="1"/>
  <c r="AF85" i="25" s="1"/>
  <c r="E86" i="25" s="1"/>
  <c r="H85" i="21"/>
  <c r="AF85" i="21" s="1"/>
  <c r="E86" i="21" s="1"/>
  <c r="AF159" i="18"/>
  <c r="E160" i="18" s="1"/>
  <c r="H85" i="17"/>
  <c r="AF85" i="17" s="1"/>
  <c r="E86" i="17" s="1"/>
  <c r="AF158" i="13"/>
  <c r="E159" i="13" s="1"/>
  <c r="AS86" i="25" l="1"/>
  <c r="AS86" i="21"/>
  <c r="AF160" i="18"/>
  <c r="E161" i="18" s="1"/>
  <c r="AS86" i="17"/>
  <c r="AF159" i="13"/>
  <c r="E160" i="13" s="1"/>
  <c r="AT86" i="25"/>
  <c r="AT86" i="21"/>
  <c r="AT86" i="17"/>
  <c r="H86" i="25" l="1"/>
  <c r="AF86" i="25" s="1"/>
  <c r="E87" i="25" s="1"/>
  <c r="H86" i="21"/>
  <c r="AF86" i="21" s="1"/>
  <c r="E87" i="21" s="1"/>
  <c r="AF161" i="18"/>
  <c r="E162" i="18" s="1"/>
  <c r="H86" i="17"/>
  <c r="AF86" i="17" s="1"/>
  <c r="E87" i="17" s="1"/>
  <c r="AF160" i="13"/>
  <c r="E161" i="13" s="1"/>
  <c r="AS87" i="25" l="1"/>
  <c r="AS87" i="21"/>
  <c r="AF162" i="18"/>
  <c r="E163" i="18" s="1"/>
  <c r="AS87" i="17"/>
  <c r="AF161" i="13"/>
  <c r="E162" i="13" s="1"/>
  <c r="AT87" i="25"/>
  <c r="AT87" i="21"/>
  <c r="AT87" i="17"/>
  <c r="H87" i="25" l="1"/>
  <c r="AF87" i="25" s="1"/>
  <c r="E88" i="25" s="1"/>
  <c r="H87" i="21"/>
  <c r="AF87" i="21" s="1"/>
  <c r="E88" i="21" s="1"/>
  <c r="AF163" i="18"/>
  <c r="E164" i="18" s="1"/>
  <c r="H87" i="17"/>
  <c r="AF87" i="17" s="1"/>
  <c r="E88" i="17" s="1"/>
  <c r="AF162" i="13"/>
  <c r="E163" i="13" s="1"/>
  <c r="AS88" i="25" l="1"/>
  <c r="AS88" i="21"/>
  <c r="AF164" i="18"/>
  <c r="E165" i="18" s="1"/>
  <c r="AS88" i="17"/>
  <c r="AF163" i="13"/>
  <c r="E164" i="13" s="1"/>
  <c r="AT88" i="25"/>
  <c r="AT88" i="21"/>
  <c r="AT88" i="17"/>
  <c r="H88" i="25" l="1"/>
  <c r="AF88" i="25" s="1"/>
  <c r="E89" i="25" s="1"/>
  <c r="H88" i="21"/>
  <c r="AF88" i="21" s="1"/>
  <c r="E89" i="21" s="1"/>
  <c r="AF165" i="18"/>
  <c r="E166" i="18" s="1"/>
  <c r="H88" i="17"/>
  <c r="AF88" i="17" s="1"/>
  <c r="E89" i="17" s="1"/>
  <c r="AF164" i="13"/>
  <c r="E165" i="13" s="1"/>
  <c r="AS89" i="25" l="1"/>
  <c r="AS89" i="21"/>
  <c r="AF166" i="18"/>
  <c r="E167" i="18" s="1"/>
  <c r="AS89" i="17"/>
  <c r="AF165" i="13"/>
  <c r="E166" i="13" s="1"/>
  <c r="AT89" i="25"/>
  <c r="AT89" i="21"/>
  <c r="AT89" i="17"/>
  <c r="H89" i="25" l="1"/>
  <c r="AF89" i="25" s="1"/>
  <c r="E90" i="25" s="1"/>
  <c r="H89" i="21"/>
  <c r="AF89" i="21" s="1"/>
  <c r="E90" i="21" s="1"/>
  <c r="AF167" i="18"/>
  <c r="E168" i="18" s="1"/>
  <c r="H89" i="17"/>
  <c r="AF89" i="17" s="1"/>
  <c r="E90" i="17" s="1"/>
  <c r="AF166" i="13"/>
  <c r="E167" i="13" s="1"/>
  <c r="AS90" i="25" l="1"/>
  <c r="AS90" i="21"/>
  <c r="AF168" i="18"/>
  <c r="E169" i="18" s="1"/>
  <c r="AS90" i="17"/>
  <c r="AF167" i="13"/>
  <c r="E168" i="13" s="1"/>
  <c r="AT90" i="25"/>
  <c r="AT90" i="21"/>
  <c r="AT90" i="17"/>
  <c r="H90" i="25" l="1"/>
  <c r="AF90" i="25" s="1"/>
  <c r="E91" i="25" s="1"/>
  <c r="H90" i="21"/>
  <c r="AF90" i="21" s="1"/>
  <c r="E91" i="21" s="1"/>
  <c r="AF169" i="18"/>
  <c r="E170" i="18" s="1"/>
  <c r="H90" i="17"/>
  <c r="AF90" i="17" s="1"/>
  <c r="E91" i="17" s="1"/>
  <c r="AF168" i="13"/>
  <c r="E169" i="13" s="1"/>
  <c r="AS91" i="25" l="1"/>
  <c r="AS91" i="21"/>
  <c r="AF170" i="18"/>
  <c r="E171" i="18" s="1"/>
  <c r="AS91" i="17"/>
  <c r="AF169" i="13"/>
  <c r="E170" i="13" s="1"/>
  <c r="AT91" i="25"/>
  <c r="AT91" i="21"/>
  <c r="AT91" i="17"/>
  <c r="H91" i="25" l="1"/>
  <c r="AF91" i="25" s="1"/>
  <c r="E92" i="25" s="1"/>
  <c r="H91" i="21"/>
  <c r="AF91" i="21" s="1"/>
  <c r="E92" i="21" s="1"/>
  <c r="AF171" i="18"/>
  <c r="E172" i="18" s="1"/>
  <c r="H91" i="17"/>
  <c r="AF91" i="17" s="1"/>
  <c r="E92" i="17" s="1"/>
  <c r="AF170" i="13"/>
  <c r="E171" i="13" s="1"/>
  <c r="AS92" i="25" l="1"/>
  <c r="AS92" i="21"/>
  <c r="AF172" i="18"/>
  <c r="E173" i="18" s="1"/>
  <c r="AS92" i="17"/>
  <c r="AF171" i="13"/>
  <c r="E172" i="13" s="1"/>
  <c r="AT92" i="25"/>
  <c r="AT92" i="21"/>
  <c r="AT92" i="17"/>
  <c r="H92" i="25" l="1"/>
  <c r="AF92" i="25" s="1"/>
  <c r="E93" i="25" s="1"/>
  <c r="H92" i="21"/>
  <c r="AF92" i="21" s="1"/>
  <c r="E93" i="21" s="1"/>
  <c r="AF173" i="18"/>
  <c r="E174" i="18" s="1"/>
  <c r="H92" i="17"/>
  <c r="AF92" i="17" s="1"/>
  <c r="E93" i="17" s="1"/>
  <c r="AF172" i="13"/>
  <c r="E173" i="13" s="1"/>
  <c r="AS93" i="25" l="1"/>
  <c r="AS93" i="21"/>
  <c r="AF174" i="18"/>
  <c r="E175" i="18" s="1"/>
  <c r="AS93" i="17"/>
  <c r="AF173" i="13"/>
  <c r="E174" i="13" s="1"/>
  <c r="AT93" i="25"/>
  <c r="AT93" i="21"/>
  <c r="AT93" i="17"/>
  <c r="H93" i="25" l="1"/>
  <c r="AF93" i="25" s="1"/>
  <c r="E94" i="25" s="1"/>
  <c r="H93" i="21"/>
  <c r="AF93" i="21" s="1"/>
  <c r="E94" i="21" s="1"/>
  <c r="AF175" i="18"/>
  <c r="E176" i="18" s="1"/>
  <c r="H93" i="17"/>
  <c r="AF93" i="17" s="1"/>
  <c r="E94" i="17" s="1"/>
  <c r="AF174" i="13"/>
  <c r="E175" i="13" s="1"/>
  <c r="AS94" i="25" l="1"/>
  <c r="AS94" i="21"/>
  <c r="AF176" i="18"/>
  <c r="E177" i="18" s="1"/>
  <c r="AS94" i="17"/>
  <c r="AF175" i="13"/>
  <c r="E176" i="13" s="1"/>
  <c r="AT94" i="25"/>
  <c r="AT94" i="21"/>
  <c r="AT94" i="17"/>
  <c r="H94" i="25" l="1"/>
  <c r="AF94" i="25" s="1"/>
  <c r="E95" i="25" s="1"/>
  <c r="H94" i="21"/>
  <c r="AF94" i="21" s="1"/>
  <c r="E95" i="21" s="1"/>
  <c r="AF177" i="18"/>
  <c r="E178" i="18" s="1"/>
  <c r="H94" i="17"/>
  <c r="AF94" i="17" s="1"/>
  <c r="E95" i="17" s="1"/>
  <c r="AF176" i="13"/>
  <c r="E177" i="13" s="1"/>
  <c r="AS95" i="25" l="1"/>
  <c r="AS95" i="21"/>
  <c r="AF178" i="18"/>
  <c r="E179" i="18" s="1"/>
  <c r="AS95" i="17"/>
  <c r="AF177" i="13"/>
  <c r="E178" i="13" s="1"/>
  <c r="AT95" i="25"/>
  <c r="AT95" i="21"/>
  <c r="AT95" i="17"/>
  <c r="H95" i="25" l="1"/>
  <c r="AF95" i="25" s="1"/>
  <c r="E96" i="25" s="1"/>
  <c r="H95" i="21"/>
  <c r="AF95" i="21" s="1"/>
  <c r="E96" i="21" s="1"/>
  <c r="AF179" i="18"/>
  <c r="E180" i="18" s="1"/>
  <c r="H95" i="17"/>
  <c r="AF95" i="17" s="1"/>
  <c r="E96" i="17" s="1"/>
  <c r="AF178" i="13"/>
  <c r="E179" i="13" s="1"/>
  <c r="AS96" i="25" l="1"/>
  <c r="AS96" i="21"/>
  <c r="AF180" i="18"/>
  <c r="E181" i="18" s="1"/>
  <c r="AS96" i="17"/>
  <c r="AF179" i="13"/>
  <c r="E180" i="13" s="1"/>
  <c r="AT96" i="25"/>
  <c r="AT96" i="21"/>
  <c r="AT96" i="17"/>
  <c r="H96" i="25" l="1"/>
  <c r="AF96" i="25" s="1"/>
  <c r="E97" i="25" s="1"/>
  <c r="H96" i="21"/>
  <c r="AF96" i="21" s="1"/>
  <c r="E97" i="21" s="1"/>
  <c r="AF181" i="18"/>
  <c r="E182" i="18" s="1"/>
  <c r="H96" i="17"/>
  <c r="AF96" i="17" s="1"/>
  <c r="E97" i="17" s="1"/>
  <c r="AF180" i="13"/>
  <c r="E181" i="13" s="1"/>
  <c r="AS97" i="25" l="1"/>
  <c r="AS97" i="21"/>
  <c r="AF182" i="18"/>
  <c r="E183" i="18" s="1"/>
  <c r="AS97" i="17"/>
  <c r="AF181" i="13"/>
  <c r="E182" i="13" s="1"/>
  <c r="AT97" i="25"/>
  <c r="AT97" i="21"/>
  <c r="AT97" i="17"/>
  <c r="H97" i="25" l="1"/>
  <c r="AF97" i="25" s="1"/>
  <c r="E98" i="25" s="1"/>
  <c r="H97" i="21"/>
  <c r="AF97" i="21" s="1"/>
  <c r="E98" i="21" s="1"/>
  <c r="AF183" i="18"/>
  <c r="E184" i="18" s="1"/>
  <c r="H97" i="17"/>
  <c r="AF97" i="17" s="1"/>
  <c r="E98" i="17" s="1"/>
  <c r="AF182" i="13"/>
  <c r="E183" i="13" s="1"/>
  <c r="AS98" i="25" l="1"/>
  <c r="AS98" i="21"/>
  <c r="AF184" i="18"/>
  <c r="E185" i="18" s="1"/>
  <c r="AS98" i="17"/>
  <c r="AF183" i="13"/>
  <c r="E184" i="13" s="1"/>
  <c r="AT98" i="25"/>
  <c r="AT98" i="21"/>
  <c r="AT98" i="17"/>
  <c r="H98" i="25" l="1"/>
  <c r="AF98" i="25" s="1"/>
  <c r="E99" i="25" s="1"/>
  <c r="H98" i="21"/>
  <c r="AF98" i="21" s="1"/>
  <c r="E99" i="21" s="1"/>
  <c r="AF185" i="18"/>
  <c r="E186" i="18" s="1"/>
  <c r="H98" i="17"/>
  <c r="AF98" i="17" s="1"/>
  <c r="E99" i="17" s="1"/>
  <c r="AF184" i="13"/>
  <c r="E185" i="13" s="1"/>
  <c r="AS99" i="25" l="1"/>
  <c r="AS99" i="21"/>
  <c r="AF186" i="18"/>
  <c r="E187" i="18" s="1"/>
  <c r="AS99" i="17"/>
  <c r="AF185" i="13"/>
  <c r="E186" i="13" s="1"/>
  <c r="AT99" i="25"/>
  <c r="AT99" i="21"/>
  <c r="AT99" i="17"/>
  <c r="H99" i="25" l="1"/>
  <c r="AF99" i="25" s="1"/>
  <c r="E100" i="25" s="1"/>
  <c r="H99" i="21"/>
  <c r="AF99" i="21" s="1"/>
  <c r="E100" i="21" s="1"/>
  <c r="AF187" i="18"/>
  <c r="E188" i="18" s="1"/>
  <c r="H99" i="17"/>
  <c r="AF99" i="17" s="1"/>
  <c r="E100" i="17" s="1"/>
  <c r="AF186" i="13"/>
  <c r="E187" i="13" s="1"/>
  <c r="AS100" i="25" l="1"/>
  <c r="AS100" i="21"/>
  <c r="AF188" i="18"/>
  <c r="E189" i="18" s="1"/>
  <c r="AS100" i="17"/>
  <c r="AF187" i="13"/>
  <c r="E188" i="13" s="1"/>
  <c r="AT100" i="25"/>
  <c r="AT100" i="21"/>
  <c r="AT100" i="17"/>
  <c r="H100" i="25" l="1"/>
  <c r="AF100" i="25" s="1"/>
  <c r="E101" i="25" s="1"/>
  <c r="H100" i="21"/>
  <c r="AF100" i="21" s="1"/>
  <c r="E101" i="21" s="1"/>
  <c r="AF189" i="18"/>
  <c r="E190" i="18" s="1"/>
  <c r="H100" i="17"/>
  <c r="AF100" i="17" s="1"/>
  <c r="E101" i="17" s="1"/>
  <c r="AF188" i="13"/>
  <c r="E189" i="13" s="1"/>
  <c r="AS101" i="25" l="1"/>
  <c r="AS101" i="21"/>
  <c r="AF190" i="18"/>
  <c r="E191" i="18" s="1"/>
  <c r="AS101" i="17"/>
  <c r="AF189" i="13"/>
  <c r="E190" i="13" s="1"/>
  <c r="AT101" i="25"/>
  <c r="AT101" i="21"/>
  <c r="AT101" i="17"/>
  <c r="H101" i="25" l="1"/>
  <c r="AF101" i="25" s="1"/>
  <c r="E102" i="25" s="1"/>
  <c r="H101" i="21"/>
  <c r="AF101" i="21" s="1"/>
  <c r="E102" i="21" s="1"/>
  <c r="AF191" i="18"/>
  <c r="E192" i="18" s="1"/>
  <c r="H101" i="17"/>
  <c r="AF101" i="17" s="1"/>
  <c r="E102" i="17" s="1"/>
  <c r="AF190" i="13"/>
  <c r="E191" i="13" s="1"/>
  <c r="AS102" i="25" l="1"/>
  <c r="AS102" i="21"/>
  <c r="AF192" i="18"/>
  <c r="E193" i="18" s="1"/>
  <c r="AS102" i="17"/>
  <c r="AF191" i="13"/>
  <c r="E192" i="13" s="1"/>
  <c r="AT102" i="25"/>
  <c r="AT102" i="21"/>
  <c r="AT102" i="17"/>
  <c r="H102" i="25" l="1"/>
  <c r="AF102" i="25" s="1"/>
  <c r="E103" i="25" s="1"/>
  <c r="H102" i="21"/>
  <c r="AF102" i="21" s="1"/>
  <c r="E103" i="21" s="1"/>
  <c r="AF193" i="18"/>
  <c r="E194" i="18" s="1"/>
  <c r="H102" i="17"/>
  <c r="AF102" i="17" s="1"/>
  <c r="E103" i="17" s="1"/>
  <c r="AF192" i="13"/>
  <c r="E193" i="13" s="1"/>
  <c r="AS103" i="25" l="1"/>
  <c r="AS103" i="21"/>
  <c r="AF194" i="18"/>
  <c r="E195" i="18" s="1"/>
  <c r="AS103" i="17"/>
  <c r="AF193" i="13"/>
  <c r="E194" i="13" s="1"/>
  <c r="AT103" i="25"/>
  <c r="AT103" i="21"/>
  <c r="AT103" i="17"/>
  <c r="H103" i="25" l="1"/>
  <c r="AF103" i="25" s="1"/>
  <c r="E104" i="25" s="1"/>
  <c r="H103" i="21"/>
  <c r="AF103" i="21" s="1"/>
  <c r="E104" i="21" s="1"/>
  <c r="AF195" i="18"/>
  <c r="E196" i="18" s="1"/>
  <c r="H103" i="17"/>
  <c r="AF103" i="17" s="1"/>
  <c r="E104" i="17" s="1"/>
  <c r="AF194" i="13"/>
  <c r="E195" i="13" s="1"/>
  <c r="AS104" i="25" l="1"/>
  <c r="AS104" i="21"/>
  <c r="AF196" i="18"/>
  <c r="E197" i="18" s="1"/>
  <c r="AS104" i="17"/>
  <c r="AF195" i="13"/>
  <c r="E196" i="13" s="1"/>
  <c r="AT104" i="25"/>
  <c r="AT104" i="21"/>
  <c r="AT104" i="17"/>
  <c r="H104" i="25" l="1"/>
  <c r="AF104" i="25" s="1"/>
  <c r="E105" i="25" s="1"/>
  <c r="H104" i="21"/>
  <c r="AF104" i="21" s="1"/>
  <c r="E105" i="21" s="1"/>
  <c r="AF197" i="18"/>
  <c r="E198" i="18" s="1"/>
  <c r="H104" i="17"/>
  <c r="AF104" i="17" s="1"/>
  <c r="E105" i="17" s="1"/>
  <c r="AF196" i="13"/>
  <c r="E197" i="13" s="1"/>
  <c r="AS105" i="25" l="1"/>
  <c r="AS105" i="21"/>
  <c r="AF198" i="18"/>
  <c r="E199" i="18" s="1"/>
  <c r="AS105" i="17"/>
  <c r="AF197" i="13"/>
  <c r="E198" i="13" s="1"/>
  <c r="AT105" i="25"/>
  <c r="AT105" i="21"/>
  <c r="AT105" i="17"/>
  <c r="H105" i="25" l="1"/>
  <c r="AF105" i="25" s="1"/>
  <c r="E106" i="25" s="1"/>
  <c r="H105" i="21"/>
  <c r="AF105" i="21" s="1"/>
  <c r="E106" i="21" s="1"/>
  <c r="AF199" i="18"/>
  <c r="E200" i="18" s="1"/>
  <c r="H105" i="17"/>
  <c r="AF105" i="17" s="1"/>
  <c r="E106" i="17" s="1"/>
  <c r="AF198" i="13"/>
  <c r="E199" i="13" s="1"/>
  <c r="AS106" i="25" l="1"/>
  <c r="AS106" i="21"/>
  <c r="AF200" i="18"/>
  <c r="E201" i="18" s="1"/>
  <c r="AS106" i="17"/>
  <c r="AF199" i="13"/>
  <c r="E200" i="13" s="1"/>
  <c r="AT106" i="25"/>
  <c r="AT106" i="21"/>
  <c r="AT106" i="17"/>
  <c r="H106" i="25" l="1"/>
  <c r="AF106" i="25" s="1"/>
  <c r="E107" i="25" s="1"/>
  <c r="H106" i="21"/>
  <c r="AF106" i="21" s="1"/>
  <c r="E107" i="21" s="1"/>
  <c r="AF201" i="18"/>
  <c r="E202" i="18" s="1"/>
  <c r="H106" i="17"/>
  <c r="AF106" i="17" s="1"/>
  <c r="E107" i="17" s="1"/>
  <c r="AF200" i="13"/>
  <c r="E201" i="13" s="1"/>
  <c r="AS107" i="25" l="1"/>
  <c r="AS107" i="21"/>
  <c r="AF202" i="18"/>
  <c r="E203" i="18" s="1"/>
  <c r="AS107" i="17"/>
  <c r="AF201" i="13"/>
  <c r="E202" i="13" s="1"/>
  <c r="AT107" i="25"/>
  <c r="AT107" i="21"/>
  <c r="AT107" i="17"/>
  <c r="H107" i="25" l="1"/>
  <c r="AF107" i="25" s="1"/>
  <c r="E108" i="25" s="1"/>
  <c r="H107" i="21"/>
  <c r="AF107" i="21" s="1"/>
  <c r="E108" i="21" s="1"/>
  <c r="AF203" i="18"/>
  <c r="E204" i="18" s="1"/>
  <c r="H107" i="17"/>
  <c r="AF107" i="17" s="1"/>
  <c r="E108" i="17" s="1"/>
  <c r="AF202" i="13"/>
  <c r="E203" i="13" s="1"/>
  <c r="AS108" i="25" l="1"/>
  <c r="AS108" i="21"/>
  <c r="AF204" i="18"/>
  <c r="E205" i="18" s="1"/>
  <c r="AS108" i="17"/>
  <c r="AF203" i="13"/>
  <c r="E204" i="13" s="1"/>
  <c r="AT108" i="25"/>
  <c r="AT108" i="21"/>
  <c r="AT108" i="17"/>
  <c r="H108" i="25" l="1"/>
  <c r="AF108" i="25" s="1"/>
  <c r="E109" i="25" s="1"/>
  <c r="H108" i="21"/>
  <c r="AF108" i="21" s="1"/>
  <c r="E109" i="21" s="1"/>
  <c r="AF205" i="18"/>
  <c r="E206" i="18" s="1"/>
  <c r="H108" i="17"/>
  <c r="AF108" i="17" s="1"/>
  <c r="E109" i="17" s="1"/>
  <c r="AF204" i="13"/>
  <c r="E205" i="13" s="1"/>
  <c r="AS109" i="25" l="1"/>
  <c r="AS109" i="21"/>
  <c r="AF206" i="18"/>
  <c r="E207" i="18" s="1"/>
  <c r="AS109" i="17"/>
  <c r="AF205" i="13"/>
  <c r="E206" i="13" s="1"/>
  <c r="AT109" i="25"/>
  <c r="AT109" i="21"/>
  <c r="AT109" i="17"/>
  <c r="H109" i="25" l="1"/>
  <c r="AF109" i="25" s="1"/>
  <c r="E110" i="25" s="1"/>
  <c r="H109" i="21"/>
  <c r="AF109" i="21" s="1"/>
  <c r="E110" i="21" s="1"/>
  <c r="AF207" i="18"/>
  <c r="E208" i="18" s="1"/>
  <c r="H109" i="17"/>
  <c r="AF109" i="17" s="1"/>
  <c r="E110" i="17" s="1"/>
  <c r="AF206" i="13"/>
  <c r="E207" i="13" s="1"/>
  <c r="AS110" i="25" l="1"/>
  <c r="AS110" i="21"/>
  <c r="AF208" i="18"/>
  <c r="E209" i="18" s="1"/>
  <c r="AS110" i="17"/>
  <c r="AF207" i="13"/>
  <c r="E208" i="13" s="1"/>
  <c r="AT110" i="25"/>
  <c r="AT110" i="21"/>
  <c r="AT110" i="17"/>
  <c r="H110" i="25" l="1"/>
  <c r="AF110" i="25" s="1"/>
  <c r="E111" i="25" s="1"/>
  <c r="H110" i="21"/>
  <c r="AF110" i="21" s="1"/>
  <c r="E111" i="21" s="1"/>
  <c r="AF209" i="18"/>
  <c r="E210" i="18" s="1"/>
  <c r="H110" i="17"/>
  <c r="AF110" i="17" s="1"/>
  <c r="E111" i="17" s="1"/>
  <c r="AF208" i="13"/>
  <c r="E209" i="13" s="1"/>
  <c r="AS111" i="25" l="1"/>
  <c r="AS111" i="21"/>
  <c r="AF210" i="18"/>
  <c r="E211" i="18" s="1"/>
  <c r="AS111" i="17"/>
  <c r="AF209" i="13"/>
  <c r="E210" i="13" s="1"/>
  <c r="AT111" i="25"/>
  <c r="AT111" i="21"/>
  <c r="AT111" i="17"/>
  <c r="H111" i="25" l="1"/>
  <c r="AF111" i="25" s="1"/>
  <c r="E112" i="25" s="1"/>
  <c r="H111" i="21"/>
  <c r="AF111" i="21" s="1"/>
  <c r="E112" i="21" s="1"/>
  <c r="AF211" i="18"/>
  <c r="E212" i="18" s="1"/>
  <c r="H111" i="17"/>
  <c r="AF111" i="17" s="1"/>
  <c r="E112" i="17" s="1"/>
  <c r="AF210" i="13"/>
  <c r="E211" i="13" s="1"/>
  <c r="AS112" i="25" l="1"/>
  <c r="AS112" i="21"/>
  <c r="AF212" i="18"/>
  <c r="E213" i="18" s="1"/>
  <c r="AS112" i="17"/>
  <c r="AF211" i="13"/>
  <c r="E212" i="13" s="1"/>
  <c r="AT112" i="25"/>
  <c r="AT112" i="21"/>
  <c r="AT112" i="17"/>
  <c r="H112" i="25" l="1"/>
  <c r="AF112" i="25" s="1"/>
  <c r="E113" i="25" s="1"/>
  <c r="H112" i="21"/>
  <c r="AF112" i="21" s="1"/>
  <c r="E113" i="21" s="1"/>
  <c r="AF213" i="18"/>
  <c r="E214" i="18" s="1"/>
  <c r="H112" i="17"/>
  <c r="AF112" i="17" s="1"/>
  <c r="E113" i="17" s="1"/>
  <c r="AF212" i="13"/>
  <c r="E213" i="13" s="1"/>
  <c r="AS113" i="25" l="1"/>
  <c r="AS113" i="21"/>
  <c r="AF214" i="18"/>
  <c r="E215" i="18" s="1"/>
  <c r="AS113" i="17"/>
  <c r="AF213" i="13"/>
  <c r="E214" i="13" s="1"/>
  <c r="AT113" i="25"/>
  <c r="AT113" i="21"/>
  <c r="AT113" i="17"/>
  <c r="H113" i="25" l="1"/>
  <c r="AF113" i="25" s="1"/>
  <c r="E114" i="25" s="1"/>
  <c r="H113" i="21"/>
  <c r="AF113" i="21" s="1"/>
  <c r="E114" i="21" s="1"/>
  <c r="AF215" i="18"/>
  <c r="E216" i="18" s="1"/>
  <c r="H113" i="17"/>
  <c r="AF113" i="17" s="1"/>
  <c r="E114" i="17" s="1"/>
  <c r="AF214" i="13"/>
  <c r="E215" i="13" s="1"/>
  <c r="AS114" i="25" l="1"/>
  <c r="AS114" i="21"/>
  <c r="AF216" i="18"/>
  <c r="E217" i="18" s="1"/>
  <c r="AS114" i="17"/>
  <c r="AF215" i="13"/>
  <c r="E216" i="13" s="1"/>
  <c r="AT114" i="25"/>
  <c r="AT114" i="21"/>
  <c r="AT114" i="17"/>
  <c r="H114" i="25" l="1"/>
  <c r="AF114" i="25" s="1"/>
  <c r="E115" i="25" s="1"/>
  <c r="H114" i="21"/>
  <c r="AF114" i="21" s="1"/>
  <c r="E115" i="21" s="1"/>
  <c r="AF217" i="18"/>
  <c r="E218" i="18" s="1"/>
  <c r="H114" i="17"/>
  <c r="AF114" i="17" s="1"/>
  <c r="E115" i="17" s="1"/>
  <c r="AF216" i="13"/>
  <c r="E217" i="13" s="1"/>
  <c r="AS115" i="25" l="1"/>
  <c r="AS115" i="21"/>
  <c r="AF218" i="18"/>
  <c r="E219" i="18" s="1"/>
  <c r="AS115" i="17"/>
  <c r="AF217" i="13"/>
  <c r="E218" i="13" s="1"/>
  <c r="AT115" i="25"/>
  <c r="AT115" i="21"/>
  <c r="AT115" i="17"/>
  <c r="H115" i="25" l="1"/>
  <c r="AF115" i="25" s="1"/>
  <c r="E116" i="25" s="1"/>
  <c r="H115" i="21"/>
  <c r="AF115" i="21" s="1"/>
  <c r="E116" i="21" s="1"/>
  <c r="AF219" i="18"/>
  <c r="E220" i="18" s="1"/>
  <c r="H115" i="17"/>
  <c r="AF115" i="17" s="1"/>
  <c r="E116" i="17" s="1"/>
  <c r="AF218" i="13"/>
  <c r="E219" i="13" s="1"/>
  <c r="AS116" i="25" l="1"/>
  <c r="AS116" i="21"/>
  <c r="AF220" i="18"/>
  <c r="E221" i="18" s="1"/>
  <c r="AS116" i="17"/>
  <c r="AF219" i="13"/>
  <c r="E220" i="13" s="1"/>
  <c r="AT116" i="25"/>
  <c r="AT116" i="21"/>
  <c r="AT116" i="17"/>
  <c r="H116" i="25" l="1"/>
  <c r="AF116" i="25" s="1"/>
  <c r="E117" i="25" s="1"/>
  <c r="H116" i="21"/>
  <c r="AF116" i="21" s="1"/>
  <c r="E117" i="21" s="1"/>
  <c r="AF221" i="18"/>
  <c r="E222" i="18" s="1"/>
  <c r="H116" i="17"/>
  <c r="AF116" i="17" s="1"/>
  <c r="E117" i="17" s="1"/>
  <c r="AF220" i="13"/>
  <c r="E221" i="13" s="1"/>
  <c r="AS117" i="25" l="1"/>
  <c r="AS117" i="21"/>
  <c r="AF222" i="18"/>
  <c r="E223" i="18" s="1"/>
  <c r="AS117" i="17"/>
  <c r="AF221" i="13"/>
  <c r="E222" i="13" s="1"/>
  <c r="AT117" i="25"/>
  <c r="AT117" i="21"/>
  <c r="AT117" i="17"/>
  <c r="H117" i="25" l="1"/>
  <c r="AF117" i="25" s="1"/>
  <c r="E118" i="25" s="1"/>
  <c r="H117" i="21"/>
  <c r="AF117" i="21" s="1"/>
  <c r="E118" i="21" s="1"/>
  <c r="AF223" i="18"/>
  <c r="E224" i="18" s="1"/>
  <c r="H117" i="17"/>
  <c r="AF117" i="17" s="1"/>
  <c r="E118" i="17" s="1"/>
  <c r="AF222" i="13"/>
  <c r="E223" i="13" s="1"/>
  <c r="AS118" i="25" l="1"/>
  <c r="AS118" i="21"/>
  <c r="AF224" i="18"/>
  <c r="E225" i="18" s="1"/>
  <c r="AS118" i="17"/>
  <c r="AF223" i="13"/>
  <c r="E224" i="13" s="1"/>
  <c r="AT118" i="25"/>
  <c r="AT118" i="21"/>
  <c r="AT118" i="17"/>
  <c r="H118" i="25" l="1"/>
  <c r="AF118" i="25" s="1"/>
  <c r="E119" i="25" s="1"/>
  <c r="H118" i="21"/>
  <c r="AF118" i="21" s="1"/>
  <c r="E119" i="21" s="1"/>
  <c r="AF225" i="18"/>
  <c r="E226" i="18" s="1"/>
  <c r="H118" i="17"/>
  <c r="AF118" i="17" s="1"/>
  <c r="E119" i="17" s="1"/>
  <c r="AF224" i="13"/>
  <c r="E225" i="13" s="1"/>
  <c r="AS119" i="25" l="1"/>
  <c r="AS119" i="21"/>
  <c r="AF226" i="18"/>
  <c r="E227" i="18" s="1"/>
  <c r="AS119" i="17"/>
  <c r="AF225" i="13"/>
  <c r="E226" i="13" s="1"/>
  <c r="AT119" i="25"/>
  <c r="AT119" i="21"/>
  <c r="AT119" i="17"/>
  <c r="H119" i="25" l="1"/>
  <c r="AF119" i="25" s="1"/>
  <c r="E120" i="25" s="1"/>
  <c r="H119" i="21"/>
  <c r="AF119" i="21" s="1"/>
  <c r="E120" i="21" s="1"/>
  <c r="AF227" i="18"/>
  <c r="E228" i="18" s="1"/>
  <c r="H119" i="17"/>
  <c r="AF119" i="17" s="1"/>
  <c r="E120" i="17" s="1"/>
  <c r="AF226" i="13"/>
  <c r="E227" i="13" s="1"/>
  <c r="AS120" i="25" l="1"/>
  <c r="AS120" i="21"/>
  <c r="AF228" i="18"/>
  <c r="E229" i="18" s="1"/>
  <c r="AS120" i="17"/>
  <c r="AF227" i="13"/>
  <c r="E228" i="13" s="1"/>
  <c r="AT120" i="25"/>
  <c r="AT120" i="21"/>
  <c r="AT120" i="17"/>
  <c r="H120" i="25" l="1"/>
  <c r="AF120" i="25" s="1"/>
  <c r="E121" i="25" s="1"/>
  <c r="H120" i="21"/>
  <c r="AF120" i="21" s="1"/>
  <c r="E121" i="21" s="1"/>
  <c r="AF229" i="18"/>
  <c r="E230" i="18" s="1"/>
  <c r="H120" i="17"/>
  <c r="AF120" i="17" s="1"/>
  <c r="E121" i="17" s="1"/>
  <c r="AF228" i="13"/>
  <c r="E229" i="13" s="1"/>
  <c r="AS121" i="25" l="1"/>
  <c r="AS121" i="21"/>
  <c r="AF230" i="18"/>
  <c r="E231" i="18" s="1"/>
  <c r="AS121" i="17"/>
  <c r="AF229" i="13"/>
  <c r="E230" i="13" s="1"/>
  <c r="AT121" i="25"/>
  <c r="AT121" i="21"/>
  <c r="AT121" i="17"/>
  <c r="H121" i="25" l="1"/>
  <c r="AF121" i="25" s="1"/>
  <c r="E122" i="25" s="1"/>
  <c r="H121" i="21"/>
  <c r="AF121" i="21" s="1"/>
  <c r="E122" i="21" s="1"/>
  <c r="AF231" i="18"/>
  <c r="E232" i="18" s="1"/>
  <c r="H121" i="17"/>
  <c r="AF121" i="17" s="1"/>
  <c r="E122" i="17" s="1"/>
  <c r="AF230" i="13"/>
  <c r="E231" i="13" s="1"/>
  <c r="AS122" i="25" l="1"/>
  <c r="AS122" i="21"/>
  <c r="AF232" i="18"/>
  <c r="E233" i="18" s="1"/>
  <c r="AS122" i="17"/>
  <c r="AF231" i="13"/>
  <c r="E232" i="13" s="1"/>
  <c r="AT122" i="25"/>
  <c r="AT122" i="21"/>
  <c r="AT122" i="17"/>
  <c r="H122" i="25" l="1"/>
  <c r="AF122" i="25" s="1"/>
  <c r="E123" i="25" s="1"/>
  <c r="H122" i="21"/>
  <c r="AF122" i="21" s="1"/>
  <c r="E123" i="21" s="1"/>
  <c r="AF233" i="18"/>
  <c r="E234" i="18" s="1"/>
  <c r="H122" i="17"/>
  <c r="AF122" i="17" s="1"/>
  <c r="E123" i="17" s="1"/>
  <c r="AF232" i="13"/>
  <c r="E233" i="13" s="1"/>
  <c r="AS123" i="25" l="1"/>
  <c r="AS123" i="21"/>
  <c r="AF234" i="18"/>
  <c r="E235" i="18" s="1"/>
  <c r="AS123" i="17"/>
  <c r="AF233" i="13"/>
  <c r="E234" i="13" s="1"/>
  <c r="AT123" i="25"/>
  <c r="AT123" i="21"/>
  <c r="AT123" i="17"/>
  <c r="H123" i="25" l="1"/>
  <c r="AF123" i="25" s="1"/>
  <c r="E124" i="25" s="1"/>
  <c r="H123" i="21"/>
  <c r="AF123" i="21" s="1"/>
  <c r="E124" i="21" s="1"/>
  <c r="AF235" i="18"/>
  <c r="E236" i="18" s="1"/>
  <c r="H123" i="17"/>
  <c r="AF123" i="17" s="1"/>
  <c r="E124" i="17" s="1"/>
  <c r="AF234" i="13"/>
  <c r="E235" i="13" s="1"/>
  <c r="AS124" i="25" l="1"/>
  <c r="AS124" i="21"/>
  <c r="AF236" i="18"/>
  <c r="E237" i="18" s="1"/>
  <c r="AS124" i="17"/>
  <c r="AF235" i="13"/>
  <c r="E236" i="13" s="1"/>
  <c r="AT124" i="25"/>
  <c r="AT124" i="21"/>
  <c r="AT124" i="17"/>
  <c r="H124" i="25" l="1"/>
  <c r="AF124" i="25" s="1"/>
  <c r="E125" i="25" s="1"/>
  <c r="H124" i="21"/>
  <c r="AF124" i="21" s="1"/>
  <c r="E125" i="21" s="1"/>
  <c r="AF237" i="18"/>
  <c r="E238" i="18" s="1"/>
  <c r="H124" i="17"/>
  <c r="AF124" i="17" s="1"/>
  <c r="E125" i="17" s="1"/>
  <c r="AF236" i="13"/>
  <c r="E237" i="13" s="1"/>
  <c r="AS125" i="25" l="1"/>
  <c r="AS125" i="21"/>
  <c r="AF238" i="18"/>
  <c r="E239" i="18" s="1"/>
  <c r="AS125" i="17"/>
  <c r="AF237" i="13"/>
  <c r="E238" i="13" s="1"/>
  <c r="AT125" i="25"/>
  <c r="AT125" i="21"/>
  <c r="AT125" i="17"/>
  <c r="H125" i="25" l="1"/>
  <c r="AF125" i="25" s="1"/>
  <c r="E126" i="25" s="1"/>
  <c r="H125" i="21"/>
  <c r="AF125" i="21" s="1"/>
  <c r="E126" i="21" s="1"/>
  <c r="AF239" i="18"/>
  <c r="E240" i="18" s="1"/>
  <c r="H125" i="17"/>
  <c r="AF125" i="17" s="1"/>
  <c r="E126" i="17" s="1"/>
  <c r="AF238" i="13"/>
  <c r="E239" i="13" s="1"/>
  <c r="AS126" i="25" l="1"/>
  <c r="AS126" i="21"/>
  <c r="AF240" i="18"/>
  <c r="E241" i="18" s="1"/>
  <c r="AS126" i="17"/>
  <c r="AF239" i="13"/>
  <c r="E240" i="13" s="1"/>
  <c r="AT126" i="25"/>
  <c r="AT126" i="21"/>
  <c r="AT126" i="17"/>
  <c r="H126" i="25" l="1"/>
  <c r="AF126" i="25" s="1"/>
  <c r="E127" i="25" s="1"/>
  <c r="H126" i="21"/>
  <c r="AF126" i="21" s="1"/>
  <c r="E127" i="21" s="1"/>
  <c r="AF241" i="18"/>
  <c r="E242" i="18" s="1"/>
  <c r="H126" i="17"/>
  <c r="AF126" i="17" s="1"/>
  <c r="E127" i="17" s="1"/>
  <c r="AF240" i="13"/>
  <c r="E241" i="13" s="1"/>
  <c r="AS127" i="25" l="1"/>
  <c r="AS127" i="21"/>
  <c r="AF242" i="18"/>
  <c r="E243" i="18" s="1"/>
  <c r="AS127" i="17"/>
  <c r="AF241" i="13"/>
  <c r="E242" i="13" s="1"/>
  <c r="AT127" i="25"/>
  <c r="AT127" i="21"/>
  <c r="AT127" i="17"/>
  <c r="H127" i="25" l="1"/>
  <c r="AF127" i="25" s="1"/>
  <c r="E128" i="25" s="1"/>
  <c r="H127" i="21"/>
  <c r="AF127" i="21" s="1"/>
  <c r="E128" i="21" s="1"/>
  <c r="AF243" i="18"/>
  <c r="E244" i="18" s="1"/>
  <c r="H127" i="17"/>
  <c r="AF127" i="17" s="1"/>
  <c r="E128" i="17" s="1"/>
  <c r="AF242" i="13"/>
  <c r="E243" i="13" s="1"/>
  <c r="AS128" i="25" l="1"/>
  <c r="AS128" i="21"/>
  <c r="AF244" i="18"/>
  <c r="E245" i="18" s="1"/>
  <c r="AS128" i="17"/>
  <c r="AF243" i="13"/>
  <c r="E244" i="13" s="1"/>
  <c r="AT128" i="25"/>
  <c r="AT128" i="21"/>
  <c r="AT128" i="17"/>
  <c r="H128" i="25" l="1"/>
  <c r="AF128" i="25" s="1"/>
  <c r="E129" i="25" s="1"/>
  <c r="H128" i="21"/>
  <c r="AF128" i="21" s="1"/>
  <c r="E129" i="21" s="1"/>
  <c r="AF245" i="18"/>
  <c r="E246" i="18" s="1"/>
  <c r="H128" i="17"/>
  <c r="AF128" i="17" s="1"/>
  <c r="E129" i="17" s="1"/>
  <c r="AF244" i="13"/>
  <c r="E245" i="13" s="1"/>
  <c r="AS129" i="25" l="1"/>
  <c r="AS129" i="21"/>
  <c r="AF246" i="18"/>
  <c r="E247" i="18" s="1"/>
  <c r="AS129" i="17"/>
  <c r="AF245" i="13"/>
  <c r="E246" i="13" s="1"/>
  <c r="AT129" i="25"/>
  <c r="AT129" i="21"/>
  <c r="AT129" i="17"/>
  <c r="H129" i="25" l="1"/>
  <c r="AF129" i="25" s="1"/>
  <c r="E130" i="25" s="1"/>
  <c r="H129" i="21"/>
  <c r="AF129" i="21" s="1"/>
  <c r="E130" i="21" s="1"/>
  <c r="AF247" i="18"/>
  <c r="E248" i="18" s="1"/>
  <c r="H129" i="17"/>
  <c r="AF129" i="17" s="1"/>
  <c r="E130" i="17" s="1"/>
  <c r="AF246" i="13"/>
  <c r="E247" i="13" s="1"/>
  <c r="AS130" i="25" l="1"/>
  <c r="AS130" i="21"/>
  <c r="AF248" i="18"/>
  <c r="E249" i="18" s="1"/>
  <c r="AS130" i="17"/>
  <c r="AF247" i="13"/>
  <c r="E248" i="13" s="1"/>
  <c r="AT130" i="25"/>
  <c r="AT130" i="21"/>
  <c r="AT130" i="17"/>
  <c r="H130" i="25" l="1"/>
  <c r="AF130" i="25" s="1"/>
  <c r="E131" i="25" s="1"/>
  <c r="H130" i="21"/>
  <c r="AF130" i="21" s="1"/>
  <c r="E131" i="21" s="1"/>
  <c r="AF249" i="18"/>
  <c r="E250" i="18" s="1"/>
  <c r="H130" i="17"/>
  <c r="AF130" i="17" s="1"/>
  <c r="E131" i="17" s="1"/>
  <c r="AF248" i="13"/>
  <c r="E249" i="13" s="1"/>
  <c r="AS131" i="25" l="1"/>
  <c r="AS131" i="21"/>
  <c r="AF250" i="18"/>
  <c r="E251" i="18" s="1"/>
  <c r="AS131" i="17"/>
  <c r="AF249" i="13"/>
  <c r="E250" i="13" s="1"/>
  <c r="AT131" i="25"/>
  <c r="AT131" i="21"/>
  <c r="AT131" i="17"/>
  <c r="H131" i="25" l="1"/>
  <c r="AF131" i="25" s="1"/>
  <c r="E132" i="25" s="1"/>
  <c r="H131" i="21"/>
  <c r="AF131" i="21" s="1"/>
  <c r="E132" i="21" s="1"/>
  <c r="AF251" i="18"/>
  <c r="E252" i="18" s="1"/>
  <c r="H131" i="17"/>
  <c r="AF131" i="17" s="1"/>
  <c r="E132" i="17" s="1"/>
  <c r="AF250" i="13"/>
  <c r="E251" i="13" s="1"/>
  <c r="AS132" i="25" l="1"/>
  <c r="AS132" i="21"/>
  <c r="AF252" i="18"/>
  <c r="E253" i="18" s="1"/>
  <c r="AS132" i="17"/>
  <c r="AF251" i="13"/>
  <c r="E252" i="13" s="1"/>
  <c r="AT132" i="25"/>
  <c r="AT132" i="21"/>
  <c r="AT132" i="17"/>
  <c r="H132" i="25" l="1"/>
  <c r="AF132" i="25" s="1"/>
  <c r="E133" i="25" s="1"/>
  <c r="H132" i="21"/>
  <c r="AF132" i="21" s="1"/>
  <c r="E133" i="21" s="1"/>
  <c r="AF253" i="18"/>
  <c r="E254" i="18" s="1"/>
  <c r="H132" i="17"/>
  <c r="AF132" i="17" s="1"/>
  <c r="E133" i="17" s="1"/>
  <c r="AF252" i="13"/>
  <c r="E253" i="13" s="1"/>
  <c r="AS133" i="25" l="1"/>
  <c r="AS133" i="21"/>
  <c r="AF254" i="18"/>
  <c r="E255" i="18" s="1"/>
  <c r="AS133" i="17"/>
  <c r="AF253" i="13"/>
  <c r="E254" i="13" s="1"/>
  <c r="AT133" i="25"/>
  <c r="AT133" i="21"/>
  <c r="AT133" i="17"/>
  <c r="H133" i="25" l="1"/>
  <c r="AF133" i="25" s="1"/>
  <c r="E134" i="25" s="1"/>
  <c r="H133" i="21"/>
  <c r="AF133" i="21" s="1"/>
  <c r="E134" i="21" s="1"/>
  <c r="AF255" i="18"/>
  <c r="E256" i="18" s="1"/>
  <c r="H133" i="17"/>
  <c r="AF133" i="17" s="1"/>
  <c r="E134" i="17" s="1"/>
  <c r="AF254" i="13"/>
  <c r="E255" i="13" s="1"/>
  <c r="AS134" i="25" l="1"/>
  <c r="AS134" i="21"/>
  <c r="AF256" i="18"/>
  <c r="E257" i="18" s="1"/>
  <c r="AS134" i="17"/>
  <c r="AF255" i="13"/>
  <c r="E256" i="13" s="1"/>
  <c r="AT134" i="25"/>
  <c r="AT134" i="21"/>
  <c r="AT134" i="17"/>
  <c r="H134" i="25" l="1"/>
  <c r="AF134" i="25" s="1"/>
  <c r="E135" i="25" s="1"/>
  <c r="H134" i="21"/>
  <c r="AF134" i="21" s="1"/>
  <c r="E135" i="21" s="1"/>
  <c r="AF257" i="18"/>
  <c r="E258" i="18" s="1"/>
  <c r="H134" i="17"/>
  <c r="AF134" i="17" s="1"/>
  <c r="E135" i="17" s="1"/>
  <c r="AF256" i="13"/>
  <c r="E257" i="13" s="1"/>
  <c r="AS135" i="25" l="1"/>
  <c r="AS135" i="21"/>
  <c r="AF258" i="18"/>
  <c r="E259" i="18" s="1"/>
  <c r="AS135" i="17"/>
  <c r="AF257" i="13"/>
  <c r="E258" i="13" s="1"/>
  <c r="AT135" i="25"/>
  <c r="AT135" i="21"/>
  <c r="AT135" i="17"/>
  <c r="H135" i="25" l="1"/>
  <c r="AF135" i="25" s="1"/>
  <c r="E136" i="25" s="1"/>
  <c r="H135" i="21"/>
  <c r="AF135" i="21" s="1"/>
  <c r="E136" i="21" s="1"/>
  <c r="AF259" i="18"/>
  <c r="E260" i="18" s="1"/>
  <c r="H135" i="17"/>
  <c r="AF135" i="17" s="1"/>
  <c r="E136" i="17" s="1"/>
  <c r="AF258" i="13"/>
  <c r="E259" i="13" s="1"/>
  <c r="AS136" i="25" l="1"/>
  <c r="AS136" i="21"/>
  <c r="AF260" i="18"/>
  <c r="E261" i="18" s="1"/>
  <c r="AS136" i="17"/>
  <c r="AF259" i="13"/>
  <c r="E260" i="13" s="1"/>
  <c r="AT136" i="25"/>
  <c r="AT136" i="21"/>
  <c r="AT136" i="17"/>
  <c r="H136" i="25" l="1"/>
  <c r="AF136" i="25" s="1"/>
  <c r="E137" i="25" s="1"/>
  <c r="H136" i="21"/>
  <c r="AF136" i="21" s="1"/>
  <c r="E137" i="21" s="1"/>
  <c r="AF261" i="18"/>
  <c r="E262" i="18" s="1"/>
  <c r="H136" i="17"/>
  <c r="AF136" i="17" s="1"/>
  <c r="E137" i="17" s="1"/>
  <c r="AF260" i="13"/>
  <c r="E261" i="13" s="1"/>
  <c r="AS137" i="25" l="1"/>
  <c r="AS137" i="21"/>
  <c r="AF262" i="18"/>
  <c r="E263" i="18" s="1"/>
  <c r="AS137" i="17"/>
  <c r="AF261" i="13"/>
  <c r="E262" i="13" s="1"/>
  <c r="AT137" i="25"/>
  <c r="AT137" i="21"/>
  <c r="AT137" i="17"/>
  <c r="H137" i="25" l="1"/>
  <c r="AF137" i="25" s="1"/>
  <c r="E138" i="25" s="1"/>
  <c r="H137" i="21"/>
  <c r="AF137" i="21" s="1"/>
  <c r="E138" i="21" s="1"/>
  <c r="AF263" i="18"/>
  <c r="E264" i="18" s="1"/>
  <c r="H137" i="17"/>
  <c r="AF137" i="17" s="1"/>
  <c r="E138" i="17" s="1"/>
  <c r="AF262" i="13"/>
  <c r="E263" i="13" s="1"/>
  <c r="AS138" i="25" l="1"/>
  <c r="AS138" i="21"/>
  <c r="AF264" i="18"/>
  <c r="E265" i="18" s="1"/>
  <c r="AS138" i="17"/>
  <c r="AF263" i="13"/>
  <c r="E264" i="13" s="1"/>
  <c r="AT138" i="25"/>
  <c r="AT138" i="21"/>
  <c r="AT138" i="17"/>
  <c r="H138" i="25" l="1"/>
  <c r="AF138" i="25" s="1"/>
  <c r="E139" i="25" s="1"/>
  <c r="H138" i="21"/>
  <c r="AF138" i="21" s="1"/>
  <c r="E139" i="21" s="1"/>
  <c r="AF265" i="18"/>
  <c r="E266" i="18" s="1"/>
  <c r="H138" i="17"/>
  <c r="AF138" i="17" s="1"/>
  <c r="E139" i="17" s="1"/>
  <c r="AF264" i="13"/>
  <c r="E265" i="13" s="1"/>
  <c r="AS139" i="25" l="1"/>
  <c r="AS139" i="21"/>
  <c r="AF266" i="18"/>
  <c r="E267" i="18" s="1"/>
  <c r="AS139" i="17"/>
  <c r="AF265" i="13"/>
  <c r="E266" i="13" s="1"/>
  <c r="AT139" i="25"/>
  <c r="AT139" i="21"/>
  <c r="AT139" i="17"/>
  <c r="H139" i="25" l="1"/>
  <c r="AF139" i="25" s="1"/>
  <c r="E140" i="25" s="1"/>
  <c r="H139" i="21"/>
  <c r="AF139" i="21" s="1"/>
  <c r="E140" i="21" s="1"/>
  <c r="AF267" i="18"/>
  <c r="E268" i="18" s="1"/>
  <c r="H139" i="17"/>
  <c r="AF139" i="17" s="1"/>
  <c r="E140" i="17" s="1"/>
  <c r="AF266" i="13"/>
  <c r="E267" i="13" s="1"/>
  <c r="AS140" i="25" l="1"/>
  <c r="AS140" i="21"/>
  <c r="AF268" i="18"/>
  <c r="E269" i="18" s="1"/>
  <c r="AS140" i="17"/>
  <c r="AF267" i="13"/>
  <c r="E268" i="13" s="1"/>
  <c r="AT140" i="25"/>
  <c r="AT140" i="21"/>
  <c r="AT140" i="17"/>
  <c r="H140" i="25" l="1"/>
  <c r="AF140" i="25" s="1"/>
  <c r="E141" i="25" s="1"/>
  <c r="H140" i="21"/>
  <c r="AF140" i="21" s="1"/>
  <c r="E141" i="21" s="1"/>
  <c r="AF269" i="18"/>
  <c r="E270" i="18" s="1"/>
  <c r="H140" i="17"/>
  <c r="AF140" i="17" s="1"/>
  <c r="E141" i="17" s="1"/>
  <c r="AF268" i="13"/>
  <c r="E269" i="13" s="1"/>
  <c r="AS141" i="25" l="1"/>
  <c r="AS141" i="21"/>
  <c r="AF270" i="18"/>
  <c r="E271" i="18" s="1"/>
  <c r="AS141" i="17"/>
  <c r="AF269" i="13"/>
  <c r="E270" i="13" s="1"/>
  <c r="AT141" i="25"/>
  <c r="AT141" i="21"/>
  <c r="AT141" i="17"/>
  <c r="H141" i="25" l="1"/>
  <c r="AF141" i="25" s="1"/>
  <c r="E142" i="25" s="1"/>
  <c r="H141" i="21"/>
  <c r="AF141" i="21" s="1"/>
  <c r="E142" i="21" s="1"/>
  <c r="AF271" i="18"/>
  <c r="E272" i="18" s="1"/>
  <c r="H141" i="17"/>
  <c r="AF141" i="17" s="1"/>
  <c r="E142" i="17" s="1"/>
  <c r="AF270" i="13"/>
  <c r="E271" i="13" s="1"/>
  <c r="AS142" i="25" l="1"/>
  <c r="AS142" i="21"/>
  <c r="AF272" i="18"/>
  <c r="E273" i="18" s="1"/>
  <c r="AS142" i="17"/>
  <c r="AF271" i="13"/>
  <c r="E272" i="13" s="1"/>
  <c r="AT142" i="25"/>
  <c r="AT142" i="21"/>
  <c r="AT142" i="17"/>
  <c r="H142" i="25" l="1"/>
  <c r="AF142" i="25" s="1"/>
  <c r="E143" i="25" s="1"/>
  <c r="H142" i="21"/>
  <c r="AF142" i="21" s="1"/>
  <c r="E143" i="21" s="1"/>
  <c r="AF273" i="18"/>
  <c r="E274" i="18" s="1"/>
  <c r="H142" i="17"/>
  <c r="AF142" i="17" s="1"/>
  <c r="E143" i="17" s="1"/>
  <c r="AF272" i="13"/>
  <c r="E273" i="13" s="1"/>
  <c r="AS143" i="25" l="1"/>
  <c r="AS143" i="21"/>
  <c r="AF274" i="18"/>
  <c r="E275" i="18" s="1"/>
  <c r="AS143" i="17"/>
  <c r="AF273" i="13"/>
  <c r="E274" i="13" s="1"/>
  <c r="AT143" i="25"/>
  <c r="AT143" i="21"/>
  <c r="AT143" i="17"/>
  <c r="H143" i="25" l="1"/>
  <c r="AF143" i="25" s="1"/>
  <c r="E144" i="25" s="1"/>
  <c r="H143" i="21"/>
  <c r="AF143" i="21" s="1"/>
  <c r="E144" i="21" s="1"/>
  <c r="AF275" i="18"/>
  <c r="E276" i="18" s="1"/>
  <c r="H143" i="17"/>
  <c r="AF143" i="17" s="1"/>
  <c r="E144" i="17" s="1"/>
  <c r="AF274" i="13"/>
  <c r="E275" i="13" s="1"/>
  <c r="AS144" i="25" l="1"/>
  <c r="AS144" i="21"/>
  <c r="AF276" i="18"/>
  <c r="E277" i="18" s="1"/>
  <c r="AS144" i="17"/>
  <c r="AF275" i="13"/>
  <c r="E276" i="13" s="1"/>
  <c r="AT144" i="25"/>
  <c r="AT144" i="21"/>
  <c r="AT144" i="17"/>
  <c r="H144" i="25" l="1"/>
  <c r="AF144" i="25" s="1"/>
  <c r="E145" i="25" s="1"/>
  <c r="H144" i="21"/>
  <c r="AF144" i="21" s="1"/>
  <c r="E145" i="21" s="1"/>
  <c r="AF277" i="18"/>
  <c r="E278" i="18" s="1"/>
  <c r="H144" i="17"/>
  <c r="AF144" i="17" s="1"/>
  <c r="E145" i="17" s="1"/>
  <c r="AF276" i="13"/>
  <c r="E277" i="13" s="1"/>
  <c r="AS145" i="25" l="1"/>
  <c r="AS145" i="21"/>
  <c r="AF278" i="18"/>
  <c r="E279" i="18" s="1"/>
  <c r="AS145" i="17"/>
  <c r="AF277" i="13"/>
  <c r="E278" i="13" s="1"/>
  <c r="AT145" i="25"/>
  <c r="AT145" i="21"/>
  <c r="AT145" i="17"/>
  <c r="H145" i="25" l="1"/>
  <c r="AF145" i="25" s="1"/>
  <c r="E146" i="25" s="1"/>
  <c r="H145" i="21"/>
  <c r="AF145" i="21" s="1"/>
  <c r="E146" i="21" s="1"/>
  <c r="AF279" i="18"/>
  <c r="E280" i="18" s="1"/>
  <c r="H145" i="17"/>
  <c r="AF145" i="17" s="1"/>
  <c r="E146" i="17" s="1"/>
  <c r="AF278" i="13"/>
  <c r="E279" i="13" s="1"/>
  <c r="AS146" i="25" l="1"/>
  <c r="AS146" i="21"/>
  <c r="AF280" i="18"/>
  <c r="E281" i="18" s="1"/>
  <c r="AS146" i="17"/>
  <c r="AF279" i="13"/>
  <c r="E280" i="13" s="1"/>
  <c r="AT146" i="25"/>
  <c r="AT146" i="21"/>
  <c r="AT146" i="17"/>
  <c r="H146" i="25" l="1"/>
  <c r="AF146" i="25" s="1"/>
  <c r="E147" i="25" s="1"/>
  <c r="H146" i="21"/>
  <c r="AF146" i="21" s="1"/>
  <c r="E147" i="21" s="1"/>
  <c r="AF281" i="18"/>
  <c r="E282" i="18" s="1"/>
  <c r="H146" i="17"/>
  <c r="AF146" i="17" s="1"/>
  <c r="E147" i="17" s="1"/>
  <c r="AF280" i="13"/>
  <c r="E281" i="13" s="1"/>
  <c r="AS147" i="25" l="1"/>
  <c r="AS147" i="21"/>
  <c r="AF282" i="18"/>
  <c r="E283" i="18" s="1"/>
  <c r="AS147" i="17"/>
  <c r="AF281" i="13"/>
  <c r="E282" i="13" s="1"/>
  <c r="AT147" i="25"/>
  <c r="AT147" i="21"/>
  <c r="AT147" i="17"/>
  <c r="H147" i="25" l="1"/>
  <c r="AF147" i="25" s="1"/>
  <c r="E148" i="25" s="1"/>
  <c r="H147" i="21"/>
  <c r="AF147" i="21" s="1"/>
  <c r="E148" i="21" s="1"/>
  <c r="AF283" i="18"/>
  <c r="E284" i="18" s="1"/>
  <c r="H147" i="17"/>
  <c r="AF147" i="17" s="1"/>
  <c r="E148" i="17" s="1"/>
  <c r="AF282" i="13"/>
  <c r="E283" i="13" s="1"/>
  <c r="AS148" i="25" l="1"/>
  <c r="AS148" i="21"/>
  <c r="AF284" i="18"/>
  <c r="E285" i="18" s="1"/>
  <c r="AS148" i="17"/>
  <c r="AF283" i="13"/>
  <c r="E284" i="13" s="1"/>
  <c r="AT148" i="25"/>
  <c r="AT148" i="21"/>
  <c r="AT148" i="17"/>
  <c r="H148" i="25" l="1"/>
  <c r="AF148" i="25" s="1"/>
  <c r="E149" i="25" s="1"/>
  <c r="H148" i="21"/>
  <c r="AF148" i="21" s="1"/>
  <c r="E149" i="21" s="1"/>
  <c r="AF285" i="18"/>
  <c r="E286" i="18" s="1"/>
  <c r="H148" i="17"/>
  <c r="AF148" i="17" s="1"/>
  <c r="E149" i="17" s="1"/>
  <c r="AF284" i="13"/>
  <c r="E285" i="13" s="1"/>
  <c r="AS149" i="25" l="1"/>
  <c r="AS149" i="21"/>
  <c r="AF286" i="18"/>
  <c r="E287" i="18" s="1"/>
  <c r="AS149" i="17"/>
  <c r="AF285" i="13"/>
  <c r="E286" i="13" s="1"/>
  <c r="AT149" i="25"/>
  <c r="AT149" i="21"/>
  <c r="AT149" i="17"/>
  <c r="H149" i="25" l="1"/>
  <c r="AF149" i="25" s="1"/>
  <c r="E150" i="25" s="1"/>
  <c r="H149" i="21"/>
  <c r="AF149" i="21" s="1"/>
  <c r="E150" i="21" s="1"/>
  <c r="AF287" i="18"/>
  <c r="E288" i="18" s="1"/>
  <c r="H149" i="17"/>
  <c r="AF149" i="17" s="1"/>
  <c r="E150" i="17" s="1"/>
  <c r="AF286" i="13"/>
  <c r="E287" i="13" s="1"/>
  <c r="AS150" i="25" l="1"/>
  <c r="AS150" i="21"/>
  <c r="AF288" i="18"/>
  <c r="E289" i="18" s="1"/>
  <c r="AS150" i="17"/>
  <c r="AF287" i="13"/>
  <c r="E288" i="13" s="1"/>
  <c r="AT150" i="25"/>
  <c r="AT150" i="21"/>
  <c r="AT150" i="17"/>
  <c r="H150" i="25" l="1"/>
  <c r="AF150" i="25" s="1"/>
  <c r="E151" i="25" s="1"/>
  <c r="H150" i="21"/>
  <c r="AF150" i="21" s="1"/>
  <c r="E151" i="21" s="1"/>
  <c r="AF289" i="18"/>
  <c r="E290" i="18" s="1"/>
  <c r="H150" i="17"/>
  <c r="AF150" i="17" s="1"/>
  <c r="E151" i="17" s="1"/>
  <c r="AF288" i="13"/>
  <c r="E289" i="13" s="1"/>
  <c r="AS151" i="25" l="1"/>
  <c r="AS151" i="21"/>
  <c r="AF290" i="18"/>
  <c r="E291" i="18" s="1"/>
  <c r="AS151" i="17"/>
  <c r="AF289" i="13"/>
  <c r="E290" i="13" s="1"/>
  <c r="AT151" i="25"/>
  <c r="AT151" i="21"/>
  <c r="AT151" i="17"/>
  <c r="H151" i="25" l="1"/>
  <c r="AF151" i="25" s="1"/>
  <c r="E152" i="25" s="1"/>
  <c r="H151" i="21"/>
  <c r="AF151" i="21" s="1"/>
  <c r="E152" i="21" s="1"/>
  <c r="AF291" i="18"/>
  <c r="E292" i="18" s="1"/>
  <c r="H151" i="17"/>
  <c r="AF151" i="17" s="1"/>
  <c r="E152" i="17" s="1"/>
  <c r="AF290" i="13"/>
  <c r="E291" i="13" s="1"/>
  <c r="AS152" i="25" l="1"/>
  <c r="AS152" i="21"/>
  <c r="AF292" i="18"/>
  <c r="E293" i="18" s="1"/>
  <c r="AS152" i="17"/>
  <c r="AF291" i="13"/>
  <c r="E292" i="13" s="1"/>
  <c r="AT152" i="25"/>
  <c r="AT152" i="21"/>
  <c r="AT152" i="17"/>
  <c r="H152" i="25" l="1"/>
  <c r="AF152" i="25" s="1"/>
  <c r="E153" i="25" s="1"/>
  <c r="H152" i="21"/>
  <c r="AF152" i="21" s="1"/>
  <c r="E153" i="21" s="1"/>
  <c r="AF293" i="18"/>
  <c r="E294" i="18" s="1"/>
  <c r="H152" i="17"/>
  <c r="AF152" i="17" s="1"/>
  <c r="E153" i="17" s="1"/>
  <c r="AF292" i="13"/>
  <c r="E293" i="13" s="1"/>
  <c r="AS153" i="25" l="1"/>
  <c r="AS153" i="21"/>
  <c r="AF294" i="18"/>
  <c r="E295" i="18" s="1"/>
  <c r="AS153" i="17"/>
  <c r="AF293" i="13"/>
  <c r="E294" i="13" s="1"/>
  <c r="AT153" i="25"/>
  <c r="AT153" i="21"/>
  <c r="AT153" i="17"/>
  <c r="H153" i="25" l="1"/>
  <c r="AF153" i="25" s="1"/>
  <c r="E154" i="25" s="1"/>
  <c r="H153" i="21"/>
  <c r="AF153" i="21" s="1"/>
  <c r="E154" i="21" s="1"/>
  <c r="AF295" i="18"/>
  <c r="E296" i="18" s="1"/>
  <c r="H153" i="17"/>
  <c r="AF153" i="17" s="1"/>
  <c r="E154" i="17" s="1"/>
  <c r="AF294" i="13"/>
  <c r="E295" i="13" s="1"/>
  <c r="AS154" i="25" l="1"/>
  <c r="AS154" i="21"/>
  <c r="AF296" i="18"/>
  <c r="E297" i="18" s="1"/>
  <c r="AS154" i="17"/>
  <c r="AF295" i="13"/>
  <c r="E296" i="13" s="1"/>
  <c r="AT154" i="25"/>
  <c r="AT154" i="21"/>
  <c r="AT154" i="17"/>
  <c r="H154" i="25" l="1"/>
  <c r="AF154" i="25" s="1"/>
  <c r="E155" i="25" s="1"/>
  <c r="H154" i="21"/>
  <c r="AF154" i="21" s="1"/>
  <c r="E155" i="21" s="1"/>
  <c r="AF297" i="18"/>
  <c r="E298" i="18" s="1"/>
  <c r="H154" i="17"/>
  <c r="AF154" i="17" s="1"/>
  <c r="E155" i="17" s="1"/>
  <c r="AF296" i="13"/>
  <c r="E297" i="13" s="1"/>
  <c r="AS155" i="25" l="1"/>
  <c r="AS155" i="21"/>
  <c r="AF298" i="18"/>
  <c r="E299" i="18" s="1"/>
  <c r="AS155" i="17"/>
  <c r="AF297" i="13"/>
  <c r="E298" i="13" s="1"/>
  <c r="AT155" i="25"/>
  <c r="AT155" i="21"/>
  <c r="AT155" i="17"/>
  <c r="H155" i="25" l="1"/>
  <c r="AF155" i="25" s="1"/>
  <c r="E156" i="25" s="1"/>
  <c r="H155" i="21"/>
  <c r="AF155" i="21" s="1"/>
  <c r="E156" i="21" s="1"/>
  <c r="AF299" i="18"/>
  <c r="E300" i="18" s="1"/>
  <c r="H155" i="17"/>
  <c r="AF155" i="17" s="1"/>
  <c r="E156" i="17" s="1"/>
  <c r="AF298" i="13"/>
  <c r="E299" i="13" s="1"/>
  <c r="AS156" i="25" l="1"/>
  <c r="AS156" i="21"/>
  <c r="AF300" i="18"/>
  <c r="E301" i="18" s="1"/>
  <c r="AS156" i="17"/>
  <c r="AF299" i="13"/>
  <c r="E300" i="13" s="1"/>
  <c r="AT156" i="25"/>
  <c r="AT156" i="21"/>
  <c r="AT156" i="17"/>
  <c r="H156" i="25" l="1"/>
  <c r="AF156" i="25" s="1"/>
  <c r="E157" i="25" s="1"/>
  <c r="H156" i="21"/>
  <c r="AF156" i="21" s="1"/>
  <c r="E157" i="21" s="1"/>
  <c r="AF301" i="18"/>
  <c r="E302" i="18" s="1"/>
  <c r="H156" i="17"/>
  <c r="AF156" i="17" s="1"/>
  <c r="E157" i="17" s="1"/>
  <c r="AF300" i="13"/>
  <c r="E301" i="13" s="1"/>
  <c r="AS157" i="25" l="1"/>
  <c r="AS157" i="21"/>
  <c r="AF302" i="18"/>
  <c r="E303" i="18" s="1"/>
  <c r="AS157" i="17"/>
  <c r="AF301" i="13"/>
  <c r="E302" i="13" s="1"/>
  <c r="AT157" i="25"/>
  <c r="AT157" i="21"/>
  <c r="AT157" i="17"/>
  <c r="H157" i="25" l="1"/>
  <c r="AF157" i="25" s="1"/>
  <c r="E158" i="25" s="1"/>
  <c r="H157" i="21"/>
  <c r="AF157" i="21" s="1"/>
  <c r="E158" i="21" s="1"/>
  <c r="AF303" i="18"/>
  <c r="E304" i="18" s="1"/>
  <c r="H157" i="17"/>
  <c r="AF157" i="17" s="1"/>
  <c r="E158" i="17" s="1"/>
  <c r="AF302" i="13"/>
  <c r="E303" i="13" s="1"/>
  <c r="AS158" i="25" l="1"/>
  <c r="AS158" i="21"/>
  <c r="AF304" i="18"/>
  <c r="E305" i="18" s="1"/>
  <c r="AS158" i="17"/>
  <c r="AF303" i="13"/>
  <c r="E304" i="13" s="1"/>
  <c r="AT158" i="25"/>
  <c r="AT158" i="21"/>
  <c r="AT158" i="17"/>
  <c r="H158" i="25" l="1"/>
  <c r="AF158" i="25" s="1"/>
  <c r="E159" i="25" s="1"/>
  <c r="H158" i="21"/>
  <c r="AF158" i="21" s="1"/>
  <c r="E159" i="21" s="1"/>
  <c r="AF305" i="18"/>
  <c r="E306" i="18" s="1"/>
  <c r="H158" i="17"/>
  <c r="AF158" i="17" s="1"/>
  <c r="E159" i="17" s="1"/>
  <c r="AF304" i="13"/>
  <c r="E305" i="13" s="1"/>
  <c r="AS159" i="25" l="1"/>
  <c r="AS159" i="21"/>
  <c r="AF306" i="18"/>
  <c r="E307" i="18" s="1"/>
  <c r="AS159" i="17"/>
  <c r="AF305" i="13"/>
  <c r="E306" i="13" s="1"/>
  <c r="AT159" i="25"/>
  <c r="AT159" i="21"/>
  <c r="AT159" i="17"/>
  <c r="H159" i="25" l="1"/>
  <c r="AF159" i="25" s="1"/>
  <c r="E160" i="25" s="1"/>
  <c r="H159" i="21"/>
  <c r="AF159" i="21" s="1"/>
  <c r="E160" i="21" s="1"/>
  <c r="AF307" i="18"/>
  <c r="E308" i="18" s="1"/>
  <c r="H159" i="17"/>
  <c r="AF159" i="17" s="1"/>
  <c r="E160" i="17" s="1"/>
  <c r="AF306" i="13"/>
  <c r="E307" i="13" s="1"/>
  <c r="AS160" i="25" l="1"/>
  <c r="AS160" i="21"/>
  <c r="AF308" i="18"/>
  <c r="E309" i="18" s="1"/>
  <c r="AS160" i="17"/>
  <c r="AF307" i="13"/>
  <c r="E308" i="13" s="1"/>
  <c r="AT160" i="25"/>
  <c r="AT160" i="21"/>
  <c r="AT160" i="17"/>
  <c r="H160" i="25" l="1"/>
  <c r="AF160" i="25" s="1"/>
  <c r="E161" i="25" s="1"/>
  <c r="H160" i="21"/>
  <c r="AF160" i="21" s="1"/>
  <c r="E161" i="21" s="1"/>
  <c r="AF309" i="18"/>
  <c r="E310" i="18" s="1"/>
  <c r="H160" i="17"/>
  <c r="AF160" i="17" s="1"/>
  <c r="E161" i="17" s="1"/>
  <c r="AF308" i="13"/>
  <c r="E309" i="13" s="1"/>
  <c r="AS161" i="25" l="1"/>
  <c r="AS161" i="21"/>
  <c r="AF310" i="18"/>
  <c r="E311" i="18" s="1"/>
  <c r="AS161" i="17"/>
  <c r="AF309" i="13"/>
  <c r="E310" i="13" s="1"/>
  <c r="AT161" i="25"/>
  <c r="AT161" i="21"/>
  <c r="AT161" i="17"/>
  <c r="H161" i="25" l="1"/>
  <c r="AF161" i="25" s="1"/>
  <c r="E162" i="25" s="1"/>
  <c r="H161" i="21"/>
  <c r="AF161" i="21" s="1"/>
  <c r="E162" i="21" s="1"/>
  <c r="AF311" i="18"/>
  <c r="E312" i="18" s="1"/>
  <c r="H161" i="17"/>
  <c r="AF161" i="17" s="1"/>
  <c r="E162" i="17" s="1"/>
  <c r="AF310" i="13"/>
  <c r="E311" i="13" s="1"/>
  <c r="AS162" i="25" l="1"/>
  <c r="AS162" i="21"/>
  <c r="AF312" i="18"/>
  <c r="E313" i="18" s="1"/>
  <c r="AS162" i="17"/>
  <c r="AF311" i="13"/>
  <c r="E312" i="13" s="1"/>
  <c r="AT162" i="25"/>
  <c r="AT162" i="21"/>
  <c r="AT162" i="17"/>
  <c r="H162" i="25" l="1"/>
  <c r="AF162" i="25" s="1"/>
  <c r="E163" i="25" s="1"/>
  <c r="H162" i="21"/>
  <c r="AF162" i="21" s="1"/>
  <c r="E163" i="21" s="1"/>
  <c r="AF313" i="18"/>
  <c r="E314" i="18" s="1"/>
  <c r="H162" i="17"/>
  <c r="AF162" i="17" s="1"/>
  <c r="E163" i="17" s="1"/>
  <c r="AF312" i="13"/>
  <c r="E313" i="13" s="1"/>
  <c r="AS163" i="25" l="1"/>
  <c r="AS163" i="21"/>
  <c r="AF314" i="18"/>
  <c r="E315" i="18" s="1"/>
  <c r="AS163" i="17"/>
  <c r="AF313" i="13"/>
  <c r="E314" i="13" s="1"/>
  <c r="AT163" i="25"/>
  <c r="AT163" i="21"/>
  <c r="AT163" i="17"/>
  <c r="H163" i="25" l="1"/>
  <c r="AF163" i="25" s="1"/>
  <c r="E164" i="25" s="1"/>
  <c r="H163" i="21"/>
  <c r="AF163" i="21" s="1"/>
  <c r="E164" i="21" s="1"/>
  <c r="AF315" i="18"/>
  <c r="E316" i="18" s="1"/>
  <c r="H163" i="17"/>
  <c r="AF163" i="17" s="1"/>
  <c r="E164" i="17" s="1"/>
  <c r="AF314" i="13"/>
  <c r="E315" i="13" s="1"/>
  <c r="AS164" i="25" l="1"/>
  <c r="AS164" i="21"/>
  <c r="AF316" i="18"/>
  <c r="E317" i="18" s="1"/>
  <c r="AS164" i="17"/>
  <c r="AF315" i="13"/>
  <c r="E316" i="13" s="1"/>
  <c r="AT164" i="25"/>
  <c r="AT164" i="21"/>
  <c r="AT164" i="17"/>
  <c r="H164" i="25" l="1"/>
  <c r="AF164" i="25" s="1"/>
  <c r="E165" i="25" s="1"/>
  <c r="H164" i="21"/>
  <c r="AF164" i="21" s="1"/>
  <c r="E165" i="21" s="1"/>
  <c r="AF317" i="18"/>
  <c r="E318" i="18" s="1"/>
  <c r="H164" i="17"/>
  <c r="AF164" i="17" s="1"/>
  <c r="E165" i="17" s="1"/>
  <c r="AF316" i="13"/>
  <c r="E317" i="13" s="1"/>
  <c r="AS165" i="25" l="1"/>
  <c r="AS165" i="21"/>
  <c r="AF318" i="18"/>
  <c r="E319" i="18" s="1"/>
  <c r="AS165" i="17"/>
  <c r="AF317" i="13"/>
  <c r="E318" i="13" s="1"/>
  <c r="AT165" i="25"/>
  <c r="AT165" i="21"/>
  <c r="AT165" i="17"/>
  <c r="H165" i="25" l="1"/>
  <c r="AF165" i="25" s="1"/>
  <c r="E166" i="25" s="1"/>
  <c r="H165" i="21"/>
  <c r="AF165" i="21" s="1"/>
  <c r="E166" i="21" s="1"/>
  <c r="AF319" i="18"/>
  <c r="E320" i="18" s="1"/>
  <c r="H165" i="17"/>
  <c r="AF165" i="17" s="1"/>
  <c r="E166" i="17" s="1"/>
  <c r="AF318" i="13"/>
  <c r="E319" i="13" s="1"/>
  <c r="AS166" i="25" l="1"/>
  <c r="AS166" i="21"/>
  <c r="AF320" i="18"/>
  <c r="E321" i="18" s="1"/>
  <c r="AS166" i="17"/>
  <c r="AF319" i="13"/>
  <c r="E320" i="13" s="1"/>
  <c r="AT166" i="25"/>
  <c r="AT166" i="21"/>
  <c r="AT166" i="17"/>
  <c r="H166" i="25" l="1"/>
  <c r="AF166" i="25" s="1"/>
  <c r="E167" i="25" s="1"/>
  <c r="H166" i="21"/>
  <c r="AF166" i="21" s="1"/>
  <c r="E167" i="21" s="1"/>
  <c r="AF321" i="18"/>
  <c r="E322" i="18" s="1"/>
  <c r="H166" i="17"/>
  <c r="AF166" i="17" s="1"/>
  <c r="E167" i="17" s="1"/>
  <c r="AF320" i="13"/>
  <c r="E321" i="13" s="1"/>
  <c r="AS167" i="25" l="1"/>
  <c r="AS167" i="21"/>
  <c r="AF322" i="18"/>
  <c r="E323" i="18" s="1"/>
  <c r="AS167" i="17"/>
  <c r="AF321" i="13"/>
  <c r="E322" i="13" s="1"/>
  <c r="AT167" i="25"/>
  <c r="AT167" i="21"/>
  <c r="AT167" i="17"/>
  <c r="H167" i="25" l="1"/>
  <c r="AF167" i="25" s="1"/>
  <c r="E168" i="25" s="1"/>
  <c r="H167" i="21"/>
  <c r="AF167" i="21" s="1"/>
  <c r="E168" i="21" s="1"/>
  <c r="AF323" i="18"/>
  <c r="E324" i="18" s="1"/>
  <c r="H167" i="17"/>
  <c r="AF167" i="17" s="1"/>
  <c r="E168" i="17" s="1"/>
  <c r="AF322" i="13"/>
  <c r="E323" i="13" s="1"/>
  <c r="AS168" i="25" l="1"/>
  <c r="AS168" i="21"/>
  <c r="AF324" i="18"/>
  <c r="E325" i="18" s="1"/>
  <c r="AS168" i="17"/>
  <c r="AF323" i="13"/>
  <c r="E324" i="13" s="1"/>
  <c r="AT168" i="25"/>
  <c r="AT168" i="21"/>
  <c r="AT168" i="17"/>
  <c r="H168" i="25" l="1"/>
  <c r="AF168" i="25" s="1"/>
  <c r="E169" i="25" s="1"/>
  <c r="H168" i="21"/>
  <c r="AF168" i="21" s="1"/>
  <c r="E169" i="21" s="1"/>
  <c r="AF325" i="18"/>
  <c r="E326" i="18" s="1"/>
  <c r="H168" i="17"/>
  <c r="AF168" i="17" s="1"/>
  <c r="E169" i="17" s="1"/>
  <c r="AF324" i="13"/>
  <c r="E325" i="13" s="1"/>
  <c r="AS169" i="25" l="1"/>
  <c r="AS169" i="21"/>
  <c r="AF326" i="18"/>
  <c r="E327" i="18" s="1"/>
  <c r="AS169" i="17"/>
  <c r="AF325" i="13"/>
  <c r="E326" i="13" s="1"/>
  <c r="AT169" i="25"/>
  <c r="AT169" i="21"/>
  <c r="AT169" i="17"/>
  <c r="H169" i="25" l="1"/>
  <c r="AF169" i="25" s="1"/>
  <c r="E170" i="25" s="1"/>
  <c r="H169" i="21"/>
  <c r="AF169" i="21" s="1"/>
  <c r="E170" i="21" s="1"/>
  <c r="AF327" i="18"/>
  <c r="E328" i="18" s="1"/>
  <c r="H169" i="17"/>
  <c r="AF169" i="17" s="1"/>
  <c r="E170" i="17" s="1"/>
  <c r="AF326" i="13"/>
  <c r="E327" i="13" s="1"/>
  <c r="AS170" i="25" l="1"/>
  <c r="AS170" i="21"/>
  <c r="AF328" i="18"/>
  <c r="E329" i="18" s="1"/>
  <c r="AS170" i="17"/>
  <c r="AF327" i="13"/>
  <c r="E328" i="13" s="1"/>
  <c r="AT170" i="25"/>
  <c r="AT170" i="21"/>
  <c r="AT170" i="17"/>
  <c r="H170" i="25" l="1"/>
  <c r="AF170" i="25" s="1"/>
  <c r="E171" i="25" s="1"/>
  <c r="H170" i="21"/>
  <c r="AF170" i="21" s="1"/>
  <c r="E171" i="21" s="1"/>
  <c r="AF329" i="18"/>
  <c r="E330" i="18" s="1"/>
  <c r="H170" i="17"/>
  <c r="AF170" i="17" s="1"/>
  <c r="E171" i="17" s="1"/>
  <c r="AF328" i="13"/>
  <c r="E329" i="13" s="1"/>
  <c r="AS171" i="25" l="1"/>
  <c r="AS171" i="21"/>
  <c r="AF330" i="18"/>
  <c r="E331" i="18" s="1"/>
  <c r="AS171" i="17"/>
  <c r="AF329" i="13"/>
  <c r="E330" i="13" s="1"/>
  <c r="AT171" i="25"/>
  <c r="AT171" i="21"/>
  <c r="AT171" i="17"/>
  <c r="H171" i="25" l="1"/>
  <c r="AF171" i="25" s="1"/>
  <c r="E172" i="25" s="1"/>
  <c r="H171" i="21"/>
  <c r="AF171" i="21" s="1"/>
  <c r="E172" i="21" s="1"/>
  <c r="AF331" i="18"/>
  <c r="E332" i="18" s="1"/>
  <c r="H171" i="17"/>
  <c r="AF171" i="17" s="1"/>
  <c r="E172" i="17" s="1"/>
  <c r="AF330" i="13"/>
  <c r="E331" i="13" s="1"/>
  <c r="AS172" i="25" l="1"/>
  <c r="AS172" i="21"/>
  <c r="AF332" i="18"/>
  <c r="E333" i="18" s="1"/>
  <c r="AS172" i="17"/>
  <c r="AF331" i="13"/>
  <c r="E332" i="13" s="1"/>
  <c r="AT172" i="25"/>
  <c r="AT172" i="21"/>
  <c r="AT172" i="17"/>
  <c r="H172" i="25" l="1"/>
  <c r="AF172" i="25" s="1"/>
  <c r="E173" i="25" s="1"/>
  <c r="H172" i="21"/>
  <c r="AF172" i="21" s="1"/>
  <c r="E173" i="21" s="1"/>
  <c r="AF333" i="18"/>
  <c r="E334" i="18" s="1"/>
  <c r="H172" i="17"/>
  <c r="AF172" i="17" s="1"/>
  <c r="E173" i="17" s="1"/>
  <c r="AF332" i="13"/>
  <c r="E333" i="13" s="1"/>
  <c r="AS173" i="25" l="1"/>
  <c r="AS173" i="21"/>
  <c r="AF334" i="18"/>
  <c r="E335" i="18" s="1"/>
  <c r="AS173" i="17"/>
  <c r="AF333" i="13"/>
  <c r="E334" i="13" s="1"/>
  <c r="AT173" i="25"/>
  <c r="AT173" i="21"/>
  <c r="AT173" i="17"/>
  <c r="H173" i="25" l="1"/>
  <c r="AF173" i="25" s="1"/>
  <c r="E174" i="25" s="1"/>
  <c r="H173" i="21"/>
  <c r="AF173" i="21" s="1"/>
  <c r="E174" i="21" s="1"/>
  <c r="AF335" i="18"/>
  <c r="E336" i="18" s="1"/>
  <c r="H173" i="17"/>
  <c r="AF173" i="17" s="1"/>
  <c r="E174" i="17" s="1"/>
  <c r="AF334" i="13"/>
  <c r="E335" i="13" s="1"/>
  <c r="AS174" i="25" l="1"/>
  <c r="AS174" i="21"/>
  <c r="AF336" i="18"/>
  <c r="E337" i="18" s="1"/>
  <c r="AS174" i="17"/>
  <c r="AF335" i="13"/>
  <c r="E336" i="13" s="1"/>
  <c r="AT174" i="25"/>
  <c r="AT174" i="21"/>
  <c r="AT174" i="17"/>
  <c r="H174" i="25" l="1"/>
  <c r="AF174" i="25" s="1"/>
  <c r="E175" i="25" s="1"/>
  <c r="H174" i="21"/>
  <c r="AF174" i="21" s="1"/>
  <c r="E175" i="21" s="1"/>
  <c r="AF337" i="18"/>
  <c r="E338" i="18" s="1"/>
  <c r="H174" i="17"/>
  <c r="AF174" i="17" s="1"/>
  <c r="E175" i="17" s="1"/>
  <c r="AF336" i="13"/>
  <c r="E337" i="13" s="1"/>
  <c r="AS175" i="25" l="1"/>
  <c r="AS175" i="21"/>
  <c r="AF338" i="18"/>
  <c r="E339" i="18" s="1"/>
  <c r="AS175" i="17"/>
  <c r="AF337" i="13"/>
  <c r="E338" i="13" s="1"/>
  <c r="AT175" i="25"/>
  <c r="AT175" i="21"/>
  <c r="AT175" i="17"/>
  <c r="H175" i="25" l="1"/>
  <c r="AF175" i="25" s="1"/>
  <c r="E176" i="25" s="1"/>
  <c r="H175" i="21"/>
  <c r="AF175" i="21" s="1"/>
  <c r="E176" i="21" s="1"/>
  <c r="AF339" i="18"/>
  <c r="E340" i="18" s="1"/>
  <c r="H175" i="17"/>
  <c r="AF175" i="17" s="1"/>
  <c r="E176" i="17" s="1"/>
  <c r="AF338" i="13"/>
  <c r="E339" i="13" s="1"/>
  <c r="AS176" i="25" l="1"/>
  <c r="AS176" i="21"/>
  <c r="AF340" i="18"/>
  <c r="E341" i="18" s="1"/>
  <c r="AS176" i="17"/>
  <c r="AF339" i="13"/>
  <c r="E340" i="13" s="1"/>
  <c r="AT176" i="25"/>
  <c r="AT176" i="21"/>
  <c r="AT176" i="17"/>
  <c r="H176" i="25" l="1"/>
  <c r="AF176" i="25" s="1"/>
  <c r="E177" i="25" s="1"/>
  <c r="H176" i="21"/>
  <c r="AF176" i="21" s="1"/>
  <c r="E177" i="21" s="1"/>
  <c r="AF341" i="18"/>
  <c r="E342" i="18" s="1"/>
  <c r="H176" i="17"/>
  <c r="AF176" i="17" s="1"/>
  <c r="E177" i="17" s="1"/>
  <c r="AF340" i="13"/>
  <c r="E341" i="13" s="1"/>
  <c r="AS177" i="25" l="1"/>
  <c r="AS177" i="21"/>
  <c r="AF342" i="18"/>
  <c r="E343" i="18" s="1"/>
  <c r="AS177" i="17"/>
  <c r="AF341" i="13"/>
  <c r="E342" i="13" s="1"/>
  <c r="AT177" i="25"/>
  <c r="AT177" i="21"/>
  <c r="AT177" i="17"/>
  <c r="H177" i="25" l="1"/>
  <c r="AF177" i="25" s="1"/>
  <c r="E178" i="25" s="1"/>
  <c r="H177" i="21"/>
  <c r="AF177" i="21" s="1"/>
  <c r="E178" i="21" s="1"/>
  <c r="AF343" i="18"/>
  <c r="E344" i="18" s="1"/>
  <c r="H177" i="17"/>
  <c r="AF177" i="17" s="1"/>
  <c r="E178" i="17" s="1"/>
  <c r="AF342" i="13"/>
  <c r="E343" i="13" s="1"/>
  <c r="AS178" i="25" l="1"/>
  <c r="AS178" i="21"/>
  <c r="AF344" i="18"/>
  <c r="E345" i="18" s="1"/>
  <c r="AS178" i="17"/>
  <c r="AF343" i="13"/>
  <c r="E344" i="13" s="1"/>
  <c r="AT178" i="25"/>
  <c r="AT178" i="21"/>
  <c r="AT178" i="17"/>
  <c r="H178" i="25" l="1"/>
  <c r="AF178" i="25" s="1"/>
  <c r="E179" i="25" s="1"/>
  <c r="H178" i="21"/>
  <c r="AF178" i="21" s="1"/>
  <c r="E179" i="21" s="1"/>
  <c r="AF345" i="18"/>
  <c r="E346" i="18" s="1"/>
  <c r="H178" i="17"/>
  <c r="AF178" i="17" s="1"/>
  <c r="E179" i="17" s="1"/>
  <c r="AF344" i="13"/>
  <c r="E345" i="13" s="1"/>
  <c r="AS179" i="25" l="1"/>
  <c r="AS179" i="21"/>
  <c r="AF346" i="18"/>
  <c r="E347" i="18" s="1"/>
  <c r="AS179" i="17"/>
  <c r="AF345" i="13"/>
  <c r="E346" i="13" s="1"/>
  <c r="AT179" i="25"/>
  <c r="AT179" i="21"/>
  <c r="AT179" i="17"/>
  <c r="H179" i="25" l="1"/>
  <c r="AF179" i="25" s="1"/>
  <c r="E180" i="25" s="1"/>
  <c r="H179" i="21"/>
  <c r="AF179" i="21" s="1"/>
  <c r="E180" i="21" s="1"/>
  <c r="AF347" i="18"/>
  <c r="E348" i="18" s="1"/>
  <c r="H179" i="17"/>
  <c r="AF179" i="17" s="1"/>
  <c r="E180" i="17" s="1"/>
  <c r="AF346" i="13"/>
  <c r="E347" i="13" s="1"/>
  <c r="AS180" i="25" l="1"/>
  <c r="AS180" i="21"/>
  <c r="AF348" i="18"/>
  <c r="E349" i="18" s="1"/>
  <c r="AS180" i="17"/>
  <c r="AF347" i="13"/>
  <c r="E348" i="13" s="1"/>
  <c r="AT180" i="25"/>
  <c r="AT180" i="21"/>
  <c r="AT180" i="17"/>
  <c r="H180" i="25" l="1"/>
  <c r="AF180" i="25" s="1"/>
  <c r="E181" i="25" s="1"/>
  <c r="H180" i="21"/>
  <c r="AF180" i="21" s="1"/>
  <c r="E181" i="21" s="1"/>
  <c r="AF349" i="18"/>
  <c r="E350" i="18" s="1"/>
  <c r="H180" i="17"/>
  <c r="AF180" i="17" s="1"/>
  <c r="E181" i="17" s="1"/>
  <c r="AF348" i="13"/>
  <c r="E349" i="13" s="1"/>
  <c r="AS181" i="25" l="1"/>
  <c r="AS181" i="21"/>
  <c r="AF350" i="18"/>
  <c r="E351" i="18" s="1"/>
  <c r="AS181" i="17"/>
  <c r="AF349" i="13"/>
  <c r="E350" i="13" s="1"/>
  <c r="AT181" i="25"/>
  <c r="AT181" i="21"/>
  <c r="AT181" i="17"/>
  <c r="H181" i="25" l="1"/>
  <c r="AF181" i="25" s="1"/>
  <c r="E182" i="25" s="1"/>
  <c r="H181" i="21"/>
  <c r="AF181" i="21" s="1"/>
  <c r="E182" i="21" s="1"/>
  <c r="AF351" i="18"/>
  <c r="E352" i="18" s="1"/>
  <c r="H181" i="17"/>
  <c r="AF181" i="17" s="1"/>
  <c r="E182" i="17" s="1"/>
  <c r="AF350" i="13"/>
  <c r="E351" i="13" s="1"/>
  <c r="AS182" i="25" l="1"/>
  <c r="AS182" i="21"/>
  <c r="AF352" i="18"/>
  <c r="E353" i="18" s="1"/>
  <c r="AS182" i="17"/>
  <c r="AF351" i="13"/>
  <c r="E352" i="13" s="1"/>
  <c r="AT182" i="25"/>
  <c r="AT182" i="21"/>
  <c r="AT182" i="17"/>
  <c r="H182" i="25" l="1"/>
  <c r="AF182" i="25" s="1"/>
  <c r="E183" i="25" s="1"/>
  <c r="H182" i="21"/>
  <c r="AF182" i="21" s="1"/>
  <c r="E183" i="21" s="1"/>
  <c r="AF353" i="18"/>
  <c r="E354" i="18" s="1"/>
  <c r="H182" i="17"/>
  <c r="AF182" i="17" s="1"/>
  <c r="E183" i="17" s="1"/>
  <c r="AF352" i="13"/>
  <c r="E353" i="13" s="1"/>
  <c r="AS183" i="25" l="1"/>
  <c r="AS183" i="21"/>
  <c r="AF354" i="18"/>
  <c r="E355" i="18" s="1"/>
  <c r="AS183" i="17"/>
  <c r="AF353" i="13"/>
  <c r="E354" i="13" s="1"/>
  <c r="AT183" i="25"/>
  <c r="AT183" i="21"/>
  <c r="AT183" i="17"/>
  <c r="H183" i="25" l="1"/>
  <c r="AF183" i="25" s="1"/>
  <c r="E184" i="25" s="1"/>
  <c r="H183" i="21"/>
  <c r="AF183" i="21" s="1"/>
  <c r="E184" i="21" s="1"/>
  <c r="AF355" i="18"/>
  <c r="E356" i="18" s="1"/>
  <c r="H183" i="17"/>
  <c r="AF183" i="17" s="1"/>
  <c r="E184" i="17" s="1"/>
  <c r="AF354" i="13"/>
  <c r="E355" i="13" s="1"/>
  <c r="AS184" i="25" l="1"/>
  <c r="AS184" i="21"/>
  <c r="AF356" i="18"/>
  <c r="E357" i="18" s="1"/>
  <c r="AS184" i="17"/>
  <c r="AF355" i="13"/>
  <c r="E356" i="13" s="1"/>
  <c r="AT184" i="25"/>
  <c r="AT184" i="21"/>
  <c r="AT184" i="17"/>
  <c r="H184" i="25" l="1"/>
  <c r="AF184" i="25" s="1"/>
  <c r="E185" i="25" s="1"/>
  <c r="H184" i="21"/>
  <c r="AF184" i="21" s="1"/>
  <c r="E185" i="21" s="1"/>
  <c r="AF357" i="18"/>
  <c r="E358" i="18" s="1"/>
  <c r="H184" i="17"/>
  <c r="AF184" i="17" s="1"/>
  <c r="E185" i="17" s="1"/>
  <c r="AF356" i="13"/>
  <c r="E357" i="13" s="1"/>
  <c r="AS185" i="25" l="1"/>
  <c r="AS185" i="21"/>
  <c r="AF358" i="18"/>
  <c r="E359" i="18" s="1"/>
  <c r="AS185" i="17"/>
  <c r="AF357" i="13"/>
  <c r="E358" i="13" s="1"/>
  <c r="AT185" i="25"/>
  <c r="AT185" i="21"/>
  <c r="AT185" i="17"/>
  <c r="H185" i="25" l="1"/>
  <c r="AF185" i="25" s="1"/>
  <c r="E186" i="25" s="1"/>
  <c r="H185" i="21"/>
  <c r="AF185" i="21" s="1"/>
  <c r="E186" i="21" s="1"/>
  <c r="AF359" i="18"/>
  <c r="E360" i="18" s="1"/>
  <c r="H185" i="17"/>
  <c r="AF185" i="17" s="1"/>
  <c r="E186" i="17" s="1"/>
  <c r="AF358" i="13"/>
  <c r="E359" i="13" s="1"/>
  <c r="AS186" i="25" l="1"/>
  <c r="AS186" i="21"/>
  <c r="AF360" i="18"/>
  <c r="E361" i="18" s="1"/>
  <c r="AS186" i="17"/>
  <c r="AF359" i="13"/>
  <c r="E360" i="13" s="1"/>
  <c r="AT186" i="25"/>
  <c r="AT186" i="21"/>
  <c r="AT186" i="17"/>
  <c r="H186" i="25" l="1"/>
  <c r="AF186" i="25" s="1"/>
  <c r="E187" i="25" s="1"/>
  <c r="H186" i="21"/>
  <c r="AF186" i="21" s="1"/>
  <c r="E187" i="21" s="1"/>
  <c r="AF361" i="18"/>
  <c r="E362" i="18" s="1"/>
  <c r="H186" i="17"/>
  <c r="AF186" i="17" s="1"/>
  <c r="E187" i="17" s="1"/>
  <c r="AF360" i="13"/>
  <c r="E361" i="13" s="1"/>
  <c r="AS187" i="25" l="1"/>
  <c r="AS187" i="21"/>
  <c r="AF362" i="18"/>
  <c r="E363" i="18" s="1"/>
  <c r="AS187" i="17"/>
  <c r="AF361" i="13"/>
  <c r="E362" i="13" s="1"/>
  <c r="AT187" i="25"/>
  <c r="AT187" i="21"/>
  <c r="AT187" i="17"/>
  <c r="H187" i="25" l="1"/>
  <c r="AF187" i="25" s="1"/>
  <c r="E188" i="25" s="1"/>
  <c r="H187" i="21"/>
  <c r="AF187" i="21" s="1"/>
  <c r="E188" i="21" s="1"/>
  <c r="AF363" i="18"/>
  <c r="E364" i="18" s="1"/>
  <c r="H187" i="17"/>
  <c r="AF187" i="17" s="1"/>
  <c r="E188" i="17" s="1"/>
  <c r="AF362" i="13"/>
  <c r="E363" i="13" s="1"/>
  <c r="AS188" i="25" l="1"/>
  <c r="AS188" i="21"/>
  <c r="AF364" i="18"/>
  <c r="E365" i="18" s="1"/>
  <c r="AS188" i="17"/>
  <c r="AF363" i="13"/>
  <c r="E364" i="13" s="1"/>
  <c r="AT188" i="25"/>
  <c r="AT188" i="21"/>
  <c r="AT188" i="17"/>
  <c r="H188" i="25" l="1"/>
  <c r="AF188" i="25" s="1"/>
  <c r="E189" i="25" s="1"/>
  <c r="H188" i="21"/>
  <c r="AF188" i="21" s="1"/>
  <c r="E189" i="21" s="1"/>
  <c r="AF365" i="18"/>
  <c r="E366" i="18" s="1"/>
  <c r="H188" i="17"/>
  <c r="AF188" i="17" s="1"/>
  <c r="E189" i="17" s="1"/>
  <c r="AF364" i="13"/>
  <c r="E365" i="13" s="1"/>
  <c r="AS189" i="25" l="1"/>
  <c r="AS189" i="21"/>
  <c r="AF366" i="18"/>
  <c r="E367" i="18" s="1"/>
  <c r="AS189" i="17"/>
  <c r="AF365" i="13"/>
  <c r="E366" i="13" s="1"/>
  <c r="AT189" i="25"/>
  <c r="AT189" i="21"/>
  <c r="AT189" i="17"/>
  <c r="H189" i="25" l="1"/>
  <c r="AF189" i="25" s="1"/>
  <c r="E190" i="25" s="1"/>
  <c r="H189" i="21"/>
  <c r="AF189" i="21" s="1"/>
  <c r="E190" i="21" s="1"/>
  <c r="AF367" i="18"/>
  <c r="E368" i="18" s="1"/>
  <c r="H189" i="17"/>
  <c r="AF189" i="17" s="1"/>
  <c r="E190" i="17" s="1"/>
  <c r="AF366" i="13"/>
  <c r="E367" i="13" s="1"/>
  <c r="AS190" i="25" l="1"/>
  <c r="AS190" i="21"/>
  <c r="AF368" i="18"/>
  <c r="E369" i="18" s="1"/>
  <c r="AS190" i="17"/>
  <c r="AF367" i="13"/>
  <c r="E368" i="13" s="1"/>
  <c r="AT190" i="25"/>
  <c r="AT190" i="21"/>
  <c r="AT190" i="17"/>
  <c r="H190" i="25" l="1"/>
  <c r="AF190" i="25" s="1"/>
  <c r="E191" i="25" s="1"/>
  <c r="H190" i="21"/>
  <c r="AF190" i="21" s="1"/>
  <c r="E191" i="21" s="1"/>
  <c r="AF369" i="18"/>
  <c r="E370" i="18" s="1"/>
  <c r="H190" i="17"/>
  <c r="AF190" i="17" s="1"/>
  <c r="E191" i="17" s="1"/>
  <c r="AF368" i="13"/>
  <c r="E369" i="13" s="1"/>
  <c r="AS191" i="25" l="1"/>
  <c r="AS191" i="21"/>
  <c r="AF370" i="18"/>
  <c r="E371" i="18" s="1"/>
  <c r="AS191" i="17"/>
  <c r="AF369" i="13"/>
  <c r="E370" i="13" s="1"/>
  <c r="AT191" i="25"/>
  <c r="AT191" i="21"/>
  <c r="AT191" i="17"/>
  <c r="H191" i="25" l="1"/>
  <c r="AF191" i="25" s="1"/>
  <c r="E192" i="25" s="1"/>
  <c r="H191" i="21"/>
  <c r="AF191" i="21" s="1"/>
  <c r="E192" i="21" s="1"/>
  <c r="AF371" i="18"/>
  <c r="E372" i="18" s="1"/>
  <c r="H191" i="17"/>
  <c r="AF191" i="17" s="1"/>
  <c r="E192" i="17" s="1"/>
  <c r="AF370" i="13"/>
  <c r="E371" i="13" s="1"/>
  <c r="AS192" i="25" l="1"/>
  <c r="AS192" i="21"/>
  <c r="AF372" i="18"/>
  <c r="E373" i="18" s="1"/>
  <c r="AS192" i="17"/>
  <c r="AF371" i="13"/>
  <c r="E372" i="13" s="1"/>
  <c r="AT192" i="25"/>
  <c r="AT192" i="21"/>
  <c r="AT192" i="17"/>
  <c r="H192" i="25" l="1"/>
  <c r="AF192" i="25" s="1"/>
  <c r="E193" i="25" s="1"/>
  <c r="H192" i="21"/>
  <c r="AF192" i="21" s="1"/>
  <c r="E193" i="21" s="1"/>
  <c r="AF373" i="18"/>
  <c r="E374" i="18" s="1"/>
  <c r="H192" i="17"/>
  <c r="AF192" i="17" s="1"/>
  <c r="E193" i="17" s="1"/>
  <c r="AF372" i="13"/>
  <c r="E373" i="13" s="1"/>
  <c r="AS193" i="25" l="1"/>
  <c r="AS193" i="21"/>
  <c r="AF374" i="18"/>
  <c r="E375" i="18" s="1"/>
  <c r="AS193" i="17"/>
  <c r="AF373" i="13"/>
  <c r="E374" i="13" s="1"/>
  <c r="AT193" i="25"/>
  <c r="AT193" i="21"/>
  <c r="AT193" i="17"/>
  <c r="H193" i="25" l="1"/>
  <c r="AF193" i="25" s="1"/>
  <c r="E194" i="25" s="1"/>
  <c r="H193" i="21"/>
  <c r="AF193" i="21" s="1"/>
  <c r="E194" i="21" s="1"/>
  <c r="AF375" i="18"/>
  <c r="E376" i="18" s="1"/>
  <c r="H193" i="17"/>
  <c r="AF193" i="17" s="1"/>
  <c r="E194" i="17" s="1"/>
  <c r="AF374" i="13"/>
  <c r="E375" i="13" s="1"/>
  <c r="AS194" i="25" l="1"/>
  <c r="AS194" i="21"/>
  <c r="AF376" i="18"/>
  <c r="E377" i="18" s="1"/>
  <c r="AS194" i="17"/>
  <c r="AF375" i="13"/>
  <c r="E376" i="13" s="1"/>
  <c r="AT194" i="25"/>
  <c r="AT194" i="21"/>
  <c r="AT194" i="17"/>
  <c r="H194" i="25" l="1"/>
  <c r="AF194" i="25" s="1"/>
  <c r="E195" i="25" s="1"/>
  <c r="H194" i="21"/>
  <c r="AF194" i="21" s="1"/>
  <c r="E195" i="21" s="1"/>
  <c r="AF377" i="18"/>
  <c r="E378" i="18" s="1"/>
  <c r="H194" i="17"/>
  <c r="AF194" i="17" s="1"/>
  <c r="E195" i="17" s="1"/>
  <c r="AF376" i="13"/>
  <c r="E377" i="13" s="1"/>
  <c r="AS195" i="25" l="1"/>
  <c r="AS195" i="21"/>
  <c r="AF378" i="18"/>
  <c r="E379" i="18" s="1"/>
  <c r="AS195" i="17"/>
  <c r="AF377" i="13"/>
  <c r="E378" i="13" s="1"/>
  <c r="AT195" i="25"/>
  <c r="AT195" i="21"/>
  <c r="AT195" i="17"/>
  <c r="H195" i="25" l="1"/>
  <c r="AF195" i="25" s="1"/>
  <c r="E196" i="25" s="1"/>
  <c r="H195" i="21"/>
  <c r="AF195" i="21" s="1"/>
  <c r="E196" i="21" s="1"/>
  <c r="AF379" i="18"/>
  <c r="E380" i="18" s="1"/>
  <c r="H195" i="17"/>
  <c r="AF195" i="17" s="1"/>
  <c r="E196" i="17" s="1"/>
  <c r="AF378" i="13"/>
  <c r="E379" i="13" s="1"/>
  <c r="AS196" i="25" l="1"/>
  <c r="AS196" i="21"/>
  <c r="AF380" i="18"/>
  <c r="E381" i="18" s="1"/>
  <c r="AS196" i="17"/>
  <c r="AF379" i="13"/>
  <c r="E380" i="13" s="1"/>
  <c r="AT196" i="25"/>
  <c r="AT196" i="21"/>
  <c r="AT196" i="17"/>
  <c r="H196" i="25" l="1"/>
  <c r="AF196" i="25" s="1"/>
  <c r="E197" i="25" s="1"/>
  <c r="H196" i="21"/>
  <c r="AF196" i="21" s="1"/>
  <c r="E197" i="21" s="1"/>
  <c r="AF381" i="18"/>
  <c r="E382" i="18" s="1"/>
  <c r="H196" i="17"/>
  <c r="AF196" i="17" s="1"/>
  <c r="E197" i="17" s="1"/>
  <c r="AF380" i="13"/>
  <c r="E381" i="13" s="1"/>
  <c r="AS197" i="25" l="1"/>
  <c r="AS197" i="21"/>
  <c r="AF382" i="18"/>
  <c r="E383" i="18" s="1"/>
  <c r="AS197" i="17"/>
  <c r="AF381" i="13"/>
  <c r="E382" i="13" s="1"/>
  <c r="AT197" i="25"/>
  <c r="AT197" i="21"/>
  <c r="AT197" i="17"/>
  <c r="H197" i="25" l="1"/>
  <c r="AF197" i="25" s="1"/>
  <c r="E198" i="25" s="1"/>
  <c r="H197" i="21"/>
  <c r="AF197" i="21" s="1"/>
  <c r="E198" i="21" s="1"/>
  <c r="AF383" i="18"/>
  <c r="E384" i="18" s="1"/>
  <c r="H197" i="17"/>
  <c r="AF197" i="17" s="1"/>
  <c r="E198" i="17" s="1"/>
  <c r="AF382" i="13"/>
  <c r="E383" i="13" s="1"/>
  <c r="AS198" i="25" l="1"/>
  <c r="AS198" i="21"/>
  <c r="AF384" i="18"/>
  <c r="E385" i="18" s="1"/>
  <c r="AS198" i="17"/>
  <c r="AF383" i="13"/>
  <c r="E384" i="13" s="1"/>
  <c r="AT198" i="25"/>
  <c r="AT198" i="21"/>
  <c r="AT198" i="17"/>
  <c r="H198" i="25" l="1"/>
  <c r="AF198" i="25" s="1"/>
  <c r="E199" i="25" s="1"/>
  <c r="H198" i="21"/>
  <c r="AF198" i="21" s="1"/>
  <c r="E199" i="21" s="1"/>
  <c r="AF385" i="18"/>
  <c r="E386" i="18" s="1"/>
  <c r="H198" i="17"/>
  <c r="AF198" i="17" s="1"/>
  <c r="E199" i="17" s="1"/>
  <c r="AF384" i="13"/>
  <c r="E385" i="13" s="1"/>
  <c r="AS199" i="25" l="1"/>
  <c r="AS199" i="21"/>
  <c r="AF386" i="18"/>
  <c r="E387" i="18" s="1"/>
  <c r="AS199" i="17"/>
  <c r="AF385" i="13"/>
  <c r="E386" i="13" s="1"/>
  <c r="AT199" i="25"/>
  <c r="AT199" i="21"/>
  <c r="AT199" i="17"/>
  <c r="H199" i="25" l="1"/>
  <c r="AF199" i="25" s="1"/>
  <c r="E200" i="25" s="1"/>
  <c r="H199" i="21"/>
  <c r="AF199" i="21" s="1"/>
  <c r="E200" i="21" s="1"/>
  <c r="AF387" i="18"/>
  <c r="E388" i="18" s="1"/>
  <c r="H199" i="17"/>
  <c r="AF199" i="17" s="1"/>
  <c r="E200" i="17" s="1"/>
  <c r="AF386" i="13"/>
  <c r="E387" i="13" s="1"/>
  <c r="AS200" i="25" l="1"/>
  <c r="AS200" i="21"/>
  <c r="AF388" i="18"/>
  <c r="E389" i="18" s="1"/>
  <c r="AS200" i="17"/>
  <c r="AF387" i="13"/>
  <c r="E388" i="13" s="1"/>
  <c r="AT200" i="25"/>
  <c r="AT200" i="21"/>
  <c r="AT200" i="17"/>
  <c r="H200" i="25" l="1"/>
  <c r="AF200" i="25" s="1"/>
  <c r="E201" i="25" s="1"/>
  <c r="H200" i="21"/>
  <c r="AF200" i="21" s="1"/>
  <c r="E201" i="21" s="1"/>
  <c r="AF389" i="18"/>
  <c r="E390" i="18" s="1"/>
  <c r="H200" i="17"/>
  <c r="AF200" i="17" s="1"/>
  <c r="E201" i="17" s="1"/>
  <c r="AF388" i="13"/>
  <c r="E389" i="13" s="1"/>
  <c r="AS201" i="25" l="1"/>
  <c r="AS201" i="21"/>
  <c r="AF390" i="18"/>
  <c r="E391" i="18" s="1"/>
  <c r="AS201" i="17"/>
  <c r="AF389" i="13"/>
  <c r="E390" i="13" s="1"/>
  <c r="AT201" i="25"/>
  <c r="AT201" i="21"/>
  <c r="AT201" i="17"/>
  <c r="H201" i="25" l="1"/>
  <c r="AF201" i="25" s="1"/>
  <c r="E202" i="25" s="1"/>
  <c r="H201" i="21"/>
  <c r="AF201" i="21" s="1"/>
  <c r="E202" i="21" s="1"/>
  <c r="AF391" i="18"/>
  <c r="E392" i="18" s="1"/>
  <c r="H201" i="17"/>
  <c r="AF201" i="17" s="1"/>
  <c r="E202" i="17" s="1"/>
  <c r="AF390" i="13"/>
  <c r="E391" i="13" s="1"/>
  <c r="AS202" i="25" l="1"/>
  <c r="AS202" i="21"/>
  <c r="AF392" i="18"/>
  <c r="E393" i="18" s="1"/>
  <c r="AS202" i="17"/>
  <c r="AF391" i="13"/>
  <c r="E392" i="13" s="1"/>
  <c r="AT202" i="25"/>
  <c r="AT202" i="21"/>
  <c r="AT202" i="17"/>
  <c r="H202" i="25" l="1"/>
  <c r="AF202" i="25" s="1"/>
  <c r="E203" i="25" s="1"/>
  <c r="H202" i="21"/>
  <c r="AF202" i="21" s="1"/>
  <c r="E203" i="21" s="1"/>
  <c r="AF393" i="18"/>
  <c r="E394" i="18" s="1"/>
  <c r="H202" i="17"/>
  <c r="AF202" i="17" s="1"/>
  <c r="E203" i="17" s="1"/>
  <c r="AF392" i="13"/>
  <c r="E393" i="13" s="1"/>
  <c r="AS203" i="25" l="1"/>
  <c r="AS203" i="21"/>
  <c r="AF394" i="18"/>
  <c r="E395" i="18" s="1"/>
  <c r="AS203" i="17"/>
  <c r="AF393" i="13"/>
  <c r="E394" i="13" s="1"/>
  <c r="AT203" i="25"/>
  <c r="AT203" i="21"/>
  <c r="AT203" i="17"/>
  <c r="H203" i="25" l="1"/>
  <c r="AF203" i="25" s="1"/>
  <c r="E204" i="25" s="1"/>
  <c r="H203" i="21"/>
  <c r="AF203" i="21" s="1"/>
  <c r="E204" i="21" s="1"/>
  <c r="AF395" i="18"/>
  <c r="E396" i="18" s="1"/>
  <c r="H203" i="17"/>
  <c r="AF203" i="17" s="1"/>
  <c r="E204" i="17" s="1"/>
  <c r="AF394" i="13"/>
  <c r="E395" i="13" s="1"/>
  <c r="AS204" i="25" l="1"/>
  <c r="AS204" i="21"/>
  <c r="AF396" i="18"/>
  <c r="E397" i="18" s="1"/>
  <c r="AS204" i="17"/>
  <c r="AF395" i="13"/>
  <c r="E396" i="13" s="1"/>
  <c r="AT204" i="25"/>
  <c r="AT204" i="21"/>
  <c r="AT204" i="17"/>
  <c r="H204" i="25" l="1"/>
  <c r="AF204" i="25" s="1"/>
  <c r="E205" i="25" s="1"/>
  <c r="H204" i="21"/>
  <c r="AF204" i="21" s="1"/>
  <c r="E205" i="21" s="1"/>
  <c r="AF397" i="18"/>
  <c r="E398" i="18" s="1"/>
  <c r="H204" i="17"/>
  <c r="AF204" i="17" s="1"/>
  <c r="E205" i="17" s="1"/>
  <c r="AF396" i="13"/>
  <c r="E397" i="13" s="1"/>
  <c r="AS205" i="25" l="1"/>
  <c r="AS205" i="21"/>
  <c r="AF398" i="18"/>
  <c r="E399" i="18" s="1"/>
  <c r="AS205" i="17"/>
  <c r="AF397" i="13"/>
  <c r="E398" i="13" s="1"/>
  <c r="AT205" i="25"/>
  <c r="AT205" i="21"/>
  <c r="AT205" i="17"/>
  <c r="H205" i="25" l="1"/>
  <c r="AF205" i="25" s="1"/>
  <c r="E206" i="25" s="1"/>
  <c r="H205" i="21"/>
  <c r="AF205" i="21" s="1"/>
  <c r="E206" i="21" s="1"/>
  <c r="AF399" i="18"/>
  <c r="E400" i="18" s="1"/>
  <c r="H205" i="17"/>
  <c r="AF205" i="17" s="1"/>
  <c r="E206" i="17" s="1"/>
  <c r="AF398" i="13"/>
  <c r="E399" i="13" s="1"/>
  <c r="AS206" i="25" l="1"/>
  <c r="AS206" i="21"/>
  <c r="AF400" i="18"/>
  <c r="E401" i="18" s="1"/>
  <c r="AS206" i="17"/>
  <c r="AF399" i="13"/>
  <c r="E400" i="13" s="1"/>
  <c r="AT206" i="25"/>
  <c r="AT206" i="21"/>
  <c r="AT206" i="17"/>
  <c r="H206" i="25" l="1"/>
  <c r="AF206" i="25" s="1"/>
  <c r="E207" i="25" s="1"/>
  <c r="H206" i="21"/>
  <c r="AF206" i="21" s="1"/>
  <c r="E207" i="21" s="1"/>
  <c r="AF401" i="18"/>
  <c r="E402" i="18" s="1"/>
  <c r="H206" i="17"/>
  <c r="AF206" i="17" s="1"/>
  <c r="E207" i="17" s="1"/>
  <c r="AF400" i="13"/>
  <c r="E401" i="13" s="1"/>
  <c r="AS207" i="25" l="1"/>
  <c r="AS207" i="21"/>
  <c r="AF402" i="18"/>
  <c r="E403" i="18" s="1"/>
  <c r="AS207" i="17"/>
  <c r="AF401" i="13"/>
  <c r="E402" i="13" s="1"/>
  <c r="AT207" i="25"/>
  <c r="AT207" i="21"/>
  <c r="AT207" i="17"/>
  <c r="H207" i="25" l="1"/>
  <c r="AF207" i="25" s="1"/>
  <c r="E208" i="25" s="1"/>
  <c r="H207" i="21"/>
  <c r="AF207" i="21" s="1"/>
  <c r="E208" i="21" s="1"/>
  <c r="AF403" i="18"/>
  <c r="E404" i="18" s="1"/>
  <c r="H207" i="17"/>
  <c r="AF207" i="17" s="1"/>
  <c r="E208" i="17" s="1"/>
  <c r="AF402" i="13"/>
  <c r="E403" i="13" s="1"/>
  <c r="AS208" i="25" l="1"/>
  <c r="AS208" i="21"/>
  <c r="AF404" i="18"/>
  <c r="E405" i="18" s="1"/>
  <c r="AS208" i="17"/>
  <c r="AF403" i="13"/>
  <c r="E404" i="13" s="1"/>
  <c r="AT208" i="25"/>
  <c r="AT208" i="21"/>
  <c r="AT208" i="17"/>
  <c r="H208" i="25" l="1"/>
  <c r="AF208" i="25" s="1"/>
  <c r="E209" i="25" s="1"/>
  <c r="H208" i="21"/>
  <c r="AF208" i="21" s="1"/>
  <c r="E209" i="21" s="1"/>
  <c r="AF405" i="18"/>
  <c r="E406" i="18" s="1"/>
  <c r="H208" i="17"/>
  <c r="AF208" i="17" s="1"/>
  <c r="E209" i="17" s="1"/>
  <c r="AF404" i="13"/>
  <c r="E405" i="13" s="1"/>
  <c r="AS209" i="25" l="1"/>
  <c r="AS209" i="21"/>
  <c r="AF406" i="18"/>
  <c r="E407" i="18" s="1"/>
  <c r="AS209" i="17"/>
  <c r="AF405" i="13"/>
  <c r="E406" i="13" s="1"/>
  <c r="AT209" i="25"/>
  <c r="AT209" i="21"/>
  <c r="AT209" i="17"/>
  <c r="H209" i="25" l="1"/>
  <c r="AF209" i="25" s="1"/>
  <c r="E210" i="25" s="1"/>
  <c r="H209" i="21"/>
  <c r="AF209" i="21" s="1"/>
  <c r="E210" i="21" s="1"/>
  <c r="AF407" i="18"/>
  <c r="E408" i="18" s="1"/>
  <c r="H209" i="17"/>
  <c r="AF209" i="17" s="1"/>
  <c r="E210" i="17" s="1"/>
  <c r="AF406" i="13"/>
  <c r="E407" i="13" s="1"/>
  <c r="AS210" i="25" l="1"/>
  <c r="AS210" i="21"/>
  <c r="AF408" i="18"/>
  <c r="E409" i="18" s="1"/>
  <c r="AS210" i="17"/>
  <c r="AF407" i="13"/>
  <c r="E408" i="13" s="1"/>
  <c r="AT210" i="25"/>
  <c r="AT210" i="21"/>
  <c r="AT210" i="17"/>
  <c r="H210" i="25" l="1"/>
  <c r="AF210" i="25" s="1"/>
  <c r="E211" i="25" s="1"/>
  <c r="H210" i="21"/>
  <c r="AF210" i="21" s="1"/>
  <c r="E211" i="21" s="1"/>
  <c r="AF409" i="18"/>
  <c r="E410" i="18" s="1"/>
  <c r="H210" i="17"/>
  <c r="AF210" i="17" s="1"/>
  <c r="E211" i="17" s="1"/>
  <c r="AF408" i="13"/>
  <c r="E409" i="13" s="1"/>
  <c r="AS211" i="25" l="1"/>
  <c r="AS211" i="21"/>
  <c r="AF410" i="18"/>
  <c r="E411" i="18" s="1"/>
  <c r="AS211" i="17"/>
  <c r="AF409" i="13"/>
  <c r="E410" i="13" s="1"/>
  <c r="AT211" i="25"/>
  <c r="AT211" i="21"/>
  <c r="AT211" i="17"/>
  <c r="H211" i="25" l="1"/>
  <c r="AF211" i="25" s="1"/>
  <c r="E212" i="25" s="1"/>
  <c r="H211" i="21"/>
  <c r="AF211" i="21" s="1"/>
  <c r="E212" i="21" s="1"/>
  <c r="AF411" i="18"/>
  <c r="E412" i="18" s="1"/>
  <c r="H211" i="17"/>
  <c r="AF211" i="17" s="1"/>
  <c r="E212" i="17" s="1"/>
  <c r="AF410" i="13"/>
  <c r="E411" i="13" s="1"/>
  <c r="AS212" i="25" l="1"/>
  <c r="AS212" i="21"/>
  <c r="AF412" i="18"/>
  <c r="E413" i="18" s="1"/>
  <c r="AS212" i="17"/>
  <c r="AF411" i="13"/>
  <c r="E412" i="13" s="1"/>
  <c r="AT212" i="25"/>
  <c r="AT212" i="21"/>
  <c r="AT212" i="17"/>
  <c r="H212" i="25" l="1"/>
  <c r="AF212" i="25" s="1"/>
  <c r="E213" i="25" s="1"/>
  <c r="H212" i="21"/>
  <c r="AF212" i="21" s="1"/>
  <c r="E213" i="21" s="1"/>
  <c r="AF413" i="18"/>
  <c r="E414" i="18" s="1"/>
  <c r="H212" i="17"/>
  <c r="AF212" i="17" s="1"/>
  <c r="E213" i="17" s="1"/>
  <c r="AF412" i="13"/>
  <c r="E413" i="13" s="1"/>
  <c r="AS213" i="25" l="1"/>
  <c r="AS213" i="21"/>
  <c r="AF414" i="18"/>
  <c r="E415" i="18" s="1"/>
  <c r="AS213" i="17"/>
  <c r="AF413" i="13"/>
  <c r="E414" i="13" s="1"/>
  <c r="AT213" i="25"/>
  <c r="AT213" i="21"/>
  <c r="AT213" i="17"/>
  <c r="H213" i="25" l="1"/>
  <c r="AF213" i="25" s="1"/>
  <c r="E214" i="25" s="1"/>
  <c r="H213" i="21"/>
  <c r="AF213" i="21" s="1"/>
  <c r="E214" i="21" s="1"/>
  <c r="AF415" i="18"/>
  <c r="E416" i="18" s="1"/>
  <c r="H213" i="17"/>
  <c r="AF213" i="17" s="1"/>
  <c r="E214" i="17" s="1"/>
  <c r="AF414" i="13"/>
  <c r="E415" i="13" s="1"/>
  <c r="AS214" i="25" l="1"/>
  <c r="AS214" i="21"/>
  <c r="AF416" i="18"/>
  <c r="E417" i="18" s="1"/>
  <c r="AS214" i="17"/>
  <c r="AF415" i="13"/>
  <c r="E416" i="13" s="1"/>
  <c r="AT214" i="25"/>
  <c r="AT214" i="21"/>
  <c r="AT214" i="17"/>
  <c r="H214" i="25" l="1"/>
  <c r="AF214" i="25" s="1"/>
  <c r="E215" i="25" s="1"/>
  <c r="H214" i="21"/>
  <c r="AF214" i="21" s="1"/>
  <c r="E215" i="21" s="1"/>
  <c r="AF417" i="18"/>
  <c r="E418" i="18" s="1"/>
  <c r="H214" i="17"/>
  <c r="AF214" i="17" s="1"/>
  <c r="E215" i="17" s="1"/>
  <c r="AF416" i="13"/>
  <c r="E417" i="13" s="1"/>
  <c r="AS215" i="25" l="1"/>
  <c r="AS215" i="21"/>
  <c r="AF418" i="18"/>
  <c r="E419" i="18" s="1"/>
  <c r="AS215" i="17"/>
  <c r="AF417" i="13"/>
  <c r="E418" i="13" s="1"/>
  <c r="AT215" i="25"/>
  <c r="AT215" i="21"/>
  <c r="AT215" i="17"/>
  <c r="H215" i="25" l="1"/>
  <c r="AF215" i="25" s="1"/>
  <c r="E216" i="25" s="1"/>
  <c r="H215" i="21"/>
  <c r="AF215" i="21" s="1"/>
  <c r="E216" i="21" s="1"/>
  <c r="AF419" i="18"/>
  <c r="E420" i="18" s="1"/>
  <c r="H215" i="17"/>
  <c r="AF215" i="17" s="1"/>
  <c r="E216" i="17" s="1"/>
  <c r="AF418" i="13"/>
  <c r="E419" i="13" s="1"/>
  <c r="AS216" i="25" l="1"/>
  <c r="AS216" i="21"/>
  <c r="AF420" i="18"/>
  <c r="E421" i="18" s="1"/>
  <c r="AS216" i="17"/>
  <c r="AF419" i="13"/>
  <c r="E420" i="13" s="1"/>
  <c r="AT216" i="25"/>
  <c r="AT216" i="21"/>
  <c r="AT216" i="17"/>
  <c r="H216" i="25" l="1"/>
  <c r="AF216" i="25" s="1"/>
  <c r="E217" i="25" s="1"/>
  <c r="H216" i="21"/>
  <c r="AF216" i="21" s="1"/>
  <c r="E217" i="21" s="1"/>
  <c r="AF421" i="18"/>
  <c r="E422" i="18" s="1"/>
  <c r="H216" i="17"/>
  <c r="AF216" i="17" s="1"/>
  <c r="E217" i="17" s="1"/>
  <c r="AF420" i="13"/>
  <c r="E421" i="13" s="1"/>
  <c r="AS217" i="25" l="1"/>
  <c r="AS217" i="21"/>
  <c r="AF422" i="18"/>
  <c r="E423" i="18" s="1"/>
  <c r="AS217" i="17"/>
  <c r="AF421" i="13"/>
  <c r="E422" i="13" s="1"/>
  <c r="AT217" i="25"/>
  <c r="AT217" i="21"/>
  <c r="AT217" i="17"/>
  <c r="H217" i="25" l="1"/>
  <c r="AF217" i="25" s="1"/>
  <c r="E218" i="25" s="1"/>
  <c r="H217" i="21"/>
  <c r="AF217" i="21" s="1"/>
  <c r="E218" i="21" s="1"/>
  <c r="AF423" i="18"/>
  <c r="E424" i="18" s="1"/>
  <c r="H217" i="17"/>
  <c r="AF217" i="17" s="1"/>
  <c r="E218" i="17" s="1"/>
  <c r="AF422" i="13"/>
  <c r="E423" i="13" s="1"/>
  <c r="AS218" i="25" l="1"/>
  <c r="AS218" i="21"/>
  <c r="AF424" i="18"/>
  <c r="E425" i="18" s="1"/>
  <c r="AS218" i="17"/>
  <c r="AF423" i="13"/>
  <c r="E424" i="13" s="1"/>
  <c r="AT218" i="25"/>
  <c r="AT218" i="21"/>
  <c r="AT218" i="17"/>
  <c r="H218" i="25" l="1"/>
  <c r="AF218" i="25" s="1"/>
  <c r="E219" i="25" s="1"/>
  <c r="H218" i="21"/>
  <c r="AF218" i="21" s="1"/>
  <c r="E219" i="21" s="1"/>
  <c r="AF425" i="18"/>
  <c r="E426" i="18" s="1"/>
  <c r="H218" i="17"/>
  <c r="AF218" i="17" s="1"/>
  <c r="E219" i="17" s="1"/>
  <c r="AF424" i="13"/>
  <c r="E425" i="13" s="1"/>
  <c r="AS219" i="25" l="1"/>
  <c r="AS219" i="21"/>
  <c r="AF426" i="18"/>
  <c r="E427" i="18" s="1"/>
  <c r="AS219" i="17"/>
  <c r="AF425" i="13"/>
  <c r="E426" i="13" s="1"/>
  <c r="AT219" i="25"/>
  <c r="AT219" i="21"/>
  <c r="AT219" i="17"/>
  <c r="H219" i="25" l="1"/>
  <c r="AF219" i="25" s="1"/>
  <c r="E220" i="25" s="1"/>
  <c r="H219" i="21"/>
  <c r="AF219" i="21" s="1"/>
  <c r="E220" i="21" s="1"/>
  <c r="AF427" i="18"/>
  <c r="E428" i="18" s="1"/>
  <c r="H219" i="17"/>
  <c r="AF219" i="17" s="1"/>
  <c r="E220" i="17" s="1"/>
  <c r="AF426" i="13"/>
  <c r="E427" i="13" s="1"/>
  <c r="AS220" i="25" l="1"/>
  <c r="AS220" i="21"/>
  <c r="AF428" i="18"/>
  <c r="E429" i="18" s="1"/>
  <c r="AS220" i="17"/>
  <c r="AF427" i="13"/>
  <c r="E428" i="13" s="1"/>
  <c r="AT220" i="25"/>
  <c r="AT220" i="21"/>
  <c r="AT220" i="17"/>
  <c r="H220" i="25" l="1"/>
  <c r="AF220" i="25" s="1"/>
  <c r="E221" i="25" s="1"/>
  <c r="H220" i="21"/>
  <c r="AF220" i="21" s="1"/>
  <c r="E221" i="21" s="1"/>
  <c r="AF429" i="18"/>
  <c r="E430" i="18" s="1"/>
  <c r="H220" i="17"/>
  <c r="AF220" i="17" s="1"/>
  <c r="E221" i="17" s="1"/>
  <c r="AF428" i="13"/>
  <c r="E429" i="13" s="1"/>
  <c r="AS221" i="25" l="1"/>
  <c r="AS221" i="21"/>
  <c r="AF430" i="18"/>
  <c r="E431" i="18" s="1"/>
  <c r="AS221" i="17"/>
  <c r="AF429" i="13"/>
  <c r="E430" i="13" s="1"/>
  <c r="AT221" i="25"/>
  <c r="AT221" i="21"/>
  <c r="AT221" i="17"/>
  <c r="H221" i="25" l="1"/>
  <c r="AF221" i="25" s="1"/>
  <c r="E222" i="25" s="1"/>
  <c r="H221" i="21"/>
  <c r="AF221" i="21" s="1"/>
  <c r="E222" i="21" s="1"/>
  <c r="AF431" i="18"/>
  <c r="E432" i="18" s="1"/>
  <c r="H221" i="17"/>
  <c r="AF221" i="17" s="1"/>
  <c r="E222" i="17" s="1"/>
  <c r="AF430" i="13"/>
  <c r="E431" i="13" s="1"/>
  <c r="AS222" i="25" l="1"/>
  <c r="AS222" i="21"/>
  <c r="AF432" i="18"/>
  <c r="E433" i="18" s="1"/>
  <c r="AS222" i="17"/>
  <c r="AF431" i="13"/>
  <c r="E432" i="13" s="1"/>
  <c r="AT222" i="25"/>
  <c r="AT222" i="21"/>
  <c r="AT222" i="17"/>
  <c r="H222" i="25" l="1"/>
  <c r="AF222" i="25" s="1"/>
  <c r="E223" i="25" s="1"/>
  <c r="H222" i="21"/>
  <c r="AF222" i="21" s="1"/>
  <c r="E223" i="21" s="1"/>
  <c r="AF433" i="18"/>
  <c r="E434" i="18" s="1"/>
  <c r="H222" i="17"/>
  <c r="AF222" i="17" s="1"/>
  <c r="E223" i="17" s="1"/>
  <c r="AF432" i="13"/>
  <c r="E433" i="13" s="1"/>
  <c r="AS223" i="25" l="1"/>
  <c r="AS223" i="21"/>
  <c r="AF434" i="18"/>
  <c r="E435" i="18" s="1"/>
  <c r="AS223" i="17"/>
  <c r="AF433" i="13"/>
  <c r="E434" i="13" s="1"/>
  <c r="AT223" i="25"/>
  <c r="AT223" i="21"/>
  <c r="AT223" i="17"/>
  <c r="H223" i="25" l="1"/>
  <c r="AF223" i="25" s="1"/>
  <c r="E224" i="25" s="1"/>
  <c r="H223" i="21"/>
  <c r="AF223" i="21" s="1"/>
  <c r="E224" i="21" s="1"/>
  <c r="AF435" i="18"/>
  <c r="E436" i="18" s="1"/>
  <c r="H223" i="17"/>
  <c r="AF223" i="17" s="1"/>
  <c r="E224" i="17" s="1"/>
  <c r="AF434" i="13"/>
  <c r="E435" i="13" s="1"/>
  <c r="AS224" i="25" l="1"/>
  <c r="AS224" i="21"/>
  <c r="AF436" i="18"/>
  <c r="E437" i="18" s="1"/>
  <c r="AS224" i="17"/>
  <c r="AF435" i="13"/>
  <c r="E436" i="13" s="1"/>
  <c r="AT224" i="25"/>
  <c r="AT224" i="21"/>
  <c r="AT224" i="17"/>
  <c r="H224" i="25" l="1"/>
  <c r="AF224" i="25" s="1"/>
  <c r="E225" i="25" s="1"/>
  <c r="H224" i="21"/>
  <c r="AF224" i="21" s="1"/>
  <c r="E225" i="21" s="1"/>
  <c r="AF437" i="18"/>
  <c r="E438" i="18" s="1"/>
  <c r="H224" i="17"/>
  <c r="AF224" i="17" s="1"/>
  <c r="E225" i="17" s="1"/>
  <c r="AF436" i="13"/>
  <c r="E437" i="13" s="1"/>
  <c r="AS225" i="25" l="1"/>
  <c r="AS225" i="21"/>
  <c r="AF438" i="18"/>
  <c r="E439" i="18" s="1"/>
  <c r="AS225" i="17"/>
  <c r="AF437" i="13"/>
  <c r="E438" i="13" s="1"/>
  <c r="AT225" i="25"/>
  <c r="AT225" i="21"/>
  <c r="AT225" i="17"/>
  <c r="H225" i="25" l="1"/>
  <c r="AF225" i="25" s="1"/>
  <c r="E226" i="25" s="1"/>
  <c r="H225" i="21"/>
  <c r="AF225" i="21" s="1"/>
  <c r="E226" i="21" s="1"/>
  <c r="AF439" i="18"/>
  <c r="E440" i="18" s="1"/>
  <c r="H225" i="17"/>
  <c r="AF225" i="17" s="1"/>
  <c r="E226" i="17" s="1"/>
  <c r="AF438" i="13"/>
  <c r="E439" i="13" s="1"/>
  <c r="AS226" i="25" l="1"/>
  <c r="AS226" i="21"/>
  <c r="AF440" i="18"/>
  <c r="E441" i="18" s="1"/>
  <c r="AS226" i="17"/>
  <c r="AF439" i="13"/>
  <c r="E440" i="13" s="1"/>
  <c r="AT226" i="25"/>
  <c r="AT226" i="21"/>
  <c r="AT226" i="17"/>
  <c r="H226" i="25" l="1"/>
  <c r="AF226" i="25" s="1"/>
  <c r="E227" i="25" s="1"/>
  <c r="H226" i="21"/>
  <c r="AF226" i="21" s="1"/>
  <c r="E227" i="21" s="1"/>
  <c r="AF441" i="18"/>
  <c r="E442" i="18" s="1"/>
  <c r="H226" i="17"/>
  <c r="AF226" i="17" s="1"/>
  <c r="E227" i="17" s="1"/>
  <c r="AF440" i="13"/>
  <c r="E441" i="13" s="1"/>
  <c r="AS227" i="25" l="1"/>
  <c r="AS227" i="21"/>
  <c r="AF442" i="18"/>
  <c r="E443" i="18" s="1"/>
  <c r="AS227" i="17"/>
  <c r="AF441" i="13"/>
  <c r="E442" i="13" s="1"/>
  <c r="AT227" i="25"/>
  <c r="AT227" i="21"/>
  <c r="AT227" i="17"/>
  <c r="H227" i="25" l="1"/>
  <c r="AF227" i="25" s="1"/>
  <c r="E228" i="25" s="1"/>
  <c r="H227" i="21"/>
  <c r="AF227" i="21" s="1"/>
  <c r="E228" i="21" s="1"/>
  <c r="AF443" i="18"/>
  <c r="E444" i="18" s="1"/>
  <c r="H227" i="17"/>
  <c r="AF227" i="17" s="1"/>
  <c r="E228" i="17" s="1"/>
  <c r="AF442" i="13"/>
  <c r="E443" i="13" s="1"/>
  <c r="AS228" i="25" l="1"/>
  <c r="AS228" i="21"/>
  <c r="AF444" i="18"/>
  <c r="E445" i="18" s="1"/>
  <c r="AS228" i="17"/>
  <c r="AF443" i="13"/>
  <c r="E444" i="13" s="1"/>
  <c r="AT228" i="25"/>
  <c r="AT228" i="21"/>
  <c r="AT228" i="17"/>
  <c r="H228" i="25" l="1"/>
  <c r="AF228" i="25" s="1"/>
  <c r="E229" i="25" s="1"/>
  <c r="H228" i="21"/>
  <c r="AF228" i="21" s="1"/>
  <c r="E229" i="21" s="1"/>
  <c r="AF445" i="18"/>
  <c r="E446" i="18" s="1"/>
  <c r="H228" i="17"/>
  <c r="AF228" i="17" s="1"/>
  <c r="E229" i="17" s="1"/>
  <c r="AF444" i="13"/>
  <c r="E445" i="13" s="1"/>
  <c r="AS229" i="25" l="1"/>
  <c r="AS229" i="21"/>
  <c r="AF446" i="18"/>
  <c r="E447" i="18" s="1"/>
  <c r="AS229" i="17"/>
  <c r="AF445" i="13"/>
  <c r="E446" i="13" s="1"/>
  <c r="AT229" i="25"/>
  <c r="AT229" i="21"/>
  <c r="AT229" i="17"/>
  <c r="H229" i="25" l="1"/>
  <c r="AF229" i="25" s="1"/>
  <c r="E230" i="25" s="1"/>
  <c r="H229" i="21"/>
  <c r="AF229" i="21" s="1"/>
  <c r="E230" i="21" s="1"/>
  <c r="AF447" i="18"/>
  <c r="E448" i="18" s="1"/>
  <c r="H229" i="17"/>
  <c r="AF229" i="17" s="1"/>
  <c r="E230" i="17" s="1"/>
  <c r="AF446" i="13"/>
  <c r="E447" i="13" s="1"/>
  <c r="AS230" i="25" l="1"/>
  <c r="AS230" i="21"/>
  <c r="AF448" i="18"/>
  <c r="E449" i="18" s="1"/>
  <c r="AS230" i="17"/>
  <c r="AF447" i="13"/>
  <c r="E448" i="13" s="1"/>
  <c r="AT230" i="25"/>
  <c r="AT230" i="21"/>
  <c r="AT230" i="17"/>
  <c r="H230" i="25" l="1"/>
  <c r="AF230" i="25" s="1"/>
  <c r="E231" i="25" s="1"/>
  <c r="H230" i="21"/>
  <c r="AF230" i="21" s="1"/>
  <c r="E231" i="21" s="1"/>
  <c r="AF449" i="18"/>
  <c r="E450" i="18" s="1"/>
  <c r="H230" i="17"/>
  <c r="AF230" i="17" s="1"/>
  <c r="E231" i="17" s="1"/>
  <c r="AF448" i="13"/>
  <c r="E449" i="13" s="1"/>
  <c r="AS231" i="25" l="1"/>
  <c r="AS231" i="21"/>
  <c r="AF450" i="18"/>
  <c r="E451" i="18" s="1"/>
  <c r="AS231" i="17"/>
  <c r="AF449" i="13"/>
  <c r="E450" i="13" s="1"/>
  <c r="AT231" i="25"/>
  <c r="AT231" i="21"/>
  <c r="AT231" i="17"/>
  <c r="H231" i="25" l="1"/>
  <c r="AF231" i="25" s="1"/>
  <c r="E232" i="25" s="1"/>
  <c r="H231" i="21"/>
  <c r="AF231" i="21" s="1"/>
  <c r="E232" i="21" s="1"/>
  <c r="AF451" i="18"/>
  <c r="E452" i="18" s="1"/>
  <c r="H231" i="17"/>
  <c r="AF231" i="17" s="1"/>
  <c r="E232" i="17" s="1"/>
  <c r="AF450" i="13"/>
  <c r="E451" i="13" s="1"/>
  <c r="AS232" i="25" l="1"/>
  <c r="AS232" i="21"/>
  <c r="AF452" i="18"/>
  <c r="E453" i="18" s="1"/>
  <c r="AS232" i="17"/>
  <c r="AF451" i="13"/>
  <c r="E452" i="13" s="1"/>
  <c r="AT232" i="25"/>
  <c r="AT232" i="21"/>
  <c r="AT232" i="17"/>
  <c r="H232" i="25" l="1"/>
  <c r="AF232" i="25" s="1"/>
  <c r="E233" i="25" s="1"/>
  <c r="H232" i="21"/>
  <c r="AF232" i="21" s="1"/>
  <c r="E233" i="21" s="1"/>
  <c r="AF453" i="18"/>
  <c r="E454" i="18" s="1"/>
  <c r="H232" i="17"/>
  <c r="AF232" i="17" s="1"/>
  <c r="E233" i="17" s="1"/>
  <c r="AF452" i="13"/>
  <c r="E453" i="13" s="1"/>
  <c r="AS233" i="25" l="1"/>
  <c r="AS233" i="21"/>
  <c r="AF454" i="18"/>
  <c r="E455" i="18" s="1"/>
  <c r="AS233" i="17"/>
  <c r="AF453" i="13"/>
  <c r="E454" i="13" s="1"/>
  <c r="AT233" i="25"/>
  <c r="AT233" i="21"/>
  <c r="AT233" i="17"/>
  <c r="H233" i="25" l="1"/>
  <c r="AF233" i="25" s="1"/>
  <c r="E234" i="25" s="1"/>
  <c r="H233" i="21"/>
  <c r="AF233" i="21" s="1"/>
  <c r="E234" i="21" s="1"/>
  <c r="AF455" i="18"/>
  <c r="E456" i="18" s="1"/>
  <c r="H233" i="17"/>
  <c r="AF233" i="17" s="1"/>
  <c r="E234" i="17" s="1"/>
  <c r="AF454" i="13"/>
  <c r="E455" i="13" s="1"/>
  <c r="AS234" i="25" l="1"/>
  <c r="AS234" i="21"/>
  <c r="AF456" i="18"/>
  <c r="E457" i="18" s="1"/>
  <c r="AS234" i="17"/>
  <c r="AF455" i="13"/>
  <c r="E456" i="13" s="1"/>
  <c r="AT234" i="25"/>
  <c r="AT234" i="21"/>
  <c r="AT234" i="17"/>
  <c r="H234" i="25" l="1"/>
  <c r="AF234" i="25" s="1"/>
  <c r="E235" i="25" s="1"/>
  <c r="H234" i="21"/>
  <c r="AF234" i="21" s="1"/>
  <c r="E235" i="21" s="1"/>
  <c r="AF457" i="18"/>
  <c r="E458" i="18" s="1"/>
  <c r="H234" i="17"/>
  <c r="AF234" i="17" s="1"/>
  <c r="E235" i="17" s="1"/>
  <c r="AF456" i="13"/>
  <c r="E457" i="13" s="1"/>
  <c r="AS235" i="25" l="1"/>
  <c r="AS235" i="21"/>
  <c r="AF458" i="18"/>
  <c r="E459" i="18" s="1"/>
  <c r="AS235" i="17"/>
  <c r="AF457" i="13"/>
  <c r="E458" i="13" s="1"/>
  <c r="AT235" i="25"/>
  <c r="AT235" i="21"/>
  <c r="AT235" i="17"/>
  <c r="H235" i="25" l="1"/>
  <c r="AF235" i="25" s="1"/>
  <c r="E236" i="25" s="1"/>
  <c r="H235" i="21"/>
  <c r="AF235" i="21" s="1"/>
  <c r="E236" i="21" s="1"/>
  <c r="AF459" i="18"/>
  <c r="E460" i="18" s="1"/>
  <c r="H235" i="17"/>
  <c r="AF235" i="17" s="1"/>
  <c r="E236" i="17" s="1"/>
  <c r="AF458" i="13"/>
  <c r="E459" i="13" s="1"/>
  <c r="AS236" i="25" l="1"/>
  <c r="AS236" i="21"/>
  <c r="AF460" i="18"/>
  <c r="E461" i="18" s="1"/>
  <c r="AS236" i="17"/>
  <c r="AF459" i="13"/>
  <c r="E460" i="13" s="1"/>
  <c r="AT236" i="25"/>
  <c r="AT236" i="21"/>
  <c r="AT236" i="17"/>
  <c r="H236" i="25" l="1"/>
  <c r="AF236" i="25" s="1"/>
  <c r="E237" i="25" s="1"/>
  <c r="H236" i="21"/>
  <c r="AF236" i="21" s="1"/>
  <c r="E237" i="21" s="1"/>
  <c r="AF461" i="18"/>
  <c r="E462" i="18" s="1"/>
  <c r="H236" i="17"/>
  <c r="AF236" i="17" s="1"/>
  <c r="E237" i="17" s="1"/>
  <c r="AF460" i="13"/>
  <c r="E461" i="13" s="1"/>
  <c r="AS237" i="25" l="1"/>
  <c r="AS237" i="21"/>
  <c r="AF462" i="18"/>
  <c r="E463" i="18" s="1"/>
  <c r="AS237" i="17"/>
  <c r="AF461" i="13"/>
  <c r="E462" i="13" s="1"/>
  <c r="AT237" i="25"/>
  <c r="AT237" i="21"/>
  <c r="AT237" i="17"/>
  <c r="H237" i="25" l="1"/>
  <c r="AF237" i="25" s="1"/>
  <c r="E238" i="25" s="1"/>
  <c r="H237" i="21"/>
  <c r="AF237" i="21" s="1"/>
  <c r="E238" i="21" s="1"/>
  <c r="AF463" i="18"/>
  <c r="E464" i="18" s="1"/>
  <c r="H237" i="17"/>
  <c r="AF237" i="17" s="1"/>
  <c r="E238" i="17" s="1"/>
  <c r="AF462" i="13"/>
  <c r="E463" i="13" s="1"/>
  <c r="AS238" i="25" l="1"/>
  <c r="AS238" i="21"/>
  <c r="AF464" i="18"/>
  <c r="E465" i="18" s="1"/>
  <c r="AS238" i="17"/>
  <c r="AF463" i="13"/>
  <c r="E464" i="13" s="1"/>
  <c r="AT238" i="25"/>
  <c r="AT238" i="21"/>
  <c r="AT238" i="17"/>
  <c r="H238" i="25" l="1"/>
  <c r="AF238" i="25" s="1"/>
  <c r="E239" i="25" s="1"/>
  <c r="H238" i="21"/>
  <c r="AF238" i="21" s="1"/>
  <c r="E239" i="21" s="1"/>
  <c r="AF465" i="18"/>
  <c r="E466" i="18" s="1"/>
  <c r="H238" i="17"/>
  <c r="AF238" i="17" s="1"/>
  <c r="E239" i="17" s="1"/>
  <c r="AF464" i="13"/>
  <c r="E465" i="13" s="1"/>
  <c r="AS239" i="25" l="1"/>
  <c r="AS239" i="21"/>
  <c r="AF466" i="18"/>
  <c r="E467" i="18" s="1"/>
  <c r="AS239" i="17"/>
  <c r="AF465" i="13"/>
  <c r="E466" i="13" s="1"/>
  <c r="AT239" i="25"/>
  <c r="AT239" i="21"/>
  <c r="AT239" i="17"/>
  <c r="H239" i="25" l="1"/>
  <c r="AF239" i="25" s="1"/>
  <c r="E240" i="25" s="1"/>
  <c r="H239" i="21"/>
  <c r="AF239" i="21" s="1"/>
  <c r="E240" i="21" s="1"/>
  <c r="AF467" i="18"/>
  <c r="E468" i="18" s="1"/>
  <c r="H239" i="17"/>
  <c r="AF239" i="17" s="1"/>
  <c r="E240" i="17" s="1"/>
  <c r="AF466" i="13"/>
  <c r="E467" i="13" s="1"/>
  <c r="AS240" i="25" l="1"/>
  <c r="AS240" i="21"/>
  <c r="AF468" i="18"/>
  <c r="E469" i="18" s="1"/>
  <c r="AS240" i="17"/>
  <c r="AF467" i="13"/>
  <c r="E468" i="13" s="1"/>
  <c r="AT240" i="25"/>
  <c r="AT240" i="21"/>
  <c r="AT240" i="17"/>
  <c r="H240" i="25" l="1"/>
  <c r="AF240" i="25" s="1"/>
  <c r="E241" i="25" s="1"/>
  <c r="H240" i="21"/>
  <c r="AF240" i="21" s="1"/>
  <c r="E241" i="21" s="1"/>
  <c r="AF469" i="18"/>
  <c r="E470" i="18" s="1"/>
  <c r="H240" i="17"/>
  <c r="AF240" i="17" s="1"/>
  <c r="E241" i="17" s="1"/>
  <c r="AF468" i="13"/>
  <c r="E469" i="13" s="1"/>
  <c r="AS241" i="25" l="1"/>
  <c r="AS241" i="21"/>
  <c r="AF470" i="18"/>
  <c r="E471" i="18" s="1"/>
  <c r="AS241" i="17"/>
  <c r="AF469" i="13"/>
  <c r="E470" i="13" s="1"/>
  <c r="AT241" i="25"/>
  <c r="AT241" i="21"/>
  <c r="AT241" i="17"/>
  <c r="H241" i="25" l="1"/>
  <c r="AF241" i="25" s="1"/>
  <c r="E242" i="25" s="1"/>
  <c r="H241" i="21"/>
  <c r="AF241" i="21" s="1"/>
  <c r="E242" i="21" s="1"/>
  <c r="AF471" i="18"/>
  <c r="E472" i="18" s="1"/>
  <c r="H241" i="17"/>
  <c r="AF241" i="17" s="1"/>
  <c r="E242" i="17" s="1"/>
  <c r="AF470" i="13"/>
  <c r="E471" i="13" s="1"/>
  <c r="AS242" i="25" l="1"/>
  <c r="AS242" i="21"/>
  <c r="AF472" i="18"/>
  <c r="E473" i="18" s="1"/>
  <c r="AS242" i="17"/>
  <c r="AF471" i="13"/>
  <c r="E472" i="13" s="1"/>
  <c r="AT242" i="25"/>
  <c r="AT242" i="21"/>
  <c r="AT242" i="17"/>
  <c r="H242" i="25" l="1"/>
  <c r="AF242" i="25" s="1"/>
  <c r="E243" i="25" s="1"/>
  <c r="H242" i="21"/>
  <c r="AF242" i="21" s="1"/>
  <c r="E243" i="21" s="1"/>
  <c r="AF473" i="18"/>
  <c r="E474" i="18" s="1"/>
  <c r="H242" i="17"/>
  <c r="AF242" i="17" s="1"/>
  <c r="E243" i="17" s="1"/>
  <c r="AF472" i="13"/>
  <c r="E473" i="13" s="1"/>
  <c r="AS243" i="25" l="1"/>
  <c r="AS243" i="21"/>
  <c r="AF474" i="18"/>
  <c r="E475" i="18" s="1"/>
  <c r="AS243" i="17"/>
  <c r="AF473" i="13"/>
  <c r="E474" i="13" s="1"/>
  <c r="AT243" i="25"/>
  <c r="AT243" i="21"/>
  <c r="AT243" i="17"/>
  <c r="H243" i="25" l="1"/>
  <c r="AF243" i="25" s="1"/>
  <c r="E244" i="25" s="1"/>
  <c r="H243" i="21"/>
  <c r="AF243" i="21" s="1"/>
  <c r="E244" i="21" s="1"/>
  <c r="AF475" i="18"/>
  <c r="E476" i="18" s="1"/>
  <c r="H243" i="17"/>
  <c r="AF243" i="17" s="1"/>
  <c r="E244" i="17" s="1"/>
  <c r="AF474" i="13"/>
  <c r="E475" i="13" s="1"/>
  <c r="AS244" i="25" l="1"/>
  <c r="AS244" i="21"/>
  <c r="AF476" i="18"/>
  <c r="E477" i="18" s="1"/>
  <c r="AS244" i="17"/>
  <c r="AF475" i="13"/>
  <c r="E476" i="13" s="1"/>
  <c r="AT244" i="25"/>
  <c r="AT244" i="21"/>
  <c r="AT244" i="17"/>
  <c r="H244" i="25" l="1"/>
  <c r="AF244" i="25" s="1"/>
  <c r="E245" i="25" s="1"/>
  <c r="H244" i="21"/>
  <c r="AF244" i="21" s="1"/>
  <c r="E245" i="21" s="1"/>
  <c r="AF477" i="18"/>
  <c r="E478" i="18" s="1"/>
  <c r="H244" i="17"/>
  <c r="AF244" i="17" s="1"/>
  <c r="E245" i="17" s="1"/>
  <c r="AF476" i="13"/>
  <c r="E477" i="13" s="1"/>
  <c r="AS245" i="25" l="1"/>
  <c r="AS245" i="21"/>
  <c r="AF478" i="18"/>
  <c r="E479" i="18" s="1"/>
  <c r="AS245" i="17"/>
  <c r="AF477" i="13"/>
  <c r="E478" i="13" s="1"/>
  <c r="AT245" i="25"/>
  <c r="AT245" i="21"/>
  <c r="AT245" i="17"/>
  <c r="H245" i="25" l="1"/>
  <c r="AF245" i="25" s="1"/>
  <c r="E246" i="25" s="1"/>
  <c r="H245" i="21"/>
  <c r="AF245" i="21" s="1"/>
  <c r="E246" i="21" s="1"/>
  <c r="AF479" i="18"/>
  <c r="E480" i="18" s="1"/>
  <c r="H245" i="17"/>
  <c r="AF245" i="17" s="1"/>
  <c r="E246" i="17" s="1"/>
  <c r="AF478" i="13"/>
  <c r="E479" i="13" s="1"/>
  <c r="AS246" i="25" l="1"/>
  <c r="AS246" i="21"/>
  <c r="AF480" i="18"/>
  <c r="E481" i="18" s="1"/>
  <c r="AS246" i="17"/>
  <c r="AF479" i="13"/>
  <c r="E480" i="13" s="1"/>
  <c r="AT246" i="25"/>
  <c r="AT246" i="21"/>
  <c r="AT246" i="17"/>
  <c r="H246" i="25" l="1"/>
  <c r="AF246" i="25" s="1"/>
  <c r="E247" i="25" s="1"/>
  <c r="H246" i="21"/>
  <c r="AF246" i="21" s="1"/>
  <c r="E247" i="21" s="1"/>
  <c r="AF481" i="18"/>
  <c r="E482" i="18" s="1"/>
  <c r="H246" i="17"/>
  <c r="AF246" i="17" s="1"/>
  <c r="E247" i="17" s="1"/>
  <c r="AF480" i="13"/>
  <c r="E481" i="13" s="1"/>
  <c r="AS247" i="25" l="1"/>
  <c r="AS247" i="21"/>
  <c r="AF482" i="18"/>
  <c r="E483" i="18" s="1"/>
  <c r="AS247" i="17"/>
  <c r="AF481" i="13"/>
  <c r="E482" i="13" s="1"/>
  <c r="AT247" i="25"/>
  <c r="AT247" i="21"/>
  <c r="AT247" i="17"/>
  <c r="H247" i="25" l="1"/>
  <c r="AF247" i="25" s="1"/>
  <c r="E248" i="25" s="1"/>
  <c r="H247" i="21"/>
  <c r="AF247" i="21" s="1"/>
  <c r="E248" i="21" s="1"/>
  <c r="AF483" i="18"/>
  <c r="E484" i="18" s="1"/>
  <c r="H247" i="17"/>
  <c r="AF247" i="17" s="1"/>
  <c r="E248" i="17" s="1"/>
  <c r="AF482" i="13"/>
  <c r="E483" i="13" s="1"/>
  <c r="AS248" i="25" l="1"/>
  <c r="AS248" i="21"/>
  <c r="AF484" i="18"/>
  <c r="E485" i="18" s="1"/>
  <c r="AS248" i="17"/>
  <c r="AF483" i="13"/>
  <c r="E484" i="13" s="1"/>
  <c r="AT248" i="25"/>
  <c r="AT248" i="21"/>
  <c r="AT248" i="17"/>
  <c r="H248" i="25" l="1"/>
  <c r="AF248" i="25" s="1"/>
  <c r="E249" i="25" s="1"/>
  <c r="H248" i="21"/>
  <c r="AF248" i="21" s="1"/>
  <c r="E249" i="21" s="1"/>
  <c r="AF485" i="18"/>
  <c r="E486" i="18" s="1"/>
  <c r="H248" i="17"/>
  <c r="AF248" i="17" s="1"/>
  <c r="E249" i="17" s="1"/>
  <c r="AF484" i="13"/>
  <c r="E485" i="13" s="1"/>
  <c r="AS249" i="25" l="1"/>
  <c r="AS249" i="21"/>
  <c r="AF486" i="18"/>
  <c r="E487" i="18" s="1"/>
  <c r="AS249" i="17"/>
  <c r="AF485" i="13"/>
  <c r="E486" i="13" s="1"/>
  <c r="AT249" i="25"/>
  <c r="AT249" i="21"/>
  <c r="AT249" i="17"/>
  <c r="H249" i="25" l="1"/>
  <c r="AF249" i="25" s="1"/>
  <c r="E250" i="25" s="1"/>
  <c r="H249" i="21"/>
  <c r="AF249" i="21" s="1"/>
  <c r="E250" i="21" s="1"/>
  <c r="AF487" i="18"/>
  <c r="E488" i="18" s="1"/>
  <c r="H249" i="17"/>
  <c r="AF249" i="17" s="1"/>
  <c r="E250" i="17" s="1"/>
  <c r="AF486" i="13"/>
  <c r="E487" i="13" s="1"/>
  <c r="AS250" i="25" l="1"/>
  <c r="AS250" i="21"/>
  <c r="AF488" i="18"/>
  <c r="E489" i="18" s="1"/>
  <c r="AS250" i="17"/>
  <c r="AF487" i="13"/>
  <c r="E488" i="13" s="1"/>
  <c r="AT250" i="25"/>
  <c r="AT250" i="21"/>
  <c r="AT250" i="17"/>
  <c r="H250" i="25" l="1"/>
  <c r="AF250" i="25" s="1"/>
  <c r="E251" i="25" s="1"/>
  <c r="H250" i="21"/>
  <c r="AF250" i="21" s="1"/>
  <c r="E251" i="21" s="1"/>
  <c r="AF489" i="18"/>
  <c r="E490" i="18" s="1"/>
  <c r="H250" i="17"/>
  <c r="AF250" i="17" s="1"/>
  <c r="E251" i="17" s="1"/>
  <c r="AF488" i="13"/>
  <c r="E489" i="13" s="1"/>
  <c r="AS251" i="25" l="1"/>
  <c r="AS251" i="21"/>
  <c r="AF490" i="18"/>
  <c r="E491" i="18" s="1"/>
  <c r="AS251" i="17"/>
  <c r="AF489" i="13"/>
  <c r="E490" i="13" s="1"/>
  <c r="AT251" i="25"/>
  <c r="AT251" i="21"/>
  <c r="AT251" i="17"/>
  <c r="H251" i="25" l="1"/>
  <c r="AF251" i="25" s="1"/>
  <c r="E252" i="25" s="1"/>
  <c r="H251" i="21"/>
  <c r="AF251" i="21" s="1"/>
  <c r="E252" i="21" s="1"/>
  <c r="AF491" i="18"/>
  <c r="E492" i="18" s="1"/>
  <c r="H251" i="17"/>
  <c r="AF251" i="17" s="1"/>
  <c r="E252" i="17" s="1"/>
  <c r="AF490" i="13"/>
  <c r="E491" i="13" s="1"/>
  <c r="AS252" i="25" l="1"/>
  <c r="AS252" i="21"/>
  <c r="AF492" i="18"/>
  <c r="E493" i="18" s="1"/>
  <c r="AS252" i="17"/>
  <c r="AF491" i="13"/>
  <c r="E492" i="13" s="1"/>
  <c r="AT252" i="25"/>
  <c r="AT252" i="21"/>
  <c r="AT252" i="17"/>
  <c r="H252" i="25" l="1"/>
  <c r="AF252" i="25" s="1"/>
  <c r="E253" i="25" s="1"/>
  <c r="H252" i="21"/>
  <c r="AF252" i="21" s="1"/>
  <c r="E253" i="21" s="1"/>
  <c r="AF493" i="18"/>
  <c r="E494" i="18" s="1"/>
  <c r="H252" i="17"/>
  <c r="AF252" i="17" s="1"/>
  <c r="E253" i="17" s="1"/>
  <c r="AF492" i="13"/>
  <c r="E493" i="13" s="1"/>
  <c r="AS253" i="25" l="1"/>
  <c r="AS253" i="21"/>
  <c r="AF494" i="18"/>
  <c r="E495" i="18" s="1"/>
  <c r="AS253" i="17"/>
  <c r="AF493" i="13"/>
  <c r="E494" i="13" s="1"/>
  <c r="AT253" i="25"/>
  <c r="AT253" i="21"/>
  <c r="AT253" i="17"/>
  <c r="H253" i="25" l="1"/>
  <c r="AF253" i="25" s="1"/>
  <c r="E254" i="25" s="1"/>
  <c r="H253" i="21"/>
  <c r="AF253" i="21" s="1"/>
  <c r="E254" i="21" s="1"/>
  <c r="AF495" i="18"/>
  <c r="E496" i="18" s="1"/>
  <c r="H253" i="17"/>
  <c r="AF253" i="17" s="1"/>
  <c r="E254" i="17" s="1"/>
  <c r="AF494" i="13"/>
  <c r="E495" i="13" s="1"/>
  <c r="AS254" i="25" l="1"/>
  <c r="AS254" i="21"/>
  <c r="AF496" i="18"/>
  <c r="E497" i="18" s="1"/>
  <c r="AS254" i="17"/>
  <c r="AF495" i="13"/>
  <c r="E496" i="13" s="1"/>
  <c r="AT254" i="25"/>
  <c r="AT254" i="21"/>
  <c r="AT254" i="17"/>
  <c r="H254" i="25" l="1"/>
  <c r="AF254" i="25" s="1"/>
  <c r="E255" i="25" s="1"/>
  <c r="H254" i="21"/>
  <c r="AF254" i="21" s="1"/>
  <c r="E255" i="21" s="1"/>
  <c r="AF497" i="18"/>
  <c r="E498" i="18" s="1"/>
  <c r="H254" i="17"/>
  <c r="AF254" i="17" s="1"/>
  <c r="E255" i="17" s="1"/>
  <c r="AF496" i="13"/>
  <c r="E497" i="13" s="1"/>
  <c r="AS255" i="25" l="1"/>
  <c r="AS255" i="21"/>
  <c r="AF498" i="18"/>
  <c r="E499" i="18" s="1"/>
  <c r="AS255" i="17"/>
  <c r="AF497" i="13"/>
  <c r="E498" i="13" s="1"/>
  <c r="AT255" i="25"/>
  <c r="AT255" i="21"/>
  <c r="AT255" i="17"/>
  <c r="H255" i="25" l="1"/>
  <c r="AF255" i="25" s="1"/>
  <c r="E256" i="25" s="1"/>
  <c r="H255" i="21"/>
  <c r="AF255" i="21" s="1"/>
  <c r="E256" i="21" s="1"/>
  <c r="AF499" i="18"/>
  <c r="E500" i="18" s="1"/>
  <c r="H255" i="17"/>
  <c r="AF255" i="17" s="1"/>
  <c r="E256" i="17" s="1"/>
  <c r="AF498" i="13"/>
  <c r="E499" i="13" s="1"/>
  <c r="AS256" i="25" l="1"/>
  <c r="AS256" i="21"/>
  <c r="AF500" i="18"/>
  <c r="E501" i="18" s="1"/>
  <c r="AS256" i="17"/>
  <c r="AF499" i="13"/>
  <c r="E500" i="13" s="1"/>
  <c r="AT256" i="25"/>
  <c r="AT256" i="21"/>
  <c r="AT256" i="17"/>
  <c r="H256" i="25" l="1"/>
  <c r="AF256" i="25" s="1"/>
  <c r="E257" i="25" s="1"/>
  <c r="H256" i="21"/>
  <c r="AF256" i="21" s="1"/>
  <c r="E257" i="21" s="1"/>
  <c r="AF501" i="18"/>
  <c r="E502" i="18" s="1"/>
  <c r="H256" i="17"/>
  <c r="AF256" i="17" s="1"/>
  <c r="E257" i="17" s="1"/>
  <c r="AF500" i="13"/>
  <c r="E501" i="13" s="1"/>
  <c r="AS257" i="25" l="1"/>
  <c r="AS257" i="21"/>
  <c r="AF502" i="18"/>
  <c r="E503" i="18" s="1"/>
  <c r="AS257" i="17"/>
  <c r="AF501" i="13"/>
  <c r="E502" i="13" s="1"/>
  <c r="AT257" i="25"/>
  <c r="AT257" i="21"/>
  <c r="AT257" i="17"/>
  <c r="H257" i="25" l="1"/>
  <c r="AF257" i="25" s="1"/>
  <c r="E258" i="25" s="1"/>
  <c r="H257" i="21"/>
  <c r="AF257" i="21" s="1"/>
  <c r="E258" i="21" s="1"/>
  <c r="AF503" i="18"/>
  <c r="E504" i="18" s="1"/>
  <c r="H257" i="17"/>
  <c r="AF257" i="17" s="1"/>
  <c r="E258" i="17" s="1"/>
  <c r="AF502" i="13"/>
  <c r="E503" i="13" s="1"/>
  <c r="AS258" i="25" l="1"/>
  <c r="AS258" i="21"/>
  <c r="AF504" i="18"/>
  <c r="E505" i="18" s="1"/>
  <c r="AS258" i="17"/>
  <c r="AF503" i="13"/>
  <c r="E504" i="13" s="1"/>
  <c r="AT258" i="25"/>
  <c r="AT258" i="21"/>
  <c r="AT258" i="17"/>
  <c r="H258" i="25" l="1"/>
  <c r="AF258" i="25" s="1"/>
  <c r="E259" i="25" s="1"/>
  <c r="H258" i="21"/>
  <c r="AF258" i="21" s="1"/>
  <c r="E259" i="21" s="1"/>
  <c r="AF505" i="18"/>
  <c r="E506" i="18" s="1"/>
  <c r="H258" i="17"/>
  <c r="AF258" i="17" s="1"/>
  <c r="E259" i="17" s="1"/>
  <c r="AF504" i="13"/>
  <c r="E505" i="13" s="1"/>
  <c r="AS259" i="25" l="1"/>
  <c r="AS259" i="21"/>
  <c r="AF506" i="18"/>
  <c r="E507" i="18" s="1"/>
  <c r="AS259" i="17"/>
  <c r="AF505" i="13"/>
  <c r="E506" i="13" s="1"/>
  <c r="AT259" i="25"/>
  <c r="AT259" i="21"/>
  <c r="AT259" i="17"/>
  <c r="H259" i="25" l="1"/>
  <c r="AF259" i="25" s="1"/>
  <c r="E260" i="25" s="1"/>
  <c r="H259" i="21"/>
  <c r="AF259" i="21" s="1"/>
  <c r="E260" i="21" s="1"/>
  <c r="AF507" i="18"/>
  <c r="E508" i="18" s="1"/>
  <c r="H259" i="17"/>
  <c r="AF259" i="17" s="1"/>
  <c r="E260" i="17" s="1"/>
  <c r="AF506" i="13"/>
  <c r="E507" i="13" s="1"/>
  <c r="AS260" i="25" l="1"/>
  <c r="AS260" i="21"/>
  <c r="AF508" i="18"/>
  <c r="E509" i="18" s="1"/>
  <c r="AS260" i="17"/>
  <c r="AF507" i="13"/>
  <c r="E508" i="13" s="1"/>
  <c r="AT260" i="25"/>
  <c r="AT260" i="21"/>
  <c r="AT260" i="17"/>
  <c r="H260" i="25" l="1"/>
  <c r="AF260" i="25" s="1"/>
  <c r="E261" i="25" s="1"/>
  <c r="H260" i="21"/>
  <c r="AF260" i="21" s="1"/>
  <c r="E261" i="21" s="1"/>
  <c r="AF509" i="18"/>
  <c r="E510" i="18" s="1"/>
  <c r="H260" i="17"/>
  <c r="AF260" i="17" s="1"/>
  <c r="E261" i="17" s="1"/>
  <c r="AF508" i="13"/>
  <c r="E509" i="13" s="1"/>
  <c r="AS261" i="25" l="1"/>
  <c r="AS261" i="21"/>
  <c r="AF510" i="18"/>
  <c r="E511" i="18" s="1"/>
  <c r="AS261" i="17"/>
  <c r="AF509" i="13"/>
  <c r="E510" i="13" s="1"/>
  <c r="AT261" i="25"/>
  <c r="AT261" i="21"/>
  <c r="AT261" i="17"/>
  <c r="H261" i="25" l="1"/>
  <c r="AF261" i="25" s="1"/>
  <c r="E262" i="25" s="1"/>
  <c r="H261" i="21"/>
  <c r="AF261" i="21" s="1"/>
  <c r="E262" i="21" s="1"/>
  <c r="AF511" i="18"/>
  <c r="E512" i="18" s="1"/>
  <c r="H261" i="17"/>
  <c r="AF261" i="17" s="1"/>
  <c r="E262" i="17" s="1"/>
  <c r="AF510" i="13"/>
  <c r="E511" i="13" s="1"/>
  <c r="AS262" i="25" l="1"/>
  <c r="AS262" i="21"/>
  <c r="AF512" i="18"/>
  <c r="E513" i="18" s="1"/>
  <c r="AS262" i="17"/>
  <c r="AF511" i="13"/>
  <c r="E512" i="13" s="1"/>
  <c r="AT262" i="25"/>
  <c r="AT262" i="21"/>
  <c r="AT262" i="17"/>
  <c r="H262" i="25" l="1"/>
  <c r="AF262" i="25" s="1"/>
  <c r="E263" i="25" s="1"/>
  <c r="H262" i="21"/>
  <c r="AF262" i="21" s="1"/>
  <c r="E263" i="21" s="1"/>
  <c r="AF513" i="18"/>
  <c r="E514" i="18" s="1"/>
  <c r="H262" i="17"/>
  <c r="AF262" i="17" s="1"/>
  <c r="E263" i="17" s="1"/>
  <c r="AF512" i="13"/>
  <c r="E513" i="13" s="1"/>
  <c r="AS263" i="25" l="1"/>
  <c r="AS263" i="21"/>
  <c r="AF514" i="18"/>
  <c r="E515" i="18" s="1"/>
  <c r="AS263" i="17"/>
  <c r="AF513" i="13"/>
  <c r="E514" i="13" s="1"/>
  <c r="AT263" i="25"/>
  <c r="AT263" i="21"/>
  <c r="AT263" i="17"/>
  <c r="H263" i="25" l="1"/>
  <c r="AF263" i="25" s="1"/>
  <c r="E264" i="25" s="1"/>
  <c r="H263" i="21"/>
  <c r="AF263" i="21" s="1"/>
  <c r="E264" i="21" s="1"/>
  <c r="AF515" i="18"/>
  <c r="E516" i="18" s="1"/>
  <c r="H263" i="17"/>
  <c r="AF263" i="17" s="1"/>
  <c r="E264" i="17" s="1"/>
  <c r="AF514" i="13"/>
  <c r="E515" i="13" s="1"/>
  <c r="AS264" i="25" l="1"/>
  <c r="AS264" i="21"/>
  <c r="AF516" i="18"/>
  <c r="E517" i="18" s="1"/>
  <c r="AS264" i="17"/>
  <c r="AF515" i="13"/>
  <c r="E516" i="13" s="1"/>
  <c r="AT264" i="25"/>
  <c r="AT264" i="21"/>
  <c r="AT264" i="17"/>
  <c r="H264" i="25" l="1"/>
  <c r="AF264" i="25" s="1"/>
  <c r="E265" i="25" s="1"/>
  <c r="H264" i="21"/>
  <c r="AF264" i="21" s="1"/>
  <c r="E265" i="21" s="1"/>
  <c r="AF517" i="18"/>
  <c r="E518" i="18" s="1"/>
  <c r="H264" i="17"/>
  <c r="AF264" i="17" s="1"/>
  <c r="E265" i="17" s="1"/>
  <c r="AF516" i="13"/>
  <c r="E517" i="13" s="1"/>
  <c r="AS265" i="25" l="1"/>
  <c r="AS265" i="21"/>
  <c r="AF518" i="18"/>
  <c r="E519" i="18" s="1"/>
  <c r="AS265" i="17"/>
  <c r="AF517" i="13"/>
  <c r="E518" i="13" s="1"/>
  <c r="AT265" i="25"/>
  <c r="AT265" i="21"/>
  <c r="AT265" i="17"/>
  <c r="H265" i="25" l="1"/>
  <c r="AF265" i="25" s="1"/>
  <c r="E266" i="25" s="1"/>
  <c r="H265" i="21"/>
  <c r="AF265" i="21" s="1"/>
  <c r="E266" i="21" s="1"/>
  <c r="AF519" i="18"/>
  <c r="E520" i="18" s="1"/>
  <c r="H265" i="17"/>
  <c r="AF265" i="17" s="1"/>
  <c r="E266" i="17" s="1"/>
  <c r="AF518" i="13"/>
  <c r="E519" i="13" s="1"/>
  <c r="AS266" i="25" l="1"/>
  <c r="AS266" i="21"/>
  <c r="AF520" i="18"/>
  <c r="E521" i="18" s="1"/>
  <c r="AS266" i="17"/>
  <c r="AF519" i="13"/>
  <c r="E520" i="13" s="1"/>
  <c r="AT266" i="25"/>
  <c r="AT266" i="21"/>
  <c r="AT266" i="17"/>
  <c r="H266" i="25" l="1"/>
  <c r="AF266" i="25" s="1"/>
  <c r="E267" i="25" s="1"/>
  <c r="H266" i="21"/>
  <c r="AF266" i="21" s="1"/>
  <c r="E267" i="21" s="1"/>
  <c r="AF521" i="18"/>
  <c r="E522" i="18" s="1"/>
  <c r="H266" i="17"/>
  <c r="AF266" i="17" s="1"/>
  <c r="E267" i="17" s="1"/>
  <c r="AF520" i="13"/>
  <c r="E521" i="13" s="1"/>
  <c r="AS267" i="25" l="1"/>
  <c r="AS267" i="21"/>
  <c r="AF522" i="18"/>
  <c r="E523" i="18" s="1"/>
  <c r="AS267" i="17"/>
  <c r="AF521" i="13"/>
  <c r="E522" i="13" s="1"/>
  <c r="AT267" i="25"/>
  <c r="AT267" i="21"/>
  <c r="AT267" i="17"/>
  <c r="H267" i="25" l="1"/>
  <c r="AF267" i="25" s="1"/>
  <c r="E268" i="25" s="1"/>
  <c r="H267" i="21"/>
  <c r="AF267" i="21" s="1"/>
  <c r="E268" i="21" s="1"/>
  <c r="AF523" i="18"/>
  <c r="E524" i="18" s="1"/>
  <c r="H267" i="17"/>
  <c r="AF267" i="17" s="1"/>
  <c r="E268" i="17" s="1"/>
  <c r="AF522" i="13"/>
  <c r="E523" i="13" s="1"/>
  <c r="AS268" i="25" l="1"/>
  <c r="AS268" i="21"/>
  <c r="AF524" i="18"/>
  <c r="E525" i="18" s="1"/>
  <c r="AS268" i="17"/>
  <c r="AF523" i="13"/>
  <c r="E524" i="13" s="1"/>
  <c r="AT268" i="25"/>
  <c r="AT268" i="21"/>
  <c r="AT268" i="17"/>
  <c r="H268" i="25" l="1"/>
  <c r="AF268" i="25" s="1"/>
  <c r="E269" i="25" s="1"/>
  <c r="H268" i="21"/>
  <c r="AF268" i="21" s="1"/>
  <c r="E269" i="21" s="1"/>
  <c r="AF525" i="18"/>
  <c r="E526" i="18" s="1"/>
  <c r="H268" i="17"/>
  <c r="AF268" i="17" s="1"/>
  <c r="E269" i="17" s="1"/>
  <c r="AF524" i="13"/>
  <c r="E525" i="13" s="1"/>
  <c r="AS269" i="25" l="1"/>
  <c r="AS269" i="21"/>
  <c r="AF526" i="18"/>
  <c r="E527" i="18" s="1"/>
  <c r="AS269" i="17"/>
  <c r="AF525" i="13"/>
  <c r="E526" i="13" s="1"/>
  <c r="AT269" i="25"/>
  <c r="AT269" i="21"/>
  <c r="AT269" i="17"/>
  <c r="H269" i="25" l="1"/>
  <c r="AF269" i="25" s="1"/>
  <c r="E270" i="25" s="1"/>
  <c r="H269" i="21"/>
  <c r="AF269" i="21" s="1"/>
  <c r="E270" i="21" s="1"/>
  <c r="AF527" i="18"/>
  <c r="E528" i="18" s="1"/>
  <c r="H269" i="17"/>
  <c r="AF269" i="17" s="1"/>
  <c r="E270" i="17" s="1"/>
  <c r="AF526" i="13"/>
  <c r="E527" i="13" s="1"/>
  <c r="AS270" i="25" l="1"/>
  <c r="AS270" i="21"/>
  <c r="AF528" i="18"/>
  <c r="E529" i="18" s="1"/>
  <c r="AS270" i="17"/>
  <c r="AF527" i="13"/>
  <c r="E528" i="13" s="1"/>
  <c r="AT270" i="25"/>
  <c r="AT270" i="21"/>
  <c r="AT270" i="17"/>
  <c r="H270" i="25" l="1"/>
  <c r="AF270" i="25" s="1"/>
  <c r="E271" i="25" s="1"/>
  <c r="H270" i="21"/>
  <c r="AF270" i="21" s="1"/>
  <c r="E271" i="21" s="1"/>
  <c r="AF529" i="18"/>
  <c r="E530" i="18" s="1"/>
  <c r="H270" i="17"/>
  <c r="AF270" i="17" s="1"/>
  <c r="E271" i="17" s="1"/>
  <c r="AF528" i="13"/>
  <c r="E529" i="13" s="1"/>
  <c r="AS271" i="25" l="1"/>
  <c r="AS271" i="21"/>
  <c r="AF530" i="18"/>
  <c r="E531" i="18" s="1"/>
  <c r="AS271" i="17"/>
  <c r="AF529" i="13"/>
  <c r="E530" i="13" s="1"/>
  <c r="AT271" i="25"/>
  <c r="AT271" i="21"/>
  <c r="AT271" i="17"/>
  <c r="H271" i="25" l="1"/>
  <c r="AF271" i="25" s="1"/>
  <c r="E272" i="25" s="1"/>
  <c r="H271" i="21"/>
  <c r="AF271" i="21" s="1"/>
  <c r="E272" i="21" s="1"/>
  <c r="AF531" i="18"/>
  <c r="E532" i="18" s="1"/>
  <c r="H271" i="17"/>
  <c r="AF271" i="17" s="1"/>
  <c r="E272" i="17" s="1"/>
  <c r="AF530" i="13"/>
  <c r="E531" i="13" s="1"/>
  <c r="AS272" i="25" l="1"/>
  <c r="AS272" i="21"/>
  <c r="AF532" i="18"/>
  <c r="E533" i="18" s="1"/>
  <c r="AS272" i="17"/>
  <c r="AF531" i="13"/>
  <c r="E532" i="13" s="1"/>
  <c r="AT272" i="25"/>
  <c r="AT272" i="21"/>
  <c r="AT272" i="17"/>
  <c r="H272" i="25" l="1"/>
  <c r="AF272" i="25" s="1"/>
  <c r="E273" i="25" s="1"/>
  <c r="H272" i="21"/>
  <c r="AF272" i="21" s="1"/>
  <c r="E273" i="21" s="1"/>
  <c r="AF533" i="18"/>
  <c r="E534" i="18" s="1"/>
  <c r="H272" i="17"/>
  <c r="AF272" i="17" s="1"/>
  <c r="E273" i="17" s="1"/>
  <c r="AF532" i="13"/>
  <c r="E533" i="13" s="1"/>
  <c r="AS273" i="25" l="1"/>
  <c r="AS273" i="21"/>
  <c r="AF534" i="18"/>
  <c r="E535" i="18" s="1"/>
  <c r="AS273" i="17"/>
  <c r="AF533" i="13"/>
  <c r="E534" i="13" s="1"/>
  <c r="AT273" i="25"/>
  <c r="AT273" i="21"/>
  <c r="AT273" i="17"/>
  <c r="H273" i="25" l="1"/>
  <c r="AF273" i="25" s="1"/>
  <c r="E274" i="25" s="1"/>
  <c r="H273" i="21"/>
  <c r="AF273" i="21" s="1"/>
  <c r="E274" i="21" s="1"/>
  <c r="AF535" i="18"/>
  <c r="E536" i="18" s="1"/>
  <c r="H273" i="17"/>
  <c r="AF273" i="17" s="1"/>
  <c r="E274" i="17" s="1"/>
  <c r="AF534" i="13"/>
  <c r="E535" i="13" s="1"/>
  <c r="AS274" i="25" l="1"/>
  <c r="AS274" i="21"/>
  <c r="AF536" i="18"/>
  <c r="E537" i="18" s="1"/>
  <c r="AS274" i="17"/>
  <c r="AF535" i="13"/>
  <c r="E536" i="13" s="1"/>
  <c r="AT274" i="25"/>
  <c r="AT274" i="21"/>
  <c r="AT274" i="17"/>
  <c r="H274" i="25" l="1"/>
  <c r="AF274" i="25" s="1"/>
  <c r="E275" i="25" s="1"/>
  <c r="H274" i="21"/>
  <c r="AF274" i="21" s="1"/>
  <c r="E275" i="21" s="1"/>
  <c r="AF537" i="18"/>
  <c r="E538" i="18" s="1"/>
  <c r="H274" i="17"/>
  <c r="AF274" i="17" s="1"/>
  <c r="E275" i="17" s="1"/>
  <c r="AF536" i="13"/>
  <c r="E537" i="13" s="1"/>
  <c r="AS275" i="25" l="1"/>
  <c r="AS275" i="21"/>
  <c r="AF538" i="18"/>
  <c r="E539" i="18" s="1"/>
  <c r="AS275" i="17"/>
  <c r="AF537" i="13"/>
  <c r="E538" i="13" s="1"/>
  <c r="AT275" i="25"/>
  <c r="AT275" i="21"/>
  <c r="AT275" i="17"/>
  <c r="H275" i="25" l="1"/>
  <c r="AF275" i="25" s="1"/>
  <c r="E276" i="25" s="1"/>
  <c r="H275" i="21"/>
  <c r="AF275" i="21" s="1"/>
  <c r="E276" i="21" s="1"/>
  <c r="AF539" i="18"/>
  <c r="E540" i="18" s="1"/>
  <c r="H275" i="17"/>
  <c r="AF275" i="17" s="1"/>
  <c r="E276" i="17" s="1"/>
  <c r="AF538" i="13"/>
  <c r="E539" i="13" s="1"/>
  <c r="AS276" i="25" l="1"/>
  <c r="AS276" i="21"/>
  <c r="AF540" i="18"/>
  <c r="E541" i="18" s="1"/>
  <c r="AS276" i="17"/>
  <c r="AF539" i="13"/>
  <c r="E540" i="13" s="1"/>
  <c r="AT276" i="25"/>
  <c r="AT276" i="21"/>
  <c r="AT276" i="17"/>
  <c r="H276" i="25" l="1"/>
  <c r="AF276" i="25" s="1"/>
  <c r="E277" i="25" s="1"/>
  <c r="H276" i="21"/>
  <c r="AF276" i="21" s="1"/>
  <c r="E277" i="21" s="1"/>
  <c r="AF541" i="18"/>
  <c r="E542" i="18" s="1"/>
  <c r="H276" i="17"/>
  <c r="AF276" i="17" s="1"/>
  <c r="E277" i="17" s="1"/>
  <c r="AF540" i="13"/>
  <c r="E541" i="13" s="1"/>
  <c r="AS277" i="25" l="1"/>
  <c r="AS277" i="21"/>
  <c r="AF542" i="18"/>
  <c r="E543" i="18" s="1"/>
  <c r="AS277" i="17"/>
  <c r="AF541" i="13"/>
  <c r="E542" i="13" s="1"/>
  <c r="AT277" i="25"/>
  <c r="AT277" i="21"/>
  <c r="AT277" i="17"/>
  <c r="H277" i="25" l="1"/>
  <c r="AF277" i="25" s="1"/>
  <c r="E278" i="25" s="1"/>
  <c r="H277" i="21"/>
  <c r="AF277" i="21" s="1"/>
  <c r="E278" i="21" s="1"/>
  <c r="AF543" i="18"/>
  <c r="E544" i="18" s="1"/>
  <c r="H277" i="17"/>
  <c r="AF277" i="17" s="1"/>
  <c r="E278" i="17" s="1"/>
  <c r="AF542" i="13"/>
  <c r="E543" i="13" s="1"/>
  <c r="AS278" i="25" l="1"/>
  <c r="AS278" i="21"/>
  <c r="AF544" i="18"/>
  <c r="E545" i="18" s="1"/>
  <c r="AS278" i="17"/>
  <c r="AF543" i="13"/>
  <c r="E544" i="13" s="1"/>
  <c r="AT278" i="25"/>
  <c r="AT278" i="21"/>
  <c r="AT278" i="17"/>
  <c r="H278" i="25" l="1"/>
  <c r="AF278" i="25" s="1"/>
  <c r="E279" i="25" s="1"/>
  <c r="H278" i="21"/>
  <c r="AF278" i="21" s="1"/>
  <c r="E279" i="21" s="1"/>
  <c r="AF545" i="18"/>
  <c r="E546" i="18" s="1"/>
  <c r="H278" i="17"/>
  <c r="AF278" i="17" s="1"/>
  <c r="E279" i="17" s="1"/>
  <c r="AF544" i="13"/>
  <c r="E545" i="13" s="1"/>
  <c r="AS279" i="25" l="1"/>
  <c r="AS279" i="21"/>
  <c r="AF546" i="18"/>
  <c r="E547" i="18" s="1"/>
  <c r="AS279" i="17"/>
  <c r="AF545" i="13"/>
  <c r="E546" i="13" s="1"/>
  <c r="AT279" i="25"/>
  <c r="AT279" i="21"/>
  <c r="AT279" i="17"/>
  <c r="H279" i="25" l="1"/>
  <c r="AF279" i="25" s="1"/>
  <c r="E280" i="25" s="1"/>
  <c r="H279" i="21"/>
  <c r="AF279" i="21" s="1"/>
  <c r="E280" i="21" s="1"/>
  <c r="AF547" i="18"/>
  <c r="E548" i="18" s="1"/>
  <c r="H279" i="17"/>
  <c r="AF279" i="17" s="1"/>
  <c r="E280" i="17" s="1"/>
  <c r="AF546" i="13"/>
  <c r="E547" i="13" s="1"/>
  <c r="AS280" i="25" l="1"/>
  <c r="AS280" i="21"/>
  <c r="AF548" i="18"/>
  <c r="E549" i="18" s="1"/>
  <c r="AS280" i="17"/>
  <c r="AF547" i="13"/>
  <c r="E548" i="13" s="1"/>
  <c r="AT280" i="25"/>
  <c r="AT280" i="21"/>
  <c r="AT280" i="17"/>
  <c r="H280" i="25" l="1"/>
  <c r="AF280" i="25" s="1"/>
  <c r="E281" i="25" s="1"/>
  <c r="H280" i="21"/>
  <c r="AF280" i="21" s="1"/>
  <c r="E281" i="21" s="1"/>
  <c r="AF549" i="18"/>
  <c r="E550" i="18" s="1"/>
  <c r="H280" i="17"/>
  <c r="AF280" i="17" s="1"/>
  <c r="E281" i="17" s="1"/>
  <c r="AF548" i="13"/>
  <c r="E549" i="13" s="1"/>
  <c r="AS281" i="25" l="1"/>
  <c r="AS281" i="21"/>
  <c r="AF550" i="18"/>
  <c r="E551" i="18" s="1"/>
  <c r="AS281" i="17"/>
  <c r="AF549" i="13"/>
  <c r="E550" i="13" s="1"/>
  <c r="AT281" i="25"/>
  <c r="AT281" i="21"/>
  <c r="AT281" i="17"/>
  <c r="H281" i="25" l="1"/>
  <c r="AF281" i="25" s="1"/>
  <c r="E282" i="25" s="1"/>
  <c r="H281" i="21"/>
  <c r="AF281" i="21" s="1"/>
  <c r="E282" i="21" s="1"/>
  <c r="AF551" i="18"/>
  <c r="E552" i="18" s="1"/>
  <c r="H281" i="17"/>
  <c r="AF281" i="17" s="1"/>
  <c r="E282" i="17" s="1"/>
  <c r="AF550" i="13"/>
  <c r="E551" i="13" s="1"/>
  <c r="AS282" i="25" l="1"/>
  <c r="AS282" i="21"/>
  <c r="AF552" i="18"/>
  <c r="E553" i="18" s="1"/>
  <c r="AS282" i="17"/>
  <c r="AF551" i="13"/>
  <c r="E552" i="13" s="1"/>
  <c r="AT282" i="25"/>
  <c r="AT282" i="21"/>
  <c r="AT282" i="17"/>
  <c r="H282" i="25" l="1"/>
  <c r="AF282" i="25" s="1"/>
  <c r="E283" i="25" s="1"/>
  <c r="H282" i="21"/>
  <c r="AF282" i="21" s="1"/>
  <c r="E283" i="21" s="1"/>
  <c r="AF553" i="18"/>
  <c r="E554" i="18" s="1"/>
  <c r="H282" i="17"/>
  <c r="AF282" i="17" s="1"/>
  <c r="E283" i="17" s="1"/>
  <c r="AF552" i="13"/>
  <c r="E553" i="13" s="1"/>
  <c r="AS283" i="25" l="1"/>
  <c r="AS283" i="21"/>
  <c r="AF554" i="18"/>
  <c r="E555" i="18" s="1"/>
  <c r="AS283" i="17"/>
  <c r="AF553" i="13"/>
  <c r="E554" i="13" s="1"/>
  <c r="AT283" i="25"/>
  <c r="AT283" i="21"/>
  <c r="AT283" i="17"/>
  <c r="H283" i="25" l="1"/>
  <c r="AF283" i="25" s="1"/>
  <c r="E284" i="25" s="1"/>
  <c r="H283" i="21"/>
  <c r="AF283" i="21" s="1"/>
  <c r="E284" i="21" s="1"/>
  <c r="AF555" i="18"/>
  <c r="E556" i="18" s="1"/>
  <c r="H283" i="17"/>
  <c r="AF283" i="17" s="1"/>
  <c r="E284" i="17" s="1"/>
  <c r="AF554" i="13"/>
  <c r="E555" i="13" s="1"/>
  <c r="AS284" i="25" l="1"/>
  <c r="AS284" i="21"/>
  <c r="AF556" i="18"/>
  <c r="E557" i="18" s="1"/>
  <c r="AS284" i="17"/>
  <c r="AF555" i="13"/>
  <c r="E556" i="13" s="1"/>
  <c r="AT284" i="25"/>
  <c r="AT284" i="21"/>
  <c r="AT284" i="17"/>
  <c r="H284" i="25" l="1"/>
  <c r="AF284" i="25" s="1"/>
  <c r="E285" i="25" s="1"/>
  <c r="H284" i="21"/>
  <c r="AF284" i="21" s="1"/>
  <c r="E285" i="21" s="1"/>
  <c r="AF557" i="18"/>
  <c r="E558" i="18" s="1"/>
  <c r="H284" i="17"/>
  <c r="AF284" i="17" s="1"/>
  <c r="E285" i="17" s="1"/>
  <c r="AF556" i="13"/>
  <c r="E557" i="13" s="1"/>
  <c r="AS285" i="25" l="1"/>
  <c r="AS285" i="21"/>
  <c r="AF558" i="18"/>
  <c r="E559" i="18" s="1"/>
  <c r="AS285" i="17"/>
  <c r="AF557" i="13"/>
  <c r="E558" i="13" s="1"/>
  <c r="AT285" i="25"/>
  <c r="AT285" i="21"/>
  <c r="AT285" i="17"/>
  <c r="H285" i="25" l="1"/>
  <c r="AF285" i="25" s="1"/>
  <c r="E286" i="25" s="1"/>
  <c r="H285" i="21"/>
  <c r="AF285" i="21" s="1"/>
  <c r="E286" i="21" s="1"/>
  <c r="AF559" i="18"/>
  <c r="E560" i="18" s="1"/>
  <c r="H285" i="17"/>
  <c r="AF285" i="17" s="1"/>
  <c r="E286" i="17" s="1"/>
  <c r="AF558" i="13"/>
  <c r="E559" i="13" s="1"/>
  <c r="AS286" i="25" l="1"/>
  <c r="AS286" i="21"/>
  <c r="AF560" i="18"/>
  <c r="E561" i="18" s="1"/>
  <c r="AS286" i="17"/>
  <c r="AF559" i="13"/>
  <c r="E560" i="13" s="1"/>
  <c r="AT286" i="25"/>
  <c r="AT286" i="21"/>
  <c r="AT286" i="17"/>
  <c r="H286" i="25" l="1"/>
  <c r="AF286" i="25" s="1"/>
  <c r="E287" i="25" s="1"/>
  <c r="H286" i="21"/>
  <c r="AF286" i="21" s="1"/>
  <c r="E287" i="21" s="1"/>
  <c r="AF561" i="18"/>
  <c r="E562" i="18" s="1"/>
  <c r="H286" i="17"/>
  <c r="AF286" i="17" s="1"/>
  <c r="E287" i="17" s="1"/>
  <c r="AF560" i="13"/>
  <c r="E561" i="13" s="1"/>
  <c r="AS287" i="25" l="1"/>
  <c r="AS287" i="21"/>
  <c r="AF562" i="18"/>
  <c r="E563" i="18" s="1"/>
  <c r="AS287" i="17"/>
  <c r="AF561" i="13"/>
  <c r="E562" i="13" s="1"/>
  <c r="AT287" i="25"/>
  <c r="AT287" i="21"/>
  <c r="AT287" i="17"/>
  <c r="H287" i="25" l="1"/>
  <c r="AF287" i="25" s="1"/>
  <c r="E288" i="25" s="1"/>
  <c r="H287" i="21"/>
  <c r="AF287" i="21" s="1"/>
  <c r="E288" i="21" s="1"/>
  <c r="AF563" i="18"/>
  <c r="E564" i="18" s="1"/>
  <c r="H287" i="17"/>
  <c r="AF287" i="17" s="1"/>
  <c r="E288" i="17" s="1"/>
  <c r="AF562" i="13"/>
  <c r="E563" i="13" s="1"/>
  <c r="AS288" i="25" l="1"/>
  <c r="AS288" i="21"/>
  <c r="AF564" i="18"/>
  <c r="E565" i="18" s="1"/>
  <c r="AS288" i="17"/>
  <c r="AF563" i="13"/>
  <c r="E564" i="13" s="1"/>
  <c r="AT288" i="25"/>
  <c r="AT288" i="21"/>
  <c r="AT288" i="17"/>
  <c r="H288" i="25" l="1"/>
  <c r="AF288" i="25" s="1"/>
  <c r="E289" i="25" s="1"/>
  <c r="H288" i="21"/>
  <c r="AF288" i="21" s="1"/>
  <c r="E289" i="21" s="1"/>
  <c r="AF565" i="18"/>
  <c r="E566" i="18" s="1"/>
  <c r="H288" i="17"/>
  <c r="AF288" i="17" s="1"/>
  <c r="E289" i="17" s="1"/>
  <c r="AF564" i="13"/>
  <c r="E565" i="13" s="1"/>
  <c r="AS289" i="25" l="1"/>
  <c r="AS289" i="21"/>
  <c r="AF566" i="18"/>
  <c r="E567" i="18" s="1"/>
  <c r="AS289" i="17"/>
  <c r="AF565" i="13"/>
  <c r="E566" i="13" s="1"/>
  <c r="AT289" i="25"/>
  <c r="AT289" i="21"/>
  <c r="AT289" i="17"/>
  <c r="H289" i="25" l="1"/>
  <c r="AF289" i="25" s="1"/>
  <c r="E290" i="25" s="1"/>
  <c r="H289" i="21"/>
  <c r="AF289" i="21" s="1"/>
  <c r="E290" i="21" s="1"/>
  <c r="AF567" i="18"/>
  <c r="E568" i="18" s="1"/>
  <c r="H289" i="17"/>
  <c r="AF289" i="17" s="1"/>
  <c r="E290" i="17" s="1"/>
  <c r="AF566" i="13"/>
  <c r="E567" i="13" s="1"/>
  <c r="AS290" i="25" l="1"/>
  <c r="AS290" i="21"/>
  <c r="AF568" i="18"/>
  <c r="E569" i="18" s="1"/>
  <c r="AS290" i="17"/>
  <c r="AF567" i="13"/>
  <c r="E568" i="13" s="1"/>
  <c r="AT290" i="25"/>
  <c r="AT290" i="21"/>
  <c r="AT290" i="17"/>
  <c r="H290" i="25" l="1"/>
  <c r="AF290" i="25" s="1"/>
  <c r="E291" i="25" s="1"/>
  <c r="H290" i="21"/>
  <c r="AF290" i="21" s="1"/>
  <c r="E291" i="21" s="1"/>
  <c r="AF569" i="18"/>
  <c r="E570" i="18" s="1"/>
  <c r="H290" i="17"/>
  <c r="AF290" i="17" s="1"/>
  <c r="E291" i="17" s="1"/>
  <c r="AF568" i="13"/>
  <c r="E569" i="13" s="1"/>
  <c r="AS291" i="25" l="1"/>
  <c r="AS291" i="21"/>
  <c r="AF570" i="18"/>
  <c r="E571" i="18" s="1"/>
  <c r="AS291" i="17"/>
  <c r="AF569" i="13"/>
  <c r="E570" i="13" s="1"/>
  <c r="AT291" i="25"/>
  <c r="AT291" i="21"/>
  <c r="AT291" i="17"/>
  <c r="H291" i="25" l="1"/>
  <c r="AF291" i="25" s="1"/>
  <c r="E292" i="25" s="1"/>
  <c r="H291" i="21"/>
  <c r="AF291" i="21" s="1"/>
  <c r="E292" i="21" s="1"/>
  <c r="AF571" i="18"/>
  <c r="E572" i="18" s="1"/>
  <c r="H291" i="17"/>
  <c r="AF291" i="17" s="1"/>
  <c r="E292" i="17" s="1"/>
  <c r="AF570" i="13"/>
  <c r="E571" i="13" s="1"/>
  <c r="AS292" i="25" l="1"/>
  <c r="AS292" i="21"/>
  <c r="AF572" i="18"/>
  <c r="E573" i="18" s="1"/>
  <c r="AS292" i="17"/>
  <c r="AF571" i="13"/>
  <c r="E572" i="13" s="1"/>
  <c r="AT292" i="25"/>
  <c r="AT292" i="21"/>
  <c r="AT292" i="17"/>
  <c r="H292" i="25" l="1"/>
  <c r="AF292" i="25" s="1"/>
  <c r="E293" i="25" s="1"/>
  <c r="H292" i="21"/>
  <c r="AF292" i="21" s="1"/>
  <c r="E293" i="21" s="1"/>
  <c r="AF573" i="18"/>
  <c r="E574" i="18" s="1"/>
  <c r="H292" i="17"/>
  <c r="AF292" i="17" s="1"/>
  <c r="E293" i="17" s="1"/>
  <c r="AF572" i="13"/>
  <c r="E573" i="13" s="1"/>
  <c r="AS293" i="25" l="1"/>
  <c r="AS293" i="21"/>
  <c r="AF574" i="18"/>
  <c r="E575" i="18" s="1"/>
  <c r="AS293" i="17"/>
  <c r="AF573" i="13"/>
  <c r="E574" i="13" s="1"/>
  <c r="AT293" i="25"/>
  <c r="AT293" i="21"/>
  <c r="AT293" i="17"/>
  <c r="H293" i="25" l="1"/>
  <c r="AF293" i="25" s="1"/>
  <c r="E294" i="25" s="1"/>
  <c r="H293" i="21"/>
  <c r="AF293" i="21" s="1"/>
  <c r="E294" i="21" s="1"/>
  <c r="AF575" i="18"/>
  <c r="E576" i="18" s="1"/>
  <c r="H293" i="17"/>
  <c r="AF293" i="17" s="1"/>
  <c r="E294" i="17" s="1"/>
  <c r="AF574" i="13"/>
  <c r="E575" i="13" s="1"/>
  <c r="AS294" i="25" l="1"/>
  <c r="AS294" i="21"/>
  <c r="AF576" i="18"/>
  <c r="E577" i="18" s="1"/>
  <c r="AS294" i="17"/>
  <c r="AF575" i="13"/>
  <c r="E576" i="13" s="1"/>
  <c r="AT294" i="25"/>
  <c r="AT294" i="21"/>
  <c r="AT294" i="17"/>
  <c r="H294" i="25" l="1"/>
  <c r="AF294" i="25" s="1"/>
  <c r="E295" i="25" s="1"/>
  <c r="H294" i="21"/>
  <c r="AF294" i="21" s="1"/>
  <c r="E295" i="21" s="1"/>
  <c r="AF577" i="18"/>
  <c r="E578" i="18" s="1"/>
  <c r="H294" i="17"/>
  <c r="AF294" i="17" s="1"/>
  <c r="E295" i="17" s="1"/>
  <c r="AF576" i="13"/>
  <c r="E577" i="13" s="1"/>
  <c r="AS295" i="25" l="1"/>
  <c r="AS295" i="21"/>
  <c r="AF578" i="18"/>
  <c r="E579" i="18" s="1"/>
  <c r="AS295" i="17"/>
  <c r="AF577" i="13"/>
  <c r="E578" i="13" s="1"/>
  <c r="AT295" i="25"/>
  <c r="AT295" i="21"/>
  <c r="AT295" i="17"/>
  <c r="H295" i="25" l="1"/>
  <c r="AF295" i="25" s="1"/>
  <c r="E296" i="25" s="1"/>
  <c r="H295" i="21"/>
  <c r="AF295" i="21" s="1"/>
  <c r="E296" i="21" s="1"/>
  <c r="AF579" i="18"/>
  <c r="E580" i="18" s="1"/>
  <c r="H295" i="17"/>
  <c r="AF295" i="17" s="1"/>
  <c r="E296" i="17" s="1"/>
  <c r="AF578" i="13"/>
  <c r="E579" i="13" s="1"/>
  <c r="AS296" i="25" l="1"/>
  <c r="AS296" i="21"/>
  <c r="AF580" i="18"/>
  <c r="E581" i="18" s="1"/>
  <c r="AS296" i="17"/>
  <c r="AF579" i="13"/>
  <c r="E580" i="13" s="1"/>
  <c r="AT296" i="25"/>
  <c r="AT296" i="21"/>
  <c r="AT296" i="17"/>
  <c r="H296" i="25" l="1"/>
  <c r="AF296" i="25" s="1"/>
  <c r="E297" i="25" s="1"/>
  <c r="H296" i="21"/>
  <c r="AF296" i="21" s="1"/>
  <c r="E297" i="21" s="1"/>
  <c r="AF581" i="18"/>
  <c r="E582" i="18" s="1"/>
  <c r="H296" i="17"/>
  <c r="AF296" i="17" s="1"/>
  <c r="E297" i="17" s="1"/>
  <c r="AF580" i="13"/>
  <c r="E581" i="13" s="1"/>
  <c r="AS297" i="25" l="1"/>
  <c r="AS297" i="21"/>
  <c r="AF582" i="18"/>
  <c r="E583" i="18" s="1"/>
  <c r="AS297" i="17"/>
  <c r="AF581" i="13"/>
  <c r="E582" i="13" s="1"/>
  <c r="AT297" i="25"/>
  <c r="AT297" i="21"/>
  <c r="AT297" i="17"/>
  <c r="H297" i="25" l="1"/>
  <c r="AF297" i="25" s="1"/>
  <c r="E298" i="25" s="1"/>
  <c r="H297" i="21"/>
  <c r="AF297" i="21" s="1"/>
  <c r="E298" i="21" s="1"/>
  <c r="AF583" i="18"/>
  <c r="E584" i="18" s="1"/>
  <c r="H297" i="17"/>
  <c r="AF297" i="17" s="1"/>
  <c r="E298" i="17" s="1"/>
  <c r="AF582" i="13"/>
  <c r="E583" i="13" s="1"/>
  <c r="AS298" i="25" l="1"/>
  <c r="AS298" i="21"/>
  <c r="AF584" i="18"/>
  <c r="E585" i="18" s="1"/>
  <c r="AS298" i="17"/>
  <c r="AF583" i="13"/>
  <c r="E584" i="13" s="1"/>
  <c r="AT298" i="25"/>
  <c r="AT298" i="21"/>
  <c r="AT298" i="17"/>
  <c r="H298" i="25" l="1"/>
  <c r="AF298" i="25" s="1"/>
  <c r="E299" i="25" s="1"/>
  <c r="H298" i="21"/>
  <c r="AF298" i="21" s="1"/>
  <c r="E299" i="21" s="1"/>
  <c r="AF585" i="18"/>
  <c r="E586" i="18" s="1"/>
  <c r="H298" i="17"/>
  <c r="AF298" i="17" s="1"/>
  <c r="E299" i="17" s="1"/>
  <c r="AF584" i="13"/>
  <c r="E585" i="13" s="1"/>
  <c r="AS299" i="25" l="1"/>
  <c r="AS299" i="21"/>
  <c r="AF586" i="18"/>
  <c r="E587" i="18" s="1"/>
  <c r="AS299" i="17"/>
  <c r="AF585" i="13"/>
  <c r="E586" i="13" s="1"/>
  <c r="AT299" i="25"/>
  <c r="AT299" i="21"/>
  <c r="AT299" i="17"/>
  <c r="H299" i="25" l="1"/>
  <c r="AF299" i="25" s="1"/>
  <c r="E300" i="25" s="1"/>
  <c r="H299" i="21"/>
  <c r="AF299" i="21" s="1"/>
  <c r="E300" i="21" s="1"/>
  <c r="AF587" i="18"/>
  <c r="E588" i="18" s="1"/>
  <c r="H299" i="17"/>
  <c r="AF299" i="17" s="1"/>
  <c r="E300" i="17" s="1"/>
  <c r="AF586" i="13"/>
  <c r="E587" i="13" s="1"/>
  <c r="AS300" i="25" l="1"/>
  <c r="AS300" i="21"/>
  <c r="AF588" i="18"/>
  <c r="E589" i="18" s="1"/>
  <c r="AS300" i="17"/>
  <c r="AF587" i="13"/>
  <c r="E588" i="13" s="1"/>
  <c r="AT300" i="25"/>
  <c r="AT300" i="21"/>
  <c r="AT300" i="17"/>
  <c r="H300" i="25" l="1"/>
  <c r="AF300" i="25" s="1"/>
  <c r="E301" i="25" s="1"/>
  <c r="H300" i="21"/>
  <c r="AF300" i="21" s="1"/>
  <c r="E301" i="21" s="1"/>
  <c r="AF589" i="18"/>
  <c r="E590" i="18" s="1"/>
  <c r="H300" i="17"/>
  <c r="AF300" i="17" s="1"/>
  <c r="E301" i="17" s="1"/>
  <c r="AF588" i="13"/>
  <c r="E589" i="13" s="1"/>
  <c r="AS301" i="25" l="1"/>
  <c r="AS301" i="21"/>
  <c r="AF590" i="18"/>
  <c r="E591" i="18" s="1"/>
  <c r="AS301" i="17"/>
  <c r="AF589" i="13"/>
  <c r="E590" i="13" s="1"/>
  <c r="AT301" i="25"/>
  <c r="AT301" i="21"/>
  <c r="AT301" i="17"/>
  <c r="H301" i="25" l="1"/>
  <c r="AF301" i="25" s="1"/>
  <c r="E302" i="25" s="1"/>
  <c r="H301" i="21"/>
  <c r="AF301" i="21" s="1"/>
  <c r="E302" i="21" s="1"/>
  <c r="AF591" i="18"/>
  <c r="E592" i="18" s="1"/>
  <c r="H301" i="17"/>
  <c r="AF301" i="17" s="1"/>
  <c r="E302" i="17" s="1"/>
  <c r="AF590" i="13"/>
  <c r="E591" i="13" s="1"/>
  <c r="AS302" i="25" l="1"/>
  <c r="AS302" i="21"/>
  <c r="AF592" i="18"/>
  <c r="E593" i="18" s="1"/>
  <c r="AS302" i="17"/>
  <c r="AF591" i="13"/>
  <c r="E592" i="13" s="1"/>
  <c r="AT302" i="25"/>
  <c r="AT302" i="21"/>
  <c r="AT302" i="17"/>
  <c r="H302" i="25" l="1"/>
  <c r="AF302" i="25" s="1"/>
  <c r="E303" i="25" s="1"/>
  <c r="H302" i="21"/>
  <c r="AF302" i="21" s="1"/>
  <c r="E303" i="21" s="1"/>
  <c r="AF593" i="18"/>
  <c r="E594" i="18" s="1"/>
  <c r="H302" i="17"/>
  <c r="AF302" i="17" s="1"/>
  <c r="E303" i="17" s="1"/>
  <c r="AF592" i="13"/>
  <c r="E593" i="13" s="1"/>
  <c r="AS303" i="25" l="1"/>
  <c r="AS303" i="21"/>
  <c r="AF594" i="18"/>
  <c r="E595" i="18" s="1"/>
  <c r="AS303" i="17"/>
  <c r="AF593" i="13"/>
  <c r="E594" i="13" s="1"/>
  <c r="AT303" i="25"/>
  <c r="AT303" i="21"/>
  <c r="AT303" i="17"/>
  <c r="H303" i="25" l="1"/>
  <c r="AF303" i="25" s="1"/>
  <c r="E304" i="25" s="1"/>
  <c r="H303" i="21"/>
  <c r="AF303" i="21" s="1"/>
  <c r="E304" i="21" s="1"/>
  <c r="AF595" i="18"/>
  <c r="E596" i="18" s="1"/>
  <c r="H303" i="17"/>
  <c r="AF303" i="17" s="1"/>
  <c r="E304" i="17" s="1"/>
  <c r="AF594" i="13"/>
  <c r="E595" i="13" s="1"/>
  <c r="AS304" i="25" l="1"/>
  <c r="AS304" i="21"/>
  <c r="AF596" i="18"/>
  <c r="E597" i="18" s="1"/>
  <c r="AS304" i="17"/>
  <c r="AF595" i="13"/>
  <c r="E596" i="13" s="1"/>
  <c r="AT304" i="25"/>
  <c r="AT304" i="21"/>
  <c r="AT304" i="17"/>
  <c r="H304" i="25" l="1"/>
  <c r="AF304" i="25" s="1"/>
  <c r="E305" i="25" s="1"/>
  <c r="H304" i="21"/>
  <c r="AF304" i="21" s="1"/>
  <c r="E305" i="21" s="1"/>
  <c r="AF597" i="18"/>
  <c r="E598" i="18" s="1"/>
  <c r="H304" i="17"/>
  <c r="AF304" i="17" s="1"/>
  <c r="E305" i="17" s="1"/>
  <c r="AF596" i="13"/>
  <c r="E597" i="13" s="1"/>
  <c r="AS305" i="25" l="1"/>
  <c r="AS305" i="21"/>
  <c r="AF598" i="18"/>
  <c r="E599" i="18" s="1"/>
  <c r="AS305" i="17"/>
  <c r="AF597" i="13"/>
  <c r="E598" i="13" s="1"/>
  <c r="AT305" i="25"/>
  <c r="AT305" i="21"/>
  <c r="AT305" i="17"/>
  <c r="H305" i="25" l="1"/>
  <c r="AF305" i="25" s="1"/>
  <c r="E306" i="25" s="1"/>
  <c r="H305" i="21"/>
  <c r="AF305" i="21" s="1"/>
  <c r="E306" i="21" s="1"/>
  <c r="AF599" i="18"/>
  <c r="E600" i="18" s="1"/>
  <c r="H305" i="17"/>
  <c r="AF305" i="17" s="1"/>
  <c r="E306" i="17" s="1"/>
  <c r="AF598" i="13"/>
  <c r="E599" i="13" s="1"/>
  <c r="AS306" i="25" l="1"/>
  <c r="AS306" i="21"/>
  <c r="AF600" i="18"/>
  <c r="E601" i="18" s="1"/>
  <c r="AS306" i="17"/>
  <c r="AF599" i="13"/>
  <c r="E600" i="13" s="1"/>
  <c r="AT306" i="25"/>
  <c r="AT306" i="21"/>
  <c r="AT306" i="17"/>
  <c r="H306" i="25" l="1"/>
  <c r="AF306" i="25" s="1"/>
  <c r="E307" i="25" s="1"/>
  <c r="H306" i="21"/>
  <c r="AF306" i="21" s="1"/>
  <c r="E307" i="21" s="1"/>
  <c r="AF601" i="18"/>
  <c r="E602" i="18" s="1"/>
  <c r="H306" i="17"/>
  <c r="AF306" i="17" s="1"/>
  <c r="E307" i="17" s="1"/>
  <c r="AF600" i="13"/>
  <c r="E601" i="13" s="1"/>
  <c r="AS307" i="25" l="1"/>
  <c r="AS307" i="21"/>
  <c r="AF602" i="18"/>
  <c r="E603" i="18" s="1"/>
  <c r="AS307" i="17"/>
  <c r="AF601" i="13"/>
  <c r="E602" i="13" s="1"/>
  <c r="AT307" i="25"/>
  <c r="AT307" i="21"/>
  <c r="AT307" i="17"/>
  <c r="H307" i="25" l="1"/>
  <c r="AF307" i="25" s="1"/>
  <c r="E308" i="25" s="1"/>
  <c r="H307" i="21"/>
  <c r="AF307" i="21" s="1"/>
  <c r="E308" i="21" s="1"/>
  <c r="AF603" i="18"/>
  <c r="E604" i="18" s="1"/>
  <c r="H307" i="17"/>
  <c r="AF307" i="17" s="1"/>
  <c r="E308" i="17" s="1"/>
  <c r="AF602" i="13"/>
  <c r="E603" i="13" s="1"/>
  <c r="AS308" i="25" l="1"/>
  <c r="AS308" i="21"/>
  <c r="AF604" i="18"/>
  <c r="E605" i="18" s="1"/>
  <c r="AS308" i="17"/>
  <c r="AF603" i="13"/>
  <c r="E604" i="13" s="1"/>
  <c r="AT308" i="25"/>
  <c r="AT308" i="21"/>
  <c r="AT308" i="17"/>
  <c r="H308" i="25" l="1"/>
  <c r="AF308" i="25" s="1"/>
  <c r="E309" i="25" s="1"/>
  <c r="H308" i="21"/>
  <c r="AF308" i="21" s="1"/>
  <c r="E309" i="21" s="1"/>
  <c r="AF605" i="18"/>
  <c r="E606" i="18" s="1"/>
  <c r="H308" i="17"/>
  <c r="AF308" i="17" s="1"/>
  <c r="E309" i="17" s="1"/>
  <c r="AF604" i="13"/>
  <c r="E605" i="13" s="1"/>
  <c r="AS309" i="25" l="1"/>
  <c r="AS309" i="21"/>
  <c r="AF606" i="18"/>
  <c r="E607" i="18" s="1"/>
  <c r="AS309" i="17"/>
  <c r="AF605" i="13"/>
  <c r="E606" i="13" s="1"/>
  <c r="AT309" i="25"/>
  <c r="AT309" i="21"/>
  <c r="AT309" i="17"/>
  <c r="H309" i="25" l="1"/>
  <c r="AF309" i="25" s="1"/>
  <c r="E310" i="25" s="1"/>
  <c r="H309" i="21"/>
  <c r="AF309" i="21" s="1"/>
  <c r="E310" i="21" s="1"/>
  <c r="AF607" i="18"/>
  <c r="E608" i="18" s="1"/>
  <c r="H309" i="17"/>
  <c r="AF309" i="17" s="1"/>
  <c r="E310" i="17" s="1"/>
  <c r="AF606" i="13"/>
  <c r="E607" i="13" s="1"/>
  <c r="AS310" i="25" l="1"/>
  <c r="AS310" i="21"/>
  <c r="AF608" i="18"/>
  <c r="E609" i="18" s="1"/>
  <c r="AS310" i="17"/>
  <c r="AF607" i="13"/>
  <c r="E608" i="13" s="1"/>
  <c r="AT310" i="25"/>
  <c r="AT310" i="21"/>
  <c r="AT310" i="17"/>
  <c r="H310" i="25" l="1"/>
  <c r="AF310" i="25" s="1"/>
  <c r="E311" i="25" s="1"/>
  <c r="H310" i="21"/>
  <c r="AF310" i="21" s="1"/>
  <c r="E311" i="21" s="1"/>
  <c r="AF609" i="18"/>
  <c r="E610" i="18" s="1"/>
  <c r="H310" i="17"/>
  <c r="AF310" i="17" s="1"/>
  <c r="E311" i="17" s="1"/>
  <c r="AF608" i="13"/>
  <c r="E609" i="13" s="1"/>
  <c r="AS311" i="25" l="1"/>
  <c r="AS311" i="21"/>
  <c r="AF610" i="18"/>
  <c r="E611" i="18" s="1"/>
  <c r="AF611" i="18" s="1"/>
  <c r="AS311" i="17"/>
  <c r="AF609" i="13"/>
  <c r="E610" i="13" s="1"/>
  <c r="AT311" i="25"/>
  <c r="AT311" i="21"/>
  <c r="AT311" i="17"/>
  <c r="H311" i="25" l="1"/>
  <c r="AF311" i="25" s="1"/>
  <c r="E312" i="25" s="1"/>
  <c r="H311" i="21"/>
  <c r="AF311" i="21" s="1"/>
  <c r="E312" i="21" s="1"/>
  <c r="H311" i="17"/>
  <c r="AF311" i="17" s="1"/>
  <c r="E312" i="17" s="1"/>
  <c r="AF610" i="13"/>
  <c r="E611" i="13" s="1"/>
  <c r="AF611" i="13" s="1"/>
  <c r="AS312" i="25" l="1"/>
  <c r="AS312" i="21"/>
  <c r="AS312" i="17"/>
  <c r="C11" i="12"/>
  <c r="C38" i="12" s="1"/>
  <c r="A38" i="12" s="1"/>
  <c r="X52" i="12"/>
  <c r="X51" i="12"/>
  <c r="X50" i="12"/>
  <c r="O47" i="12"/>
  <c r="I47" i="12" a="1"/>
  <c r="I47" i="12" s="1"/>
  <c r="A47" i="12"/>
  <c r="O46" i="12"/>
  <c r="I46" i="12" a="1"/>
  <c r="I46" i="12" s="1"/>
  <c r="A46" i="12"/>
  <c r="AG45" i="12"/>
  <c r="AE45" i="12"/>
  <c r="O45" i="12"/>
  <c r="I45" i="12" a="1"/>
  <c r="I45" i="12" s="1"/>
  <c r="A45" i="12"/>
  <c r="AE44" i="12"/>
  <c r="O44" i="12"/>
  <c r="I44" i="12" a="1"/>
  <c r="I44" i="12" s="1"/>
  <c r="A44" i="12"/>
  <c r="AE43" i="12"/>
  <c r="O43" i="12"/>
  <c r="I43" i="12" a="1"/>
  <c r="I43" i="12" s="1"/>
  <c r="A43" i="12"/>
  <c r="AE42" i="12"/>
  <c r="O42" i="12"/>
  <c r="I42" i="12" a="1"/>
  <c r="I42" i="12" s="1"/>
  <c r="A42" i="12"/>
  <c r="AE41" i="12"/>
  <c r="O41" i="12"/>
  <c r="I41" i="12" a="1"/>
  <c r="I41" i="12" s="1"/>
  <c r="A41" i="12"/>
  <c r="AE40" i="12"/>
  <c r="O40" i="12"/>
  <c r="I40" i="12" a="1"/>
  <c r="I40" i="12" s="1"/>
  <c r="A40" i="12"/>
  <c r="AD39" i="12"/>
  <c r="O39" i="12"/>
  <c r="I39" i="12" a="1"/>
  <c r="I39" i="12" s="1"/>
  <c r="A39" i="12"/>
  <c r="AE38" i="12"/>
  <c r="O38" i="12"/>
  <c r="I38" i="12" a="1"/>
  <c r="I38" i="12" s="1"/>
  <c r="AE37" i="12"/>
  <c r="AE36" i="12"/>
  <c r="AD35" i="12"/>
  <c r="AE34" i="12"/>
  <c r="X34" i="12"/>
  <c r="V34" i="12"/>
  <c r="O34" i="12" s="1"/>
  <c r="I34" i="12" a="1"/>
  <c r="I34" i="12" s="1"/>
  <c r="A34" i="12"/>
  <c r="AE33" i="12"/>
  <c r="X33" i="12"/>
  <c r="V33" i="12"/>
  <c r="O33" i="12"/>
  <c r="I33" i="12" a="1"/>
  <c r="I33" i="12" s="1"/>
  <c r="A33" i="12"/>
  <c r="AD32" i="12"/>
  <c r="X32" i="12"/>
  <c r="V32" i="12"/>
  <c r="O32" i="12"/>
  <c r="I32" i="12" a="1"/>
  <c r="I32" i="12" s="1"/>
  <c r="A32" i="12"/>
  <c r="X31" i="12"/>
  <c r="V31" i="12"/>
  <c r="O31" i="12"/>
  <c r="I31" i="12" a="1"/>
  <c r="I31" i="12" s="1"/>
  <c r="A31" i="12"/>
  <c r="X30" i="12"/>
  <c r="V30" i="12"/>
  <c r="O30" i="12" s="1"/>
  <c r="I30" i="12" a="1"/>
  <c r="I30" i="12" s="1"/>
  <c r="A30" i="12"/>
  <c r="X29" i="12"/>
  <c r="V29" i="12"/>
  <c r="O29" i="12"/>
  <c r="I29" i="12" a="1"/>
  <c r="I29" i="12" s="1"/>
  <c r="A29" i="12"/>
  <c r="X28" i="12"/>
  <c r="V28" i="12"/>
  <c r="O28" i="12" s="1"/>
  <c r="I28" i="12" a="1"/>
  <c r="I28" i="12" s="1"/>
  <c r="A28" i="12"/>
  <c r="AE27" i="12"/>
  <c r="X27" i="12"/>
  <c r="V27" i="12"/>
  <c r="O27" i="12"/>
  <c r="I27" i="12" a="1"/>
  <c r="I27" i="12" s="1"/>
  <c r="A27" i="12"/>
  <c r="AE26" i="12"/>
  <c r="X26" i="12"/>
  <c r="V26" i="12"/>
  <c r="O26" i="12" s="1"/>
  <c r="J26" i="12"/>
  <c r="I26" i="12" a="1"/>
  <c r="I26" i="12" s="1"/>
  <c r="A26" i="12"/>
  <c r="AE25" i="12"/>
  <c r="X25" i="12"/>
  <c r="V25" i="12"/>
  <c r="O25" i="12" s="1"/>
  <c r="J25" i="12"/>
  <c r="I25" i="12" a="1"/>
  <c r="I25" i="12" s="1"/>
  <c r="A25" i="12"/>
  <c r="AE24" i="12"/>
  <c r="X24" i="12"/>
  <c r="V24" i="12"/>
  <c r="O24" i="12" s="1"/>
  <c r="J24" i="12"/>
  <c r="I24" i="12" a="1"/>
  <c r="I24" i="12" s="1"/>
  <c r="A24" i="12"/>
  <c r="AE23" i="12"/>
  <c r="X23" i="12"/>
  <c r="V23" i="12"/>
  <c r="O23" i="12" s="1"/>
  <c r="I23" i="12" a="1"/>
  <c r="I23" i="12" s="1"/>
  <c r="A23" i="12"/>
  <c r="AD22" i="12"/>
  <c r="X22" i="12"/>
  <c r="V22" i="12"/>
  <c r="O22" i="12" s="1"/>
  <c r="I22" i="12" a="1"/>
  <c r="I22" i="12" s="1"/>
  <c r="A22" i="12"/>
  <c r="AE21" i="12"/>
  <c r="X21" i="12"/>
  <c r="V21" i="12"/>
  <c r="O21" i="12" s="1"/>
  <c r="J21" i="12"/>
  <c r="I21" i="12" a="1"/>
  <c r="I21" i="12" s="1"/>
  <c r="A21" i="12"/>
  <c r="AE20" i="12"/>
  <c r="X20" i="12"/>
  <c r="V20" i="12"/>
  <c r="O20" i="12" s="1"/>
  <c r="J20" i="12"/>
  <c r="I20" i="12" a="1"/>
  <c r="I20" i="12" s="1"/>
  <c r="A20" i="12"/>
  <c r="AD19" i="12"/>
  <c r="X19" i="12"/>
  <c r="V19" i="12"/>
  <c r="O19" i="12"/>
  <c r="J19" i="12"/>
  <c r="I19" i="12" a="1"/>
  <c r="I19" i="12" s="1"/>
  <c r="A19" i="12"/>
  <c r="X18" i="12"/>
  <c r="V18" i="12"/>
  <c r="O18" i="12" s="1"/>
  <c r="N18" i="12"/>
  <c r="J18" i="12"/>
  <c r="I18" i="12" a="1"/>
  <c r="I18" i="12" s="1"/>
  <c r="A18" i="12"/>
  <c r="X17" i="12"/>
  <c r="W17" i="12"/>
  <c r="V17" i="12"/>
  <c r="I17" i="12" a="1"/>
  <c r="I17" i="12" s="1"/>
  <c r="A17" i="12"/>
  <c r="X16" i="12"/>
  <c r="J16" i="12"/>
  <c r="I16" i="12" a="1"/>
  <c r="I16" i="12" s="1"/>
  <c r="A16" i="12"/>
  <c r="X15" i="12"/>
  <c r="J15" i="12"/>
  <c r="I15" i="12" a="1"/>
  <c r="I15" i="12" s="1"/>
  <c r="A15" i="12"/>
  <c r="X14" i="12"/>
  <c r="J14" i="12"/>
  <c r="I14" i="12" a="1"/>
  <c r="I14" i="12" s="1"/>
  <c r="A14" i="12"/>
  <c r="X13" i="12"/>
  <c r="I13" i="12" a="1"/>
  <c r="I13" i="12" s="1"/>
  <c r="A13" i="12"/>
  <c r="O12" i="12"/>
  <c r="I12" i="12" a="1"/>
  <c r="I12" i="12" s="1"/>
  <c r="A12" i="12"/>
  <c r="O11" i="12"/>
  <c r="J11" i="12"/>
  <c r="I11" i="12" a="1"/>
  <c r="I11" i="12" s="1"/>
  <c r="A11" i="12"/>
  <c r="AG10" i="12"/>
  <c r="AG14" i="12" s="1"/>
  <c r="O10" i="12"/>
  <c r="J10" i="12"/>
  <c r="I10" i="12" a="1"/>
  <c r="I10" i="12" s="1"/>
  <c r="A10" i="12"/>
  <c r="X9" i="12"/>
  <c r="J9" i="12"/>
  <c r="I9" i="12"/>
  <c r="AD8" i="12"/>
  <c r="AT312" i="25"/>
  <c r="AT312" i="21"/>
  <c r="AT312" i="17"/>
  <c r="H312" i="25" l="1"/>
  <c r="AF312" i="25" s="1"/>
  <c r="E313" i="25" s="1"/>
  <c r="H312" i="21"/>
  <c r="AF312" i="21" s="1"/>
  <c r="E313" i="21" s="1"/>
  <c r="AG34" i="12"/>
  <c r="AG21" i="12" a="1"/>
  <c r="AG21" i="12" s="1"/>
  <c r="AG38" i="12"/>
  <c r="AG37" i="12"/>
  <c r="H312" i="17"/>
  <c r="AF312" i="17" s="1"/>
  <c r="E313" i="17" s="1"/>
  <c r="AG36" i="12"/>
  <c r="O17" i="12"/>
  <c r="AG24" i="12" s="1"/>
  <c r="AG9" i="12"/>
  <c r="AG13" i="12" s="1"/>
  <c r="AG25" i="12"/>
  <c r="AG33" i="12"/>
  <c r="AG27" i="12"/>
  <c r="AG20" i="12"/>
  <c r="AG42" i="12"/>
  <c r="AG44" i="12"/>
  <c r="O9" i="12"/>
  <c r="AG40" i="12" s="1"/>
  <c r="Q38" i="12" a="1"/>
  <c r="Q38" i="12" s="1"/>
  <c r="AG26" i="12"/>
  <c r="AG43" i="12"/>
  <c r="W18" i="12"/>
  <c r="AS313" i="25" l="1"/>
  <c r="AS313" i="21"/>
  <c r="AS313" i="17"/>
  <c r="AG41" i="12"/>
  <c r="AG31" i="12" s="1"/>
  <c r="AG23" i="12"/>
  <c r="AG18" i="12" s="1"/>
  <c r="W19" i="12"/>
  <c r="W20" i="12" s="1"/>
  <c r="Q39" i="12" a="1"/>
  <c r="Q39" i="12" s="1"/>
  <c r="Q40" i="12" s="1" a="1"/>
  <c r="Q40" i="12" s="1"/>
  <c r="AT313" i="25"/>
  <c r="AT313" i="21"/>
  <c r="AT313" i="17"/>
  <c r="H313" i="25" l="1"/>
  <c r="AF313" i="25" s="1"/>
  <c r="E314" i="25" s="1"/>
  <c r="H313" i="21"/>
  <c r="AF313" i="21" s="1"/>
  <c r="E314" i="21" s="1"/>
  <c r="H313" i="17"/>
  <c r="AF313" i="17" s="1"/>
  <c r="E314" i="17" s="1"/>
  <c r="Q41" i="12" a="1"/>
  <c r="Q41" i="12" s="1"/>
  <c r="W21" i="12"/>
  <c r="AS314" i="25" l="1"/>
  <c r="AS314" i="21"/>
  <c r="AS314" i="17"/>
  <c r="Q42" i="12" a="1"/>
  <c r="Q42" i="12" s="1"/>
  <c r="W22" i="12"/>
  <c r="W23" i="12" s="1"/>
  <c r="W24" i="12" s="1"/>
  <c r="AT314" i="25"/>
  <c r="AT314" i="21"/>
  <c r="AT314" i="17"/>
  <c r="H314" i="25" l="1"/>
  <c r="AF314" i="25" s="1"/>
  <c r="E315" i="25" s="1"/>
  <c r="H314" i="21"/>
  <c r="AF314" i="21" s="1"/>
  <c r="E315" i="21" s="1"/>
  <c r="H314" i="17"/>
  <c r="AF314" i="17" s="1"/>
  <c r="E315" i="17" s="1"/>
  <c r="Q43" i="12" a="1"/>
  <c r="Q43" i="12" s="1"/>
  <c r="Q44" i="12" s="1" a="1"/>
  <c r="Q44" i="12" s="1"/>
  <c r="Q45" i="12" s="1" a="1"/>
  <c r="Q45" i="12" s="1"/>
  <c r="W25" i="12"/>
  <c r="W26" i="12" s="1"/>
  <c r="W27" i="12" s="1"/>
  <c r="AS315" i="25" l="1"/>
  <c r="AS315" i="21"/>
  <c r="AS315" i="17"/>
  <c r="W28" i="12"/>
  <c r="W29" i="12" s="1"/>
  <c r="W30" i="12" s="1"/>
  <c r="W31" i="12" s="1"/>
  <c r="W32" i="12" s="1"/>
  <c r="W33" i="12" s="1"/>
  <c r="W34" i="12" s="1"/>
  <c r="Q46" i="12" a="1"/>
  <c r="Q46" i="12" s="1"/>
  <c r="Q47" i="12" s="1" a="1"/>
  <c r="Q47" i="12" s="1"/>
  <c r="AT315" i="25"/>
  <c r="AT315" i="21"/>
  <c r="AT315" i="17"/>
  <c r="H315" i="25" l="1"/>
  <c r="AF315" i="25" s="1"/>
  <c r="E316" i="25" s="1"/>
  <c r="H315" i="21"/>
  <c r="AF315" i="21" s="1"/>
  <c r="E316" i="21" s="1"/>
  <c r="H315" i="17"/>
  <c r="AF315" i="17" s="1"/>
  <c r="E316" i="17" s="1"/>
  <c r="AS316" i="25" l="1"/>
  <c r="AS316" i="21"/>
  <c r="AS316" i="17"/>
  <c r="AT316" i="25"/>
  <c r="AT316" i="21"/>
  <c r="AT316" i="17"/>
  <c r="H316" i="25" l="1"/>
  <c r="AF316" i="25" s="1"/>
  <c r="E317" i="25" s="1"/>
  <c r="H316" i="21"/>
  <c r="AF316" i="21" s="1"/>
  <c r="E317" i="21" s="1"/>
  <c r="H316" i="17"/>
  <c r="AF316" i="17" s="1"/>
  <c r="E317" i="17" s="1"/>
  <c r="AS317" i="25" l="1"/>
  <c r="AS317" i="21"/>
  <c r="AS317" i="17"/>
  <c r="AT317" i="25"/>
  <c r="AT317" i="21"/>
  <c r="AT317" i="17"/>
  <c r="H317" i="25" l="1"/>
  <c r="AF317" i="25" s="1"/>
  <c r="E318" i="25" s="1"/>
  <c r="H317" i="21"/>
  <c r="AF317" i="21" s="1"/>
  <c r="E318" i="21" s="1"/>
  <c r="H317" i="17"/>
  <c r="AF317" i="17" s="1"/>
  <c r="E318" i="17" s="1"/>
  <c r="AS318" i="25" l="1"/>
  <c r="AS318" i="21"/>
  <c r="AS318" i="17"/>
  <c r="AT318" i="25"/>
  <c r="AT318" i="21"/>
  <c r="AT318" i="17"/>
  <c r="H318" i="25" l="1"/>
  <c r="AF318" i="25" s="1"/>
  <c r="E319" i="25" s="1"/>
  <c r="H318" i="21"/>
  <c r="AF318" i="21" s="1"/>
  <c r="E319" i="21" s="1"/>
  <c r="H318" i="17"/>
  <c r="AF318" i="17" s="1"/>
  <c r="E319" i="17" s="1"/>
  <c r="AS319" i="25" l="1"/>
  <c r="AS319" i="21"/>
  <c r="AS319" i="17"/>
  <c r="AT319" i="25"/>
  <c r="AT319" i="21"/>
  <c r="AT319" i="17"/>
  <c r="H319" i="25" l="1"/>
  <c r="AF319" i="25" s="1"/>
  <c r="E320" i="25" s="1"/>
  <c r="H319" i="21"/>
  <c r="AF319" i="21" s="1"/>
  <c r="E320" i="21" s="1"/>
  <c r="H319" i="17"/>
  <c r="AF319" i="17" s="1"/>
  <c r="E320" i="17" s="1"/>
  <c r="AS320" i="25" l="1"/>
  <c r="AS320" i="21"/>
  <c r="AS320" i="17"/>
  <c r="AT320" i="25"/>
  <c r="AT320" i="21"/>
  <c r="AT320" i="17"/>
  <c r="H320" i="25" l="1"/>
  <c r="AF320" i="25" s="1"/>
  <c r="E321" i="25" s="1"/>
  <c r="H320" i="21"/>
  <c r="AF320" i="21" s="1"/>
  <c r="E321" i="21" s="1"/>
  <c r="H320" i="17"/>
  <c r="AF320" i="17" s="1"/>
  <c r="E321" i="17" s="1"/>
  <c r="AS321" i="25" l="1"/>
  <c r="AS321" i="21"/>
  <c r="AS321" i="17"/>
  <c r="AT321" i="25"/>
  <c r="AT321" i="21"/>
  <c r="AT321" i="17"/>
  <c r="H321" i="25" l="1"/>
  <c r="AF321" i="25" s="1"/>
  <c r="E322" i="25" s="1"/>
  <c r="H321" i="21"/>
  <c r="AF321" i="21" s="1"/>
  <c r="E322" i="21" s="1"/>
  <c r="H321" i="17"/>
  <c r="AF321" i="17" s="1"/>
  <c r="E322" i="17" s="1"/>
  <c r="AS322" i="25" l="1"/>
  <c r="AS322" i="21"/>
  <c r="AS322" i="17"/>
  <c r="AT322" i="25"/>
  <c r="AT322" i="21"/>
  <c r="AT322" i="17"/>
  <c r="H322" i="25" l="1"/>
  <c r="AF322" i="25" s="1"/>
  <c r="E323" i="25" s="1"/>
  <c r="H322" i="21"/>
  <c r="AF322" i="21" s="1"/>
  <c r="E323" i="21" s="1"/>
  <c r="H322" i="17"/>
  <c r="AF322" i="17" s="1"/>
  <c r="E323" i="17" s="1"/>
  <c r="AS323" i="25" l="1"/>
  <c r="AS323" i="21"/>
  <c r="AS323" i="17"/>
  <c r="AT323" i="25"/>
  <c r="AT323" i="21"/>
  <c r="AT323" i="17"/>
  <c r="H323" i="25" l="1"/>
  <c r="AF323" i="25" s="1"/>
  <c r="E324" i="25" s="1"/>
  <c r="H323" i="21"/>
  <c r="AF323" i="21" s="1"/>
  <c r="E324" i="21" s="1"/>
  <c r="H323" i="17"/>
  <c r="AF323" i="17" s="1"/>
  <c r="E324" i="17" s="1"/>
  <c r="AS324" i="25" l="1"/>
  <c r="AS324" i="21"/>
  <c r="AS324" i="17"/>
  <c r="AT324" i="25"/>
  <c r="AT324" i="21"/>
  <c r="AT324" i="17"/>
  <c r="H324" i="25" l="1"/>
  <c r="AF324" i="25" s="1"/>
  <c r="E325" i="25" s="1"/>
  <c r="H324" i="21"/>
  <c r="AF324" i="21" s="1"/>
  <c r="E325" i="21" s="1"/>
  <c r="H324" i="17"/>
  <c r="AF324" i="17" s="1"/>
  <c r="E325" i="17" s="1"/>
  <c r="AS325" i="25" l="1"/>
  <c r="AS325" i="21"/>
  <c r="AS325" i="17"/>
  <c r="AT325" i="25"/>
  <c r="AT325" i="21"/>
  <c r="AT325" i="17"/>
  <c r="H325" i="25" l="1"/>
  <c r="AF325" i="25" s="1"/>
  <c r="E326" i="25" s="1"/>
  <c r="H325" i="21"/>
  <c r="AF325" i="21" s="1"/>
  <c r="E326" i="21" s="1"/>
  <c r="H325" i="17"/>
  <c r="AF325" i="17" s="1"/>
  <c r="E326" i="17" s="1"/>
  <c r="AS326" i="25" l="1"/>
  <c r="AS326" i="21"/>
  <c r="AS326" i="17"/>
  <c r="AT326" i="25"/>
  <c r="AT326" i="21"/>
  <c r="AT326" i="17"/>
  <c r="H326" i="25" l="1"/>
  <c r="AF326" i="25" s="1"/>
  <c r="E327" i="25" s="1"/>
  <c r="H326" i="21"/>
  <c r="AF326" i="21" s="1"/>
  <c r="E327" i="21" s="1"/>
  <c r="H326" i="17"/>
  <c r="AF326" i="17" s="1"/>
  <c r="E327" i="17" s="1"/>
  <c r="AS327" i="25" l="1"/>
  <c r="AS327" i="21"/>
  <c r="AS327" i="17"/>
  <c r="AT327" i="25"/>
  <c r="AT327" i="21"/>
  <c r="AT327" i="17"/>
  <c r="H327" i="25" l="1"/>
  <c r="AF327" i="25" s="1"/>
  <c r="E328" i="25" s="1"/>
  <c r="H327" i="21"/>
  <c r="AF327" i="21" s="1"/>
  <c r="E328" i="21" s="1"/>
  <c r="H327" i="17"/>
  <c r="AF327" i="17" s="1"/>
  <c r="E328" i="17" s="1"/>
  <c r="AS328" i="25" l="1"/>
  <c r="AS328" i="21"/>
  <c r="AS328" i="17"/>
  <c r="AT328" i="25"/>
  <c r="AT328" i="21"/>
  <c r="AT328" i="17"/>
  <c r="H328" i="25" l="1"/>
  <c r="AF328" i="25" s="1"/>
  <c r="E329" i="25" s="1"/>
  <c r="H328" i="21"/>
  <c r="AF328" i="21" s="1"/>
  <c r="E329" i="21" s="1"/>
  <c r="H328" i="17"/>
  <c r="AF328" i="17" s="1"/>
  <c r="E329" i="17" s="1"/>
  <c r="AS329" i="25" l="1"/>
  <c r="AS329" i="21"/>
  <c r="AS329" i="17"/>
  <c r="AT329" i="25"/>
  <c r="AT329" i="21"/>
  <c r="AT329" i="17"/>
  <c r="H329" i="25" l="1"/>
  <c r="AF329" i="25" s="1"/>
  <c r="E330" i="25" s="1"/>
  <c r="H329" i="21"/>
  <c r="AF329" i="21" s="1"/>
  <c r="E330" i="21" s="1"/>
  <c r="H329" i="17"/>
  <c r="AF329" i="17" s="1"/>
  <c r="E330" i="17" s="1"/>
  <c r="AS330" i="25" l="1"/>
  <c r="AS330" i="21"/>
  <c r="AS330" i="17"/>
  <c r="AT330" i="25"/>
  <c r="AT330" i="21"/>
  <c r="AT330" i="17"/>
  <c r="H330" i="25" l="1"/>
  <c r="AF330" i="25" s="1"/>
  <c r="E331" i="25" s="1"/>
  <c r="H330" i="21"/>
  <c r="AF330" i="21" s="1"/>
  <c r="E331" i="21" s="1"/>
  <c r="H330" i="17"/>
  <c r="AF330" i="17" s="1"/>
  <c r="E331" i="17" s="1"/>
  <c r="AS331" i="25" l="1"/>
  <c r="AS331" i="21"/>
  <c r="AS331" i="17"/>
  <c r="AT331" i="25"/>
  <c r="AT331" i="21"/>
  <c r="AT331" i="17"/>
  <c r="H331" i="25" l="1"/>
  <c r="AF331" i="25" s="1"/>
  <c r="E332" i="25" s="1"/>
  <c r="H331" i="21"/>
  <c r="AF331" i="21" s="1"/>
  <c r="E332" i="21" s="1"/>
  <c r="H331" i="17"/>
  <c r="AF331" i="17" s="1"/>
  <c r="E332" i="17" s="1"/>
  <c r="AS332" i="25" l="1"/>
  <c r="AS332" i="21"/>
  <c r="AS332" i="17"/>
  <c r="AT332" i="25"/>
  <c r="AT332" i="21"/>
  <c r="AT332" i="17"/>
  <c r="H332" i="25" l="1"/>
  <c r="AF332" i="25" s="1"/>
  <c r="E333" i="25" s="1"/>
  <c r="H332" i="21"/>
  <c r="AF332" i="21" s="1"/>
  <c r="E333" i="21" s="1"/>
  <c r="H332" i="17"/>
  <c r="AF332" i="17" s="1"/>
  <c r="E333" i="17" s="1"/>
  <c r="AS333" i="25" l="1"/>
  <c r="AS333" i="21"/>
  <c r="AS333" i="17"/>
  <c r="AT333" i="25"/>
  <c r="AT333" i="21"/>
  <c r="AT333" i="17"/>
  <c r="H333" i="25" l="1"/>
  <c r="AF333" i="25" s="1"/>
  <c r="E334" i="25" s="1"/>
  <c r="H333" i="21"/>
  <c r="AF333" i="21" s="1"/>
  <c r="E334" i="21" s="1"/>
  <c r="H333" i="17"/>
  <c r="AF333" i="17" s="1"/>
  <c r="E334" i="17" s="1"/>
  <c r="AS334" i="25" l="1"/>
  <c r="AS334" i="21"/>
  <c r="AS334" i="17"/>
  <c r="AT334" i="25"/>
  <c r="AT334" i="21"/>
  <c r="AT334" i="17"/>
  <c r="H334" i="25" l="1"/>
  <c r="AF334" i="25" s="1"/>
  <c r="E335" i="25" s="1"/>
  <c r="H334" i="21"/>
  <c r="AF334" i="21" s="1"/>
  <c r="E335" i="21" s="1"/>
  <c r="H334" i="17"/>
  <c r="AF334" i="17" s="1"/>
  <c r="E335" i="17" s="1"/>
  <c r="AS335" i="25" l="1"/>
  <c r="AS335" i="21"/>
  <c r="AS335" i="17"/>
  <c r="AT335" i="25"/>
  <c r="AT335" i="21"/>
  <c r="AT335" i="17"/>
  <c r="H335" i="25" l="1"/>
  <c r="AF335" i="25" s="1"/>
  <c r="E336" i="25" s="1"/>
  <c r="H335" i="21"/>
  <c r="AF335" i="21" s="1"/>
  <c r="E336" i="21" s="1"/>
  <c r="H335" i="17"/>
  <c r="AF335" i="17" s="1"/>
  <c r="E336" i="17" s="1"/>
  <c r="AS336" i="25" l="1"/>
  <c r="AS336" i="21"/>
  <c r="AS336" i="17"/>
  <c r="AT336" i="25"/>
  <c r="AT336" i="21"/>
  <c r="AT336" i="17"/>
  <c r="H336" i="25" l="1"/>
  <c r="AF336" i="25" s="1"/>
  <c r="E337" i="25" s="1"/>
  <c r="H336" i="21"/>
  <c r="AF336" i="21" s="1"/>
  <c r="E337" i="21" s="1"/>
  <c r="H336" i="17"/>
  <c r="AF336" i="17" s="1"/>
  <c r="E337" i="17" s="1"/>
  <c r="AS337" i="25" l="1"/>
  <c r="AS337" i="21"/>
  <c r="AS337" i="17"/>
  <c r="AT337" i="25"/>
  <c r="AT337" i="21"/>
  <c r="AT337" i="17"/>
  <c r="H337" i="25" l="1"/>
  <c r="AF337" i="25" s="1"/>
  <c r="E338" i="25" s="1"/>
  <c r="H337" i="21"/>
  <c r="AF337" i="21" s="1"/>
  <c r="E338" i="21" s="1"/>
  <c r="H337" i="17"/>
  <c r="AF337" i="17" s="1"/>
  <c r="E338" i="17" s="1"/>
  <c r="AS338" i="25" l="1"/>
  <c r="AS338" i="21"/>
  <c r="AS338" i="17"/>
  <c r="AT338" i="25"/>
  <c r="AT338" i="21"/>
  <c r="AT338" i="17"/>
  <c r="H338" i="25" l="1"/>
  <c r="AF338" i="25" s="1"/>
  <c r="E339" i="25" s="1"/>
  <c r="H338" i="21"/>
  <c r="AF338" i="21" s="1"/>
  <c r="E339" i="21" s="1"/>
  <c r="H338" i="17"/>
  <c r="AF338" i="17" s="1"/>
  <c r="E339" i="17" s="1"/>
  <c r="AS339" i="25" l="1"/>
  <c r="AS339" i="21"/>
  <c r="AS339" i="17"/>
  <c r="AT339" i="25"/>
  <c r="AT339" i="21"/>
  <c r="AT339" i="17"/>
  <c r="H339" i="25" l="1"/>
  <c r="AF339" i="25" s="1"/>
  <c r="E340" i="25" s="1"/>
  <c r="H339" i="21"/>
  <c r="AF339" i="21" s="1"/>
  <c r="E340" i="21" s="1"/>
  <c r="H339" i="17"/>
  <c r="AF339" i="17" s="1"/>
  <c r="E340" i="17" s="1"/>
  <c r="AS340" i="25" l="1"/>
  <c r="AS340" i="21"/>
  <c r="AS340" i="17"/>
  <c r="AT340" i="25"/>
  <c r="AT340" i="21"/>
  <c r="AT340" i="17"/>
  <c r="H340" i="25" l="1"/>
  <c r="AF340" i="25" s="1"/>
  <c r="E341" i="25" s="1"/>
  <c r="H340" i="21"/>
  <c r="AF340" i="21" s="1"/>
  <c r="E341" i="21" s="1"/>
  <c r="H340" i="17"/>
  <c r="AF340" i="17" s="1"/>
  <c r="E341" i="17" s="1"/>
  <c r="AS341" i="25" l="1"/>
  <c r="AS341" i="21"/>
  <c r="AS341" i="17"/>
  <c r="AT341" i="25"/>
  <c r="AT341" i="21"/>
  <c r="AT341" i="17"/>
  <c r="H341" i="25" l="1"/>
  <c r="AF341" i="25" s="1"/>
  <c r="E342" i="25" s="1"/>
  <c r="H341" i="21"/>
  <c r="AF341" i="21" s="1"/>
  <c r="E342" i="21" s="1"/>
  <c r="H341" i="17"/>
  <c r="AF341" i="17" s="1"/>
  <c r="E342" i="17" s="1"/>
  <c r="AS342" i="25" l="1"/>
  <c r="AS342" i="21"/>
  <c r="AS342" i="17"/>
  <c r="AT342" i="25"/>
  <c r="AT342" i="21"/>
  <c r="AT342" i="17"/>
  <c r="H342" i="25" l="1"/>
  <c r="AF342" i="25" s="1"/>
  <c r="E343" i="25" s="1"/>
  <c r="H342" i="21"/>
  <c r="AF342" i="21" s="1"/>
  <c r="E343" i="21" s="1"/>
  <c r="H342" i="17"/>
  <c r="AF342" i="17" s="1"/>
  <c r="E343" i="17" s="1"/>
  <c r="AS343" i="25" l="1"/>
  <c r="AS343" i="21"/>
  <c r="AS343" i="17"/>
  <c r="AT343" i="25"/>
  <c r="AT343" i="21"/>
  <c r="AT343" i="17"/>
  <c r="H343" i="25" l="1"/>
  <c r="AF343" i="25" s="1"/>
  <c r="E344" i="25" s="1"/>
  <c r="H343" i="21"/>
  <c r="AF343" i="21" s="1"/>
  <c r="E344" i="21" s="1"/>
  <c r="H343" i="17"/>
  <c r="AF343" i="17" s="1"/>
  <c r="E344" i="17" s="1"/>
  <c r="AS344" i="25" l="1"/>
  <c r="AS344" i="21"/>
  <c r="AS344" i="17"/>
  <c r="AT344" i="25"/>
  <c r="AT344" i="21"/>
  <c r="AT344" i="17"/>
  <c r="H344" i="25" l="1"/>
  <c r="AF344" i="25" s="1"/>
  <c r="E345" i="25" s="1"/>
  <c r="H344" i="21"/>
  <c r="AF344" i="21" s="1"/>
  <c r="E345" i="21" s="1"/>
  <c r="H344" i="17"/>
  <c r="AF344" i="17" s="1"/>
  <c r="E345" i="17" s="1"/>
  <c r="AS345" i="25" l="1"/>
  <c r="AS345" i="21"/>
  <c r="AS345" i="17"/>
  <c r="AT345" i="25"/>
  <c r="AT345" i="21"/>
  <c r="AT345" i="17"/>
  <c r="H345" i="25" l="1"/>
  <c r="AF345" i="25" s="1"/>
  <c r="E346" i="25" s="1"/>
  <c r="H345" i="21"/>
  <c r="AF345" i="21" s="1"/>
  <c r="E346" i="21" s="1"/>
  <c r="H345" i="17"/>
  <c r="AF345" i="17" s="1"/>
  <c r="E346" i="17" s="1"/>
  <c r="AS346" i="25" l="1"/>
  <c r="AS346" i="21"/>
  <c r="AS346" i="17"/>
  <c r="AT346" i="25"/>
  <c r="AT346" i="21"/>
  <c r="AT346" i="17"/>
  <c r="H346" i="25" l="1"/>
  <c r="AF346" i="25" s="1"/>
  <c r="E347" i="25" s="1"/>
  <c r="H346" i="21"/>
  <c r="AF346" i="21" s="1"/>
  <c r="E347" i="21" s="1"/>
  <c r="H346" i="17"/>
  <c r="AF346" i="17" s="1"/>
  <c r="E347" i="17" s="1"/>
  <c r="AS347" i="25" l="1"/>
  <c r="AS347" i="21"/>
  <c r="AS347" i="17"/>
  <c r="AT347" i="25"/>
  <c r="AT347" i="21"/>
  <c r="AT347" i="17"/>
  <c r="H347" i="25" l="1"/>
  <c r="AF347" i="25" s="1"/>
  <c r="E348" i="25" s="1"/>
  <c r="H347" i="21"/>
  <c r="AF347" i="21" s="1"/>
  <c r="E348" i="21" s="1"/>
  <c r="H347" i="17"/>
  <c r="AF347" i="17" s="1"/>
  <c r="E348" i="17" s="1"/>
  <c r="AS348" i="25" l="1"/>
  <c r="AS348" i="21"/>
  <c r="AS348" i="17"/>
  <c r="AT348" i="25"/>
  <c r="AT348" i="21"/>
  <c r="AT348" i="17"/>
  <c r="H348" i="25" l="1"/>
  <c r="AF348" i="25" s="1"/>
  <c r="E349" i="25" s="1"/>
  <c r="H348" i="21"/>
  <c r="AF348" i="21" s="1"/>
  <c r="E349" i="21" s="1"/>
  <c r="H348" i="17"/>
  <c r="AF348" i="17" s="1"/>
  <c r="E349" i="17" s="1"/>
  <c r="AS349" i="25" l="1"/>
  <c r="AS349" i="21"/>
  <c r="AS349" i="17"/>
  <c r="AT349" i="25"/>
  <c r="AT349" i="21"/>
  <c r="AT349" i="17"/>
  <c r="H349" i="25" l="1"/>
  <c r="AF349" i="25" s="1"/>
  <c r="E350" i="25" s="1"/>
  <c r="H349" i="21"/>
  <c r="AF349" i="21" s="1"/>
  <c r="E350" i="21" s="1"/>
  <c r="H349" i="17"/>
  <c r="AF349" i="17" s="1"/>
  <c r="E350" i="17" s="1"/>
  <c r="AS350" i="25" l="1"/>
  <c r="AS350" i="21"/>
  <c r="AS350" i="17"/>
  <c r="AT350" i="25"/>
  <c r="AT350" i="21"/>
  <c r="AT350" i="17"/>
  <c r="H350" i="25" l="1"/>
  <c r="AF350" i="25" s="1"/>
  <c r="E351" i="25" s="1"/>
  <c r="H350" i="21"/>
  <c r="AF350" i="21" s="1"/>
  <c r="E351" i="21" s="1"/>
  <c r="H350" i="17"/>
  <c r="AF350" i="17" s="1"/>
  <c r="E351" i="17" s="1"/>
  <c r="AS351" i="25" l="1"/>
  <c r="AS351" i="21"/>
  <c r="AS351" i="17"/>
  <c r="AT351" i="25"/>
  <c r="AT351" i="21"/>
  <c r="AT351" i="17"/>
  <c r="H351" i="25" l="1"/>
  <c r="AF351" i="25" s="1"/>
  <c r="E352" i="25" s="1"/>
  <c r="H351" i="21"/>
  <c r="AF351" i="21" s="1"/>
  <c r="E352" i="21" s="1"/>
  <c r="H351" i="17"/>
  <c r="AF351" i="17" s="1"/>
  <c r="E352" i="17" s="1"/>
  <c r="AS352" i="25" l="1"/>
  <c r="AS352" i="21"/>
  <c r="AS352" i="17"/>
  <c r="AT352" i="25"/>
  <c r="AT352" i="21"/>
  <c r="AT352" i="17"/>
  <c r="H352" i="25" l="1"/>
  <c r="AF352" i="25" s="1"/>
  <c r="E353" i="25" s="1"/>
  <c r="H352" i="21"/>
  <c r="AF352" i="21" s="1"/>
  <c r="E353" i="21" s="1"/>
  <c r="H352" i="17"/>
  <c r="AF352" i="17" s="1"/>
  <c r="E353" i="17" s="1"/>
  <c r="AS353" i="25" l="1"/>
  <c r="AS353" i="21"/>
  <c r="AS353" i="17"/>
  <c r="AT353" i="25"/>
  <c r="AT353" i="21"/>
  <c r="AT353" i="17"/>
  <c r="H353" i="25" l="1"/>
  <c r="AF353" i="25" s="1"/>
  <c r="E354" i="25" s="1"/>
  <c r="H353" i="21"/>
  <c r="AF353" i="21" s="1"/>
  <c r="E354" i="21" s="1"/>
  <c r="H353" i="17"/>
  <c r="AF353" i="17" s="1"/>
  <c r="E354" i="17" s="1"/>
  <c r="AS354" i="25" l="1"/>
  <c r="AS354" i="21"/>
  <c r="AS354" i="17"/>
  <c r="AT354" i="25"/>
  <c r="AT354" i="21"/>
  <c r="AT354" i="17"/>
  <c r="H354" i="25" l="1"/>
  <c r="AF354" i="25" s="1"/>
  <c r="E355" i="25" s="1"/>
  <c r="H354" i="21"/>
  <c r="AF354" i="21" s="1"/>
  <c r="E355" i="21" s="1"/>
  <c r="H354" i="17"/>
  <c r="AF354" i="17" s="1"/>
  <c r="E355" i="17" s="1"/>
  <c r="AS355" i="25" l="1"/>
  <c r="AS355" i="21"/>
  <c r="AS355" i="17"/>
  <c r="AT355" i="25"/>
  <c r="AT355" i="21"/>
  <c r="AT355" i="17"/>
  <c r="H355" i="25" l="1"/>
  <c r="AF355" i="25" s="1"/>
  <c r="E356" i="25" s="1"/>
  <c r="H355" i="21"/>
  <c r="AF355" i="21" s="1"/>
  <c r="E356" i="21" s="1"/>
  <c r="H355" i="17"/>
  <c r="AF355" i="17" s="1"/>
  <c r="E356" i="17" s="1"/>
  <c r="AS356" i="25" l="1"/>
  <c r="AS356" i="21"/>
  <c r="AS356" i="17"/>
  <c r="AT356" i="25"/>
  <c r="AT356" i="21"/>
  <c r="AT356" i="17"/>
  <c r="H356" i="25" l="1"/>
  <c r="AF356" i="25" s="1"/>
  <c r="E357" i="25" s="1"/>
  <c r="H356" i="21"/>
  <c r="AF356" i="21" s="1"/>
  <c r="E357" i="21" s="1"/>
  <c r="H356" i="17"/>
  <c r="AF356" i="17" s="1"/>
  <c r="E357" i="17" s="1"/>
  <c r="AS357" i="25" l="1"/>
  <c r="AS357" i="21"/>
  <c r="AS357" i="17"/>
  <c r="AT357" i="25"/>
  <c r="AT357" i="21"/>
  <c r="AT357" i="17"/>
  <c r="H357" i="25" l="1"/>
  <c r="AF357" i="25" s="1"/>
  <c r="E358" i="25" s="1"/>
  <c r="H357" i="21"/>
  <c r="AF357" i="21" s="1"/>
  <c r="E358" i="21" s="1"/>
  <c r="H357" i="17"/>
  <c r="AF357" i="17" s="1"/>
  <c r="E358" i="17" s="1"/>
  <c r="AS358" i="25" l="1"/>
  <c r="AS358" i="21"/>
  <c r="AS358" i="17"/>
  <c r="AT358" i="25"/>
  <c r="AT358" i="21"/>
  <c r="AT358" i="17"/>
  <c r="H358" i="25" l="1"/>
  <c r="AF358" i="25" s="1"/>
  <c r="E359" i="25" s="1"/>
  <c r="H358" i="21"/>
  <c r="AF358" i="21" s="1"/>
  <c r="E359" i="21" s="1"/>
  <c r="H358" i="17"/>
  <c r="AF358" i="17" s="1"/>
  <c r="E359" i="17" s="1"/>
  <c r="AS359" i="25" l="1"/>
  <c r="AS359" i="21"/>
  <c r="AS359" i="17"/>
  <c r="AT359" i="25"/>
  <c r="AT359" i="21"/>
  <c r="AT359" i="17"/>
  <c r="H359" i="25" l="1"/>
  <c r="AF359" i="25" s="1"/>
  <c r="E360" i="25" s="1"/>
  <c r="H359" i="21"/>
  <c r="AF359" i="21" s="1"/>
  <c r="E360" i="21" s="1"/>
  <c r="H359" i="17"/>
  <c r="AF359" i="17" s="1"/>
  <c r="E360" i="17" s="1"/>
  <c r="AS360" i="25" l="1"/>
  <c r="AS360" i="21"/>
  <c r="AS360" i="17"/>
  <c r="AT360" i="25"/>
  <c r="AT360" i="21"/>
  <c r="AT360" i="17"/>
  <c r="H360" i="25" l="1"/>
  <c r="AF360" i="25" s="1"/>
  <c r="E361" i="25" s="1"/>
  <c r="H360" i="21"/>
  <c r="AF360" i="21" s="1"/>
  <c r="E361" i="21" s="1"/>
  <c r="H360" i="17"/>
  <c r="AF360" i="17" s="1"/>
  <c r="E361" i="17" s="1"/>
  <c r="AS361" i="25" l="1"/>
  <c r="AS361" i="21"/>
  <c r="AS361" i="17"/>
  <c r="AT361" i="25"/>
  <c r="AT361" i="21"/>
  <c r="AT361" i="17"/>
  <c r="H361" i="25" l="1"/>
  <c r="AF361" i="25" s="1"/>
  <c r="E362" i="25" s="1"/>
  <c r="H361" i="21"/>
  <c r="AF361" i="21" s="1"/>
  <c r="E362" i="21" s="1"/>
  <c r="H361" i="17"/>
  <c r="AF361" i="17" s="1"/>
  <c r="E362" i="17" s="1"/>
  <c r="AS362" i="25" l="1"/>
  <c r="AS362" i="21"/>
  <c r="AS362" i="17"/>
  <c r="AT362" i="25"/>
  <c r="AT362" i="21"/>
  <c r="AT362" i="17"/>
  <c r="H362" i="25" l="1"/>
  <c r="AF362" i="25" s="1"/>
  <c r="E363" i="25" s="1"/>
  <c r="H362" i="21"/>
  <c r="AF362" i="21" s="1"/>
  <c r="E363" i="21" s="1"/>
  <c r="H362" i="17"/>
  <c r="AF362" i="17" s="1"/>
  <c r="E363" i="17" s="1"/>
  <c r="AS363" i="25" l="1"/>
  <c r="AS363" i="21"/>
  <c r="AS363" i="17"/>
  <c r="AT363" i="25"/>
  <c r="AT363" i="21"/>
  <c r="AT363" i="17"/>
  <c r="H363" i="25" l="1"/>
  <c r="AF363" i="25" s="1"/>
  <c r="E364" i="25" s="1"/>
  <c r="H363" i="21"/>
  <c r="AF363" i="21" s="1"/>
  <c r="E364" i="21" s="1"/>
  <c r="H363" i="17"/>
  <c r="AF363" i="17" s="1"/>
  <c r="E364" i="17" s="1"/>
  <c r="AS364" i="25" l="1"/>
  <c r="AS364" i="21"/>
  <c r="AS364" i="17"/>
  <c r="AT364" i="25"/>
  <c r="AT364" i="21"/>
  <c r="AT364" i="17"/>
  <c r="H364" i="25" l="1"/>
  <c r="AF364" i="25" s="1"/>
  <c r="E365" i="25" s="1"/>
  <c r="H364" i="21"/>
  <c r="AF364" i="21" s="1"/>
  <c r="E365" i="21" s="1"/>
  <c r="H364" i="17"/>
  <c r="AF364" i="17" s="1"/>
  <c r="E365" i="17" s="1"/>
  <c r="AS365" i="25" l="1"/>
  <c r="AS365" i="21"/>
  <c r="AS365" i="17"/>
  <c r="AT365" i="25"/>
  <c r="AT365" i="21"/>
  <c r="AT365" i="17"/>
  <c r="H365" i="25" l="1"/>
  <c r="AF365" i="25" s="1"/>
  <c r="E366" i="25" s="1"/>
  <c r="H365" i="21"/>
  <c r="AF365" i="21" s="1"/>
  <c r="E366" i="21" s="1"/>
  <c r="H365" i="17"/>
  <c r="AF365" i="17" s="1"/>
  <c r="E366" i="17" s="1"/>
  <c r="AS366" i="25" l="1"/>
  <c r="AS366" i="21"/>
  <c r="AS366" i="17"/>
  <c r="AT366" i="25"/>
  <c r="AT366" i="21"/>
  <c r="AT366" i="17"/>
  <c r="H366" i="25" l="1"/>
  <c r="AF366" i="25" s="1"/>
  <c r="E367" i="25" s="1"/>
  <c r="H366" i="21"/>
  <c r="AF366" i="21" s="1"/>
  <c r="E367" i="21" s="1"/>
  <c r="H366" i="17"/>
  <c r="AF366" i="17" s="1"/>
  <c r="E367" i="17" s="1"/>
  <c r="AS367" i="25" l="1"/>
  <c r="AS367" i="21"/>
  <c r="AS367" i="17"/>
  <c r="AT367" i="25"/>
  <c r="AT367" i="21"/>
  <c r="AT367" i="17"/>
  <c r="H367" i="25" l="1"/>
  <c r="AF367" i="25" s="1"/>
  <c r="E368" i="25" s="1"/>
  <c r="H367" i="21"/>
  <c r="AF367" i="21" s="1"/>
  <c r="E368" i="21" s="1"/>
  <c r="H367" i="17"/>
  <c r="AF367" i="17" s="1"/>
  <c r="E368" i="17" s="1"/>
  <c r="AS368" i="25" l="1"/>
  <c r="AS368" i="21"/>
  <c r="AS368" i="17"/>
  <c r="AT368" i="25"/>
  <c r="AT368" i="21"/>
  <c r="AT368" i="17"/>
  <c r="H368" i="25" l="1"/>
  <c r="AF368" i="25" s="1"/>
  <c r="E369" i="25" s="1"/>
  <c r="H368" i="21"/>
  <c r="AF368" i="21" s="1"/>
  <c r="E369" i="21" s="1"/>
  <c r="H368" i="17"/>
  <c r="AF368" i="17" s="1"/>
  <c r="E369" i="17" s="1"/>
  <c r="AS369" i="25" l="1"/>
  <c r="AS369" i="21"/>
  <c r="AS369" i="17"/>
  <c r="AT369" i="25"/>
  <c r="AT369" i="21"/>
  <c r="AT369" i="17"/>
  <c r="H369" i="25" l="1"/>
  <c r="AF369" i="25" s="1"/>
  <c r="E370" i="25" s="1"/>
  <c r="H369" i="21"/>
  <c r="AF369" i="21" s="1"/>
  <c r="E370" i="21" s="1"/>
  <c r="H369" i="17"/>
  <c r="AF369" i="17" s="1"/>
  <c r="E370" i="17" s="1"/>
  <c r="AS370" i="25" l="1"/>
  <c r="AS370" i="21"/>
  <c r="AS370" i="17"/>
  <c r="AT370" i="25"/>
  <c r="AT370" i="21"/>
  <c r="AT370" i="17"/>
  <c r="H370" i="25" l="1"/>
  <c r="AF370" i="25" s="1"/>
  <c r="E371" i="25" s="1"/>
  <c r="H370" i="21"/>
  <c r="AF370" i="21" s="1"/>
  <c r="E371" i="21" s="1"/>
  <c r="H370" i="17"/>
  <c r="AF370" i="17" s="1"/>
  <c r="E371" i="17" s="1"/>
  <c r="AS371" i="25" l="1"/>
  <c r="AS371" i="21"/>
  <c r="AS371" i="17"/>
  <c r="AT371" i="25"/>
  <c r="AT371" i="21"/>
  <c r="AT371" i="17"/>
  <c r="H371" i="25" l="1"/>
  <c r="AF371" i="25" s="1"/>
  <c r="E372" i="25" s="1"/>
  <c r="H371" i="21"/>
  <c r="AF371" i="21" s="1"/>
  <c r="E372" i="21" s="1"/>
  <c r="H371" i="17"/>
  <c r="AF371" i="17" s="1"/>
  <c r="E372" i="17" s="1"/>
  <c r="AS372" i="25" l="1"/>
  <c r="AS372" i="21"/>
  <c r="AS372" i="17"/>
  <c r="AT372" i="25"/>
  <c r="AT372" i="21"/>
  <c r="AT372" i="17"/>
  <c r="H372" i="25" l="1"/>
  <c r="AF372" i="25" s="1"/>
  <c r="E373" i="25" s="1"/>
  <c r="H372" i="21"/>
  <c r="AF372" i="21" s="1"/>
  <c r="E373" i="21" s="1"/>
  <c r="H372" i="17"/>
  <c r="AF372" i="17" s="1"/>
  <c r="E373" i="17" s="1"/>
  <c r="AS373" i="25" l="1"/>
  <c r="AS373" i="21"/>
  <c r="AS373" i="17"/>
  <c r="AT373" i="25"/>
  <c r="AT373" i="21"/>
  <c r="AT373" i="17"/>
  <c r="H373" i="25" l="1"/>
  <c r="AF373" i="25" s="1"/>
  <c r="E374" i="25" s="1"/>
  <c r="H373" i="21"/>
  <c r="AF373" i="21" s="1"/>
  <c r="E374" i="21" s="1"/>
  <c r="H373" i="17"/>
  <c r="AF373" i="17" s="1"/>
  <c r="E374" i="17" s="1"/>
  <c r="AS374" i="25" l="1"/>
  <c r="AS374" i="21"/>
  <c r="AS374" i="17"/>
  <c r="AT374" i="25"/>
  <c r="AT374" i="21"/>
  <c r="AT374" i="17"/>
  <c r="H374" i="25" l="1"/>
  <c r="AF374" i="25" s="1"/>
  <c r="E375" i="25" s="1"/>
  <c r="H374" i="21"/>
  <c r="AF374" i="21" s="1"/>
  <c r="E375" i="21" s="1"/>
  <c r="H374" i="17"/>
  <c r="AF374" i="17" s="1"/>
  <c r="E375" i="17" s="1"/>
  <c r="AS375" i="25" l="1"/>
  <c r="AS375" i="21"/>
  <c r="AS375" i="17"/>
  <c r="AT375" i="25"/>
  <c r="AT375" i="21"/>
  <c r="AT375" i="17"/>
  <c r="H375" i="25" l="1"/>
  <c r="AF375" i="25" s="1"/>
  <c r="E376" i="25" s="1"/>
  <c r="H375" i="21"/>
  <c r="AF375" i="21" s="1"/>
  <c r="E376" i="21" s="1"/>
  <c r="H375" i="17"/>
  <c r="AF375" i="17" s="1"/>
  <c r="E376" i="17" s="1"/>
  <c r="AS376" i="25" l="1"/>
  <c r="AS376" i="21"/>
  <c r="AS376" i="17"/>
  <c r="AT376" i="25"/>
  <c r="AT376" i="21"/>
  <c r="AT376" i="17"/>
  <c r="H376" i="25" l="1"/>
  <c r="AF376" i="25" s="1"/>
  <c r="E377" i="25" s="1"/>
  <c r="H376" i="21"/>
  <c r="AF376" i="21" s="1"/>
  <c r="E377" i="21" s="1"/>
  <c r="H376" i="17"/>
  <c r="AF376" i="17" s="1"/>
  <c r="E377" i="17" s="1"/>
  <c r="AS377" i="25" l="1"/>
  <c r="AS377" i="21"/>
  <c r="AS377" i="17"/>
  <c r="AT377" i="25"/>
  <c r="AT377" i="21"/>
  <c r="AT377" i="17"/>
  <c r="H377" i="25" l="1"/>
  <c r="AF377" i="25" s="1"/>
  <c r="E378" i="25" s="1"/>
  <c r="H377" i="21"/>
  <c r="AF377" i="21" s="1"/>
  <c r="E378" i="21" s="1"/>
  <c r="H377" i="17"/>
  <c r="AF377" i="17" s="1"/>
  <c r="E378" i="17" s="1"/>
  <c r="AS378" i="25" l="1"/>
  <c r="AS378" i="21"/>
  <c r="AS378" i="17"/>
  <c r="AT378" i="25"/>
  <c r="AT378" i="21"/>
  <c r="AT378" i="17"/>
  <c r="H378" i="25" l="1"/>
  <c r="AF378" i="25" s="1"/>
  <c r="E379" i="25" s="1"/>
  <c r="H378" i="21"/>
  <c r="AF378" i="21" s="1"/>
  <c r="E379" i="21" s="1"/>
  <c r="H378" i="17"/>
  <c r="AF378" i="17" s="1"/>
  <c r="E379" i="17" s="1"/>
  <c r="AS379" i="25" l="1"/>
  <c r="AS379" i="21"/>
  <c r="AS379" i="17"/>
  <c r="AT379" i="25"/>
  <c r="AT379" i="21"/>
  <c r="AT379" i="17"/>
  <c r="H379" i="25" l="1"/>
  <c r="AF379" i="25" s="1"/>
  <c r="E380" i="25" s="1"/>
  <c r="H379" i="21"/>
  <c r="AF379" i="21" s="1"/>
  <c r="E380" i="21" s="1"/>
  <c r="H379" i="17"/>
  <c r="AF379" i="17" s="1"/>
  <c r="E380" i="17" s="1"/>
  <c r="AS380" i="25" l="1"/>
  <c r="AS380" i="21"/>
  <c r="AS380" i="17"/>
  <c r="AT380" i="25"/>
  <c r="AT380" i="21"/>
  <c r="AT380" i="17"/>
  <c r="H380" i="25" l="1"/>
  <c r="AF380" i="25" s="1"/>
  <c r="E381" i="25" s="1"/>
  <c r="H380" i="21"/>
  <c r="AF380" i="21" s="1"/>
  <c r="E381" i="21" s="1"/>
  <c r="H380" i="17"/>
  <c r="AF380" i="17" s="1"/>
  <c r="E381" i="17" s="1"/>
  <c r="AS381" i="25" l="1"/>
  <c r="AS381" i="21"/>
  <c r="AS381" i="17"/>
  <c r="AT381" i="25"/>
  <c r="AT381" i="21"/>
  <c r="AT381" i="17"/>
  <c r="H381" i="25" l="1"/>
  <c r="AF381" i="25" s="1"/>
  <c r="E382" i="25" s="1"/>
  <c r="H381" i="21"/>
  <c r="AF381" i="21" s="1"/>
  <c r="E382" i="21" s="1"/>
  <c r="H381" i="17"/>
  <c r="AF381" i="17" s="1"/>
  <c r="E382" i="17" s="1"/>
  <c r="AS382" i="25" l="1"/>
  <c r="AS382" i="21"/>
  <c r="AS382" i="17"/>
  <c r="AT382" i="25"/>
  <c r="AT382" i="21"/>
  <c r="AT382" i="17"/>
  <c r="H382" i="25" l="1"/>
  <c r="AF382" i="25" s="1"/>
  <c r="E383" i="25" s="1"/>
  <c r="H382" i="21"/>
  <c r="AF382" i="21" s="1"/>
  <c r="E383" i="21" s="1"/>
  <c r="H382" i="17"/>
  <c r="AF382" i="17" s="1"/>
  <c r="E383" i="17" s="1"/>
  <c r="AS383" i="25" l="1"/>
  <c r="AS383" i="21"/>
  <c r="AS383" i="17"/>
  <c r="AT383" i="25"/>
  <c r="AT383" i="21"/>
  <c r="AT383" i="17"/>
  <c r="H383" i="25" l="1"/>
  <c r="AF383" i="25" s="1"/>
  <c r="E384" i="25" s="1"/>
  <c r="H383" i="21"/>
  <c r="AF383" i="21" s="1"/>
  <c r="E384" i="21" s="1"/>
  <c r="H383" i="17"/>
  <c r="AF383" i="17" s="1"/>
  <c r="E384" i="17" s="1"/>
  <c r="AS384" i="25" l="1"/>
  <c r="AS384" i="21"/>
  <c r="AS384" i="17"/>
  <c r="AT384" i="25"/>
  <c r="AT384" i="21"/>
  <c r="AT384" i="17"/>
  <c r="H384" i="25" l="1"/>
  <c r="AF384" i="25" s="1"/>
  <c r="E385" i="25" s="1"/>
  <c r="H384" i="21"/>
  <c r="AF384" i="21" s="1"/>
  <c r="E385" i="21" s="1"/>
  <c r="H384" i="17"/>
  <c r="AF384" i="17" s="1"/>
  <c r="E385" i="17" s="1"/>
  <c r="AS385" i="25" l="1"/>
  <c r="AS385" i="21"/>
  <c r="AS385" i="17"/>
  <c r="AT385" i="25"/>
  <c r="AT385" i="21"/>
  <c r="AT385" i="17"/>
  <c r="H385" i="25" l="1"/>
  <c r="AF385" i="25" s="1"/>
  <c r="E386" i="25" s="1"/>
  <c r="H385" i="21"/>
  <c r="AF385" i="21" s="1"/>
  <c r="E386" i="21" s="1"/>
  <c r="H385" i="17"/>
  <c r="AF385" i="17" s="1"/>
  <c r="E386" i="17" s="1"/>
  <c r="AS386" i="25" l="1"/>
  <c r="AS386" i="21"/>
  <c r="AS386" i="17"/>
  <c r="AT386" i="25"/>
  <c r="AT386" i="21"/>
  <c r="AT386" i="17"/>
  <c r="H386" i="25" l="1"/>
  <c r="AF386" i="25" s="1"/>
  <c r="E387" i="25" s="1"/>
  <c r="H386" i="21"/>
  <c r="AF386" i="21" s="1"/>
  <c r="E387" i="21" s="1"/>
  <c r="H386" i="17"/>
  <c r="AF386" i="17" s="1"/>
  <c r="E387" i="17" s="1"/>
  <c r="AS387" i="25" l="1"/>
  <c r="AS387" i="21"/>
  <c r="AS387" i="17"/>
  <c r="AT387" i="25"/>
  <c r="AT387" i="21"/>
  <c r="AT387" i="17"/>
  <c r="H387" i="25" l="1"/>
  <c r="AF387" i="25" s="1"/>
  <c r="E388" i="25" s="1"/>
  <c r="H387" i="21"/>
  <c r="AF387" i="21" s="1"/>
  <c r="E388" i="21" s="1"/>
  <c r="H387" i="17"/>
  <c r="AF387" i="17" s="1"/>
  <c r="E388" i="17" s="1"/>
  <c r="AS388" i="25" l="1"/>
  <c r="AS388" i="21"/>
  <c r="AS388" i="17"/>
  <c r="AT388" i="25"/>
  <c r="AT388" i="21"/>
  <c r="AT388" i="17"/>
  <c r="H388" i="25" l="1"/>
  <c r="AF388" i="25" s="1"/>
  <c r="E389" i="25" s="1"/>
  <c r="H388" i="21"/>
  <c r="AF388" i="21" s="1"/>
  <c r="E389" i="21" s="1"/>
  <c r="H388" i="17"/>
  <c r="AF388" i="17" s="1"/>
  <c r="E389" i="17" s="1"/>
  <c r="AS389" i="25" l="1"/>
  <c r="AS389" i="21"/>
  <c r="AS389" i="17"/>
  <c r="AT389" i="25"/>
  <c r="AT389" i="21"/>
  <c r="AT389" i="17"/>
  <c r="H389" i="25" l="1"/>
  <c r="AF389" i="25" s="1"/>
  <c r="E390" i="25" s="1"/>
  <c r="H389" i="21"/>
  <c r="AF389" i="21" s="1"/>
  <c r="E390" i="21" s="1"/>
  <c r="H389" i="17"/>
  <c r="AF389" i="17" s="1"/>
  <c r="E390" i="17" s="1"/>
  <c r="AS390" i="25" l="1"/>
  <c r="AS390" i="21"/>
  <c r="AS390" i="17"/>
  <c r="AT390" i="25"/>
  <c r="AT390" i="21"/>
  <c r="AT390" i="17"/>
  <c r="H390" i="25" l="1"/>
  <c r="AF390" i="25" s="1"/>
  <c r="E391" i="25" s="1"/>
  <c r="H390" i="21"/>
  <c r="AF390" i="21" s="1"/>
  <c r="E391" i="21" s="1"/>
  <c r="H390" i="17"/>
  <c r="AF390" i="17" s="1"/>
  <c r="E391" i="17" s="1"/>
  <c r="AS391" i="25" l="1"/>
  <c r="AS391" i="21"/>
  <c r="AS391" i="17"/>
  <c r="AT391" i="25"/>
  <c r="AT391" i="21"/>
  <c r="AT391" i="17"/>
  <c r="H391" i="25" l="1"/>
  <c r="AF391" i="25" s="1"/>
  <c r="E392" i="25" s="1"/>
  <c r="H391" i="21"/>
  <c r="AF391" i="21" s="1"/>
  <c r="E392" i="21" s="1"/>
  <c r="H391" i="17"/>
  <c r="AF391" i="17" s="1"/>
  <c r="E392" i="17" s="1"/>
  <c r="AS392" i="25" l="1"/>
  <c r="AS392" i="21"/>
  <c r="AS392" i="17"/>
  <c r="AT392" i="25"/>
  <c r="AT392" i="21"/>
  <c r="AT392" i="17"/>
  <c r="H392" i="25" l="1"/>
  <c r="AF392" i="25" s="1"/>
  <c r="E393" i="25" s="1"/>
  <c r="H392" i="21"/>
  <c r="AF392" i="21" s="1"/>
  <c r="E393" i="21" s="1"/>
  <c r="H392" i="17"/>
  <c r="AF392" i="17" s="1"/>
  <c r="E393" i="17" s="1"/>
  <c r="AS393" i="25" l="1"/>
  <c r="AS393" i="21"/>
  <c r="AS393" i="17"/>
  <c r="AT393" i="25"/>
  <c r="AT393" i="21"/>
  <c r="AT393" i="17"/>
  <c r="H393" i="25" l="1"/>
  <c r="AF393" i="25" s="1"/>
  <c r="E394" i="25" s="1"/>
  <c r="H393" i="21"/>
  <c r="AF393" i="21" s="1"/>
  <c r="E394" i="21" s="1"/>
  <c r="H393" i="17"/>
  <c r="AF393" i="17" s="1"/>
  <c r="E394" i="17" s="1"/>
  <c r="AS394" i="25" l="1"/>
  <c r="AS394" i="21"/>
  <c r="AS394" i="17"/>
  <c r="AT394" i="25"/>
  <c r="AT394" i="21"/>
  <c r="AT394" i="17"/>
  <c r="H394" i="25" l="1"/>
  <c r="AF394" i="25" s="1"/>
  <c r="E395" i="25" s="1"/>
  <c r="H394" i="21"/>
  <c r="AF394" i="21" s="1"/>
  <c r="E395" i="21" s="1"/>
  <c r="H394" i="17"/>
  <c r="AF394" i="17" s="1"/>
  <c r="E395" i="17" s="1"/>
  <c r="AS395" i="25" l="1"/>
  <c r="AS395" i="21"/>
  <c r="AS395" i="17"/>
  <c r="AT395" i="25"/>
  <c r="AT395" i="21"/>
  <c r="AT395" i="17"/>
  <c r="H395" i="25" l="1"/>
  <c r="AF395" i="25" s="1"/>
  <c r="E396" i="25" s="1"/>
  <c r="H395" i="21"/>
  <c r="AF395" i="21" s="1"/>
  <c r="E396" i="21" s="1"/>
  <c r="H395" i="17"/>
  <c r="AF395" i="17" s="1"/>
  <c r="E396" i="17" s="1"/>
  <c r="AS396" i="25" l="1"/>
  <c r="AS396" i="21"/>
  <c r="AS396" i="17"/>
  <c r="AT396" i="25"/>
  <c r="AT396" i="21"/>
  <c r="AT396" i="17"/>
  <c r="H396" i="25" l="1"/>
  <c r="AF396" i="25" s="1"/>
  <c r="E397" i="25" s="1"/>
  <c r="H396" i="21"/>
  <c r="AF396" i="21" s="1"/>
  <c r="E397" i="21" s="1"/>
  <c r="H396" i="17"/>
  <c r="AF396" i="17" s="1"/>
  <c r="E397" i="17" s="1"/>
  <c r="AS397" i="25" l="1"/>
  <c r="AS397" i="21"/>
  <c r="AS397" i="17"/>
  <c r="AT397" i="25"/>
  <c r="AT397" i="21"/>
  <c r="AT397" i="17"/>
  <c r="H397" i="25" l="1"/>
  <c r="AF397" i="25" s="1"/>
  <c r="E398" i="25" s="1"/>
  <c r="H397" i="21"/>
  <c r="AF397" i="21" s="1"/>
  <c r="E398" i="21" s="1"/>
  <c r="H397" i="17"/>
  <c r="AF397" i="17" s="1"/>
  <c r="E398" i="17" s="1"/>
  <c r="AS398" i="25" l="1"/>
  <c r="AS398" i="21"/>
  <c r="AS398" i="17"/>
  <c r="AT398" i="25"/>
  <c r="AT398" i="21"/>
  <c r="AT398" i="17"/>
  <c r="H398" i="25" l="1"/>
  <c r="AF398" i="25" s="1"/>
  <c r="E399" i="25" s="1"/>
  <c r="H398" i="21"/>
  <c r="AF398" i="21" s="1"/>
  <c r="E399" i="21" s="1"/>
  <c r="H398" i="17"/>
  <c r="AF398" i="17" s="1"/>
  <c r="E399" i="17" s="1"/>
  <c r="AS399" i="25" l="1"/>
  <c r="AS399" i="21"/>
  <c r="AS399" i="17"/>
  <c r="AT399" i="25"/>
  <c r="AT399" i="21"/>
  <c r="AT399" i="17"/>
  <c r="H399" i="25" l="1"/>
  <c r="AF399" i="25" s="1"/>
  <c r="E400" i="25" s="1"/>
  <c r="H399" i="21"/>
  <c r="AF399" i="21" s="1"/>
  <c r="E400" i="21" s="1"/>
  <c r="H399" i="17"/>
  <c r="AF399" i="17" s="1"/>
  <c r="E400" i="17" s="1"/>
  <c r="AS400" i="25" l="1"/>
  <c r="AS400" i="21"/>
  <c r="AS400" i="17"/>
  <c r="AT400" i="25"/>
  <c r="AT400" i="21"/>
  <c r="AT400" i="17"/>
  <c r="H400" i="25" l="1"/>
  <c r="AF400" i="25" s="1"/>
  <c r="E401" i="25" s="1"/>
  <c r="H400" i="21"/>
  <c r="AF400" i="21" s="1"/>
  <c r="E401" i="21" s="1"/>
  <c r="H400" i="17"/>
  <c r="AF400" i="17" s="1"/>
  <c r="E401" i="17" s="1"/>
  <c r="AS401" i="25" l="1"/>
  <c r="AS401" i="21"/>
  <c r="AS401" i="17"/>
  <c r="AT401" i="25"/>
  <c r="AT401" i="21"/>
  <c r="AT401" i="17"/>
  <c r="H401" i="25" l="1"/>
  <c r="AF401" i="25" s="1"/>
  <c r="E402" i="25" s="1"/>
  <c r="H401" i="21"/>
  <c r="AF401" i="21" s="1"/>
  <c r="E402" i="21" s="1"/>
  <c r="H401" i="17"/>
  <c r="AF401" i="17" s="1"/>
  <c r="E402" i="17" s="1"/>
  <c r="AS402" i="25" l="1"/>
  <c r="AS402" i="21"/>
  <c r="AS402" i="17"/>
  <c r="AT402" i="25"/>
  <c r="AT402" i="21"/>
  <c r="AT402" i="17"/>
  <c r="H402" i="25" l="1"/>
  <c r="AF402" i="25" s="1"/>
  <c r="E403" i="25" s="1"/>
  <c r="H402" i="21"/>
  <c r="AF402" i="21" s="1"/>
  <c r="E403" i="21" s="1"/>
  <c r="H402" i="17"/>
  <c r="AF402" i="17" s="1"/>
  <c r="E403" i="17" s="1"/>
  <c r="AS403" i="25" l="1"/>
  <c r="AS403" i="21"/>
  <c r="AS403" i="17"/>
  <c r="AT403" i="25"/>
  <c r="AT403" i="21"/>
  <c r="AT403" i="17"/>
  <c r="H403" i="25" l="1"/>
  <c r="AF403" i="25" s="1"/>
  <c r="E404" i="25" s="1"/>
  <c r="H403" i="21"/>
  <c r="AF403" i="21" s="1"/>
  <c r="E404" i="21" s="1"/>
  <c r="H403" i="17"/>
  <c r="AF403" i="17" s="1"/>
  <c r="E404" i="17" s="1"/>
  <c r="AS404" i="25" l="1"/>
  <c r="AS404" i="21"/>
  <c r="AS404" i="17"/>
  <c r="AT404" i="25"/>
  <c r="AT404" i="21"/>
  <c r="AT404" i="17"/>
  <c r="H404" i="25" l="1"/>
  <c r="AF404" i="25" s="1"/>
  <c r="E405" i="25" s="1"/>
  <c r="H404" i="21"/>
  <c r="AF404" i="21" s="1"/>
  <c r="E405" i="21" s="1"/>
  <c r="H404" i="17"/>
  <c r="AF404" i="17" s="1"/>
  <c r="E405" i="17" s="1"/>
  <c r="AS405" i="25" l="1"/>
  <c r="AS405" i="21"/>
  <c r="AS405" i="17"/>
  <c r="AT405" i="25"/>
  <c r="AT405" i="21"/>
  <c r="AT405" i="17"/>
  <c r="H405" i="25" l="1"/>
  <c r="AF405" i="25" s="1"/>
  <c r="E406" i="25" s="1"/>
  <c r="H405" i="21"/>
  <c r="AF405" i="21" s="1"/>
  <c r="E406" i="21" s="1"/>
  <c r="H405" i="17"/>
  <c r="AF405" i="17" s="1"/>
  <c r="E406" i="17" s="1"/>
  <c r="AS406" i="25" l="1"/>
  <c r="AS406" i="21"/>
  <c r="AS406" i="17"/>
  <c r="AT406" i="25"/>
  <c r="AT406" i="21"/>
  <c r="AT406" i="17"/>
  <c r="H406" i="25" l="1"/>
  <c r="AF406" i="25" s="1"/>
  <c r="E407" i="25" s="1"/>
  <c r="H406" i="21"/>
  <c r="AF406" i="21" s="1"/>
  <c r="E407" i="21" s="1"/>
  <c r="H406" i="17"/>
  <c r="AF406" i="17" s="1"/>
  <c r="E407" i="17" s="1"/>
  <c r="AS407" i="25" l="1"/>
  <c r="AS407" i="21"/>
  <c r="AS407" i="17"/>
  <c r="AT407" i="25"/>
  <c r="AT407" i="21"/>
  <c r="AT407" i="17"/>
  <c r="H407" i="25" l="1"/>
  <c r="AF407" i="25" s="1"/>
  <c r="E408" i="25" s="1"/>
  <c r="H407" i="21"/>
  <c r="AF407" i="21" s="1"/>
  <c r="E408" i="21" s="1"/>
  <c r="H407" i="17"/>
  <c r="AF407" i="17" s="1"/>
  <c r="E408" i="17" s="1"/>
  <c r="AS408" i="25" l="1"/>
  <c r="AS408" i="21"/>
  <c r="AS408" i="17"/>
  <c r="AT408" i="25"/>
  <c r="AT408" i="21"/>
  <c r="AT408" i="17"/>
  <c r="H408" i="25" l="1"/>
  <c r="AF408" i="25" s="1"/>
  <c r="E409" i="25" s="1"/>
  <c r="H408" i="21"/>
  <c r="AF408" i="21" s="1"/>
  <c r="E409" i="21" s="1"/>
  <c r="H408" i="17"/>
  <c r="AF408" i="17" s="1"/>
  <c r="E409" i="17" s="1"/>
  <c r="AS409" i="25" l="1"/>
  <c r="AS409" i="21"/>
  <c r="AS409" i="17"/>
  <c r="AT409" i="25"/>
  <c r="AT409" i="21"/>
  <c r="AT409" i="17"/>
  <c r="H409" i="25" l="1"/>
  <c r="AF409" i="25" s="1"/>
  <c r="E410" i="25" s="1"/>
  <c r="H409" i="21"/>
  <c r="AF409" i="21" s="1"/>
  <c r="E410" i="21" s="1"/>
  <c r="H409" i="17"/>
  <c r="AF409" i="17" s="1"/>
  <c r="E410" i="17" s="1"/>
  <c r="AS410" i="25" l="1"/>
  <c r="AS410" i="21"/>
  <c r="AS410" i="17"/>
  <c r="AT410" i="25"/>
  <c r="AT410" i="21"/>
  <c r="AT410" i="17"/>
  <c r="H410" i="25" l="1"/>
  <c r="AF410" i="25" s="1"/>
  <c r="E411" i="25" s="1"/>
  <c r="H410" i="21"/>
  <c r="AF410" i="21" s="1"/>
  <c r="E411" i="21" s="1"/>
  <c r="H410" i="17"/>
  <c r="AF410" i="17" s="1"/>
  <c r="E411" i="17" s="1"/>
  <c r="AS411" i="25" l="1"/>
  <c r="AS411" i="21"/>
  <c r="AS411" i="17"/>
  <c r="AT411" i="25"/>
  <c r="AT411" i="21"/>
  <c r="AT411" i="17"/>
  <c r="H411" i="25" l="1"/>
  <c r="AF411" i="25" s="1"/>
  <c r="E412" i="25" s="1"/>
  <c r="H411" i="21"/>
  <c r="AF411" i="21" s="1"/>
  <c r="E412" i="21" s="1"/>
  <c r="H411" i="17"/>
  <c r="AF411" i="17" s="1"/>
  <c r="E412" i="17" s="1"/>
  <c r="AS412" i="25" l="1"/>
  <c r="AS412" i="21"/>
  <c r="AS412" i="17"/>
  <c r="AT412" i="25"/>
  <c r="AT412" i="21"/>
  <c r="AT412" i="17"/>
  <c r="H412" i="25" l="1"/>
  <c r="AF412" i="25" s="1"/>
  <c r="E413" i="25" s="1"/>
  <c r="H412" i="21"/>
  <c r="AF412" i="21" s="1"/>
  <c r="E413" i="21" s="1"/>
  <c r="H412" i="17"/>
  <c r="AF412" i="17" s="1"/>
  <c r="E413" i="17" s="1"/>
  <c r="AS413" i="25" l="1"/>
  <c r="AS413" i="21"/>
  <c r="AS413" i="17"/>
  <c r="AT413" i="25"/>
  <c r="AT413" i="21"/>
  <c r="AT413" i="17"/>
  <c r="H413" i="25" l="1"/>
  <c r="AF413" i="25" s="1"/>
  <c r="E414" i="25" s="1"/>
  <c r="H413" i="21"/>
  <c r="AF413" i="21" s="1"/>
  <c r="E414" i="21" s="1"/>
  <c r="H413" i="17"/>
  <c r="AF413" i="17" s="1"/>
  <c r="E414" i="17" s="1"/>
  <c r="AS414" i="25" l="1"/>
  <c r="AS414" i="21"/>
  <c r="AS414" i="17"/>
  <c r="AT414" i="25"/>
  <c r="AT414" i="21"/>
  <c r="AT414" i="17"/>
  <c r="H414" i="25" l="1"/>
  <c r="AF414" i="25" s="1"/>
  <c r="E415" i="25" s="1"/>
  <c r="H414" i="21"/>
  <c r="AF414" i="21" s="1"/>
  <c r="E415" i="21" s="1"/>
  <c r="H414" i="17"/>
  <c r="AF414" i="17" s="1"/>
  <c r="E415" i="17" s="1"/>
  <c r="AS415" i="25" l="1"/>
  <c r="AS415" i="21"/>
  <c r="AS415" i="17"/>
  <c r="AT415" i="25"/>
  <c r="AT415" i="21"/>
  <c r="AT415" i="17"/>
  <c r="H415" i="25" l="1"/>
  <c r="AF415" i="25" s="1"/>
  <c r="E416" i="25" s="1"/>
  <c r="H415" i="21"/>
  <c r="AF415" i="21" s="1"/>
  <c r="E416" i="21" s="1"/>
  <c r="H415" i="17"/>
  <c r="AF415" i="17" s="1"/>
  <c r="E416" i="17" s="1"/>
  <c r="AS416" i="25" l="1"/>
  <c r="AS416" i="21"/>
  <c r="AS416" i="17"/>
  <c r="AT416" i="25"/>
  <c r="AT416" i="21"/>
  <c r="AT416" i="17"/>
  <c r="H416" i="25" l="1"/>
  <c r="AF416" i="25" s="1"/>
  <c r="E417" i="25" s="1"/>
  <c r="H416" i="21"/>
  <c r="AF416" i="21" s="1"/>
  <c r="E417" i="21" s="1"/>
  <c r="H416" i="17"/>
  <c r="AF416" i="17" s="1"/>
  <c r="E417" i="17" s="1"/>
  <c r="AS417" i="25" l="1"/>
  <c r="AS417" i="21"/>
  <c r="AS417" i="17"/>
  <c r="AT417" i="25"/>
  <c r="AT417" i="21"/>
  <c r="AT417" i="17"/>
  <c r="H417" i="25" l="1"/>
  <c r="AF417" i="25" s="1"/>
  <c r="E418" i="25" s="1"/>
  <c r="H417" i="21"/>
  <c r="AF417" i="21" s="1"/>
  <c r="E418" i="21" s="1"/>
  <c r="H417" i="17"/>
  <c r="AF417" i="17" s="1"/>
  <c r="E418" i="17" s="1"/>
  <c r="AS418" i="25" l="1"/>
  <c r="AS418" i="21"/>
  <c r="AS418" i="17"/>
  <c r="AT418" i="25"/>
  <c r="AT418" i="21"/>
  <c r="AT418" i="17"/>
  <c r="H418" i="25" l="1"/>
  <c r="AF418" i="25" s="1"/>
  <c r="E419" i="25" s="1"/>
  <c r="H418" i="21"/>
  <c r="AF418" i="21" s="1"/>
  <c r="E419" i="21" s="1"/>
  <c r="H418" i="17"/>
  <c r="AF418" i="17" s="1"/>
  <c r="E419" i="17" s="1"/>
  <c r="AS419" i="25" l="1"/>
  <c r="AS419" i="21"/>
  <c r="AS419" i="17"/>
  <c r="AT419" i="25"/>
  <c r="AT419" i="21"/>
  <c r="AT419" i="17"/>
  <c r="H419" i="25" l="1"/>
  <c r="AF419" i="25" s="1"/>
  <c r="E420" i="25" s="1"/>
  <c r="H419" i="21"/>
  <c r="AF419" i="21" s="1"/>
  <c r="E420" i="21" s="1"/>
  <c r="H419" i="17"/>
  <c r="AF419" i="17" s="1"/>
  <c r="E420" i="17" s="1"/>
  <c r="AS420" i="25" l="1"/>
  <c r="AS420" i="21"/>
  <c r="AS420" i="17"/>
  <c r="AT420" i="25"/>
  <c r="AT420" i="21"/>
  <c r="AT420" i="17"/>
  <c r="H420" i="25" l="1"/>
  <c r="AF420" i="25" s="1"/>
  <c r="E421" i="25" s="1"/>
  <c r="H420" i="21"/>
  <c r="AF420" i="21" s="1"/>
  <c r="E421" i="21" s="1"/>
  <c r="H420" i="17"/>
  <c r="AF420" i="17" s="1"/>
  <c r="E421" i="17" s="1"/>
  <c r="AS421" i="25" l="1"/>
  <c r="AS421" i="21"/>
  <c r="AS421" i="17"/>
  <c r="AT421" i="25"/>
  <c r="AT421" i="21"/>
  <c r="AT421" i="17"/>
  <c r="H421" i="25" l="1"/>
  <c r="AF421" i="25" s="1"/>
  <c r="E422" i="25" s="1"/>
  <c r="H421" i="21"/>
  <c r="AF421" i="21" s="1"/>
  <c r="E422" i="21" s="1"/>
  <c r="H421" i="17"/>
  <c r="AF421" i="17" s="1"/>
  <c r="E422" i="17" s="1"/>
  <c r="AS422" i="25" l="1"/>
  <c r="AS422" i="21"/>
  <c r="AS422" i="17"/>
  <c r="AT422" i="25"/>
  <c r="AT422" i="21"/>
  <c r="AT422" i="17"/>
  <c r="H422" i="25" l="1"/>
  <c r="AF422" i="25" s="1"/>
  <c r="E423" i="25" s="1"/>
  <c r="H422" i="21"/>
  <c r="AF422" i="21" s="1"/>
  <c r="E423" i="21" s="1"/>
  <c r="H422" i="17"/>
  <c r="AF422" i="17" s="1"/>
  <c r="E423" i="17" s="1"/>
  <c r="AS423" i="25" l="1"/>
  <c r="AS423" i="21"/>
  <c r="AS423" i="17"/>
  <c r="AT423" i="25"/>
  <c r="AT423" i="21"/>
  <c r="AT423" i="17"/>
  <c r="H423" i="25" l="1"/>
  <c r="AF423" i="25" s="1"/>
  <c r="E424" i="25" s="1"/>
  <c r="H423" i="21"/>
  <c r="AF423" i="21" s="1"/>
  <c r="E424" i="21" s="1"/>
  <c r="H423" i="17"/>
  <c r="AF423" i="17" s="1"/>
  <c r="E424" i="17" s="1"/>
  <c r="AS424" i="25" l="1"/>
  <c r="AS424" i="21"/>
  <c r="AS424" i="17"/>
  <c r="AT424" i="25"/>
  <c r="AT424" i="21"/>
  <c r="AT424" i="17"/>
  <c r="H424" i="25" l="1"/>
  <c r="AF424" i="25" s="1"/>
  <c r="E425" i="25" s="1"/>
  <c r="H424" i="21"/>
  <c r="AF424" i="21" s="1"/>
  <c r="E425" i="21" s="1"/>
  <c r="H424" i="17"/>
  <c r="AF424" i="17" s="1"/>
  <c r="E425" i="17" s="1"/>
  <c r="AS425" i="25" l="1"/>
  <c r="AS425" i="21"/>
  <c r="AS425" i="17"/>
  <c r="AT425" i="25"/>
  <c r="AT425" i="21"/>
  <c r="AT425" i="17"/>
  <c r="H425" i="25" l="1"/>
  <c r="AF425" i="25" s="1"/>
  <c r="E426" i="25" s="1"/>
  <c r="H425" i="21"/>
  <c r="AF425" i="21" s="1"/>
  <c r="E426" i="21" s="1"/>
  <c r="H425" i="17"/>
  <c r="AF425" i="17" s="1"/>
  <c r="E426" i="17" s="1"/>
  <c r="AS426" i="25" l="1"/>
  <c r="AS426" i="21"/>
  <c r="AS426" i="17"/>
  <c r="AT426" i="25"/>
  <c r="AT426" i="21"/>
  <c r="AT426" i="17"/>
  <c r="H426" i="25" l="1"/>
  <c r="AF426" i="25" s="1"/>
  <c r="E427" i="25" s="1"/>
  <c r="H426" i="21"/>
  <c r="AF426" i="21" s="1"/>
  <c r="E427" i="21" s="1"/>
  <c r="H426" i="17"/>
  <c r="AF426" i="17" s="1"/>
  <c r="E427" i="17" s="1"/>
  <c r="AS427" i="25" l="1"/>
  <c r="AS427" i="21"/>
  <c r="AS427" i="17"/>
  <c r="AT427" i="25"/>
  <c r="AT427" i="21"/>
  <c r="AT427" i="17"/>
  <c r="H427" i="25" l="1"/>
  <c r="AF427" i="25" s="1"/>
  <c r="E428" i="25" s="1"/>
  <c r="H427" i="21"/>
  <c r="AF427" i="21" s="1"/>
  <c r="E428" i="21" s="1"/>
  <c r="H427" i="17"/>
  <c r="AF427" i="17" s="1"/>
  <c r="E428" i="17" s="1"/>
  <c r="AS428" i="25" l="1"/>
  <c r="AS428" i="21"/>
  <c r="AS428" i="17"/>
  <c r="AT428" i="25"/>
  <c r="AT428" i="21"/>
  <c r="AT428" i="17"/>
  <c r="H428" i="25" l="1"/>
  <c r="AF428" i="25" s="1"/>
  <c r="E429" i="25" s="1"/>
  <c r="H428" i="21"/>
  <c r="AF428" i="21" s="1"/>
  <c r="E429" i="21" s="1"/>
  <c r="H428" i="17"/>
  <c r="AF428" i="17" s="1"/>
  <c r="E429" i="17" s="1"/>
  <c r="AS429" i="25" l="1"/>
  <c r="AS429" i="21"/>
  <c r="AS429" i="17"/>
  <c r="AT429" i="25"/>
  <c r="AT429" i="21"/>
  <c r="AT429" i="17"/>
  <c r="H429" i="25" l="1"/>
  <c r="AF429" i="25" s="1"/>
  <c r="E430" i="25" s="1"/>
  <c r="H429" i="21"/>
  <c r="AF429" i="21" s="1"/>
  <c r="E430" i="21" s="1"/>
  <c r="H429" i="17"/>
  <c r="AF429" i="17" s="1"/>
  <c r="E430" i="17" s="1"/>
  <c r="AS430" i="25" l="1"/>
  <c r="AS430" i="21"/>
  <c r="AS430" i="17"/>
  <c r="AT430" i="25"/>
  <c r="AT430" i="21"/>
  <c r="AT430" i="17"/>
  <c r="H430" i="25" l="1"/>
  <c r="AF430" i="25" s="1"/>
  <c r="E431" i="25" s="1"/>
  <c r="H430" i="21"/>
  <c r="AF430" i="21" s="1"/>
  <c r="E431" i="21" s="1"/>
  <c r="H430" i="17"/>
  <c r="AF430" i="17" s="1"/>
  <c r="E431" i="17" s="1"/>
  <c r="AS431" i="25" l="1"/>
  <c r="AS431" i="21"/>
  <c r="AS431" i="17"/>
  <c r="AT431" i="25"/>
  <c r="AT431" i="21"/>
  <c r="AT431" i="17"/>
  <c r="H431" i="25" l="1"/>
  <c r="AF431" i="25" s="1"/>
  <c r="E432" i="25" s="1"/>
  <c r="H431" i="21"/>
  <c r="AF431" i="21" s="1"/>
  <c r="E432" i="21" s="1"/>
  <c r="H431" i="17"/>
  <c r="AF431" i="17" s="1"/>
  <c r="E432" i="17" s="1"/>
  <c r="AS432" i="25" l="1"/>
  <c r="AS432" i="21"/>
  <c r="AS432" i="17"/>
  <c r="AT432" i="25"/>
  <c r="AT432" i="21"/>
  <c r="AT432" i="17"/>
  <c r="H432" i="25" l="1"/>
  <c r="AF432" i="25" s="1"/>
  <c r="E433" i="25" s="1"/>
  <c r="H432" i="21"/>
  <c r="AF432" i="21" s="1"/>
  <c r="E433" i="21" s="1"/>
  <c r="H432" i="17"/>
  <c r="AF432" i="17" s="1"/>
  <c r="E433" i="17" s="1"/>
  <c r="AS433" i="25" l="1"/>
  <c r="AS433" i="21"/>
  <c r="AS433" i="17"/>
  <c r="AT433" i="25"/>
  <c r="AT433" i="21"/>
  <c r="AT433" i="17"/>
  <c r="H433" i="25" l="1"/>
  <c r="AF433" i="25" s="1"/>
  <c r="E434" i="25" s="1"/>
  <c r="H433" i="21"/>
  <c r="AF433" i="21" s="1"/>
  <c r="E434" i="21" s="1"/>
  <c r="H433" i="17"/>
  <c r="AF433" i="17" s="1"/>
  <c r="E434" i="17" s="1"/>
  <c r="AS434" i="25" l="1"/>
  <c r="AS434" i="21"/>
  <c r="AS434" i="17"/>
  <c r="AT434" i="25"/>
  <c r="AT434" i="21"/>
  <c r="AT434" i="17"/>
  <c r="H434" i="25" l="1"/>
  <c r="AF434" i="25" s="1"/>
  <c r="E435" i="25" s="1"/>
  <c r="H434" i="21"/>
  <c r="AF434" i="21" s="1"/>
  <c r="E435" i="21" s="1"/>
  <c r="H434" i="17"/>
  <c r="AF434" i="17" s="1"/>
  <c r="E435" i="17" s="1"/>
  <c r="AS435" i="25" l="1"/>
  <c r="AS435" i="21"/>
  <c r="AS435" i="17"/>
  <c r="AT435" i="25"/>
  <c r="AT435" i="21"/>
  <c r="AT435" i="17"/>
  <c r="H435" i="25" l="1"/>
  <c r="AF435" i="25" s="1"/>
  <c r="E436" i="25" s="1"/>
  <c r="H435" i="21"/>
  <c r="AF435" i="21" s="1"/>
  <c r="E436" i="21" s="1"/>
  <c r="H435" i="17"/>
  <c r="AF435" i="17" s="1"/>
  <c r="E436" i="17" s="1"/>
  <c r="AS436" i="25" l="1"/>
  <c r="AS436" i="21"/>
  <c r="AS436" i="17"/>
  <c r="AT436" i="25"/>
  <c r="AT436" i="21"/>
  <c r="AT436" i="17"/>
  <c r="H436" i="25" l="1"/>
  <c r="AF436" i="25" s="1"/>
  <c r="E437" i="25" s="1"/>
  <c r="H436" i="21"/>
  <c r="AF436" i="21" s="1"/>
  <c r="E437" i="21" s="1"/>
  <c r="H436" i="17"/>
  <c r="AF436" i="17" s="1"/>
  <c r="E437" i="17" s="1"/>
  <c r="AS437" i="25" l="1"/>
  <c r="AS437" i="21"/>
  <c r="AS437" i="17"/>
  <c r="AT437" i="25"/>
  <c r="AT437" i="21"/>
  <c r="AT437" i="17"/>
  <c r="H437" i="25" l="1"/>
  <c r="AF437" i="25" s="1"/>
  <c r="E438" i="25" s="1"/>
  <c r="H437" i="21"/>
  <c r="AF437" i="21" s="1"/>
  <c r="E438" i="21" s="1"/>
  <c r="H437" i="17"/>
  <c r="AF437" i="17" s="1"/>
  <c r="E438" i="17" s="1"/>
  <c r="AS438" i="25" l="1"/>
  <c r="AS438" i="21"/>
  <c r="AS438" i="17"/>
  <c r="AT438" i="25"/>
  <c r="AT438" i="21"/>
  <c r="AT438" i="17"/>
  <c r="H438" i="25" l="1"/>
  <c r="AF438" i="25" s="1"/>
  <c r="E439" i="25" s="1"/>
  <c r="H438" i="21"/>
  <c r="AF438" i="21" s="1"/>
  <c r="E439" i="21" s="1"/>
  <c r="H438" i="17"/>
  <c r="AF438" i="17" s="1"/>
  <c r="E439" i="17" s="1"/>
  <c r="AS439" i="25" l="1"/>
  <c r="AS439" i="21"/>
  <c r="AS439" i="17"/>
  <c r="AT439" i="25"/>
  <c r="AT439" i="21"/>
  <c r="AT439" i="17"/>
  <c r="H439" i="25" l="1"/>
  <c r="AF439" i="25" s="1"/>
  <c r="E440" i="25" s="1"/>
  <c r="H439" i="21"/>
  <c r="AF439" i="21" s="1"/>
  <c r="E440" i="21" s="1"/>
  <c r="H439" i="17"/>
  <c r="AF439" i="17" s="1"/>
  <c r="E440" i="17" s="1"/>
  <c r="AS440" i="25" l="1"/>
  <c r="AS440" i="21"/>
  <c r="AS440" i="17"/>
  <c r="AT440" i="25"/>
  <c r="AT440" i="21"/>
  <c r="AT440" i="17"/>
  <c r="H440" i="25" l="1"/>
  <c r="AF440" i="25" s="1"/>
  <c r="E441" i="25" s="1"/>
  <c r="H440" i="21"/>
  <c r="AF440" i="21" s="1"/>
  <c r="E441" i="21" s="1"/>
  <c r="H440" i="17"/>
  <c r="AF440" i="17" s="1"/>
  <c r="E441" i="17" s="1"/>
  <c r="AS441" i="25" l="1"/>
  <c r="AS441" i="21"/>
  <c r="AS441" i="17"/>
  <c r="AT441" i="25"/>
  <c r="AT441" i="21"/>
  <c r="AT441" i="17"/>
  <c r="H441" i="25" l="1"/>
  <c r="AF441" i="25" s="1"/>
  <c r="E442" i="25" s="1"/>
  <c r="H441" i="21"/>
  <c r="AF441" i="21" s="1"/>
  <c r="E442" i="21" s="1"/>
  <c r="H441" i="17"/>
  <c r="AF441" i="17" s="1"/>
  <c r="E442" i="17" s="1"/>
  <c r="AS442" i="25" l="1"/>
  <c r="AS442" i="21"/>
  <c r="AS442" i="17"/>
  <c r="AT442" i="25"/>
  <c r="AT442" i="21"/>
  <c r="AT442" i="17"/>
  <c r="H442" i="25" l="1"/>
  <c r="AF442" i="25" s="1"/>
  <c r="E443" i="25" s="1"/>
  <c r="H442" i="21"/>
  <c r="AF442" i="21" s="1"/>
  <c r="E443" i="21" s="1"/>
  <c r="H442" i="17"/>
  <c r="AF442" i="17" s="1"/>
  <c r="E443" i="17" s="1"/>
  <c r="AS443" i="25" l="1"/>
  <c r="AS443" i="21"/>
  <c r="AS443" i="17"/>
  <c r="AT443" i="25"/>
  <c r="AT443" i="21"/>
  <c r="AT443" i="17"/>
  <c r="H443" i="25" l="1"/>
  <c r="AF443" i="25" s="1"/>
  <c r="E444" i="25" s="1"/>
  <c r="H443" i="21"/>
  <c r="AF443" i="21" s="1"/>
  <c r="E444" i="21" s="1"/>
  <c r="H443" i="17"/>
  <c r="AF443" i="17" s="1"/>
  <c r="E444" i="17" s="1"/>
  <c r="AS444" i="25" l="1"/>
  <c r="AS444" i="21"/>
  <c r="AS444" i="17"/>
  <c r="AT444" i="25"/>
  <c r="AT444" i="21"/>
  <c r="AT444" i="17"/>
  <c r="H444" i="25" l="1"/>
  <c r="AF444" i="25" s="1"/>
  <c r="E445" i="25" s="1"/>
  <c r="H444" i="21"/>
  <c r="AF444" i="21" s="1"/>
  <c r="E445" i="21" s="1"/>
  <c r="H444" i="17"/>
  <c r="AF444" i="17" s="1"/>
  <c r="E445" i="17" s="1"/>
  <c r="AS445" i="25" l="1"/>
  <c r="AS445" i="21"/>
  <c r="AS445" i="17"/>
  <c r="AT445" i="25"/>
  <c r="AT445" i="21"/>
  <c r="AT445" i="17"/>
  <c r="H445" i="25" l="1"/>
  <c r="AF445" i="25" s="1"/>
  <c r="E446" i="25" s="1"/>
  <c r="H445" i="21"/>
  <c r="AF445" i="21" s="1"/>
  <c r="E446" i="21" s="1"/>
  <c r="H445" i="17"/>
  <c r="AF445" i="17" s="1"/>
  <c r="E446" i="17" s="1"/>
  <c r="AS446" i="25" l="1"/>
  <c r="AS446" i="21"/>
  <c r="AS446" i="17"/>
  <c r="AT446" i="25"/>
  <c r="AT446" i="21"/>
  <c r="AT446" i="17"/>
  <c r="H446" i="25" l="1"/>
  <c r="AF446" i="25" s="1"/>
  <c r="E447" i="25" s="1"/>
  <c r="H446" i="21"/>
  <c r="AF446" i="21" s="1"/>
  <c r="E447" i="21" s="1"/>
  <c r="H446" i="17"/>
  <c r="AF446" i="17" s="1"/>
  <c r="E447" i="17" s="1"/>
  <c r="AS447" i="25" l="1"/>
  <c r="AS447" i="21"/>
  <c r="AS447" i="17"/>
  <c r="AT447" i="25"/>
  <c r="AT447" i="21"/>
  <c r="AT447" i="17"/>
  <c r="H447" i="25" l="1"/>
  <c r="AF447" i="25" s="1"/>
  <c r="E448" i="25" s="1"/>
  <c r="H447" i="21"/>
  <c r="AF447" i="21" s="1"/>
  <c r="E448" i="21" s="1"/>
  <c r="H447" i="17"/>
  <c r="AF447" i="17" s="1"/>
  <c r="E448" i="17" s="1"/>
  <c r="AS448" i="25" l="1"/>
  <c r="AS448" i="21"/>
  <c r="AS448" i="17"/>
  <c r="AT448" i="25"/>
  <c r="AT448" i="21"/>
  <c r="AT448" i="17"/>
  <c r="H448" i="25" l="1"/>
  <c r="AF448" i="25" s="1"/>
  <c r="E449" i="25" s="1"/>
  <c r="H448" i="21"/>
  <c r="AF448" i="21" s="1"/>
  <c r="E449" i="21" s="1"/>
  <c r="H448" i="17"/>
  <c r="AF448" i="17" s="1"/>
  <c r="E449" i="17" s="1"/>
  <c r="AS449" i="25" l="1"/>
  <c r="AS449" i="21"/>
  <c r="AS449" i="17"/>
  <c r="AT449" i="25"/>
  <c r="AT449" i="21"/>
  <c r="AT449" i="17"/>
  <c r="H449" i="25" l="1"/>
  <c r="AF449" i="25" s="1"/>
  <c r="E450" i="25" s="1"/>
  <c r="H449" i="21"/>
  <c r="AF449" i="21" s="1"/>
  <c r="E450" i="21" s="1"/>
  <c r="H449" i="17"/>
  <c r="AF449" i="17" s="1"/>
  <c r="E450" i="17" s="1"/>
  <c r="AS450" i="25" l="1"/>
  <c r="AS450" i="21"/>
  <c r="AS450" i="17"/>
  <c r="AT450" i="25"/>
  <c r="AT450" i="21"/>
  <c r="AT450" i="17"/>
  <c r="H450" i="25" l="1"/>
  <c r="AF450" i="25" s="1"/>
  <c r="E451" i="25" s="1"/>
  <c r="H450" i="21"/>
  <c r="AF450" i="21" s="1"/>
  <c r="E451" i="21" s="1"/>
  <c r="H450" i="17"/>
  <c r="AF450" i="17" s="1"/>
  <c r="E451" i="17" s="1"/>
  <c r="AS451" i="25" l="1"/>
  <c r="AS451" i="21"/>
  <c r="AS451" i="17"/>
  <c r="AT451" i="25"/>
  <c r="AT451" i="21"/>
  <c r="AT451" i="17"/>
  <c r="H451" i="25" l="1"/>
  <c r="AF451" i="25" s="1"/>
  <c r="E452" i="25" s="1"/>
  <c r="H451" i="21"/>
  <c r="AF451" i="21" s="1"/>
  <c r="E452" i="21" s="1"/>
  <c r="H451" i="17"/>
  <c r="AF451" i="17" s="1"/>
  <c r="E452" i="17" s="1"/>
  <c r="AS452" i="25" l="1"/>
  <c r="AS452" i="21"/>
  <c r="AS452" i="17"/>
  <c r="AT452" i="25"/>
  <c r="AT452" i="21"/>
  <c r="AT452" i="17"/>
  <c r="H452" i="25" l="1"/>
  <c r="AF452" i="25" s="1"/>
  <c r="E453" i="25" s="1"/>
  <c r="H452" i="21"/>
  <c r="AF452" i="21" s="1"/>
  <c r="E453" i="21" s="1"/>
  <c r="H452" i="17"/>
  <c r="AF452" i="17" s="1"/>
  <c r="E453" i="17" s="1"/>
  <c r="AS453" i="25" l="1"/>
  <c r="AS453" i="21"/>
  <c r="AS453" i="17"/>
  <c r="AT453" i="25"/>
  <c r="AT453" i="21"/>
  <c r="AT453" i="17"/>
  <c r="H453" i="25" l="1"/>
  <c r="AF453" i="25" s="1"/>
  <c r="E454" i="25" s="1"/>
  <c r="H453" i="21"/>
  <c r="AF453" i="21" s="1"/>
  <c r="E454" i="21" s="1"/>
  <c r="H453" i="17"/>
  <c r="AF453" i="17" s="1"/>
  <c r="E454" i="17" s="1"/>
  <c r="AS454" i="25" l="1"/>
  <c r="AS454" i="21"/>
  <c r="AS454" i="17"/>
  <c r="AT454" i="25"/>
  <c r="AT454" i="21"/>
  <c r="AT454" i="17"/>
  <c r="H454" i="25" l="1"/>
  <c r="AF454" i="25" s="1"/>
  <c r="E455" i="25" s="1"/>
  <c r="H454" i="21"/>
  <c r="AF454" i="21" s="1"/>
  <c r="E455" i="21" s="1"/>
  <c r="H454" i="17"/>
  <c r="AF454" i="17" s="1"/>
  <c r="E455" i="17" s="1"/>
  <c r="AS455" i="25" l="1"/>
  <c r="AS455" i="21"/>
  <c r="AS455" i="17"/>
  <c r="AT455" i="25"/>
  <c r="AT455" i="21"/>
  <c r="AT455" i="17"/>
  <c r="H455" i="25" l="1"/>
  <c r="AF455" i="25" s="1"/>
  <c r="E456" i="25" s="1"/>
  <c r="H455" i="21"/>
  <c r="AF455" i="21" s="1"/>
  <c r="E456" i="21" s="1"/>
  <c r="H455" i="17"/>
  <c r="AF455" i="17" s="1"/>
  <c r="E456" i="17" s="1"/>
  <c r="AS456" i="25" l="1"/>
  <c r="AS456" i="21"/>
  <c r="AS456" i="17"/>
  <c r="AT456" i="25"/>
  <c r="AT456" i="21"/>
  <c r="AT456" i="17"/>
  <c r="H456" i="25" l="1"/>
  <c r="AF456" i="25" s="1"/>
  <c r="E457" i="25" s="1"/>
  <c r="H456" i="21"/>
  <c r="AF456" i="21" s="1"/>
  <c r="E457" i="21" s="1"/>
  <c r="H456" i="17"/>
  <c r="AF456" i="17" s="1"/>
  <c r="E457" i="17" s="1"/>
  <c r="AS457" i="25" l="1"/>
  <c r="AS457" i="21"/>
  <c r="AS457" i="17"/>
  <c r="AT457" i="25"/>
  <c r="AT457" i="21"/>
  <c r="AT457" i="17"/>
  <c r="H457" i="25" l="1"/>
  <c r="AF457" i="25" s="1"/>
  <c r="E458" i="25" s="1"/>
  <c r="H457" i="21"/>
  <c r="AF457" i="21" s="1"/>
  <c r="E458" i="21" s="1"/>
  <c r="H457" i="17"/>
  <c r="AF457" i="17" s="1"/>
  <c r="E458" i="17" s="1"/>
  <c r="AS458" i="25" l="1"/>
  <c r="AS458" i="21"/>
  <c r="AS458" i="17"/>
  <c r="AT458" i="25"/>
  <c r="AT458" i="21"/>
  <c r="AT458" i="17"/>
  <c r="H458" i="25" l="1"/>
  <c r="AF458" i="25" s="1"/>
  <c r="E459" i="25" s="1"/>
  <c r="H458" i="21"/>
  <c r="AF458" i="21" s="1"/>
  <c r="E459" i="21" s="1"/>
  <c r="H458" i="17"/>
  <c r="AF458" i="17" s="1"/>
  <c r="E459" i="17" s="1"/>
  <c r="AS459" i="25" l="1"/>
  <c r="AS459" i="21"/>
  <c r="AS459" i="17"/>
  <c r="AT459" i="25"/>
  <c r="AT459" i="21"/>
  <c r="AT459" i="17"/>
  <c r="H459" i="25" l="1"/>
  <c r="AF459" i="25" s="1"/>
  <c r="E460" i="25" s="1"/>
  <c r="H459" i="21"/>
  <c r="AF459" i="21" s="1"/>
  <c r="E460" i="21" s="1"/>
  <c r="H459" i="17"/>
  <c r="AF459" i="17" s="1"/>
  <c r="E460" i="17" s="1"/>
  <c r="AS460" i="25" l="1"/>
  <c r="AS460" i="21"/>
  <c r="AS460" i="17"/>
  <c r="AT460" i="25"/>
  <c r="AT460" i="21"/>
  <c r="AT460" i="17"/>
  <c r="H460" i="25" l="1"/>
  <c r="AF460" i="25" s="1"/>
  <c r="E461" i="25" s="1"/>
  <c r="H460" i="21"/>
  <c r="AF460" i="21" s="1"/>
  <c r="E461" i="21" s="1"/>
  <c r="H460" i="17"/>
  <c r="AF460" i="17" s="1"/>
  <c r="E461" i="17" s="1"/>
  <c r="AS461" i="25" l="1"/>
  <c r="AS461" i="21"/>
  <c r="AS461" i="17"/>
  <c r="AT461" i="25"/>
  <c r="AT461" i="21"/>
  <c r="AT461" i="17"/>
  <c r="H461" i="25" l="1"/>
  <c r="AF461" i="25" s="1"/>
  <c r="E462" i="25" s="1"/>
  <c r="H461" i="21"/>
  <c r="AF461" i="21" s="1"/>
  <c r="E462" i="21" s="1"/>
  <c r="H461" i="17"/>
  <c r="AF461" i="17" s="1"/>
  <c r="E462" i="17" s="1"/>
  <c r="AS462" i="25" l="1"/>
  <c r="AS462" i="21"/>
  <c r="AS462" i="17"/>
  <c r="AT462" i="25"/>
  <c r="AT462" i="21"/>
  <c r="AT462" i="17"/>
  <c r="H462" i="25" l="1"/>
  <c r="AF462" i="25" s="1"/>
  <c r="E463" i="25" s="1"/>
  <c r="H462" i="21"/>
  <c r="AF462" i="21" s="1"/>
  <c r="E463" i="21" s="1"/>
  <c r="H462" i="17"/>
  <c r="AF462" i="17" s="1"/>
  <c r="E463" i="17" s="1"/>
  <c r="AS463" i="25" l="1"/>
  <c r="AS463" i="21"/>
  <c r="AS463" i="17"/>
  <c r="AT463" i="25"/>
  <c r="AT463" i="21"/>
  <c r="AT463" i="17"/>
  <c r="H463" i="25" l="1"/>
  <c r="AF463" i="25" s="1"/>
  <c r="E464" i="25" s="1"/>
  <c r="H463" i="21"/>
  <c r="AF463" i="21" s="1"/>
  <c r="E464" i="21" s="1"/>
  <c r="H463" i="17"/>
  <c r="AF463" i="17" s="1"/>
  <c r="E464" i="17" s="1"/>
  <c r="AS464" i="25" l="1"/>
  <c r="AS464" i="21"/>
  <c r="AS464" i="17"/>
  <c r="AT464" i="25"/>
  <c r="AT464" i="21"/>
  <c r="AT464" i="17"/>
  <c r="H464" i="25" l="1"/>
  <c r="AF464" i="25" s="1"/>
  <c r="E465" i="25" s="1"/>
  <c r="H464" i="21"/>
  <c r="AF464" i="21" s="1"/>
  <c r="E465" i="21" s="1"/>
  <c r="H464" i="17"/>
  <c r="AF464" i="17" s="1"/>
  <c r="E465" i="17" s="1"/>
  <c r="AS465" i="25" l="1"/>
  <c r="AS465" i="21"/>
  <c r="AS465" i="17"/>
  <c r="AT465" i="25"/>
  <c r="AT465" i="21"/>
  <c r="AT465" i="17"/>
  <c r="H465" i="25" l="1"/>
  <c r="AF465" i="25" s="1"/>
  <c r="E466" i="25" s="1"/>
  <c r="H465" i="21"/>
  <c r="AF465" i="21" s="1"/>
  <c r="E466" i="21" s="1"/>
  <c r="H465" i="17"/>
  <c r="AF465" i="17" s="1"/>
  <c r="E466" i="17" s="1"/>
  <c r="AS466" i="25" l="1"/>
  <c r="AS466" i="21"/>
  <c r="AS466" i="17"/>
  <c r="AT466" i="25"/>
  <c r="AT466" i="21"/>
  <c r="AT466" i="17"/>
  <c r="H466" i="25" l="1"/>
  <c r="AF466" i="25" s="1"/>
  <c r="E467" i="25" s="1"/>
  <c r="H466" i="21"/>
  <c r="AF466" i="21" s="1"/>
  <c r="E467" i="21" s="1"/>
  <c r="H466" i="17"/>
  <c r="AF466" i="17" s="1"/>
  <c r="E467" i="17" s="1"/>
  <c r="AS467" i="25" l="1"/>
  <c r="AS467" i="21"/>
  <c r="AS467" i="17"/>
  <c r="AT467" i="25"/>
  <c r="AT467" i="21"/>
  <c r="AT467" i="17"/>
  <c r="H467" i="25" l="1"/>
  <c r="AF467" i="25" s="1"/>
  <c r="E468" i="25" s="1"/>
  <c r="H467" i="21"/>
  <c r="AF467" i="21" s="1"/>
  <c r="E468" i="21" s="1"/>
  <c r="H467" i="17"/>
  <c r="AF467" i="17" s="1"/>
  <c r="E468" i="17" s="1"/>
  <c r="AS468" i="25" l="1"/>
  <c r="AS468" i="21"/>
  <c r="AS468" i="17"/>
  <c r="AT468" i="25"/>
  <c r="AT468" i="21"/>
  <c r="AT468" i="17"/>
  <c r="H468" i="25" l="1"/>
  <c r="AF468" i="25" s="1"/>
  <c r="E469" i="25" s="1"/>
  <c r="H468" i="21"/>
  <c r="AF468" i="21" s="1"/>
  <c r="E469" i="21" s="1"/>
  <c r="H468" i="17"/>
  <c r="AF468" i="17" s="1"/>
  <c r="E469" i="17" s="1"/>
  <c r="AS469" i="25" l="1"/>
  <c r="AS469" i="21"/>
  <c r="AS469" i="17"/>
  <c r="AT469" i="25"/>
  <c r="AT469" i="21"/>
  <c r="AT469" i="17"/>
  <c r="H469" i="25" l="1"/>
  <c r="AF469" i="25" s="1"/>
  <c r="E470" i="25" s="1"/>
  <c r="H469" i="21"/>
  <c r="AF469" i="21" s="1"/>
  <c r="E470" i="21" s="1"/>
  <c r="H469" i="17"/>
  <c r="AF469" i="17" s="1"/>
  <c r="E470" i="17" s="1"/>
  <c r="AS470" i="25" l="1"/>
  <c r="AS470" i="21"/>
  <c r="AS470" i="17"/>
  <c r="AT470" i="25"/>
  <c r="AT470" i="21"/>
  <c r="AT470" i="17"/>
  <c r="H470" i="25" l="1"/>
  <c r="AF470" i="25" s="1"/>
  <c r="E471" i="25" s="1"/>
  <c r="H470" i="21"/>
  <c r="AF470" i="21" s="1"/>
  <c r="E471" i="21" s="1"/>
  <c r="H470" i="17"/>
  <c r="AF470" i="17" s="1"/>
  <c r="E471" i="17" s="1"/>
  <c r="AS471" i="25" l="1"/>
  <c r="AS471" i="21"/>
  <c r="AS471" i="17"/>
  <c r="AT471" i="25"/>
  <c r="AT471" i="21"/>
  <c r="AT471" i="17"/>
  <c r="H471" i="25" l="1"/>
  <c r="AF471" i="25" s="1"/>
  <c r="E472" i="25" s="1"/>
  <c r="H471" i="21"/>
  <c r="AF471" i="21" s="1"/>
  <c r="E472" i="21" s="1"/>
  <c r="H471" i="17"/>
  <c r="AF471" i="17" s="1"/>
  <c r="E472" i="17" s="1"/>
  <c r="AS472" i="25" l="1"/>
  <c r="AS472" i="21"/>
  <c r="AS472" i="17"/>
  <c r="AT472" i="25"/>
  <c r="AT472" i="21"/>
  <c r="AT472" i="17"/>
  <c r="H472" i="25" l="1"/>
  <c r="AF472" i="25" s="1"/>
  <c r="E473" i="25" s="1"/>
  <c r="H472" i="21"/>
  <c r="AF472" i="21" s="1"/>
  <c r="E473" i="21" s="1"/>
  <c r="H472" i="17"/>
  <c r="AF472" i="17" s="1"/>
  <c r="E473" i="17" s="1"/>
  <c r="AS473" i="25" l="1"/>
  <c r="AS473" i="21"/>
  <c r="AS473" i="17"/>
  <c r="AT473" i="25"/>
  <c r="AT473" i="21"/>
  <c r="AT473" i="17"/>
  <c r="H473" i="25" l="1"/>
  <c r="AF473" i="25" s="1"/>
  <c r="E474" i="25" s="1"/>
  <c r="H473" i="21"/>
  <c r="AF473" i="21" s="1"/>
  <c r="E474" i="21" s="1"/>
  <c r="H473" i="17"/>
  <c r="AF473" i="17" s="1"/>
  <c r="E474" i="17" s="1"/>
  <c r="AS474" i="25" l="1"/>
  <c r="AS474" i="21"/>
  <c r="AS474" i="17"/>
  <c r="AT474" i="25"/>
  <c r="AT474" i="21"/>
  <c r="AT474" i="17"/>
  <c r="H474" i="25" l="1"/>
  <c r="AF474" i="25" s="1"/>
  <c r="E475" i="25" s="1"/>
  <c r="H474" i="21"/>
  <c r="AF474" i="21" s="1"/>
  <c r="E475" i="21" s="1"/>
  <c r="H474" i="17"/>
  <c r="AF474" i="17" s="1"/>
  <c r="E475" i="17" s="1"/>
  <c r="AS475" i="25" l="1"/>
  <c r="AS475" i="21"/>
  <c r="AS475" i="17"/>
  <c r="AT475" i="25"/>
  <c r="AT475" i="21"/>
  <c r="AT475" i="17"/>
  <c r="H475" i="25" l="1"/>
  <c r="AF475" i="25" s="1"/>
  <c r="E476" i="25" s="1"/>
  <c r="H475" i="21"/>
  <c r="AF475" i="21" s="1"/>
  <c r="E476" i="21" s="1"/>
  <c r="H475" i="17"/>
  <c r="AF475" i="17" s="1"/>
  <c r="E476" i="17" s="1"/>
  <c r="AS476" i="25" l="1"/>
  <c r="AS476" i="21"/>
  <c r="AS476" i="17"/>
  <c r="AT476" i="25"/>
  <c r="AT476" i="21"/>
  <c r="AT476" i="17"/>
  <c r="H476" i="25" l="1"/>
  <c r="AF476" i="25" s="1"/>
  <c r="E477" i="25" s="1"/>
  <c r="H476" i="21"/>
  <c r="AF476" i="21" s="1"/>
  <c r="E477" i="21" s="1"/>
  <c r="H476" i="17"/>
  <c r="AF476" i="17" s="1"/>
  <c r="E477" i="17" s="1"/>
  <c r="AS477" i="25" l="1"/>
  <c r="AS477" i="21"/>
  <c r="AS477" i="17"/>
  <c r="AT477" i="25"/>
  <c r="AT477" i="21"/>
  <c r="AT477" i="17"/>
  <c r="H477" i="25" l="1"/>
  <c r="AF477" i="25" s="1"/>
  <c r="E478" i="25" s="1"/>
  <c r="H477" i="21"/>
  <c r="AF477" i="21" s="1"/>
  <c r="E478" i="21" s="1"/>
  <c r="H477" i="17"/>
  <c r="AF477" i="17" s="1"/>
  <c r="E478" i="17" s="1"/>
  <c r="AS478" i="25" l="1"/>
  <c r="AS478" i="21"/>
  <c r="AS478" i="17"/>
  <c r="AT478" i="25"/>
  <c r="AT478" i="21"/>
  <c r="AT478" i="17"/>
  <c r="H478" i="25" l="1"/>
  <c r="AF478" i="25" s="1"/>
  <c r="E479" i="25" s="1"/>
  <c r="H478" i="21"/>
  <c r="AF478" i="21" s="1"/>
  <c r="E479" i="21" s="1"/>
  <c r="H478" i="17"/>
  <c r="AF478" i="17" s="1"/>
  <c r="E479" i="17" s="1"/>
  <c r="AS479" i="25" l="1"/>
  <c r="AS479" i="21"/>
  <c r="AS479" i="17"/>
  <c r="AT479" i="25"/>
  <c r="AT479" i="21"/>
  <c r="AT479" i="17"/>
  <c r="H479" i="25" l="1"/>
  <c r="AF479" i="25" s="1"/>
  <c r="E480" i="25" s="1"/>
  <c r="H479" i="21"/>
  <c r="AF479" i="21" s="1"/>
  <c r="E480" i="21" s="1"/>
  <c r="H479" i="17"/>
  <c r="AF479" i="17" s="1"/>
  <c r="E480" i="17" s="1"/>
  <c r="AS480" i="25" l="1"/>
  <c r="AS480" i="21"/>
  <c r="AS480" i="17"/>
  <c r="AT480" i="25"/>
  <c r="AT480" i="21"/>
  <c r="AT480" i="17"/>
  <c r="H480" i="25" l="1"/>
  <c r="AF480" i="25" s="1"/>
  <c r="E481" i="25" s="1"/>
  <c r="H480" i="21"/>
  <c r="AF480" i="21" s="1"/>
  <c r="E481" i="21" s="1"/>
  <c r="H480" i="17"/>
  <c r="AF480" i="17" s="1"/>
  <c r="E481" i="17" s="1"/>
  <c r="AS481" i="25" l="1"/>
  <c r="AS481" i="21"/>
  <c r="AS481" i="17"/>
  <c r="AT481" i="25"/>
  <c r="AT481" i="21"/>
  <c r="AT481" i="17"/>
  <c r="H481" i="25" l="1"/>
  <c r="AF481" i="25" s="1"/>
  <c r="E482" i="25" s="1"/>
  <c r="H481" i="21"/>
  <c r="AF481" i="21" s="1"/>
  <c r="E482" i="21" s="1"/>
  <c r="H481" i="17"/>
  <c r="AF481" i="17" s="1"/>
  <c r="E482" i="17" s="1"/>
  <c r="AS482" i="25" l="1"/>
  <c r="AS482" i="21"/>
  <c r="AS482" i="17"/>
  <c r="AT482" i="25"/>
  <c r="AT482" i="21"/>
  <c r="AT482" i="17"/>
  <c r="H482" i="25" l="1"/>
  <c r="AF482" i="25" s="1"/>
  <c r="E483" i="25" s="1"/>
  <c r="H482" i="21"/>
  <c r="AF482" i="21" s="1"/>
  <c r="E483" i="21" s="1"/>
  <c r="H482" i="17"/>
  <c r="AF482" i="17" s="1"/>
  <c r="E483" i="17" s="1"/>
  <c r="AS483" i="25" l="1"/>
  <c r="AS483" i="21"/>
  <c r="AS483" i="17"/>
  <c r="AT483" i="25"/>
  <c r="AT483" i="21"/>
  <c r="AT483" i="17"/>
  <c r="H483" i="25" l="1"/>
  <c r="AF483" i="25" s="1"/>
  <c r="E484" i="25" s="1"/>
  <c r="H483" i="21"/>
  <c r="AF483" i="21" s="1"/>
  <c r="E484" i="21" s="1"/>
  <c r="H483" i="17"/>
  <c r="AF483" i="17" s="1"/>
  <c r="E484" i="17" s="1"/>
  <c r="AS484" i="25" l="1"/>
  <c r="AS484" i="21"/>
  <c r="AS484" i="17"/>
  <c r="AT484" i="25"/>
  <c r="AT484" i="21"/>
  <c r="AT484" i="17"/>
  <c r="H484" i="25" l="1"/>
  <c r="AF484" i="25" s="1"/>
  <c r="E485" i="25" s="1"/>
  <c r="H484" i="21"/>
  <c r="AF484" i="21" s="1"/>
  <c r="E485" i="21" s="1"/>
  <c r="H484" i="17"/>
  <c r="AF484" i="17" s="1"/>
  <c r="E485" i="17" s="1"/>
  <c r="AS485" i="25" l="1"/>
  <c r="AS485" i="21"/>
  <c r="AS485" i="17"/>
  <c r="AT485" i="25"/>
  <c r="AT485" i="21"/>
  <c r="AT485" i="17"/>
  <c r="H485" i="25" l="1"/>
  <c r="AF485" i="25" s="1"/>
  <c r="E486" i="25" s="1"/>
  <c r="H485" i="21"/>
  <c r="AF485" i="21" s="1"/>
  <c r="E486" i="21" s="1"/>
  <c r="H485" i="17"/>
  <c r="AF485" i="17" s="1"/>
  <c r="E486" i="17" s="1"/>
  <c r="AS486" i="25" l="1"/>
  <c r="AS486" i="21"/>
  <c r="AS486" i="17"/>
  <c r="AT486" i="25"/>
  <c r="AT486" i="21"/>
  <c r="AT486" i="17"/>
  <c r="H486" i="25" l="1"/>
  <c r="AF486" i="25" s="1"/>
  <c r="E487" i="25" s="1"/>
  <c r="H486" i="21"/>
  <c r="AF486" i="21" s="1"/>
  <c r="E487" i="21" s="1"/>
  <c r="H486" i="17"/>
  <c r="AF486" i="17" s="1"/>
  <c r="E487" i="17" s="1"/>
  <c r="AS487" i="25" l="1"/>
  <c r="AS487" i="21"/>
  <c r="AS487" i="17"/>
  <c r="AT487" i="25"/>
  <c r="AT487" i="21"/>
  <c r="AT487" i="17"/>
  <c r="H487" i="25" l="1"/>
  <c r="AF487" i="25" s="1"/>
  <c r="E488" i="25" s="1"/>
  <c r="H487" i="21"/>
  <c r="AF487" i="21" s="1"/>
  <c r="E488" i="21" s="1"/>
  <c r="H487" i="17"/>
  <c r="AF487" i="17" s="1"/>
  <c r="E488" i="17" s="1"/>
  <c r="AS488" i="25" l="1"/>
  <c r="AS488" i="21"/>
  <c r="AS488" i="17"/>
  <c r="AT488" i="25"/>
  <c r="AT488" i="21"/>
  <c r="AT488" i="17"/>
  <c r="H488" i="25" l="1"/>
  <c r="AF488" i="25" s="1"/>
  <c r="E489" i="25" s="1"/>
  <c r="H488" i="21"/>
  <c r="AF488" i="21" s="1"/>
  <c r="E489" i="21" s="1"/>
  <c r="H488" i="17"/>
  <c r="AF488" i="17" s="1"/>
  <c r="E489" i="17" s="1"/>
  <c r="AS489" i="25" l="1"/>
  <c r="AS489" i="21"/>
  <c r="AS489" i="17"/>
  <c r="AT489" i="25"/>
  <c r="AT489" i="21"/>
  <c r="AT489" i="17"/>
  <c r="H489" i="25" l="1"/>
  <c r="AF489" i="25" s="1"/>
  <c r="E490" i="25" s="1"/>
  <c r="H489" i="21"/>
  <c r="AF489" i="21" s="1"/>
  <c r="E490" i="21" s="1"/>
  <c r="H489" i="17"/>
  <c r="AF489" i="17" s="1"/>
  <c r="E490" i="17" s="1"/>
  <c r="AS490" i="25" l="1"/>
  <c r="AS490" i="21"/>
  <c r="AS490" i="17"/>
  <c r="AT490" i="25"/>
  <c r="AT490" i="21"/>
  <c r="AT490" i="17"/>
  <c r="H490" i="25" l="1"/>
  <c r="AF490" i="25" s="1"/>
  <c r="E491" i="25" s="1"/>
  <c r="H490" i="21"/>
  <c r="AF490" i="21" s="1"/>
  <c r="E491" i="21" s="1"/>
  <c r="H490" i="17"/>
  <c r="AF490" i="17" s="1"/>
  <c r="E491" i="17" s="1"/>
  <c r="AS491" i="25" l="1"/>
  <c r="AS491" i="21"/>
  <c r="AS491" i="17"/>
  <c r="AT491" i="25"/>
  <c r="AT491" i="21"/>
  <c r="AT491" i="17"/>
  <c r="H491" i="25" l="1"/>
  <c r="AF491" i="25" s="1"/>
  <c r="E492" i="25" s="1"/>
  <c r="H491" i="21"/>
  <c r="AF491" i="21" s="1"/>
  <c r="E492" i="21" s="1"/>
  <c r="H491" i="17"/>
  <c r="AF491" i="17" s="1"/>
  <c r="E492" i="17" s="1"/>
  <c r="AS492" i="25" l="1"/>
  <c r="AS492" i="21"/>
  <c r="AS492" i="17"/>
  <c r="AT492" i="25"/>
  <c r="AT492" i="21"/>
  <c r="AT492" i="17"/>
  <c r="H492" i="25" l="1"/>
  <c r="AF492" i="25" s="1"/>
  <c r="E493" i="25" s="1"/>
  <c r="H492" i="21"/>
  <c r="AF492" i="21" s="1"/>
  <c r="E493" i="21" s="1"/>
  <c r="H492" i="17"/>
  <c r="AF492" i="17" s="1"/>
  <c r="E493" i="17" s="1"/>
  <c r="AS493" i="25" l="1"/>
  <c r="AS493" i="21"/>
  <c r="AS493" i="17"/>
  <c r="AT493" i="25"/>
  <c r="AT493" i="21"/>
  <c r="AT493" i="17"/>
  <c r="H493" i="25" l="1"/>
  <c r="AF493" i="25" s="1"/>
  <c r="E494" i="25" s="1"/>
  <c r="H493" i="21"/>
  <c r="AF493" i="21" s="1"/>
  <c r="E494" i="21" s="1"/>
  <c r="H493" i="17"/>
  <c r="AF493" i="17" s="1"/>
  <c r="E494" i="17" s="1"/>
  <c r="AS494" i="25" l="1"/>
  <c r="AS494" i="21"/>
  <c r="AS494" i="17"/>
  <c r="AT494" i="25"/>
  <c r="AT494" i="21"/>
  <c r="AT494" i="17"/>
  <c r="H494" i="25" l="1"/>
  <c r="AF494" i="25" s="1"/>
  <c r="E495" i="25" s="1"/>
  <c r="H494" i="21"/>
  <c r="AF494" i="21" s="1"/>
  <c r="E495" i="21" s="1"/>
  <c r="H494" i="17"/>
  <c r="AF494" i="17" s="1"/>
  <c r="E495" i="17" s="1"/>
  <c r="AS495" i="25" l="1"/>
  <c r="AS495" i="21"/>
  <c r="AS495" i="17"/>
  <c r="AT495" i="25"/>
  <c r="AT495" i="21"/>
  <c r="AT495" i="17"/>
  <c r="H495" i="25" l="1"/>
  <c r="AF495" i="25" s="1"/>
  <c r="E496" i="25" s="1"/>
  <c r="H495" i="21"/>
  <c r="AF495" i="21" s="1"/>
  <c r="E496" i="21" s="1"/>
  <c r="H495" i="17"/>
  <c r="AF495" i="17" s="1"/>
  <c r="E496" i="17" s="1"/>
  <c r="AS496" i="25" l="1"/>
  <c r="AS496" i="21"/>
  <c r="AS496" i="17"/>
  <c r="AT496" i="25"/>
  <c r="AT496" i="21"/>
  <c r="AT496" i="17"/>
  <c r="H496" i="25" l="1"/>
  <c r="AF496" i="25" s="1"/>
  <c r="E497" i="25" s="1"/>
  <c r="H496" i="21"/>
  <c r="AF496" i="21" s="1"/>
  <c r="E497" i="21" s="1"/>
  <c r="H496" i="17"/>
  <c r="AF496" i="17" s="1"/>
  <c r="E497" i="17" s="1"/>
  <c r="AS497" i="25" l="1"/>
  <c r="AS497" i="21"/>
  <c r="AS497" i="17"/>
  <c r="AT497" i="25"/>
  <c r="AT497" i="21"/>
  <c r="AT497" i="17"/>
  <c r="H497" i="25" l="1"/>
  <c r="AF497" i="25" s="1"/>
  <c r="E498" i="25" s="1"/>
  <c r="H497" i="21"/>
  <c r="AF497" i="21" s="1"/>
  <c r="E498" i="21" s="1"/>
  <c r="H497" i="17"/>
  <c r="AF497" i="17" s="1"/>
  <c r="E498" i="17" s="1"/>
  <c r="AS498" i="25" l="1"/>
  <c r="AS498" i="21"/>
  <c r="AS498" i="17"/>
  <c r="AT498" i="25"/>
  <c r="AT498" i="21"/>
  <c r="AT498" i="17"/>
  <c r="H498" i="25" l="1"/>
  <c r="AF498" i="25" s="1"/>
  <c r="E499" i="25" s="1"/>
  <c r="H498" i="21"/>
  <c r="AF498" i="21" s="1"/>
  <c r="E499" i="21" s="1"/>
  <c r="H498" i="17"/>
  <c r="AF498" i="17" s="1"/>
  <c r="E499" i="17" s="1"/>
  <c r="AS499" i="25" l="1"/>
  <c r="AS499" i="21"/>
  <c r="AS499" i="17"/>
  <c r="AT499" i="25"/>
  <c r="AT499" i="21"/>
  <c r="AT499" i="17"/>
  <c r="H499" i="25" l="1"/>
  <c r="AF499" i="25" s="1"/>
  <c r="E500" i="25" s="1"/>
  <c r="H499" i="21"/>
  <c r="AF499" i="21" s="1"/>
  <c r="E500" i="21" s="1"/>
  <c r="H499" i="17"/>
  <c r="AF499" i="17" s="1"/>
  <c r="E500" i="17" s="1"/>
  <c r="AS500" i="25" l="1"/>
  <c r="AS500" i="21"/>
  <c r="AS500" i="17"/>
  <c r="AT500" i="25"/>
  <c r="AT500" i="21"/>
  <c r="AT500" i="17"/>
  <c r="H500" i="25" l="1"/>
  <c r="AF500" i="25" s="1"/>
  <c r="E501" i="25" s="1"/>
  <c r="H500" i="21"/>
  <c r="AF500" i="21" s="1"/>
  <c r="E501" i="21" s="1"/>
  <c r="H500" i="17"/>
  <c r="AF500" i="17" s="1"/>
  <c r="E501" i="17" s="1"/>
  <c r="AS501" i="25" l="1"/>
  <c r="AS501" i="21"/>
  <c r="AS501" i="17"/>
  <c r="AT501" i="25"/>
  <c r="AT501" i="21"/>
  <c r="AT501" i="17"/>
  <c r="H501" i="25" l="1"/>
  <c r="AF501" i="25" s="1"/>
  <c r="E502" i="25" s="1"/>
  <c r="H501" i="21"/>
  <c r="AF501" i="21" s="1"/>
  <c r="E502" i="21" s="1"/>
  <c r="H501" i="17"/>
  <c r="AF501" i="17" s="1"/>
  <c r="E502" i="17" s="1"/>
  <c r="AS502" i="25" l="1"/>
  <c r="AS502" i="21"/>
  <c r="AS502" i="17"/>
  <c r="AT502" i="25"/>
  <c r="AT502" i="21"/>
  <c r="AT502" i="17"/>
  <c r="H502" i="25" l="1"/>
  <c r="AF502" i="25" s="1"/>
  <c r="E503" i="25" s="1"/>
  <c r="H502" i="21"/>
  <c r="AF502" i="21" s="1"/>
  <c r="E503" i="21" s="1"/>
  <c r="H502" i="17"/>
  <c r="AF502" i="17" s="1"/>
  <c r="E503" i="17" s="1"/>
  <c r="AS503" i="25" l="1"/>
  <c r="AS503" i="21"/>
  <c r="AS503" i="17"/>
  <c r="AT503" i="25"/>
  <c r="AT503" i="21"/>
  <c r="AT503" i="17"/>
  <c r="H503" i="25" l="1"/>
  <c r="AF503" i="25" s="1"/>
  <c r="E504" i="25" s="1"/>
  <c r="H503" i="21"/>
  <c r="AF503" i="21" s="1"/>
  <c r="E504" i="21" s="1"/>
  <c r="H503" i="17"/>
  <c r="AF503" i="17" s="1"/>
  <c r="E504" i="17" s="1"/>
  <c r="AS504" i="25" l="1"/>
  <c r="AS504" i="21"/>
  <c r="AS504" i="17"/>
  <c r="AT504" i="25"/>
  <c r="AT504" i="21"/>
  <c r="AT504" i="17"/>
  <c r="H504" i="25" l="1"/>
  <c r="AF504" i="25" s="1"/>
  <c r="E505" i="25" s="1"/>
  <c r="H504" i="21"/>
  <c r="AF504" i="21" s="1"/>
  <c r="E505" i="21" s="1"/>
  <c r="H504" i="17"/>
  <c r="AF504" i="17" s="1"/>
  <c r="E505" i="17" s="1"/>
  <c r="AS505" i="25" l="1"/>
  <c r="AS505" i="21"/>
  <c r="AS505" i="17"/>
  <c r="AT505" i="25"/>
  <c r="AT505" i="21"/>
  <c r="AT505" i="17"/>
  <c r="H505" i="25" l="1"/>
  <c r="AF505" i="25" s="1"/>
  <c r="E506" i="25" s="1"/>
  <c r="H505" i="21"/>
  <c r="AF505" i="21" s="1"/>
  <c r="E506" i="21" s="1"/>
  <c r="H505" i="17"/>
  <c r="AF505" i="17" s="1"/>
  <c r="E506" i="17" s="1"/>
  <c r="AS506" i="25" l="1"/>
  <c r="AS506" i="21"/>
  <c r="AS506" i="17"/>
  <c r="AT506" i="25"/>
  <c r="AT506" i="21"/>
  <c r="AT506" i="17"/>
  <c r="H506" i="25" l="1"/>
  <c r="AF506" i="25" s="1"/>
  <c r="E507" i="25" s="1"/>
  <c r="H506" i="21"/>
  <c r="AF506" i="21" s="1"/>
  <c r="E507" i="21" s="1"/>
  <c r="H506" i="17"/>
  <c r="AF506" i="17" s="1"/>
  <c r="E507" i="17" s="1"/>
  <c r="AS507" i="25" l="1"/>
  <c r="AS507" i="21"/>
  <c r="AS507" i="17"/>
  <c r="AT507" i="25"/>
  <c r="AT507" i="21"/>
  <c r="AT507" i="17"/>
  <c r="H507" i="25" l="1"/>
  <c r="AF507" i="25" s="1"/>
  <c r="E508" i="25" s="1"/>
  <c r="H507" i="21"/>
  <c r="AF507" i="21" s="1"/>
  <c r="E508" i="21" s="1"/>
  <c r="H507" i="17"/>
  <c r="AF507" i="17" s="1"/>
  <c r="E508" i="17" s="1"/>
  <c r="AS508" i="25" l="1"/>
  <c r="AS508" i="21"/>
  <c r="AS508" i="17"/>
  <c r="AT508" i="25"/>
  <c r="AT508" i="21"/>
  <c r="AT508" i="17"/>
  <c r="H508" i="25" l="1"/>
  <c r="AF508" i="25" s="1"/>
  <c r="E509" i="25" s="1"/>
  <c r="H508" i="21"/>
  <c r="AF508" i="21" s="1"/>
  <c r="E509" i="21" s="1"/>
  <c r="H508" i="17"/>
  <c r="AF508" i="17" s="1"/>
  <c r="E509" i="17" s="1"/>
  <c r="AS509" i="25" l="1"/>
  <c r="AS509" i="21"/>
  <c r="AS509" i="17"/>
  <c r="AT509" i="25"/>
  <c r="AT509" i="21"/>
  <c r="AT509" i="17"/>
  <c r="H509" i="25" l="1"/>
  <c r="AF509" i="25" s="1"/>
  <c r="E510" i="25" s="1"/>
  <c r="H509" i="21"/>
  <c r="AF509" i="21" s="1"/>
  <c r="E510" i="21" s="1"/>
  <c r="H509" i="17"/>
  <c r="AF509" i="17" s="1"/>
  <c r="E510" i="17" s="1"/>
  <c r="AS510" i="25" l="1"/>
  <c r="AS510" i="21"/>
  <c r="AS510" i="17"/>
  <c r="AT510" i="25"/>
  <c r="AT510" i="21"/>
  <c r="AT510" i="17"/>
  <c r="H510" i="25" l="1"/>
  <c r="AF510" i="25" s="1"/>
  <c r="E511" i="25" s="1"/>
  <c r="H510" i="21"/>
  <c r="AF510" i="21" s="1"/>
  <c r="E511" i="21" s="1"/>
  <c r="H510" i="17"/>
  <c r="AF510" i="17" s="1"/>
  <c r="E511" i="17" s="1"/>
  <c r="AS511" i="25" l="1"/>
  <c r="AS511" i="21"/>
  <c r="AS511" i="17"/>
  <c r="AT511" i="25"/>
  <c r="AT511" i="21"/>
  <c r="AT511" i="17"/>
  <c r="H511" i="25" l="1"/>
  <c r="AF511" i="25" s="1"/>
  <c r="E512" i="25" s="1"/>
  <c r="H511" i="21"/>
  <c r="AF511" i="21" s="1"/>
  <c r="E512" i="21" s="1"/>
  <c r="H511" i="17"/>
  <c r="AF511" i="17" s="1"/>
  <c r="E512" i="17" s="1"/>
  <c r="AS512" i="25" l="1"/>
  <c r="AS512" i="21"/>
  <c r="AS512" i="17"/>
  <c r="AT512" i="25"/>
  <c r="AT512" i="21"/>
  <c r="AT512" i="17"/>
  <c r="H512" i="25" l="1"/>
  <c r="AF512" i="25" s="1"/>
  <c r="E513" i="25" s="1"/>
  <c r="H512" i="21"/>
  <c r="AF512" i="21" s="1"/>
  <c r="E513" i="21" s="1"/>
  <c r="H512" i="17"/>
  <c r="AF512" i="17" s="1"/>
  <c r="E513" i="17" s="1"/>
  <c r="AS513" i="25" l="1"/>
  <c r="AS513" i="21"/>
  <c r="AS513" i="17"/>
  <c r="AT513" i="25"/>
  <c r="AT513" i="21"/>
  <c r="AT513" i="17"/>
  <c r="H513" i="25" l="1"/>
  <c r="AF513" i="25" s="1"/>
  <c r="E514" i="25" s="1"/>
  <c r="H513" i="21"/>
  <c r="AF513" i="21" s="1"/>
  <c r="E514" i="21" s="1"/>
  <c r="H513" i="17"/>
  <c r="AF513" i="17" s="1"/>
  <c r="E514" i="17" s="1"/>
  <c r="AS514" i="25" l="1"/>
  <c r="AS514" i="21"/>
  <c r="AS514" i="17"/>
  <c r="AT514" i="25"/>
  <c r="AT514" i="21"/>
  <c r="AT514" i="17"/>
  <c r="H514" i="25" l="1"/>
  <c r="AF514" i="25" s="1"/>
  <c r="E515" i="25" s="1"/>
  <c r="H514" i="21"/>
  <c r="AF514" i="21" s="1"/>
  <c r="E515" i="21" s="1"/>
  <c r="H514" i="17"/>
  <c r="AF514" i="17" s="1"/>
  <c r="E515" i="17" s="1"/>
  <c r="AS515" i="25" l="1"/>
  <c r="AS515" i="21"/>
  <c r="AS515" i="17"/>
  <c r="AT515" i="25"/>
  <c r="AT515" i="21"/>
  <c r="AT515" i="17"/>
  <c r="H515" i="25" l="1"/>
  <c r="AF515" i="25" s="1"/>
  <c r="E516" i="25" s="1"/>
  <c r="H515" i="21"/>
  <c r="AF515" i="21" s="1"/>
  <c r="E516" i="21" s="1"/>
  <c r="H515" i="17"/>
  <c r="AF515" i="17" s="1"/>
  <c r="E516" i="17" s="1"/>
  <c r="AS516" i="25" l="1"/>
  <c r="AS516" i="21"/>
  <c r="AS516" i="17"/>
  <c r="AT516" i="25"/>
  <c r="AT516" i="21"/>
  <c r="AT516" i="17"/>
  <c r="H516" i="25" l="1"/>
  <c r="AF516" i="25" s="1"/>
  <c r="E517" i="25" s="1"/>
  <c r="H516" i="21"/>
  <c r="AF516" i="21" s="1"/>
  <c r="E517" i="21" s="1"/>
  <c r="H516" i="17"/>
  <c r="AF516" i="17" s="1"/>
  <c r="E517" i="17" s="1"/>
  <c r="AS517" i="25" l="1"/>
  <c r="AS517" i="21"/>
  <c r="AS517" i="17"/>
  <c r="AT517" i="25"/>
  <c r="AT517" i="21"/>
  <c r="AT517" i="17"/>
  <c r="H517" i="25" l="1"/>
  <c r="AF517" i="25" s="1"/>
  <c r="E518" i="25" s="1"/>
  <c r="H517" i="21"/>
  <c r="AF517" i="21" s="1"/>
  <c r="E518" i="21" s="1"/>
  <c r="H517" i="17"/>
  <c r="AF517" i="17" s="1"/>
  <c r="E518" i="17" s="1"/>
  <c r="AS518" i="25" l="1"/>
  <c r="AS518" i="21"/>
  <c r="AS518" i="17"/>
  <c r="AT518" i="25"/>
  <c r="AT518" i="21"/>
  <c r="AT518" i="17"/>
  <c r="H518" i="25" l="1"/>
  <c r="AF518" i="25" s="1"/>
  <c r="E519" i="25" s="1"/>
  <c r="H518" i="21"/>
  <c r="AF518" i="21" s="1"/>
  <c r="E519" i="21" s="1"/>
  <c r="H518" i="17"/>
  <c r="AF518" i="17" s="1"/>
  <c r="E519" i="17" s="1"/>
  <c r="AS519" i="25" l="1"/>
  <c r="AS519" i="21"/>
  <c r="AS519" i="17"/>
  <c r="AT519" i="25"/>
  <c r="AT519" i="21"/>
  <c r="AT519" i="17"/>
  <c r="H519" i="25" l="1"/>
  <c r="AF519" i="25" s="1"/>
  <c r="E520" i="25" s="1"/>
  <c r="H519" i="21"/>
  <c r="AF519" i="21" s="1"/>
  <c r="E520" i="21" s="1"/>
  <c r="H519" i="17"/>
  <c r="AF519" i="17" s="1"/>
  <c r="E520" i="17" s="1"/>
  <c r="AS520" i="25" l="1"/>
  <c r="AS520" i="21"/>
  <c r="AS520" i="17"/>
  <c r="AT520" i="25"/>
  <c r="AT520" i="21"/>
  <c r="AT520" i="17"/>
  <c r="H520" i="25" l="1"/>
  <c r="AF520" i="25" s="1"/>
  <c r="E521" i="25" s="1"/>
  <c r="H520" i="21"/>
  <c r="AF520" i="21" s="1"/>
  <c r="E521" i="21" s="1"/>
  <c r="H520" i="17"/>
  <c r="AF520" i="17" s="1"/>
  <c r="E521" i="17" s="1"/>
  <c r="AS521" i="25" l="1"/>
  <c r="AS521" i="21"/>
  <c r="AS521" i="17"/>
  <c r="AT521" i="25"/>
  <c r="AT521" i="21"/>
  <c r="AT521" i="17"/>
  <c r="H521" i="25" l="1"/>
  <c r="AF521" i="25" s="1"/>
  <c r="E522" i="25" s="1"/>
  <c r="H521" i="21"/>
  <c r="AF521" i="21" s="1"/>
  <c r="E522" i="21" s="1"/>
  <c r="H521" i="17"/>
  <c r="AF521" i="17" s="1"/>
  <c r="E522" i="17" s="1"/>
  <c r="AS522" i="25" l="1"/>
  <c r="AS522" i="21"/>
  <c r="AS522" i="17"/>
  <c r="AT522" i="25"/>
  <c r="AT522" i="21"/>
  <c r="AT522" i="17"/>
  <c r="H522" i="25" l="1"/>
  <c r="AF522" i="25" s="1"/>
  <c r="E523" i="25" s="1"/>
  <c r="H522" i="21"/>
  <c r="AF522" i="21" s="1"/>
  <c r="E523" i="21" s="1"/>
  <c r="H522" i="17"/>
  <c r="AF522" i="17" s="1"/>
  <c r="E523" i="17" s="1"/>
  <c r="AS523" i="25" l="1"/>
  <c r="AS523" i="21"/>
  <c r="AS523" i="17"/>
  <c r="AT523" i="25"/>
  <c r="AT523" i="21"/>
  <c r="AT523" i="17"/>
  <c r="H523" i="25" l="1"/>
  <c r="AF523" i="25" s="1"/>
  <c r="E524" i="25" s="1"/>
  <c r="H523" i="21"/>
  <c r="AF523" i="21" s="1"/>
  <c r="E524" i="21" s="1"/>
  <c r="H523" i="17"/>
  <c r="AF523" i="17" s="1"/>
  <c r="E524" i="17" s="1"/>
  <c r="AS524" i="25" l="1"/>
  <c r="AS524" i="21"/>
  <c r="AS524" i="17"/>
  <c r="AT524" i="25"/>
  <c r="AT524" i="21"/>
  <c r="AT524" i="17"/>
  <c r="H524" i="25" l="1"/>
  <c r="AF524" i="25" s="1"/>
  <c r="E525" i="25" s="1"/>
  <c r="H524" i="21"/>
  <c r="AF524" i="21" s="1"/>
  <c r="E525" i="21" s="1"/>
  <c r="H524" i="17"/>
  <c r="AF524" i="17" s="1"/>
  <c r="E525" i="17" s="1"/>
  <c r="AS525" i="25" l="1"/>
  <c r="AS525" i="21"/>
  <c r="AS525" i="17"/>
  <c r="AT525" i="25"/>
  <c r="AT525" i="21"/>
  <c r="AT525" i="17"/>
  <c r="H525" i="25" l="1"/>
  <c r="AF525" i="25" s="1"/>
  <c r="E526" i="25" s="1"/>
  <c r="H525" i="21"/>
  <c r="AF525" i="21" s="1"/>
  <c r="E526" i="21" s="1"/>
  <c r="H525" i="17"/>
  <c r="AF525" i="17" s="1"/>
  <c r="E526" i="17" s="1"/>
  <c r="AS526" i="25" l="1"/>
  <c r="AS526" i="21"/>
  <c r="AS526" i="17"/>
  <c r="AT526" i="25"/>
  <c r="AT526" i="21"/>
  <c r="AT526" i="17"/>
  <c r="H526" i="25" l="1"/>
  <c r="AF526" i="25" s="1"/>
  <c r="E527" i="25" s="1"/>
  <c r="H526" i="21"/>
  <c r="AF526" i="21" s="1"/>
  <c r="E527" i="21" s="1"/>
  <c r="H526" i="17"/>
  <c r="AF526" i="17" s="1"/>
  <c r="E527" i="17" s="1"/>
  <c r="AS527" i="25" l="1"/>
  <c r="AS527" i="21"/>
  <c r="AS527" i="17"/>
  <c r="AT527" i="25"/>
  <c r="AT527" i="21"/>
  <c r="AT527" i="17"/>
  <c r="H527" i="25" l="1"/>
  <c r="AF527" i="25" s="1"/>
  <c r="E528" i="25" s="1"/>
  <c r="H527" i="21"/>
  <c r="AF527" i="21" s="1"/>
  <c r="E528" i="21" s="1"/>
  <c r="H527" i="17"/>
  <c r="AF527" i="17" s="1"/>
  <c r="E528" i="17" s="1"/>
  <c r="AS528" i="25" l="1"/>
  <c r="AS528" i="21"/>
  <c r="AS528" i="17"/>
  <c r="AT528" i="25"/>
  <c r="AT528" i="21"/>
  <c r="AT528" i="17"/>
  <c r="H528" i="25" l="1"/>
  <c r="AF528" i="25" s="1"/>
  <c r="E529" i="25" s="1"/>
  <c r="H528" i="21"/>
  <c r="AF528" i="21" s="1"/>
  <c r="E529" i="21" s="1"/>
  <c r="H528" i="17"/>
  <c r="AF528" i="17" s="1"/>
  <c r="E529" i="17" s="1"/>
  <c r="AS529" i="25" l="1"/>
  <c r="AS529" i="21"/>
  <c r="AS529" i="17"/>
  <c r="AT529" i="25"/>
  <c r="AT529" i="21"/>
  <c r="AT529" i="17"/>
  <c r="H529" i="25" l="1"/>
  <c r="AF529" i="25" s="1"/>
  <c r="E530" i="25" s="1"/>
  <c r="H529" i="21"/>
  <c r="AF529" i="21" s="1"/>
  <c r="E530" i="21" s="1"/>
  <c r="H529" i="17"/>
  <c r="AF529" i="17" s="1"/>
  <c r="E530" i="17" s="1"/>
  <c r="AS530" i="25" l="1"/>
  <c r="AS530" i="21"/>
  <c r="AS530" i="17"/>
  <c r="AT530" i="25"/>
  <c r="AT530" i="21"/>
  <c r="AT530" i="17"/>
  <c r="H530" i="25" l="1"/>
  <c r="AF530" i="25" s="1"/>
  <c r="E531" i="25" s="1"/>
  <c r="H530" i="21"/>
  <c r="AF530" i="21" s="1"/>
  <c r="E531" i="21" s="1"/>
  <c r="H530" i="17"/>
  <c r="AF530" i="17" s="1"/>
  <c r="E531" i="17" s="1"/>
  <c r="AS531" i="25" l="1"/>
  <c r="AS531" i="21"/>
  <c r="AS531" i="17"/>
  <c r="AT531" i="25"/>
  <c r="AT531" i="21"/>
  <c r="AT531" i="17"/>
  <c r="H531" i="25" l="1"/>
  <c r="AF531" i="25" s="1"/>
  <c r="E532" i="25" s="1"/>
  <c r="H531" i="21"/>
  <c r="AF531" i="21" s="1"/>
  <c r="E532" i="21" s="1"/>
  <c r="H531" i="17"/>
  <c r="AF531" i="17" s="1"/>
  <c r="E532" i="17" s="1"/>
  <c r="AS532" i="25" l="1"/>
  <c r="AS532" i="21"/>
  <c r="AS532" i="17"/>
  <c r="AT532" i="25"/>
  <c r="AT532" i="21"/>
  <c r="AT532" i="17"/>
  <c r="H532" i="25" l="1"/>
  <c r="AF532" i="25" s="1"/>
  <c r="E533" i="25" s="1"/>
  <c r="H532" i="21"/>
  <c r="AF532" i="21" s="1"/>
  <c r="E533" i="21" s="1"/>
  <c r="H532" i="17"/>
  <c r="AF532" i="17" s="1"/>
  <c r="E533" i="17" s="1"/>
  <c r="AS533" i="25" l="1"/>
  <c r="AS533" i="21"/>
  <c r="AS533" i="17"/>
  <c r="AT533" i="25"/>
  <c r="AT533" i="21"/>
  <c r="AT533" i="17"/>
  <c r="H533" i="25" l="1"/>
  <c r="AF533" i="25" s="1"/>
  <c r="E534" i="25" s="1"/>
  <c r="H533" i="21"/>
  <c r="AF533" i="21" s="1"/>
  <c r="E534" i="21" s="1"/>
  <c r="H533" i="17"/>
  <c r="AF533" i="17" s="1"/>
  <c r="E534" i="17" s="1"/>
  <c r="AS534" i="25" l="1"/>
  <c r="AS534" i="21"/>
  <c r="AS534" i="17"/>
  <c r="AT534" i="25"/>
  <c r="AT534" i="21"/>
  <c r="AT534" i="17"/>
  <c r="H534" i="25" l="1"/>
  <c r="AF534" i="25" s="1"/>
  <c r="E535" i="25" s="1"/>
  <c r="H534" i="21"/>
  <c r="AF534" i="21" s="1"/>
  <c r="E535" i="21" s="1"/>
  <c r="H534" i="17"/>
  <c r="AF534" i="17" s="1"/>
  <c r="E535" i="17" s="1"/>
  <c r="AS535" i="25" l="1"/>
  <c r="AS535" i="21"/>
  <c r="AS535" i="17"/>
  <c r="AT535" i="25"/>
  <c r="AT535" i="21"/>
  <c r="AT535" i="17"/>
  <c r="H535" i="25" l="1"/>
  <c r="AF535" i="25" s="1"/>
  <c r="E536" i="25" s="1"/>
  <c r="H535" i="21"/>
  <c r="AF535" i="21" s="1"/>
  <c r="E536" i="21" s="1"/>
  <c r="H535" i="17"/>
  <c r="AF535" i="17" s="1"/>
  <c r="E536" i="17" s="1"/>
  <c r="AS536" i="25" l="1"/>
  <c r="AS536" i="21"/>
  <c r="AS536" i="17"/>
  <c r="AT536" i="25"/>
  <c r="AT536" i="21"/>
  <c r="AT536" i="17"/>
  <c r="H536" i="25" l="1"/>
  <c r="AF536" i="25" s="1"/>
  <c r="E537" i="25" s="1"/>
  <c r="H536" i="21"/>
  <c r="AF536" i="21" s="1"/>
  <c r="E537" i="21" s="1"/>
  <c r="H536" i="17"/>
  <c r="AF536" i="17" s="1"/>
  <c r="E537" i="17" s="1"/>
  <c r="AS537" i="25" l="1"/>
  <c r="AS537" i="21"/>
  <c r="AS537" i="17"/>
  <c r="AT537" i="25"/>
  <c r="AT537" i="21"/>
  <c r="AT537" i="17"/>
  <c r="H537" i="25" l="1"/>
  <c r="AF537" i="25" s="1"/>
  <c r="E538" i="25" s="1"/>
  <c r="H537" i="21"/>
  <c r="AF537" i="21" s="1"/>
  <c r="E538" i="21" s="1"/>
  <c r="H537" i="17"/>
  <c r="AF537" i="17" s="1"/>
  <c r="E538" i="17" s="1"/>
  <c r="AS538" i="25" l="1"/>
  <c r="AS538" i="21"/>
  <c r="AS538" i="17"/>
  <c r="AT538" i="25"/>
  <c r="AT538" i="21"/>
  <c r="AT538" i="17"/>
  <c r="H538" i="25" l="1"/>
  <c r="AF538" i="25" s="1"/>
  <c r="E539" i="25" s="1"/>
  <c r="H538" i="21"/>
  <c r="AF538" i="21" s="1"/>
  <c r="E539" i="21" s="1"/>
  <c r="H538" i="17"/>
  <c r="AF538" i="17" s="1"/>
  <c r="E539" i="17" s="1"/>
  <c r="AS539" i="25" l="1"/>
  <c r="AS539" i="21"/>
  <c r="AS539" i="17"/>
  <c r="AT539" i="25"/>
  <c r="AT539" i="21"/>
  <c r="AT539" i="17"/>
  <c r="H539" i="25" l="1"/>
  <c r="AF539" i="25" s="1"/>
  <c r="E540" i="25" s="1"/>
  <c r="H539" i="21"/>
  <c r="AF539" i="21" s="1"/>
  <c r="E540" i="21" s="1"/>
  <c r="H539" i="17"/>
  <c r="AF539" i="17" s="1"/>
  <c r="E540" i="17" s="1"/>
  <c r="AS540" i="25" l="1"/>
  <c r="AS540" i="21"/>
  <c r="AS540" i="17"/>
  <c r="AT540" i="25"/>
  <c r="AT540" i="21"/>
  <c r="AT540" i="17"/>
  <c r="H540" i="25" l="1"/>
  <c r="AF540" i="25" s="1"/>
  <c r="E541" i="25" s="1"/>
  <c r="H540" i="21"/>
  <c r="AF540" i="21" s="1"/>
  <c r="E541" i="21" s="1"/>
  <c r="H540" i="17"/>
  <c r="AF540" i="17" s="1"/>
  <c r="E541" i="17" s="1"/>
  <c r="AS541" i="25" l="1"/>
  <c r="AS541" i="21"/>
  <c r="AS541" i="17"/>
  <c r="AT541" i="25"/>
  <c r="AT541" i="21"/>
  <c r="AT541" i="17"/>
  <c r="H541" i="25" l="1"/>
  <c r="AF541" i="25" s="1"/>
  <c r="E542" i="25" s="1"/>
  <c r="H541" i="21"/>
  <c r="AF541" i="21" s="1"/>
  <c r="E542" i="21" s="1"/>
  <c r="H541" i="17"/>
  <c r="AF541" i="17" s="1"/>
  <c r="E542" i="17" s="1"/>
  <c r="AS542" i="25" l="1"/>
  <c r="AS542" i="21"/>
  <c r="AS542" i="17"/>
  <c r="AT542" i="25"/>
  <c r="AT542" i="21"/>
  <c r="AT542" i="17"/>
  <c r="H542" i="25" l="1"/>
  <c r="AF542" i="25" s="1"/>
  <c r="E543" i="25" s="1"/>
  <c r="H542" i="21"/>
  <c r="AF542" i="21" s="1"/>
  <c r="E543" i="21" s="1"/>
  <c r="H542" i="17"/>
  <c r="AF542" i="17" s="1"/>
  <c r="E543" i="17" s="1"/>
  <c r="AS543" i="25" l="1"/>
  <c r="AS543" i="21"/>
  <c r="AS543" i="17"/>
  <c r="AT543" i="25"/>
  <c r="AT543" i="21"/>
  <c r="AT543" i="17"/>
  <c r="H543" i="25" l="1"/>
  <c r="AF543" i="25" s="1"/>
  <c r="E544" i="25" s="1"/>
  <c r="H543" i="21"/>
  <c r="AF543" i="21" s="1"/>
  <c r="E544" i="21" s="1"/>
  <c r="H543" i="17"/>
  <c r="AF543" i="17" s="1"/>
  <c r="E544" i="17" s="1"/>
  <c r="AS544" i="25" l="1"/>
  <c r="AS544" i="21"/>
  <c r="AS544" i="17"/>
  <c r="AT544" i="25"/>
  <c r="AT544" i="21"/>
  <c r="AT544" i="17"/>
  <c r="H544" i="25" l="1"/>
  <c r="AF544" i="25" s="1"/>
  <c r="E545" i="25" s="1"/>
  <c r="H544" i="21"/>
  <c r="AF544" i="21" s="1"/>
  <c r="E545" i="21" s="1"/>
  <c r="H544" i="17"/>
  <c r="AF544" i="17" s="1"/>
  <c r="E545" i="17" s="1"/>
  <c r="AS545" i="25" l="1"/>
  <c r="AS545" i="21"/>
  <c r="AS545" i="17"/>
  <c r="AT545" i="25"/>
  <c r="AT545" i="21"/>
  <c r="AT545" i="17"/>
  <c r="H545" i="25" l="1"/>
  <c r="AF545" i="25" s="1"/>
  <c r="E546" i="25" s="1"/>
  <c r="H545" i="21"/>
  <c r="AF545" i="21" s="1"/>
  <c r="E546" i="21" s="1"/>
  <c r="H545" i="17"/>
  <c r="AF545" i="17" s="1"/>
  <c r="E546" i="17" s="1"/>
  <c r="AS546" i="25" l="1"/>
  <c r="AS546" i="21"/>
  <c r="AS546" i="17"/>
  <c r="AT546" i="25"/>
  <c r="AT546" i="21"/>
  <c r="AT546" i="17"/>
  <c r="H546" i="25" l="1"/>
  <c r="AF546" i="25" s="1"/>
  <c r="E547" i="25" s="1"/>
  <c r="H546" i="21"/>
  <c r="AF546" i="21" s="1"/>
  <c r="E547" i="21" s="1"/>
  <c r="H546" i="17"/>
  <c r="AF546" i="17" s="1"/>
  <c r="E547" i="17" s="1"/>
  <c r="AS547" i="25" l="1"/>
  <c r="AS547" i="21"/>
  <c r="AS547" i="17"/>
  <c r="AT547" i="25"/>
  <c r="AT547" i="21"/>
  <c r="AT547" i="17"/>
  <c r="H547" i="25" l="1"/>
  <c r="AF547" i="25" s="1"/>
  <c r="E548" i="25" s="1"/>
  <c r="H547" i="21"/>
  <c r="AF547" i="21" s="1"/>
  <c r="E548" i="21" s="1"/>
  <c r="H547" i="17"/>
  <c r="AF547" i="17" s="1"/>
  <c r="E548" i="17" s="1"/>
  <c r="AS548" i="25" l="1"/>
  <c r="AS548" i="21"/>
  <c r="AS548" i="17"/>
  <c r="AT548" i="25"/>
  <c r="AT548" i="21"/>
  <c r="AT548" i="17"/>
  <c r="H548" i="25" l="1"/>
  <c r="AF548" i="25" s="1"/>
  <c r="E549" i="25" s="1"/>
  <c r="H548" i="21"/>
  <c r="AF548" i="21" s="1"/>
  <c r="E549" i="21" s="1"/>
  <c r="H548" i="17"/>
  <c r="AF548" i="17" s="1"/>
  <c r="E549" i="17" s="1"/>
  <c r="AS549" i="25" l="1"/>
  <c r="AS549" i="21"/>
  <c r="AS549" i="17"/>
  <c r="AT549" i="25"/>
  <c r="AT549" i="21"/>
  <c r="AT549" i="17"/>
  <c r="H549" i="25" l="1"/>
  <c r="AF549" i="25" s="1"/>
  <c r="E550" i="25" s="1"/>
  <c r="H549" i="21"/>
  <c r="AF549" i="21" s="1"/>
  <c r="E550" i="21" s="1"/>
  <c r="H549" i="17"/>
  <c r="AF549" i="17" s="1"/>
  <c r="E550" i="17" s="1"/>
  <c r="AS550" i="25" l="1"/>
  <c r="AS550" i="21"/>
  <c r="AS550" i="17"/>
  <c r="AT550" i="25"/>
  <c r="AT550" i="21"/>
  <c r="AT550" i="17"/>
  <c r="H550" i="25" l="1"/>
  <c r="AF550" i="25" s="1"/>
  <c r="E551" i="25" s="1"/>
  <c r="H550" i="21"/>
  <c r="AF550" i="21" s="1"/>
  <c r="E551" i="21" s="1"/>
  <c r="H550" i="17"/>
  <c r="AF550" i="17" s="1"/>
  <c r="E551" i="17" s="1"/>
  <c r="AS551" i="25" l="1"/>
  <c r="AS551" i="21"/>
  <c r="AS551" i="17"/>
  <c r="AT551" i="25"/>
  <c r="AT551" i="21"/>
  <c r="AT551" i="17"/>
  <c r="H551" i="25" l="1"/>
  <c r="AF551" i="25" s="1"/>
  <c r="E552" i="25" s="1"/>
  <c r="H551" i="21"/>
  <c r="AF551" i="21" s="1"/>
  <c r="E552" i="21" s="1"/>
  <c r="H551" i="17"/>
  <c r="AF551" i="17" s="1"/>
  <c r="E552" i="17" s="1"/>
  <c r="AS552" i="25" l="1"/>
  <c r="AS552" i="21"/>
  <c r="AS552" i="17"/>
  <c r="AT552" i="25"/>
  <c r="AT552" i="21"/>
  <c r="AT552" i="17"/>
  <c r="H552" i="25" l="1"/>
  <c r="AF552" i="25" s="1"/>
  <c r="E553" i="25" s="1"/>
  <c r="H552" i="21"/>
  <c r="AF552" i="21" s="1"/>
  <c r="E553" i="21" s="1"/>
  <c r="H552" i="17"/>
  <c r="AF552" i="17" s="1"/>
  <c r="E553" i="17" s="1"/>
  <c r="AS553" i="25" l="1"/>
  <c r="AS553" i="21"/>
  <c r="AS553" i="17"/>
  <c r="AT553" i="25"/>
  <c r="AT553" i="21"/>
  <c r="AT553" i="17"/>
  <c r="H553" i="25" l="1"/>
  <c r="AF553" i="25" s="1"/>
  <c r="E554" i="25" s="1"/>
  <c r="H553" i="21"/>
  <c r="AF553" i="21" s="1"/>
  <c r="E554" i="21" s="1"/>
  <c r="H553" i="17"/>
  <c r="AF553" i="17" s="1"/>
  <c r="E554" i="17" s="1"/>
  <c r="AS554" i="25" l="1"/>
  <c r="AS554" i="21"/>
  <c r="AS554" i="17"/>
  <c r="AT554" i="25"/>
  <c r="AT554" i="21"/>
  <c r="AT554" i="17"/>
  <c r="H554" i="25" l="1"/>
  <c r="AF554" i="25" s="1"/>
  <c r="E555" i="25" s="1"/>
  <c r="H554" i="21"/>
  <c r="AF554" i="21" s="1"/>
  <c r="E555" i="21" s="1"/>
  <c r="H554" i="17"/>
  <c r="AF554" i="17" s="1"/>
  <c r="E555" i="17" s="1"/>
  <c r="AS555" i="25" l="1"/>
  <c r="AS555" i="21"/>
  <c r="AS555" i="17"/>
  <c r="AT555" i="25"/>
  <c r="AT555" i="21"/>
  <c r="AT555" i="17"/>
  <c r="H555" i="25" l="1"/>
  <c r="AF555" i="25" s="1"/>
  <c r="E556" i="25" s="1"/>
  <c r="H555" i="21"/>
  <c r="AF555" i="21" s="1"/>
  <c r="E556" i="21" s="1"/>
  <c r="H555" i="17"/>
  <c r="AF555" i="17" s="1"/>
  <c r="E556" i="17" s="1"/>
  <c r="AS556" i="25" l="1"/>
  <c r="AS556" i="21"/>
  <c r="AS556" i="17"/>
  <c r="AT556" i="25"/>
  <c r="AT556" i="21"/>
  <c r="AT556" i="17"/>
  <c r="H556" i="25" l="1"/>
  <c r="AF556" i="25" s="1"/>
  <c r="E557" i="25" s="1"/>
  <c r="H556" i="21"/>
  <c r="AF556" i="21" s="1"/>
  <c r="E557" i="21" s="1"/>
  <c r="H556" i="17"/>
  <c r="AF556" i="17" s="1"/>
  <c r="E557" i="17" s="1"/>
  <c r="AS557" i="25" l="1"/>
  <c r="AS557" i="21"/>
  <c r="AS557" i="17"/>
  <c r="AT557" i="25"/>
  <c r="AT557" i="21"/>
  <c r="AT557" i="17"/>
  <c r="H557" i="25" l="1"/>
  <c r="AF557" i="25" s="1"/>
  <c r="E558" i="25" s="1"/>
  <c r="H557" i="21"/>
  <c r="AF557" i="21" s="1"/>
  <c r="E558" i="21" s="1"/>
  <c r="H557" i="17"/>
  <c r="AF557" i="17" s="1"/>
  <c r="E558" i="17" s="1"/>
  <c r="AS558" i="25" l="1"/>
  <c r="AS558" i="21"/>
  <c r="AS558" i="17"/>
  <c r="AT558" i="25"/>
  <c r="AT558" i="21"/>
  <c r="AT558" i="17"/>
  <c r="H558" i="25" l="1"/>
  <c r="AF558" i="25" s="1"/>
  <c r="E559" i="25" s="1"/>
  <c r="H558" i="21"/>
  <c r="AF558" i="21" s="1"/>
  <c r="E559" i="21" s="1"/>
  <c r="H558" i="17"/>
  <c r="AF558" i="17" s="1"/>
  <c r="E559" i="17" s="1"/>
  <c r="AS559" i="25" l="1"/>
  <c r="AS559" i="21"/>
  <c r="AS559" i="17"/>
  <c r="AT559" i="25"/>
  <c r="AT559" i="21"/>
  <c r="AT559" i="17"/>
  <c r="H559" i="25" l="1"/>
  <c r="AF559" i="25" s="1"/>
  <c r="E560" i="25" s="1"/>
  <c r="H559" i="21"/>
  <c r="AF559" i="21" s="1"/>
  <c r="E560" i="21" s="1"/>
  <c r="H559" i="17"/>
  <c r="AF559" i="17" s="1"/>
  <c r="E560" i="17" s="1"/>
  <c r="AS560" i="25" l="1"/>
  <c r="AS560" i="21"/>
  <c r="AS560" i="17"/>
  <c r="AT560" i="25"/>
  <c r="AT560" i="21"/>
  <c r="AT560" i="17"/>
  <c r="H560" i="25" l="1"/>
  <c r="AF560" i="25" s="1"/>
  <c r="E561" i="25" s="1"/>
  <c r="H560" i="21"/>
  <c r="AF560" i="21" s="1"/>
  <c r="E561" i="21" s="1"/>
  <c r="H560" i="17"/>
  <c r="AF560" i="17" s="1"/>
  <c r="E561" i="17" s="1"/>
  <c r="AS561" i="25" l="1"/>
  <c r="AS561" i="21"/>
  <c r="AS561" i="17"/>
  <c r="AT561" i="25"/>
  <c r="AT561" i="21"/>
  <c r="AT561" i="17"/>
  <c r="H561" i="25" l="1"/>
  <c r="AF561" i="25" s="1"/>
  <c r="E562" i="25" s="1"/>
  <c r="H561" i="21"/>
  <c r="AF561" i="21" s="1"/>
  <c r="E562" i="21" s="1"/>
  <c r="H561" i="17"/>
  <c r="AF561" i="17" s="1"/>
  <c r="E562" i="17" s="1"/>
  <c r="AS562" i="25" l="1"/>
  <c r="AS562" i="21"/>
  <c r="AS562" i="17"/>
  <c r="AT562" i="25"/>
  <c r="AT562" i="21"/>
  <c r="AT562" i="17"/>
  <c r="H562" i="25" l="1"/>
  <c r="AF562" i="25" s="1"/>
  <c r="E563" i="25" s="1"/>
  <c r="H562" i="21"/>
  <c r="AF562" i="21" s="1"/>
  <c r="E563" i="21" s="1"/>
  <c r="H562" i="17"/>
  <c r="AF562" i="17" s="1"/>
  <c r="E563" i="17" s="1"/>
  <c r="AS563" i="25" l="1"/>
  <c r="AS563" i="21"/>
  <c r="AS563" i="17"/>
  <c r="AT563" i="25"/>
  <c r="AT563" i="21"/>
  <c r="AT563" i="17"/>
  <c r="H563" i="25" l="1"/>
  <c r="AF563" i="25" s="1"/>
  <c r="E564" i="25" s="1"/>
  <c r="H563" i="21"/>
  <c r="AF563" i="21" s="1"/>
  <c r="E564" i="21" s="1"/>
  <c r="H563" i="17"/>
  <c r="AF563" i="17" s="1"/>
  <c r="E564" i="17" s="1"/>
  <c r="AS564" i="25" l="1"/>
  <c r="AS564" i="21"/>
  <c r="AS564" i="17"/>
  <c r="AT564" i="25"/>
  <c r="AT564" i="21"/>
  <c r="AT564" i="17"/>
  <c r="H564" i="25" l="1"/>
  <c r="AF564" i="25" s="1"/>
  <c r="E565" i="25" s="1"/>
  <c r="H564" i="21"/>
  <c r="AF564" i="21" s="1"/>
  <c r="E565" i="21" s="1"/>
  <c r="H564" i="17"/>
  <c r="AF564" i="17" s="1"/>
  <c r="E565" i="17" s="1"/>
  <c r="AS565" i="25" l="1"/>
  <c r="AS565" i="21"/>
  <c r="AS565" i="17"/>
  <c r="AT565" i="25"/>
  <c r="AT565" i="21"/>
  <c r="AT565" i="17"/>
  <c r="H565" i="25" l="1"/>
  <c r="AF565" i="25" s="1"/>
  <c r="E566" i="25" s="1"/>
  <c r="H565" i="21"/>
  <c r="AF565" i="21" s="1"/>
  <c r="E566" i="21" s="1"/>
  <c r="H565" i="17"/>
  <c r="AF565" i="17" s="1"/>
  <c r="E566" i="17" s="1"/>
  <c r="AS566" i="25" l="1"/>
  <c r="AS566" i="21"/>
  <c r="AS566" i="17"/>
  <c r="AT566" i="25"/>
  <c r="AT566" i="21"/>
  <c r="AT566" i="17"/>
  <c r="H566" i="25" l="1"/>
  <c r="AF566" i="25" s="1"/>
  <c r="E567" i="25" s="1"/>
  <c r="H566" i="21"/>
  <c r="AF566" i="21" s="1"/>
  <c r="E567" i="21" s="1"/>
  <c r="H566" i="17"/>
  <c r="AF566" i="17" s="1"/>
  <c r="E567" i="17" s="1"/>
  <c r="AS567" i="25" l="1"/>
  <c r="AS567" i="21"/>
  <c r="AS567" i="17"/>
  <c r="AT567" i="25"/>
  <c r="AT567" i="21"/>
  <c r="AT567" i="17"/>
  <c r="H567" i="25" l="1"/>
  <c r="AF567" i="25" s="1"/>
  <c r="E568" i="25" s="1"/>
  <c r="H567" i="21"/>
  <c r="AF567" i="21" s="1"/>
  <c r="E568" i="21" s="1"/>
  <c r="H567" i="17"/>
  <c r="AF567" i="17" s="1"/>
  <c r="E568" i="17" s="1"/>
  <c r="AS568" i="25" l="1"/>
  <c r="AS568" i="21"/>
  <c r="AS568" i="17"/>
  <c r="AT568" i="25"/>
  <c r="AT568" i="21"/>
  <c r="AT568" i="17"/>
  <c r="H568" i="25" l="1"/>
  <c r="AF568" i="25" s="1"/>
  <c r="E569" i="25" s="1"/>
  <c r="H568" i="21"/>
  <c r="AF568" i="21" s="1"/>
  <c r="E569" i="21" s="1"/>
  <c r="H568" i="17"/>
  <c r="AF568" i="17" s="1"/>
  <c r="E569" i="17" s="1"/>
  <c r="AS569" i="25" l="1"/>
  <c r="AS569" i="21"/>
  <c r="AS569" i="17"/>
  <c r="AT569" i="25"/>
  <c r="AT569" i="21"/>
  <c r="AT569" i="17"/>
  <c r="H569" i="25" l="1"/>
  <c r="AF569" i="25" s="1"/>
  <c r="E570" i="25" s="1"/>
  <c r="H569" i="21"/>
  <c r="AF569" i="21" s="1"/>
  <c r="E570" i="21" s="1"/>
  <c r="H569" i="17"/>
  <c r="AF569" i="17" s="1"/>
  <c r="E570" i="17" s="1"/>
  <c r="AS570" i="25" l="1"/>
  <c r="AS570" i="21"/>
  <c r="AS570" i="17"/>
  <c r="AT570" i="25"/>
  <c r="AT570" i="21"/>
  <c r="AT570" i="17"/>
  <c r="H570" i="25" l="1"/>
  <c r="AF570" i="25" s="1"/>
  <c r="E571" i="25" s="1"/>
  <c r="H570" i="21"/>
  <c r="AF570" i="21" s="1"/>
  <c r="E571" i="21" s="1"/>
  <c r="H570" i="17"/>
  <c r="AF570" i="17" s="1"/>
  <c r="E571" i="17" s="1"/>
  <c r="AS571" i="25" l="1"/>
  <c r="AS571" i="21"/>
  <c r="AS571" i="17"/>
  <c r="AT571" i="25"/>
  <c r="AT571" i="21"/>
  <c r="AT571" i="17"/>
  <c r="H571" i="25" l="1"/>
  <c r="AF571" i="25" s="1"/>
  <c r="E572" i="25" s="1"/>
  <c r="H571" i="21"/>
  <c r="AF571" i="21" s="1"/>
  <c r="E572" i="21" s="1"/>
  <c r="H571" i="17"/>
  <c r="AF571" i="17" s="1"/>
  <c r="E572" i="17" s="1"/>
  <c r="AS572" i="25" l="1"/>
  <c r="AS572" i="21"/>
  <c r="AS572" i="17"/>
  <c r="AT572" i="25"/>
  <c r="AT572" i="21"/>
  <c r="AT572" i="17"/>
  <c r="H572" i="25" l="1"/>
  <c r="AF572" i="25" s="1"/>
  <c r="E573" i="25" s="1"/>
  <c r="H572" i="21"/>
  <c r="AF572" i="21" s="1"/>
  <c r="E573" i="21" s="1"/>
  <c r="H572" i="17"/>
  <c r="AF572" i="17" s="1"/>
  <c r="E573" i="17" s="1"/>
  <c r="AS573" i="25" l="1"/>
  <c r="AS573" i="21"/>
  <c r="AS573" i="17"/>
  <c r="AT573" i="25"/>
  <c r="AT573" i="21"/>
  <c r="AT573" i="17"/>
  <c r="H573" i="25" l="1"/>
  <c r="AF573" i="25" s="1"/>
  <c r="E574" i="25" s="1"/>
  <c r="H573" i="21"/>
  <c r="AF573" i="21" s="1"/>
  <c r="E574" i="21" s="1"/>
  <c r="H573" i="17"/>
  <c r="AF573" i="17" s="1"/>
  <c r="E574" i="17" s="1"/>
  <c r="AS574" i="25" l="1"/>
  <c r="AS574" i="21"/>
  <c r="AS574" i="17"/>
  <c r="AT574" i="25"/>
  <c r="AT574" i="21"/>
  <c r="AT574" i="17"/>
  <c r="H574" i="25" l="1"/>
  <c r="AF574" i="25" s="1"/>
  <c r="E575" i="25" s="1"/>
  <c r="H574" i="21"/>
  <c r="AF574" i="21" s="1"/>
  <c r="E575" i="21" s="1"/>
  <c r="H574" i="17"/>
  <c r="AF574" i="17" s="1"/>
  <c r="E575" i="17" s="1"/>
  <c r="AS575" i="25" l="1"/>
  <c r="AS575" i="21"/>
  <c r="AS575" i="17"/>
  <c r="AT575" i="25"/>
  <c r="AT575" i="21"/>
  <c r="AT575" i="17"/>
  <c r="H575" i="25" l="1"/>
  <c r="AF575" i="25" s="1"/>
  <c r="E576" i="25" s="1"/>
  <c r="H575" i="21"/>
  <c r="AF575" i="21" s="1"/>
  <c r="E576" i="21" s="1"/>
  <c r="H575" i="17"/>
  <c r="AF575" i="17" s="1"/>
  <c r="E576" i="17" s="1"/>
  <c r="AS576" i="25" l="1"/>
  <c r="AS576" i="21"/>
  <c r="AS576" i="17"/>
  <c r="AT576" i="25"/>
  <c r="AT576" i="21"/>
  <c r="AT576" i="17"/>
  <c r="H576" i="25" l="1"/>
  <c r="AF576" i="25" s="1"/>
  <c r="E577" i="25" s="1"/>
  <c r="H576" i="21"/>
  <c r="AF576" i="21" s="1"/>
  <c r="E577" i="21" s="1"/>
  <c r="H576" i="17"/>
  <c r="AF576" i="17" s="1"/>
  <c r="E577" i="17" s="1"/>
  <c r="AS577" i="25" l="1"/>
  <c r="AS577" i="21"/>
  <c r="AS577" i="17"/>
  <c r="AT577" i="25"/>
  <c r="AT577" i="21"/>
  <c r="AT577" i="17"/>
  <c r="H577" i="25" l="1"/>
  <c r="AF577" i="25" s="1"/>
  <c r="E578" i="25" s="1"/>
  <c r="H577" i="21"/>
  <c r="AF577" i="21" s="1"/>
  <c r="E578" i="21" s="1"/>
  <c r="H577" i="17"/>
  <c r="AF577" i="17" s="1"/>
  <c r="E578" i="17" s="1"/>
  <c r="AS578" i="25" l="1"/>
  <c r="AS578" i="21"/>
  <c r="AS578" i="17"/>
  <c r="AT578" i="25"/>
  <c r="AT578" i="21"/>
  <c r="AT578" i="17"/>
  <c r="H578" i="25" l="1"/>
  <c r="AF578" i="25" s="1"/>
  <c r="E579" i="25" s="1"/>
  <c r="H578" i="21"/>
  <c r="AF578" i="21" s="1"/>
  <c r="E579" i="21" s="1"/>
  <c r="H578" i="17"/>
  <c r="AF578" i="17" s="1"/>
  <c r="E579" i="17" s="1"/>
  <c r="AS579" i="25" l="1"/>
  <c r="AS579" i="21"/>
  <c r="AS579" i="17"/>
  <c r="AT579" i="25"/>
  <c r="AT579" i="21"/>
  <c r="AT579" i="17"/>
  <c r="H579" i="25" l="1"/>
  <c r="AF579" i="25" s="1"/>
  <c r="E580" i="25" s="1"/>
  <c r="H579" i="21"/>
  <c r="AF579" i="21" s="1"/>
  <c r="E580" i="21" s="1"/>
  <c r="H579" i="17"/>
  <c r="AF579" i="17" s="1"/>
  <c r="E580" i="17" s="1"/>
  <c r="AS580" i="25" l="1"/>
  <c r="AS580" i="21"/>
  <c r="AS580" i="17"/>
  <c r="AT580" i="25"/>
  <c r="AT580" i="21"/>
  <c r="AT580" i="17"/>
  <c r="H580" i="25" l="1"/>
  <c r="AF580" i="25" s="1"/>
  <c r="E581" i="25" s="1"/>
  <c r="H580" i="21"/>
  <c r="AF580" i="21" s="1"/>
  <c r="E581" i="21" s="1"/>
  <c r="H580" i="17"/>
  <c r="AF580" i="17" s="1"/>
  <c r="E581" i="17" s="1"/>
  <c r="AS581" i="25" l="1"/>
  <c r="AS581" i="21"/>
  <c r="AS581" i="17"/>
  <c r="AT581" i="25"/>
  <c r="AT581" i="21"/>
  <c r="AT581" i="17"/>
  <c r="H581" i="25" l="1"/>
  <c r="AF581" i="25" s="1"/>
  <c r="E582" i="25" s="1"/>
  <c r="H581" i="21"/>
  <c r="AF581" i="21" s="1"/>
  <c r="E582" i="21" s="1"/>
  <c r="H581" i="17"/>
  <c r="AF581" i="17" s="1"/>
  <c r="E582" i="17" s="1"/>
  <c r="AS582" i="25" l="1"/>
  <c r="AS582" i="21"/>
  <c r="AS582" i="17"/>
  <c r="AT582" i="25"/>
  <c r="AT582" i="21"/>
  <c r="AT582" i="17"/>
  <c r="H582" i="25" l="1"/>
  <c r="AF582" i="25" s="1"/>
  <c r="E583" i="25" s="1"/>
  <c r="H582" i="21"/>
  <c r="AF582" i="21" s="1"/>
  <c r="E583" i="21" s="1"/>
  <c r="H582" i="17"/>
  <c r="AF582" i="17" s="1"/>
  <c r="E583" i="17" s="1"/>
  <c r="AS583" i="25" l="1"/>
  <c r="AS583" i="21"/>
  <c r="AS583" i="17"/>
  <c r="AT583" i="25"/>
  <c r="AT583" i="21"/>
  <c r="AT583" i="17"/>
  <c r="H583" i="25" l="1"/>
  <c r="AF583" i="25" s="1"/>
  <c r="E584" i="25" s="1"/>
  <c r="H583" i="21"/>
  <c r="AF583" i="21" s="1"/>
  <c r="E584" i="21" s="1"/>
  <c r="H583" i="17"/>
  <c r="AF583" i="17" s="1"/>
  <c r="E584" i="17" s="1"/>
  <c r="AS584" i="25" l="1"/>
  <c r="AS584" i="21"/>
  <c r="AS584" i="17"/>
  <c r="AT584" i="25"/>
  <c r="AT584" i="21"/>
  <c r="AT584" i="17"/>
  <c r="H584" i="25" l="1"/>
  <c r="AF584" i="25" s="1"/>
  <c r="E585" i="25" s="1"/>
  <c r="H584" i="21"/>
  <c r="AF584" i="21" s="1"/>
  <c r="E585" i="21" s="1"/>
  <c r="H584" i="17"/>
  <c r="AF584" i="17" s="1"/>
  <c r="E585" i="17" s="1"/>
  <c r="AS585" i="25" l="1"/>
  <c r="AS585" i="21"/>
  <c r="AS585" i="17"/>
  <c r="AT585" i="25"/>
  <c r="AT585" i="21"/>
  <c r="AT585" i="17"/>
  <c r="H585" i="25" l="1"/>
  <c r="AF585" i="25" s="1"/>
  <c r="E586" i="25" s="1"/>
  <c r="H585" i="21"/>
  <c r="AF585" i="21" s="1"/>
  <c r="E586" i="21" s="1"/>
  <c r="H585" i="17"/>
  <c r="AF585" i="17" s="1"/>
  <c r="E586" i="17" s="1"/>
  <c r="AS586" i="25" l="1"/>
  <c r="AS586" i="21"/>
  <c r="AS586" i="17"/>
  <c r="AT586" i="25"/>
  <c r="AT586" i="21"/>
  <c r="AT586" i="17"/>
  <c r="H586" i="25" l="1"/>
  <c r="AF586" i="25" s="1"/>
  <c r="E587" i="25" s="1"/>
  <c r="H586" i="21"/>
  <c r="AF586" i="21" s="1"/>
  <c r="E587" i="21" s="1"/>
  <c r="H586" i="17"/>
  <c r="AF586" i="17" s="1"/>
  <c r="E587" i="17" s="1"/>
  <c r="AS587" i="25" l="1"/>
  <c r="AS587" i="21"/>
  <c r="AS587" i="17"/>
  <c r="AT587" i="25"/>
  <c r="AT587" i="21"/>
  <c r="AT587" i="17"/>
  <c r="H587" i="25" l="1"/>
  <c r="AF587" i="25" s="1"/>
  <c r="E588" i="25" s="1"/>
  <c r="H587" i="21"/>
  <c r="AF587" i="21" s="1"/>
  <c r="E588" i="21" s="1"/>
  <c r="H587" i="17"/>
  <c r="AF587" i="17" s="1"/>
  <c r="E588" i="17" s="1"/>
  <c r="AS588" i="25" l="1"/>
  <c r="AS588" i="21"/>
  <c r="AS588" i="17"/>
  <c r="AT588" i="25"/>
  <c r="AT588" i="21"/>
  <c r="AT588" i="17"/>
  <c r="H588" i="25" l="1"/>
  <c r="AF588" i="25" s="1"/>
  <c r="E589" i="25" s="1"/>
  <c r="H588" i="21"/>
  <c r="AF588" i="21" s="1"/>
  <c r="E589" i="21" s="1"/>
  <c r="H588" i="17"/>
  <c r="AF588" i="17" s="1"/>
  <c r="E589" i="17" s="1"/>
  <c r="AS589" i="25" l="1"/>
  <c r="AS589" i="21"/>
  <c r="AS589" i="17"/>
  <c r="AT589" i="25"/>
  <c r="AT589" i="21"/>
  <c r="AT589" i="17"/>
  <c r="H589" i="25" l="1"/>
  <c r="AF589" i="25" s="1"/>
  <c r="E590" i="25" s="1"/>
  <c r="H589" i="21"/>
  <c r="AF589" i="21" s="1"/>
  <c r="E590" i="21" s="1"/>
  <c r="H589" i="17"/>
  <c r="AF589" i="17" s="1"/>
  <c r="E590" i="17" s="1"/>
  <c r="AS590" i="25" l="1"/>
  <c r="AS590" i="21"/>
  <c r="AS590" i="17"/>
  <c r="AT590" i="25"/>
  <c r="AT590" i="21"/>
  <c r="AT590" i="17"/>
  <c r="H590" i="25" l="1"/>
  <c r="AF590" i="25" s="1"/>
  <c r="E591" i="25" s="1"/>
  <c r="H590" i="21"/>
  <c r="AF590" i="21" s="1"/>
  <c r="E591" i="21" s="1"/>
  <c r="H590" i="17"/>
  <c r="AF590" i="17" s="1"/>
  <c r="E591" i="17" s="1"/>
  <c r="AS591" i="25" l="1"/>
  <c r="AS591" i="21"/>
  <c r="AS591" i="17"/>
  <c r="AT591" i="25"/>
  <c r="AT591" i="21"/>
  <c r="AT591" i="17"/>
  <c r="H591" i="25" l="1"/>
  <c r="AF591" i="25" s="1"/>
  <c r="E592" i="25" s="1"/>
  <c r="H591" i="21"/>
  <c r="AF591" i="21" s="1"/>
  <c r="E592" i="21" s="1"/>
  <c r="H591" i="17"/>
  <c r="AF591" i="17" s="1"/>
  <c r="E592" i="17" s="1"/>
  <c r="AS592" i="25" l="1"/>
  <c r="AS592" i="21"/>
  <c r="AS592" i="17"/>
  <c r="AT592" i="25"/>
  <c r="AT592" i="21"/>
  <c r="AT592" i="17"/>
  <c r="H592" i="25" l="1"/>
  <c r="AF592" i="25" s="1"/>
  <c r="E593" i="25" s="1"/>
  <c r="H592" i="21"/>
  <c r="AF592" i="21" s="1"/>
  <c r="E593" i="21" s="1"/>
  <c r="H592" i="17"/>
  <c r="AF592" i="17" s="1"/>
  <c r="E593" i="17" s="1"/>
  <c r="AS593" i="25" l="1"/>
  <c r="AS593" i="21"/>
  <c r="AS593" i="17"/>
  <c r="AT593" i="25"/>
  <c r="AT593" i="21"/>
  <c r="AT593" i="17"/>
  <c r="H593" i="25" l="1"/>
  <c r="AF593" i="25" s="1"/>
  <c r="E594" i="25" s="1"/>
  <c r="H593" i="21"/>
  <c r="AF593" i="21" s="1"/>
  <c r="E594" i="21" s="1"/>
  <c r="H593" i="17"/>
  <c r="AF593" i="17" s="1"/>
  <c r="E594" i="17" s="1"/>
  <c r="AS594" i="25" l="1"/>
  <c r="AS594" i="21"/>
  <c r="AS594" i="17"/>
  <c r="AT594" i="25"/>
  <c r="AT594" i="21"/>
  <c r="AT594" i="17"/>
  <c r="H594" i="25" l="1"/>
  <c r="AF594" i="25" s="1"/>
  <c r="E595" i="25" s="1"/>
  <c r="H594" i="21"/>
  <c r="AF594" i="21" s="1"/>
  <c r="E595" i="21" s="1"/>
  <c r="H594" i="17"/>
  <c r="AF594" i="17" s="1"/>
  <c r="E595" i="17" s="1"/>
  <c r="AS595" i="25" l="1"/>
  <c r="AS595" i="21"/>
  <c r="AS595" i="17"/>
  <c r="AT595" i="25"/>
  <c r="AT595" i="21"/>
  <c r="AT595" i="17"/>
  <c r="H595" i="25" l="1"/>
  <c r="AF595" i="25" s="1"/>
  <c r="E596" i="25" s="1"/>
  <c r="H595" i="21"/>
  <c r="AF595" i="21" s="1"/>
  <c r="E596" i="21" s="1"/>
  <c r="H595" i="17"/>
  <c r="AF595" i="17" s="1"/>
  <c r="E596" i="17" s="1"/>
  <c r="AS596" i="25" l="1"/>
  <c r="AS596" i="21"/>
  <c r="AS596" i="17"/>
  <c r="AT596" i="25"/>
  <c r="AT596" i="21"/>
  <c r="AT596" i="17"/>
  <c r="H596" i="25" l="1"/>
  <c r="AF596" i="25" s="1"/>
  <c r="E597" i="25" s="1"/>
  <c r="H596" i="21"/>
  <c r="AF596" i="21" s="1"/>
  <c r="E597" i="21" s="1"/>
  <c r="H596" i="17"/>
  <c r="AF596" i="17" s="1"/>
  <c r="E597" i="17" s="1"/>
  <c r="AS597" i="25" l="1"/>
  <c r="AS597" i="21"/>
  <c r="AS597" i="17"/>
  <c r="AT597" i="25"/>
  <c r="AT597" i="21"/>
  <c r="AT597" i="17"/>
  <c r="H597" i="25" l="1"/>
  <c r="AF597" i="25" s="1"/>
  <c r="E598" i="25" s="1"/>
  <c r="H597" i="21"/>
  <c r="AF597" i="21" s="1"/>
  <c r="E598" i="21" s="1"/>
  <c r="H597" i="17"/>
  <c r="AF597" i="17" s="1"/>
  <c r="E598" i="17" s="1"/>
  <c r="AS598" i="25" l="1"/>
  <c r="AS598" i="21"/>
  <c r="AS598" i="17"/>
  <c r="AT598" i="25"/>
  <c r="AT598" i="21"/>
  <c r="AT598" i="17"/>
  <c r="H598" i="25" l="1"/>
  <c r="AF598" i="25" s="1"/>
  <c r="E599" i="25" s="1"/>
  <c r="H598" i="21"/>
  <c r="AF598" i="21" s="1"/>
  <c r="E599" i="21" s="1"/>
  <c r="H598" i="17"/>
  <c r="AF598" i="17" s="1"/>
  <c r="E599" i="17" s="1"/>
  <c r="AS599" i="25" l="1"/>
  <c r="AS599" i="21"/>
  <c r="AS599" i="17"/>
  <c r="AT599" i="25"/>
  <c r="AT599" i="21"/>
  <c r="AT599" i="17"/>
  <c r="H599" i="25" l="1"/>
  <c r="AF599" i="25" s="1"/>
  <c r="E600" i="25" s="1"/>
  <c r="H599" i="21"/>
  <c r="AF599" i="21" s="1"/>
  <c r="E600" i="21" s="1"/>
  <c r="H599" i="17"/>
  <c r="AF599" i="17" s="1"/>
  <c r="E600" i="17" s="1"/>
  <c r="AS600" i="25" l="1"/>
  <c r="AS600" i="21"/>
  <c r="AS600" i="17"/>
  <c r="AT600" i="25"/>
  <c r="AT600" i="21"/>
  <c r="AT600" i="17"/>
  <c r="H600" i="25" l="1"/>
  <c r="AF600" i="25" s="1"/>
  <c r="E601" i="25" s="1"/>
  <c r="H600" i="21"/>
  <c r="AF600" i="21" s="1"/>
  <c r="E601" i="21" s="1"/>
  <c r="H600" i="17"/>
  <c r="AF600" i="17" s="1"/>
  <c r="E601" i="17" s="1"/>
  <c r="AS601" i="25" l="1"/>
  <c r="AS601" i="21"/>
  <c r="AS601" i="17"/>
  <c r="AT601" i="25"/>
  <c r="AT601" i="21"/>
  <c r="AT601" i="17"/>
  <c r="H601" i="25" l="1"/>
  <c r="AF601" i="25" s="1"/>
  <c r="E602" i="25" s="1"/>
  <c r="H601" i="21"/>
  <c r="AF601" i="21" s="1"/>
  <c r="E602" i="21" s="1"/>
  <c r="H601" i="17"/>
  <c r="AF601" i="17" s="1"/>
  <c r="E602" i="17" s="1"/>
  <c r="AS602" i="25" l="1"/>
  <c r="AS602" i="21"/>
  <c r="AS602" i="17"/>
  <c r="AT602" i="25"/>
  <c r="AT602" i="21"/>
  <c r="AT602" i="17"/>
  <c r="H602" i="25" l="1"/>
  <c r="AF602" i="25" s="1"/>
  <c r="E603" i="25" s="1"/>
  <c r="H602" i="21"/>
  <c r="AF602" i="21" s="1"/>
  <c r="E603" i="21" s="1"/>
  <c r="H602" i="17"/>
  <c r="AF602" i="17" s="1"/>
  <c r="E603" i="17" s="1"/>
  <c r="AS603" i="25" l="1"/>
  <c r="AS603" i="21"/>
  <c r="AS603" i="17"/>
  <c r="AT603" i="25"/>
  <c r="AT603" i="21"/>
  <c r="AT603" i="17"/>
  <c r="H603" i="25" l="1"/>
  <c r="AF603" i="25" s="1"/>
  <c r="E604" i="25" s="1"/>
  <c r="H603" i="21"/>
  <c r="AF603" i="21" s="1"/>
  <c r="E604" i="21" s="1"/>
  <c r="H603" i="17"/>
  <c r="AF603" i="17" s="1"/>
  <c r="E604" i="17" s="1"/>
  <c r="AS604" i="25" l="1"/>
  <c r="AS604" i="21"/>
  <c r="AS604" i="17"/>
  <c r="AT604" i="25"/>
  <c r="AT604" i="21"/>
  <c r="AT604" i="17"/>
  <c r="H604" i="25" l="1"/>
  <c r="AF604" i="25" s="1"/>
  <c r="E605" i="25" s="1"/>
  <c r="H604" i="21"/>
  <c r="AF604" i="21" s="1"/>
  <c r="E605" i="21" s="1"/>
  <c r="H604" i="17"/>
  <c r="AF604" i="17" s="1"/>
  <c r="E605" i="17" s="1"/>
  <c r="AS605" i="25" l="1"/>
  <c r="AS605" i="21"/>
  <c r="AS605" i="17"/>
  <c r="AT605" i="25"/>
  <c r="AT605" i="21"/>
  <c r="AT605" i="17"/>
  <c r="H605" i="25" l="1"/>
  <c r="AF605" i="25" s="1"/>
  <c r="E606" i="25" s="1"/>
  <c r="H605" i="21"/>
  <c r="AF605" i="21" s="1"/>
  <c r="E606" i="21" s="1"/>
  <c r="H605" i="17"/>
  <c r="AF605" i="17" s="1"/>
  <c r="E606" i="17" s="1"/>
  <c r="AS606" i="25" l="1"/>
  <c r="AS606" i="21"/>
  <c r="AS606" i="17"/>
  <c r="AT606" i="25"/>
  <c r="AT606" i="21"/>
  <c r="AT606" i="17"/>
  <c r="H606" i="25" l="1"/>
  <c r="AF606" i="25" s="1"/>
  <c r="E607" i="25" s="1"/>
  <c r="H606" i="21"/>
  <c r="AF606" i="21" s="1"/>
  <c r="E607" i="21" s="1"/>
  <c r="H606" i="17"/>
  <c r="AF606" i="17" s="1"/>
  <c r="E607" i="17" s="1"/>
  <c r="AS607" i="25" l="1"/>
  <c r="AS607" i="21"/>
  <c r="AS607" i="17"/>
  <c r="AT607" i="25"/>
  <c r="AT607" i="21"/>
  <c r="AT607" i="17"/>
  <c r="H607" i="25" l="1"/>
  <c r="AF607" i="25" s="1"/>
  <c r="E608" i="25" s="1"/>
  <c r="H607" i="21"/>
  <c r="AF607" i="21" s="1"/>
  <c r="E608" i="21" s="1"/>
  <c r="H607" i="17"/>
  <c r="AF607" i="17" s="1"/>
  <c r="E608" i="17" s="1"/>
  <c r="AS608" i="25" l="1"/>
  <c r="AS608" i="21"/>
  <c r="AS608" i="17"/>
  <c r="AT608" i="25"/>
  <c r="AT608" i="21"/>
  <c r="AT608" i="17"/>
  <c r="H608" i="25" l="1"/>
  <c r="AF608" i="25" s="1"/>
  <c r="E609" i="25" s="1"/>
  <c r="H608" i="21"/>
  <c r="AF608" i="21" s="1"/>
  <c r="E609" i="21" s="1"/>
  <c r="H608" i="17"/>
  <c r="AF608" i="17" s="1"/>
  <c r="E609" i="17" s="1"/>
  <c r="AS609" i="25" l="1"/>
  <c r="AS609" i="21"/>
  <c r="AS609" i="17"/>
  <c r="AT609" i="25"/>
  <c r="AT609" i="21"/>
  <c r="AT609" i="17"/>
  <c r="H609" i="25" l="1"/>
  <c r="AF609" i="25" s="1"/>
  <c r="E610" i="25" s="1"/>
  <c r="H609" i="21"/>
  <c r="AF609" i="21" s="1"/>
  <c r="E610" i="21" s="1"/>
  <c r="H609" i="17"/>
  <c r="AF609" i="17" s="1"/>
  <c r="E610" i="17" s="1"/>
  <c r="AS610" i="25" l="1"/>
  <c r="AS610" i="21"/>
  <c r="AS610" i="17"/>
  <c r="AT610" i="25"/>
  <c r="AT610" i="21"/>
  <c r="AT610" i="17"/>
  <c r="H610" i="25" l="1"/>
  <c r="AF610" i="25" s="1"/>
  <c r="E611" i="25" s="1"/>
  <c r="H610" i="21"/>
  <c r="AF610" i="21" s="1"/>
  <c r="E611" i="21" s="1"/>
  <c r="H610" i="17"/>
  <c r="AF610" i="17" s="1"/>
  <c r="E611" i="17" s="1"/>
  <c r="AS611" i="25" l="1"/>
  <c r="AS611" i="21"/>
  <c r="AS611" i="17"/>
  <c r="AT611" i="25"/>
  <c r="AT611" i="21"/>
  <c r="AT611" i="17"/>
  <c r="H611" i="25" l="1"/>
  <c r="AF611" i="25" s="1"/>
  <c r="H611" i="21"/>
  <c r="AF611" i="21" s="1"/>
  <c r="H611" i="17"/>
  <c r="AF611" i="17" s="1"/>
</calcChain>
</file>

<file path=xl/sharedStrings.xml><?xml version="1.0" encoding="utf-8"?>
<sst xmlns="http://schemas.openxmlformats.org/spreadsheetml/2006/main" count="743" uniqueCount="127">
  <si>
    <t>MODEL</t>
  </si>
  <si>
    <t>REGULATORY LOOP</t>
  </si>
  <si>
    <t>SIMULATION</t>
  </si>
  <si>
    <t>OUTPUT</t>
  </si>
  <si>
    <t>LOCAL SETTINGS</t>
  </si>
  <si>
    <t>Model Variables and Constants</t>
  </si>
  <si>
    <t>Measuring Element (Zero-order System)</t>
  </si>
  <si>
    <t>Integration Parameters</t>
  </si>
  <si>
    <t>Charts Parameters</t>
  </si>
  <si>
    <t>Variable</t>
  </si>
  <si>
    <t>Value</t>
  </si>
  <si>
    <t>Unit</t>
  </si>
  <si>
    <t>Description</t>
  </si>
  <si>
    <t>Measured Variable</t>
  </si>
  <si>
    <t>Time Unit</t>
  </si>
  <si>
    <t>Location</t>
  </si>
  <si>
    <t>Minimal integration step</t>
  </si>
  <si>
    <t>Range Limits</t>
  </si>
  <si>
    <t>Lower</t>
  </si>
  <si>
    <t>Final Time</t>
  </si>
  <si>
    <t>Number of simulated values</t>
  </si>
  <si>
    <t>Upper</t>
  </si>
  <si>
    <t>Integration Step</t>
  </si>
  <si>
    <t>Model Variables in Charts</t>
  </si>
  <si>
    <t>Integration Method</t>
  </si>
  <si>
    <t>Sec Y-axis</t>
  </si>
  <si>
    <t>Chart No.</t>
  </si>
  <si>
    <t>Display Parameters</t>
  </si>
  <si>
    <t>Controller</t>
  </si>
  <si>
    <t>Minimal display step</t>
  </si>
  <si>
    <t>Controlled Variable</t>
  </si>
  <si>
    <t>Disturbances</t>
  </si>
  <si>
    <t>Number of displayed values</t>
  </si>
  <si>
    <t>Set Point</t>
  </si>
  <si>
    <t>Change</t>
  </si>
  <si>
    <t>Parameters</t>
  </si>
  <si>
    <t>Times</t>
  </si>
  <si>
    <t>Mode</t>
  </si>
  <si>
    <t>1st</t>
  </si>
  <si>
    <t>2nd</t>
  </si>
  <si>
    <t>From</t>
  </si>
  <si>
    <t>To</t>
  </si>
  <si>
    <t>Control Action</t>
  </si>
  <si>
    <t>MODEL DATA VALIDATION</t>
  </si>
  <si>
    <t>Type</t>
  </si>
  <si>
    <t>Data for process simulation are OK</t>
  </si>
  <si>
    <r>
      <t>Gain r</t>
    </r>
    <r>
      <rPr>
        <b/>
        <sz val="8"/>
        <color indexed="18"/>
        <rFont val="Calibri"/>
        <family val="2"/>
        <charset val="238"/>
        <scheme val="minor"/>
      </rPr>
      <t>0</t>
    </r>
  </si>
  <si>
    <r>
      <t>Integral Time T</t>
    </r>
    <r>
      <rPr>
        <b/>
        <sz val="8"/>
        <color indexed="18"/>
        <rFont val="Calibri"/>
        <family val="2"/>
        <charset val="238"/>
        <scheme val="minor"/>
      </rPr>
      <t>i</t>
    </r>
  </si>
  <si>
    <r>
      <t>Derivative Time T</t>
    </r>
    <r>
      <rPr>
        <b/>
        <sz val="8"/>
        <color indexed="18"/>
        <rFont val="Calibri"/>
        <family val="2"/>
        <charset val="238"/>
        <scheme val="minor"/>
      </rPr>
      <t>d</t>
    </r>
  </si>
  <si>
    <t>Final Control Element (Zero-order System)</t>
  </si>
  <si>
    <t>Manipulated Variable</t>
  </si>
  <si>
    <t>LOOP DATA VALIDATION</t>
  </si>
  <si>
    <t>Data for loop simulation are OK</t>
  </si>
  <si>
    <t>Model First-order ODEs</t>
  </si>
  <si>
    <t>Output Variables</t>
  </si>
  <si>
    <t>Derivative</t>
  </si>
  <si>
    <t>Symbolic Formula (read only)</t>
  </si>
  <si>
    <t>Regulatory Loop Variables in Charts</t>
  </si>
  <si>
    <t>Your Notes:</t>
  </si>
  <si>
    <t>PSICDATA</t>
  </si>
  <si>
    <t>Model</t>
  </si>
  <si>
    <t>Microsoft Excel 16.0 data sheet of process simulation and control</t>
  </si>
  <si>
    <t>Euler</t>
  </si>
  <si>
    <t>step</t>
  </si>
  <si>
    <t>time</t>
  </si>
  <si>
    <t>1</t>
  </si>
  <si>
    <t>Initial Value</t>
  </si>
  <si>
    <t>Final Value</t>
  </si>
  <si>
    <t>PARAMETERS (for controller tunning)</t>
  </si>
  <si>
    <t>REGULATORY CONTROL LOOP</t>
  </si>
  <si>
    <t>Process Variable</t>
  </si>
  <si>
    <t>Limits</t>
  </si>
  <si>
    <t>Higher</t>
  </si>
  <si>
    <t>Gain</t>
  </si>
  <si>
    <t>Integration Time</t>
  </si>
  <si>
    <t>Derivativation Time</t>
  </si>
  <si>
    <t>PSICREPORT</t>
  </si>
  <si>
    <t>Loop</t>
  </si>
  <si>
    <t>Disturbances / Set Point Changes</t>
  </si>
  <si>
    <t>Direct</t>
  </si>
  <si>
    <t>PI</t>
  </si>
  <si>
    <t>Microsoft Excel 16.0 report of process simulation and control for data sheet [Heater.7.5.xlsx]Model 1</t>
  </si>
  <si>
    <t>Created 29.5.2020 22:09:30</t>
  </si>
  <si>
    <t>T1</t>
  </si>
  <si>
    <t>T2</t>
  </si>
  <si>
    <t>F</t>
  </si>
  <si>
    <t>V</t>
  </si>
  <si>
    <t>P</t>
  </si>
  <si>
    <t>eta</t>
  </si>
  <si>
    <t>ro</t>
  </si>
  <si>
    <t>cp</t>
  </si>
  <si>
    <t>°C</t>
  </si>
  <si>
    <t>L/min</t>
  </si>
  <si>
    <t>L</t>
  </si>
  <si>
    <t>kJ/kg/°C</t>
  </si>
  <si>
    <t>kg/L</t>
  </si>
  <si>
    <t>kJ/min</t>
  </si>
  <si>
    <t>water input temperature</t>
  </si>
  <si>
    <t>water flowrate</t>
  </si>
  <si>
    <t>heater volume</t>
  </si>
  <si>
    <t>power input</t>
  </si>
  <si>
    <t>heating efficiency</t>
  </si>
  <si>
    <t>water density</t>
  </si>
  <si>
    <t>water heat capacity</t>
  </si>
  <si>
    <t>water output/inside temperature</t>
  </si>
  <si>
    <t>Embedded on report sheet</t>
  </si>
  <si>
    <t>Created 29.5.2020 22:15:10</t>
  </si>
  <si>
    <t>min</t>
  </si>
  <si>
    <t>Created 29.5.2020 22:15:30</t>
  </si>
  <si>
    <t>Error</t>
  </si>
  <si>
    <t>Microsoft Excel 16.0 report of process simulation and control for data sheet [Heater.7.5.xlsx]Loop</t>
  </si>
  <si>
    <t>Readme</t>
  </si>
  <si>
    <t>1. Enable macros</t>
  </si>
  <si>
    <t>Created 29.5.2020 22:51:40</t>
  </si>
  <si>
    <t>After opening this example:</t>
  </si>
  <si>
    <t>2. Update add-in link (PSIC / Update Link)</t>
  </si>
  <si>
    <t>Microsoft Excel 16.0 report of process simulation and control for data sheet [heater.xlsx]Model</t>
  </si>
  <si>
    <t>Created 23-04-2024 12:16:08</t>
  </si>
  <si>
    <t>Error:  Check controls adjustments in the Controller group</t>
  </si>
  <si>
    <t>Created 24-04-2024 20:39:18</t>
  </si>
  <si>
    <t>PD</t>
  </si>
  <si>
    <t>Microsoft Excel 16.0 report of process simulation and control for data sheet [heater.xlsx]Loop 1</t>
  </si>
  <si>
    <t>Created 24-04-2024 20:44:24</t>
  </si>
  <si>
    <t>Tip:  Tune controller parameters by controls in the Controller group and then press the Rerun button for recalculation results</t>
  </si>
  <si>
    <t>PID</t>
  </si>
  <si>
    <t>Microsoft Excel 16.0 report of process simulation and control for data sheet [heater.xlsx]Loop PID</t>
  </si>
  <si>
    <t>Created 24-04-2024 21:37:35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</si>
</sst>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&quot;d&quot;@&quot;/dt&quot;"/>
    <numFmt numFmtId="166" formatCode="0.00000"/>
    <numFmt numFmtId="167" formatCode="General;General;"/>
    <numFmt numFmtId="168" formatCode="0.0"/>
    <numFmt numFmtId="169" formatCode=";;;&quot;Error&quot;"/>
    <numFmt numFmtId="170" formatCode=";;;&quot;Controller Output&quot;"/>
    <numFmt numFmtId="171" formatCode=";;;&quot;Set Point&quot;"/>
    <numFmt numFmtId="172" formatCode="[=1]&quot;Direct&quot;;[=-1]&quot;Reverse&quot;;&quot;Unkown&quot;"/>
  </numFmts>
  <fonts count="2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1"/>
      <color rgb="FF993300"/>
      <name val="Calibri"/>
      <family val="2"/>
      <charset val="238"/>
      <scheme val="minor"/>
    </font>
    <font>
      <sz val="11"/>
      <color rgb="FFFFFFFF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4"/>
      <color rgb="FF99330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sz val="11"/>
      <color theme="9" tint="-0.499984740745262"/>
      <name val="Calibri"/>
      <family val="2"/>
      <charset val="238"/>
      <scheme val="minor"/>
    </font>
    <font>
      <b/>
      <sz val="14"/>
      <color theme="1" tint="0.499984740745262"/>
      <name val="Calibri"/>
      <family val="2"/>
      <charset val="238"/>
      <scheme val="minor"/>
    </font>
    <font>
      <b/>
      <sz val="11"/>
      <color theme="1" tint="0.499984740745262"/>
      <name val="Calibri"/>
      <family val="2"/>
      <charset val="238"/>
      <scheme val="minor"/>
    </font>
    <font>
      <sz val="11"/>
      <color theme="1" tint="0.499984740745262"/>
      <name val="Calibri"/>
      <family val="2"/>
      <charset val="238"/>
      <scheme val="minor"/>
    </font>
    <font>
      <b/>
      <sz val="11"/>
      <color rgb="FF000080"/>
      <name val="Calibri"/>
      <family val="2"/>
      <charset val="238"/>
      <scheme val="minor"/>
    </font>
    <font>
      <b/>
      <sz val="11"/>
      <color indexed="18"/>
      <name val="Calibri"/>
      <family val="2"/>
      <charset val="238"/>
      <scheme val="minor"/>
    </font>
    <font>
      <sz val="11"/>
      <color theme="0" tint="-0.499984740745262"/>
      <name val="Calibri"/>
      <family val="2"/>
      <charset val="238"/>
      <scheme val="minor"/>
    </font>
    <font>
      <b/>
      <sz val="8"/>
      <color indexed="18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z val="8"/>
      <color theme="0"/>
      <name val="Arial"/>
      <family val="2"/>
      <charset val="238"/>
    </font>
    <font>
      <b/>
      <sz val="10"/>
      <name val="Arial"/>
      <family val="2"/>
      <charset val="238"/>
    </font>
    <font>
      <b/>
      <sz val="10"/>
      <color rgb="FF993300"/>
      <name val="Arial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AFD7FF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FFB4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70C0"/>
        <bgColor indexed="64"/>
      </patternFill>
    </fill>
  </fills>
  <borders count="24">
    <border>
      <left/>
      <right/>
      <top/>
      <bottom/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indexed="23"/>
      </top>
      <bottom style="hair">
        <color indexed="23"/>
      </bottom>
      <diagonal/>
    </border>
    <border>
      <left/>
      <right/>
      <top style="medium">
        <color rgb="FF808080"/>
      </top>
      <bottom style="hair">
        <color rgb="FF808080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medium">
        <color theme="1" tint="0.499984740745262"/>
      </top>
      <bottom style="hair">
        <color theme="1" tint="0.499984740745262"/>
      </bottom>
      <diagonal/>
    </border>
    <border>
      <left/>
      <right/>
      <top/>
      <bottom style="hair">
        <color theme="1" tint="0.499984740745262"/>
      </bottom>
      <diagonal/>
    </border>
    <border>
      <left/>
      <right/>
      <top style="hair">
        <color indexed="23"/>
      </top>
      <bottom/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rgb="FF808080"/>
      </top>
      <bottom style="hair">
        <color rgb="FF808080"/>
      </bottom>
      <diagonal/>
    </border>
    <border>
      <left/>
      <right/>
      <top style="hair">
        <color theme="1" tint="0.499984740745262"/>
      </top>
      <bottom style="medium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/>
      <bottom style="medium">
        <color indexed="23"/>
      </bottom>
      <diagonal/>
    </border>
    <border>
      <left/>
      <right/>
      <top style="hair">
        <color indexed="23"/>
      </top>
      <bottom style="medium">
        <color indexed="23"/>
      </bottom>
      <diagonal/>
    </border>
    <border>
      <left/>
      <right/>
      <top/>
      <bottom style="hair">
        <color rgb="FF808080"/>
      </bottom>
      <diagonal/>
    </border>
    <border>
      <left/>
      <right/>
      <top style="hair">
        <color rgb="FF808080"/>
      </top>
      <bottom style="medium">
        <color rgb="FF808080"/>
      </bottom>
      <diagonal/>
    </border>
    <border>
      <left/>
      <right/>
      <top/>
      <bottom style="medium">
        <color rgb="FF808080"/>
      </bottom>
      <diagonal/>
    </border>
    <border>
      <left/>
      <right/>
      <top style="medium">
        <color theme="1" tint="0.499984740745262"/>
      </top>
      <bottom/>
      <diagonal/>
    </border>
    <border>
      <left/>
      <right/>
      <top/>
      <bottom style="medium">
        <color theme="1" tint="0.499984740745262"/>
      </bottom>
      <diagonal/>
    </border>
    <border>
      <left/>
      <right/>
      <top/>
      <bottom style="hair">
        <color indexed="23"/>
      </bottom>
      <diagonal/>
    </border>
    <border>
      <left/>
      <right/>
      <top/>
      <bottom style="thin">
        <color theme="0"/>
      </bottom>
      <diagonal/>
    </border>
    <border>
      <left/>
      <right/>
      <top style="medium">
        <color indexed="23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/>
      <diagonal/>
    </border>
    <border>
      <left/>
      <right/>
      <top style="medium">
        <color indexed="23"/>
      </top>
      <bottom/>
      <diagonal/>
    </border>
  </borders>
  <cellStyleXfs count="3">
    <xf numFmtId="0" fontId="0" fillId="0" borderId="0"/>
    <xf numFmtId="0" fontId="8" fillId="0" borderId="0"/>
    <xf numFmtId="0" fontId="20" fillId="0" borderId="0" applyNumberFormat="0" applyFill="0" applyBorder="0" applyAlignment="0" applyProtection="0"/>
  </cellStyleXfs>
  <cellXfs count="239">
    <xf numFmtId="0" fontId="0" fillId="0" borderId="0" xfId="0"/>
    <xf numFmtId="0" fontId="5" fillId="0" borderId="0" xfId="0" applyFont="1" applyAlignment="1" applyProtection="1">
      <alignment horizontal="left" vertical="center" indent="2"/>
      <protection hidden="1"/>
    </xf>
    <xf numFmtId="0" fontId="0" fillId="0" borderId="0" xfId="0" applyAlignment="1" applyProtection="1">
      <alignment vertical="center"/>
      <protection hidden="1"/>
    </xf>
    <xf numFmtId="0" fontId="3" fillId="0" borderId="0" xfId="0" applyFont="1" applyAlignment="1" applyProtection="1">
      <alignment horizontal="left" indent="2"/>
      <protection hidden="1"/>
    </xf>
    <xf numFmtId="0" fontId="0" fillId="2" borderId="0" xfId="0" applyFill="1" applyAlignment="1" applyProtection="1">
      <alignment vertical="center"/>
      <protection hidden="1"/>
    </xf>
    <xf numFmtId="0" fontId="6" fillId="0" borderId="0" xfId="0" applyFont="1" applyAlignment="1" applyProtection="1">
      <alignment horizontal="left" vertical="center" indent="2"/>
      <protection hidden="1"/>
    </xf>
    <xf numFmtId="0" fontId="7" fillId="0" borderId="0" xfId="0" applyFont="1" applyAlignment="1" applyProtection="1">
      <alignment vertical="center"/>
      <protection hidden="1"/>
    </xf>
    <xf numFmtId="0" fontId="9" fillId="0" borderId="0" xfId="1" applyFont="1" applyAlignment="1" applyProtection="1">
      <alignment vertical="center"/>
      <protection hidden="1"/>
    </xf>
    <xf numFmtId="0" fontId="10" fillId="0" borderId="0" xfId="1" applyFont="1" applyProtection="1">
      <protection hidden="1"/>
    </xf>
    <xf numFmtId="0" fontId="11" fillId="0" borderId="0" xfId="1" applyFont="1" applyAlignment="1" applyProtection="1">
      <alignment vertical="center"/>
      <protection hidden="1"/>
    </xf>
    <xf numFmtId="0" fontId="1" fillId="0" borderId="0" xfId="0" applyFont="1" applyAlignment="1" applyProtection="1">
      <alignment vertical="center"/>
      <protection hidden="1"/>
    </xf>
    <xf numFmtId="0" fontId="12" fillId="0" borderId="0" xfId="1" applyFont="1" applyAlignment="1" applyProtection="1">
      <alignment vertical="center"/>
      <protection hidden="1"/>
    </xf>
    <xf numFmtId="22" fontId="9" fillId="0" borderId="0" xfId="1" applyNumberFormat="1" applyFont="1" applyAlignment="1" applyProtection="1">
      <alignment vertical="center"/>
      <protection hidden="1"/>
    </xf>
    <xf numFmtId="0" fontId="9" fillId="0" borderId="0" xfId="0" applyFont="1" applyAlignment="1" applyProtection="1">
      <alignment vertical="center"/>
      <protection hidden="1"/>
    </xf>
    <xf numFmtId="0" fontId="10" fillId="0" borderId="0" xfId="1" applyFont="1" applyAlignment="1" applyProtection="1">
      <alignment vertical="center"/>
      <protection hidden="1"/>
    </xf>
    <xf numFmtId="0" fontId="13" fillId="2" borderId="0" xfId="1" applyFont="1" applyFill="1" applyAlignment="1" applyProtection="1">
      <alignment horizontal="left"/>
      <protection hidden="1"/>
    </xf>
    <xf numFmtId="0" fontId="14" fillId="2" borderId="0" xfId="1" applyFont="1" applyFill="1" applyAlignment="1" applyProtection="1">
      <alignment horizontal="left"/>
      <protection hidden="1"/>
    </xf>
    <xf numFmtId="0" fontId="14" fillId="2" borderId="0" xfId="1" applyFont="1" applyFill="1" applyAlignment="1" applyProtection="1">
      <alignment horizontal="left" vertical="center"/>
      <protection hidden="1"/>
    </xf>
    <xf numFmtId="0" fontId="14" fillId="2" borderId="0" xfId="1" applyFont="1" applyFill="1" applyAlignment="1" applyProtection="1">
      <alignment horizontal="right" vertical="center"/>
      <protection hidden="1"/>
    </xf>
    <xf numFmtId="0" fontId="9" fillId="0" borderId="0" xfId="1" applyFont="1" applyProtection="1">
      <protection hidden="1"/>
    </xf>
    <xf numFmtId="0" fontId="2" fillId="0" borderId="0" xfId="1" applyFont="1" applyAlignment="1" applyProtection="1">
      <alignment vertical="center"/>
      <protection hidden="1"/>
    </xf>
    <xf numFmtId="0" fontId="15" fillId="2" borderId="0" xfId="1" applyFont="1" applyFill="1" applyProtection="1">
      <protection hidden="1"/>
    </xf>
    <xf numFmtId="0" fontId="15" fillId="2" borderId="0" xfId="1" applyFont="1" applyFill="1" applyAlignment="1" applyProtection="1">
      <alignment vertical="center"/>
      <protection hidden="1"/>
    </xf>
    <xf numFmtId="0" fontId="15" fillId="2" borderId="0" xfId="1" applyFont="1" applyFill="1" applyAlignment="1" applyProtection="1">
      <alignment horizontal="right" vertical="center"/>
      <protection hidden="1"/>
    </xf>
    <xf numFmtId="0" fontId="9" fillId="0" borderId="0" xfId="1" applyFont="1"/>
    <xf numFmtId="0" fontId="16" fillId="0" borderId="1" xfId="1" applyFont="1" applyBorder="1" applyAlignment="1">
      <alignment horizontal="right" indent="1"/>
    </xf>
    <xf numFmtId="0" fontId="7" fillId="0" borderId="0" xfId="0" applyFont="1" applyAlignment="1">
      <alignment vertical="center" shrinkToFit="1"/>
    </xf>
    <xf numFmtId="1" fontId="7" fillId="0" borderId="0" xfId="0" applyNumberFormat="1" applyFont="1"/>
    <xf numFmtId="0" fontId="9" fillId="3" borderId="2" xfId="1" applyFont="1" applyFill="1" applyBorder="1" applyAlignment="1" applyProtection="1">
      <alignment horizontal="right"/>
      <protection locked="0"/>
    </xf>
    <xf numFmtId="0" fontId="0" fillId="0" borderId="0" xfId="0" applyAlignment="1">
      <alignment vertical="center"/>
    </xf>
    <xf numFmtId="0" fontId="7" fillId="0" borderId="0" xfId="0" applyFont="1"/>
    <xf numFmtId="0" fontId="17" fillId="0" borderId="4" xfId="1" applyFont="1" applyBorder="1" applyAlignment="1">
      <alignment horizontal="left"/>
    </xf>
    <xf numFmtId="0" fontId="0" fillId="2" borderId="0" xfId="0" applyFill="1" applyProtection="1">
      <protection locked="0"/>
    </xf>
    <xf numFmtId="0" fontId="15" fillId="2" borderId="5" xfId="1" applyFont="1" applyFill="1" applyBorder="1" applyAlignment="1" applyProtection="1">
      <alignment horizontal="left"/>
      <protection locked="0"/>
    </xf>
    <xf numFmtId="0" fontId="14" fillId="2" borderId="5" xfId="1" applyFont="1" applyFill="1" applyBorder="1" applyAlignment="1" applyProtection="1">
      <alignment horizontal="left" vertical="center"/>
      <protection locked="0"/>
    </xf>
    <xf numFmtId="0" fontId="15" fillId="2" borderId="5" xfId="1" applyFont="1" applyFill="1" applyBorder="1" applyAlignment="1" applyProtection="1">
      <alignment horizontal="right"/>
      <protection locked="0"/>
    </xf>
    <xf numFmtId="0" fontId="18" fillId="0" borderId="0" xfId="0" quotePrefix="1" applyFont="1" applyAlignment="1" applyProtection="1">
      <alignment vertical="center"/>
      <protection hidden="1"/>
    </xf>
    <xf numFmtId="0" fontId="7" fillId="0" borderId="0" xfId="1" applyFont="1" applyAlignment="1">
      <alignment shrinkToFit="1"/>
    </xf>
    <xf numFmtId="0" fontId="9" fillId="6" borderId="6" xfId="1" applyFont="1" applyFill="1" applyBorder="1" applyAlignment="1" applyProtection="1">
      <alignment horizontal="left"/>
      <protection locked="0"/>
    </xf>
    <xf numFmtId="0" fontId="9" fillId="6" borderId="6" xfId="1" applyFont="1" applyFill="1" applyBorder="1" applyAlignment="1" applyProtection="1">
      <alignment horizontal="right" indent="1" shrinkToFit="1"/>
      <protection locked="0"/>
    </xf>
    <xf numFmtId="0" fontId="7" fillId="0" borderId="0" xfId="0" applyFont="1" applyAlignment="1">
      <alignment horizontal="left" shrinkToFit="1"/>
    </xf>
    <xf numFmtId="0" fontId="9" fillId="3" borderId="8" xfId="1" applyFont="1" applyFill="1" applyBorder="1" applyAlignment="1" applyProtection="1">
      <alignment horizontal="right"/>
      <protection locked="0"/>
    </xf>
    <xf numFmtId="0" fontId="7" fillId="0" borderId="0" xfId="1" applyFont="1"/>
    <xf numFmtId="0" fontId="4" fillId="0" borderId="0" xfId="1" applyFont="1" applyAlignment="1">
      <alignment vertical="center"/>
    </xf>
    <xf numFmtId="0" fontId="15" fillId="2" borderId="10" xfId="1" applyFont="1" applyFill="1" applyBorder="1" applyAlignment="1" applyProtection="1">
      <alignment horizontal="left"/>
      <protection locked="0"/>
    </xf>
    <xf numFmtId="0" fontId="14" fillId="2" borderId="10" xfId="1" applyFont="1" applyFill="1" applyBorder="1" applyAlignment="1" applyProtection="1">
      <alignment horizontal="left" vertical="center"/>
      <protection locked="0"/>
    </xf>
    <xf numFmtId="0" fontId="15" fillId="2" borderId="10" xfId="1" applyFont="1" applyFill="1" applyBorder="1" applyAlignment="1" applyProtection="1">
      <alignment horizontal="right"/>
      <protection locked="0"/>
    </xf>
    <xf numFmtId="0" fontId="9" fillId="6" borderId="11" xfId="1" applyFont="1" applyFill="1" applyBorder="1" applyAlignment="1" applyProtection="1">
      <alignment horizontal="right" indent="1" shrinkToFit="1"/>
      <protection locked="0"/>
    </xf>
    <xf numFmtId="0" fontId="17" fillId="0" borderId="13" xfId="1" applyFont="1" applyBorder="1"/>
    <xf numFmtId="0" fontId="9" fillId="3" borderId="13" xfId="1" applyFont="1" applyFill="1" applyBorder="1" applyAlignment="1" applyProtection="1">
      <alignment horizontal="right"/>
      <protection locked="0"/>
    </xf>
    <xf numFmtId="0" fontId="0" fillId="2" borderId="0" xfId="0" applyFill="1" applyAlignment="1" applyProtection="1">
      <alignment horizontal="left"/>
      <protection locked="0"/>
    </xf>
    <xf numFmtId="0" fontId="0" fillId="2" borderId="0" xfId="0" applyFill="1" applyAlignment="1" applyProtection="1">
      <alignment vertical="center"/>
      <protection locked="0"/>
    </xf>
    <xf numFmtId="0" fontId="0" fillId="2" borderId="0" xfId="0" applyFill="1" applyAlignment="1" applyProtection="1">
      <alignment horizontal="right"/>
      <protection locked="0"/>
    </xf>
    <xf numFmtId="0" fontId="18" fillId="0" borderId="0" xfId="0" applyFont="1" applyAlignment="1" applyProtection="1">
      <alignment vertical="center"/>
      <protection hidden="1"/>
    </xf>
    <xf numFmtId="0" fontId="9" fillId="0" borderId="0" xfId="0" applyFont="1" applyAlignment="1">
      <alignment vertical="center"/>
    </xf>
    <xf numFmtId="0" fontId="16" fillId="0" borderId="1" xfId="1" applyFont="1" applyBorder="1" applyAlignment="1">
      <alignment horizontal="center"/>
    </xf>
    <xf numFmtId="0" fontId="16" fillId="0" borderId="1" xfId="1" applyFont="1" applyBorder="1" applyAlignment="1">
      <alignment horizontal="right"/>
    </xf>
    <xf numFmtId="0" fontId="15" fillId="2" borderId="0" xfId="1" applyFont="1" applyFill="1" applyProtection="1">
      <protection locked="0"/>
    </xf>
    <xf numFmtId="0" fontId="15" fillId="2" borderId="0" xfId="1" applyFont="1" applyFill="1" applyAlignment="1" applyProtection="1">
      <alignment horizontal="left"/>
      <protection locked="0"/>
    </xf>
    <xf numFmtId="0" fontId="15" fillId="2" borderId="0" xfId="1" applyFont="1" applyFill="1" applyAlignment="1" applyProtection="1">
      <alignment vertical="center"/>
      <protection locked="0"/>
    </xf>
    <xf numFmtId="0" fontId="9" fillId="2" borderId="0" xfId="1" applyFont="1" applyFill="1" applyAlignment="1" applyProtection="1">
      <alignment horizontal="right"/>
      <protection locked="0"/>
    </xf>
    <xf numFmtId="0" fontId="9" fillId="0" borderId="0" xfId="1" applyFont="1" applyAlignment="1">
      <alignment vertical="center"/>
    </xf>
    <xf numFmtId="0" fontId="11" fillId="0" borderId="0" xfId="1" applyFont="1" applyAlignment="1">
      <alignment vertical="center"/>
    </xf>
    <xf numFmtId="0" fontId="2" fillId="0" borderId="0" xfId="1" applyFont="1" applyAlignment="1">
      <alignment vertical="center"/>
    </xf>
    <xf numFmtId="0" fontId="9" fillId="5" borderId="5" xfId="0" applyFont="1" applyFill="1" applyBorder="1" applyAlignment="1" applyProtection="1">
      <alignment horizontal="left"/>
      <protection locked="0"/>
    </xf>
    <xf numFmtId="0" fontId="9" fillId="5" borderId="5" xfId="0" applyFont="1" applyFill="1" applyBorder="1" applyAlignment="1">
      <alignment horizontal="right" vertical="center" shrinkToFit="1"/>
    </xf>
    <xf numFmtId="0" fontId="9" fillId="5" borderId="5" xfId="0" applyFont="1" applyFill="1" applyBorder="1" applyAlignment="1" applyProtection="1">
      <alignment horizontal="right"/>
      <protection locked="0"/>
    </xf>
    <xf numFmtId="0" fontId="7" fillId="0" borderId="0" xfId="0" applyFont="1" applyAlignment="1" applyProtection="1">
      <alignment shrinkToFit="1"/>
      <protection locked="0" hidden="1"/>
    </xf>
    <xf numFmtId="0" fontId="2" fillId="0" borderId="0" xfId="0" applyFont="1" applyAlignment="1" applyProtection="1">
      <alignment shrinkToFit="1"/>
      <protection hidden="1"/>
    </xf>
    <xf numFmtId="0" fontId="9" fillId="0" borderId="16" xfId="1" applyFont="1" applyBorder="1" applyAlignment="1">
      <alignment vertical="center"/>
    </xf>
    <xf numFmtId="0" fontId="9" fillId="5" borderId="11" xfId="0" applyFont="1" applyFill="1" applyBorder="1" applyAlignment="1" applyProtection="1">
      <alignment horizontal="left"/>
      <protection locked="0"/>
    </xf>
    <xf numFmtId="0" fontId="9" fillId="5" borderId="11" xfId="0" applyFont="1" applyFill="1" applyBorder="1" applyAlignment="1">
      <alignment horizontal="right" vertical="center" shrinkToFit="1"/>
    </xf>
    <xf numFmtId="0" fontId="9" fillId="5" borderId="11" xfId="0" applyFont="1" applyFill="1" applyBorder="1" applyAlignment="1" applyProtection="1">
      <alignment horizontal="right"/>
      <protection locked="0"/>
    </xf>
    <xf numFmtId="0" fontId="9" fillId="2" borderId="0" xfId="1" applyFont="1" applyFill="1" applyProtection="1">
      <protection locked="0"/>
    </xf>
    <xf numFmtId="0" fontId="9" fillId="3" borderId="8" xfId="1" applyFont="1" applyFill="1" applyBorder="1" applyAlignment="1" applyProtection="1">
      <alignment horizontal="right" shrinkToFit="1"/>
      <protection locked="0"/>
    </xf>
    <xf numFmtId="0" fontId="16" fillId="0" borderId="10" xfId="1" applyFont="1" applyBorder="1" applyAlignment="1">
      <alignment horizontal="center" wrapText="1"/>
    </xf>
    <xf numFmtId="0" fontId="16" fillId="0" borderId="15" xfId="1" applyFont="1" applyBorder="1" applyAlignment="1">
      <alignment horizontal="center" wrapText="1"/>
    </xf>
    <xf numFmtId="0" fontId="9" fillId="0" borderId="0" xfId="0" applyFont="1"/>
    <xf numFmtId="0" fontId="7" fillId="0" borderId="0" xfId="0" applyFont="1" applyAlignment="1">
      <alignment vertical="center"/>
    </xf>
    <xf numFmtId="0" fontId="9" fillId="4" borderId="5" xfId="1" applyFont="1" applyFill="1" applyBorder="1" applyAlignment="1" applyProtection="1">
      <alignment horizontal="left"/>
      <protection locked="0"/>
    </xf>
    <xf numFmtId="164" fontId="9" fillId="4" borderId="5" xfId="1" applyNumberFormat="1" applyFont="1" applyFill="1" applyBorder="1" applyAlignment="1" applyProtection="1">
      <alignment horizontal="left"/>
      <protection locked="0"/>
    </xf>
    <xf numFmtId="0" fontId="4" fillId="0" borderId="5" xfId="1" applyFont="1" applyBorder="1" applyAlignment="1">
      <alignment horizontal="right"/>
    </xf>
    <xf numFmtId="0" fontId="4" fillId="0" borderId="14" xfId="1" applyFont="1" applyBorder="1" applyAlignment="1">
      <alignment horizontal="right"/>
    </xf>
    <xf numFmtId="0" fontId="7" fillId="0" borderId="0" xfId="1" applyFont="1" applyAlignment="1">
      <alignment horizontal="left" vertical="center"/>
    </xf>
    <xf numFmtId="0" fontId="7" fillId="0" borderId="0" xfId="1" applyFont="1" applyAlignment="1">
      <alignment horizontal="left" vertical="center" shrinkToFit="1"/>
    </xf>
    <xf numFmtId="0" fontId="13" fillId="2" borderId="0" xfId="1" applyFont="1" applyFill="1" applyAlignment="1" applyProtection="1">
      <alignment horizontal="left"/>
      <protection locked="0"/>
    </xf>
    <xf numFmtId="0" fontId="15" fillId="2" borderId="0" xfId="0" applyFont="1" applyFill="1" applyAlignment="1" applyProtection="1">
      <alignment horizontal="left"/>
      <protection locked="0"/>
    </xf>
    <xf numFmtId="0" fontId="15" fillId="2" borderId="0" xfId="0" applyFont="1" applyFill="1" applyAlignment="1" applyProtection="1">
      <alignment vertical="center"/>
      <protection locked="0"/>
    </xf>
    <xf numFmtId="0" fontId="7" fillId="0" borderId="0" xfId="0" applyFont="1" applyAlignment="1">
      <alignment horizontal="left" vertical="center" shrinkToFit="1"/>
    </xf>
    <xf numFmtId="0" fontId="9" fillId="4" borderId="11" xfId="1" applyFont="1" applyFill="1" applyBorder="1" applyAlignment="1" applyProtection="1">
      <alignment horizontal="left"/>
      <protection locked="0"/>
    </xf>
    <xf numFmtId="164" fontId="9" fillId="4" borderId="11" xfId="1" applyNumberFormat="1" applyFont="1" applyFill="1" applyBorder="1" applyAlignment="1" applyProtection="1">
      <alignment horizontal="left"/>
      <protection locked="0"/>
    </xf>
    <xf numFmtId="0" fontId="4" fillId="0" borderId="11" xfId="1" applyFont="1" applyBorder="1" applyAlignment="1">
      <alignment horizontal="right"/>
    </xf>
    <xf numFmtId="0" fontId="4" fillId="0" borderId="9" xfId="1" applyFont="1" applyBorder="1" applyAlignment="1">
      <alignment horizontal="right"/>
    </xf>
    <xf numFmtId="0" fontId="15" fillId="2" borderId="0" xfId="0" applyFont="1" applyFill="1" applyAlignment="1" applyProtection="1">
      <alignment horizontal="right"/>
      <protection locked="0"/>
    </xf>
    <xf numFmtId="0" fontId="14" fillId="2" borderId="0" xfId="1" applyFont="1" applyFill="1" applyAlignment="1" applyProtection="1">
      <alignment horizontal="left"/>
      <protection locked="0"/>
    </xf>
    <xf numFmtId="0" fontId="15" fillId="2" borderId="0" xfId="1" applyFont="1" applyFill="1" applyAlignment="1" applyProtection="1">
      <alignment horizontal="center" vertical="center"/>
      <protection locked="0"/>
    </xf>
    <xf numFmtId="0" fontId="9" fillId="5" borderId="11" xfId="1" applyFont="1" applyFill="1" applyBorder="1" applyAlignment="1" applyProtection="1">
      <alignment horizontal="left"/>
      <protection locked="0"/>
    </xf>
    <xf numFmtId="0" fontId="9" fillId="5" borderId="11" xfId="1" applyFont="1" applyFill="1" applyBorder="1" applyAlignment="1">
      <alignment horizontal="right" vertical="center" shrinkToFit="1"/>
    </xf>
    <xf numFmtId="0" fontId="9" fillId="5" borderId="11" xfId="1" applyFont="1" applyFill="1" applyBorder="1" applyAlignment="1" applyProtection="1">
      <alignment horizontal="right"/>
      <protection locked="0"/>
    </xf>
    <xf numFmtId="0" fontId="15" fillId="2" borderId="11" xfId="1" applyFont="1" applyFill="1" applyBorder="1" applyAlignment="1" applyProtection="1">
      <alignment horizontal="left"/>
      <protection locked="0"/>
    </xf>
    <xf numFmtId="0" fontId="14" fillId="2" borderId="11" xfId="1" applyFont="1" applyFill="1" applyBorder="1" applyAlignment="1" applyProtection="1">
      <alignment horizontal="left" vertical="center"/>
      <protection locked="0"/>
    </xf>
    <xf numFmtId="0" fontId="15" fillId="2" borderId="11" xfId="1" applyFont="1" applyFill="1" applyBorder="1" applyAlignment="1" applyProtection="1">
      <alignment horizontal="right"/>
      <protection locked="0"/>
    </xf>
    <xf numFmtId="0" fontId="14" fillId="2" borderId="0" xfId="1" applyFont="1" applyFill="1" applyProtection="1">
      <protection locked="0"/>
    </xf>
    <xf numFmtId="0" fontId="7" fillId="0" borderId="0" xfId="1" applyFont="1" applyAlignment="1" applyProtection="1">
      <alignment shrinkToFit="1"/>
      <protection locked="0" hidden="1"/>
    </xf>
    <xf numFmtId="0" fontId="2" fillId="0" borderId="0" xfId="1" applyFont="1" applyAlignment="1" applyProtection="1">
      <alignment shrinkToFit="1"/>
      <protection hidden="1"/>
    </xf>
    <xf numFmtId="0" fontId="15" fillId="2" borderId="11" xfId="1" quotePrefix="1" applyFont="1" applyFill="1" applyBorder="1" applyAlignment="1" applyProtection="1">
      <alignment horizontal="right"/>
      <protection locked="0"/>
    </xf>
    <xf numFmtId="2" fontId="0" fillId="0" borderId="0" xfId="0" applyNumberFormat="1" applyAlignment="1">
      <alignment vertical="center"/>
    </xf>
    <xf numFmtId="0" fontId="15" fillId="2" borderId="0" xfId="1" applyFont="1" applyFill="1" applyAlignment="1" applyProtection="1">
      <alignment horizontal="right"/>
      <protection locked="0"/>
    </xf>
    <xf numFmtId="0" fontId="9" fillId="6" borderId="10" xfId="1" applyFont="1" applyFill="1" applyBorder="1" applyAlignment="1" applyProtection="1">
      <alignment horizontal="right" indent="1" shrinkToFit="1"/>
      <protection locked="0"/>
    </xf>
    <xf numFmtId="0" fontId="9" fillId="4" borderId="10" xfId="1" applyFont="1" applyFill="1" applyBorder="1" applyAlignment="1" applyProtection="1">
      <alignment horizontal="left"/>
      <protection locked="0"/>
    </xf>
    <xf numFmtId="164" fontId="9" fillId="4" borderId="10" xfId="1" applyNumberFormat="1" applyFont="1" applyFill="1" applyBorder="1" applyAlignment="1" applyProtection="1">
      <alignment horizontal="left"/>
      <protection locked="0"/>
    </xf>
    <xf numFmtId="0" fontId="4" fillId="0" borderId="10" xfId="1" applyFont="1" applyBorder="1" applyAlignment="1">
      <alignment horizontal="right"/>
    </xf>
    <xf numFmtId="0" fontId="4" fillId="0" borderId="15" xfId="1" applyFont="1" applyBorder="1" applyAlignment="1">
      <alignment horizontal="right"/>
    </xf>
    <xf numFmtId="0" fontId="9" fillId="5" borderId="10" xfId="0" applyFont="1" applyFill="1" applyBorder="1" applyAlignment="1" applyProtection="1">
      <alignment horizontal="left"/>
      <protection locked="0"/>
    </xf>
    <xf numFmtId="0" fontId="9" fillId="5" borderId="10" xfId="0" applyFont="1" applyFill="1" applyBorder="1" applyAlignment="1">
      <alignment horizontal="right" vertical="center" shrinkToFit="1"/>
    </xf>
    <xf numFmtId="0" fontId="9" fillId="5" borderId="10" xfId="0" applyFont="1" applyFill="1" applyBorder="1" applyAlignment="1" applyProtection="1">
      <alignment horizontal="right"/>
      <protection locked="0"/>
    </xf>
    <xf numFmtId="0" fontId="9" fillId="0" borderId="0" xfId="1" applyFont="1" applyAlignment="1">
      <alignment vertical="center" shrinkToFit="1"/>
    </xf>
    <xf numFmtId="0" fontId="9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6" fillId="0" borderId="17" xfId="1" applyFont="1" applyBorder="1" applyAlignment="1">
      <alignment horizontal="left"/>
    </xf>
    <xf numFmtId="1" fontId="2" fillId="0" borderId="0" xfId="0" applyNumberFormat="1" applyFont="1" applyAlignment="1" applyProtection="1">
      <alignment horizontal="center" vertical="center"/>
      <protection hidden="1"/>
    </xf>
    <xf numFmtId="165" fontId="7" fillId="0" borderId="0" xfId="1" applyNumberFormat="1" applyFont="1" applyAlignment="1">
      <alignment horizontal="right" shrinkToFit="1"/>
    </xf>
    <xf numFmtId="165" fontId="9" fillId="6" borderId="6" xfId="1" applyNumberFormat="1" applyFont="1" applyFill="1" applyBorder="1" applyAlignment="1" applyProtection="1">
      <alignment horizontal="left"/>
      <protection locked="0"/>
    </xf>
    <xf numFmtId="166" fontId="9" fillId="6" borderId="11" xfId="1" applyNumberFormat="1" applyFont="1" applyFill="1" applyBorder="1" applyAlignment="1" applyProtection="1">
      <alignment horizontal="right" vertical="center" indent="1" shrinkToFit="1"/>
      <protection locked="0"/>
    </xf>
    <xf numFmtId="0" fontId="9" fillId="0" borderId="6" xfId="1" quotePrefix="1" applyFont="1" applyBorder="1" applyAlignment="1">
      <alignment horizontal="left" vertical="center"/>
    </xf>
    <xf numFmtId="0" fontId="9" fillId="0" borderId="6" xfId="1" quotePrefix="1" applyFont="1" applyBorder="1" applyAlignment="1">
      <alignment vertical="center"/>
    </xf>
    <xf numFmtId="167" fontId="9" fillId="4" borderId="5" xfId="1" applyNumberFormat="1" applyFont="1" applyFill="1" applyBorder="1" applyAlignment="1" applyProtection="1">
      <alignment horizontal="left" vertical="center"/>
      <protection locked="0"/>
    </xf>
    <xf numFmtId="0" fontId="7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165" fontId="9" fillId="6" borderId="11" xfId="1" applyNumberFormat="1" applyFont="1" applyFill="1" applyBorder="1" applyAlignment="1" applyProtection="1">
      <alignment horizontal="left"/>
      <protection locked="0"/>
    </xf>
    <xf numFmtId="0" fontId="9" fillId="0" borderId="11" xfId="1" quotePrefix="1" applyFont="1" applyBorder="1" applyAlignment="1">
      <alignment horizontal="left" vertical="center"/>
    </xf>
    <xf numFmtId="0" fontId="9" fillId="0" borderId="11" xfId="1" quotePrefix="1" applyFont="1" applyBorder="1" applyAlignment="1">
      <alignment vertical="center"/>
    </xf>
    <xf numFmtId="167" fontId="9" fillId="4" borderId="11" xfId="1" applyNumberFormat="1" applyFont="1" applyFill="1" applyBorder="1" applyAlignment="1" applyProtection="1">
      <alignment horizontal="left" vertical="center"/>
      <protection locked="0"/>
    </xf>
    <xf numFmtId="165" fontId="9" fillId="6" borderId="10" xfId="1" applyNumberFormat="1" applyFont="1" applyFill="1" applyBorder="1" applyAlignment="1" applyProtection="1">
      <alignment horizontal="left"/>
      <protection locked="0"/>
    </xf>
    <xf numFmtId="166" fontId="9" fillId="6" borderId="10" xfId="1" applyNumberFormat="1" applyFont="1" applyFill="1" applyBorder="1" applyAlignment="1" applyProtection="1">
      <alignment horizontal="right" vertical="center" indent="1" shrinkToFit="1"/>
      <protection locked="0"/>
    </xf>
    <xf numFmtId="0" fontId="9" fillId="0" borderId="10" xfId="1" quotePrefix="1" applyFont="1" applyBorder="1" applyAlignment="1">
      <alignment horizontal="left" vertical="center"/>
    </xf>
    <xf numFmtId="0" fontId="9" fillId="0" borderId="10" xfId="1" quotePrefix="1" applyFont="1" applyBorder="1" applyAlignment="1">
      <alignment vertical="center"/>
    </xf>
    <xf numFmtId="167" fontId="9" fillId="4" borderId="10" xfId="1" applyNumberFormat="1" applyFont="1" applyFill="1" applyBorder="1" applyAlignment="1" applyProtection="1">
      <alignment horizontal="left" vertical="center"/>
      <protection locked="0"/>
    </xf>
    <xf numFmtId="0" fontId="0" fillId="2" borderId="0" xfId="0" applyFill="1" applyAlignment="1">
      <alignment vertical="center"/>
    </xf>
    <xf numFmtId="0" fontId="4" fillId="0" borderId="0" xfId="0" applyFont="1" applyAlignment="1" applyProtection="1">
      <alignment vertical="center"/>
      <protection hidden="1"/>
    </xf>
    <xf numFmtId="0" fontId="7" fillId="0" borderId="0" xfId="0" applyFont="1" applyAlignment="1">
      <alignment shrinkToFit="1"/>
    </xf>
    <xf numFmtId="0" fontId="9" fillId="5" borderId="5" xfId="0" applyFont="1" applyFill="1" applyBorder="1" applyAlignment="1" applyProtection="1">
      <alignment horizontal="left" shrinkToFit="1"/>
      <protection locked="0"/>
    </xf>
    <xf numFmtId="0" fontId="9" fillId="5" borderId="5" xfId="0" applyFont="1" applyFill="1" applyBorder="1" applyAlignment="1">
      <alignment horizontal="right" vertical="center"/>
    </xf>
    <xf numFmtId="0" fontId="9" fillId="5" borderId="11" xfId="0" applyFont="1" applyFill="1" applyBorder="1" applyAlignment="1" applyProtection="1">
      <alignment horizontal="left" shrinkToFit="1"/>
      <protection locked="0"/>
    </xf>
    <xf numFmtId="0" fontId="9" fillId="5" borderId="11" xfId="0" applyFont="1" applyFill="1" applyBorder="1" applyAlignment="1">
      <alignment horizontal="right" vertical="center"/>
    </xf>
    <xf numFmtId="0" fontId="9" fillId="5" borderId="10" xfId="0" applyFont="1" applyFill="1" applyBorder="1" applyAlignment="1" applyProtection="1">
      <alignment horizontal="left" shrinkToFit="1"/>
      <protection locked="0"/>
    </xf>
    <xf numFmtId="0" fontId="9" fillId="5" borderId="10" xfId="0" applyFont="1" applyFill="1" applyBorder="1" applyAlignment="1">
      <alignment horizontal="right" vertical="center"/>
    </xf>
    <xf numFmtId="0" fontId="0" fillId="0" borderId="0" xfId="0" applyAlignment="1" applyProtection="1">
      <alignment vertical="center"/>
      <protection locked="0"/>
    </xf>
    <xf numFmtId="0" fontId="4" fillId="0" borderId="5" xfId="1" applyFont="1" applyBorder="1" applyAlignment="1" applyProtection="1">
      <alignment horizontal="right"/>
      <protection locked="0"/>
    </xf>
    <xf numFmtId="0" fontId="22" fillId="0" borderId="0" xfId="1" applyFont="1" applyAlignment="1" applyProtection="1">
      <alignment horizontal="left" vertical="center" indent="2"/>
      <protection hidden="1"/>
    </xf>
    <xf numFmtId="0" fontId="3" fillId="0" borderId="0" xfId="0" applyFont="1" applyAlignment="1" applyProtection="1">
      <alignment horizontal="left" vertical="center" indent="2"/>
      <protection hidden="1"/>
    </xf>
    <xf numFmtId="0" fontId="22" fillId="0" borderId="0" xfId="1" applyFont="1" applyAlignment="1" applyProtection="1">
      <alignment horizontal="left" vertical="center" indent="2"/>
      <protection locked="0"/>
    </xf>
    <xf numFmtId="0" fontId="23" fillId="0" borderId="0" xfId="1" applyFont="1" applyAlignment="1" applyProtection="1">
      <alignment horizontal="left" vertical="center" indent="2"/>
      <protection hidden="1"/>
    </xf>
    <xf numFmtId="168" fontId="4" fillId="0" borderId="0" xfId="0" applyNumberFormat="1" applyFont="1" applyAlignment="1" applyProtection="1">
      <alignment horizontal="right" vertical="center"/>
      <protection hidden="1"/>
    </xf>
    <xf numFmtId="0" fontId="7" fillId="0" borderId="20" xfId="0" applyFont="1" applyBorder="1" applyAlignment="1" applyProtection="1">
      <alignment horizontal="left" vertical="center"/>
      <protection hidden="1"/>
    </xf>
    <xf numFmtId="0" fontId="4" fillId="0" borderId="0" xfId="1" applyFont="1" applyAlignment="1" applyProtection="1">
      <alignment horizontal="right"/>
      <protection hidden="1"/>
    </xf>
    <xf numFmtId="0" fontId="9" fillId="0" borderId="0" xfId="1" applyFont="1" applyAlignment="1" applyProtection="1">
      <alignment horizontal="right" vertical="center"/>
      <protection hidden="1"/>
    </xf>
    <xf numFmtId="0" fontId="1" fillId="0" borderId="0" xfId="0" applyFont="1" applyAlignment="1" applyProtection="1">
      <alignment vertical="center"/>
      <protection locked="0"/>
    </xf>
    <xf numFmtId="0" fontId="9" fillId="0" borderId="0" xfId="1" applyFont="1" applyAlignment="1" applyProtection="1">
      <alignment horizontal="right"/>
      <protection hidden="1"/>
    </xf>
    <xf numFmtId="0" fontId="2" fillId="0" borderId="0" xfId="1" applyFont="1" applyAlignment="1" applyProtection="1">
      <alignment horizontal="right"/>
      <protection hidden="1"/>
    </xf>
    <xf numFmtId="0" fontId="2" fillId="0" borderId="0" xfId="1" applyFont="1" applyProtection="1">
      <protection hidden="1"/>
    </xf>
    <xf numFmtId="0" fontId="7" fillId="0" borderId="0" xfId="1" applyFont="1" applyAlignment="1" applyProtection="1">
      <alignment horizontal="right" shrinkToFit="1"/>
      <protection hidden="1"/>
    </xf>
    <xf numFmtId="0" fontId="17" fillId="0" borderId="21" xfId="1" applyFont="1" applyBorder="1" applyAlignment="1" applyProtection="1">
      <alignment horizontal="left"/>
      <protection hidden="1"/>
    </xf>
    <xf numFmtId="167" fontId="9" fillId="0" borderId="5" xfId="1" applyNumberFormat="1" applyFont="1" applyBorder="1" applyAlignment="1" applyProtection="1">
      <alignment horizontal="right"/>
      <protection hidden="1"/>
    </xf>
    <xf numFmtId="167" fontId="9" fillId="6" borderId="5" xfId="1" applyNumberFormat="1" applyFont="1" applyFill="1" applyBorder="1" applyAlignment="1" applyProtection="1">
      <alignment horizontal="right"/>
      <protection hidden="1"/>
    </xf>
    <xf numFmtId="0" fontId="9" fillId="6" borderId="5" xfId="1" applyFont="1" applyFill="1" applyBorder="1" applyProtection="1">
      <protection hidden="1"/>
    </xf>
    <xf numFmtId="165" fontId="9" fillId="6" borderId="5" xfId="1" applyNumberFormat="1" applyFont="1" applyFill="1" applyBorder="1" applyAlignment="1" applyProtection="1">
      <alignment horizontal="right"/>
      <protection hidden="1"/>
    </xf>
    <xf numFmtId="0" fontId="1" fillId="0" borderId="0" xfId="0" applyFont="1" applyProtection="1">
      <protection hidden="1"/>
    </xf>
    <xf numFmtId="169" fontId="9" fillId="3" borderId="5" xfId="1" applyNumberFormat="1" applyFont="1" applyFill="1" applyBorder="1" applyAlignment="1" applyProtection="1">
      <alignment horizontal="right"/>
      <protection hidden="1"/>
    </xf>
    <xf numFmtId="170" fontId="9" fillId="3" borderId="5" xfId="1" applyNumberFormat="1" applyFont="1" applyFill="1" applyBorder="1" applyAlignment="1" applyProtection="1">
      <alignment horizontal="right" shrinkToFit="1"/>
      <protection hidden="1"/>
    </xf>
    <xf numFmtId="171" fontId="9" fillId="3" borderId="5" xfId="1" applyNumberFormat="1" applyFont="1" applyFill="1" applyBorder="1" applyAlignment="1" applyProtection="1">
      <alignment horizontal="right"/>
      <protection hidden="1"/>
    </xf>
    <xf numFmtId="0" fontId="17" fillId="0" borderId="10" xfId="1" applyFont="1" applyBorder="1" applyAlignment="1" applyProtection="1">
      <alignment horizontal="left"/>
      <protection hidden="1"/>
    </xf>
    <xf numFmtId="167" fontId="9" fillId="0" borderId="22" xfId="1" applyNumberFormat="1" applyFont="1" applyBorder="1" applyAlignment="1" applyProtection="1">
      <alignment horizontal="right"/>
      <protection hidden="1"/>
    </xf>
    <xf numFmtId="167" fontId="9" fillId="6" borderId="22" xfId="1" applyNumberFormat="1" applyFont="1" applyFill="1" applyBorder="1" applyAlignment="1" applyProtection="1">
      <alignment horizontal="right"/>
      <protection hidden="1"/>
    </xf>
    <xf numFmtId="0" fontId="9" fillId="6" borderId="22" xfId="1" applyFont="1" applyFill="1" applyBorder="1" applyProtection="1">
      <protection hidden="1"/>
    </xf>
    <xf numFmtId="167" fontId="9" fillId="3" borderId="22" xfId="1" applyNumberFormat="1" applyFont="1" applyFill="1" applyBorder="1" applyAlignment="1" applyProtection="1">
      <alignment horizontal="right"/>
      <protection hidden="1"/>
    </xf>
    <xf numFmtId="167" fontId="9" fillId="3" borderId="22" xfId="1" quotePrefix="1" applyNumberFormat="1" applyFont="1" applyFill="1" applyBorder="1" applyAlignment="1" applyProtection="1">
      <alignment horizontal="right"/>
      <protection hidden="1"/>
    </xf>
    <xf numFmtId="0" fontId="17" fillId="0" borderId="5" xfId="1" applyFont="1" applyBorder="1" applyAlignment="1" applyProtection="1">
      <alignment horizontal="left"/>
      <protection hidden="1"/>
    </xf>
    <xf numFmtId="0" fontId="9" fillId="0" borderId="5" xfId="1" applyFont="1" applyBorder="1" applyAlignment="1" applyProtection="1">
      <alignment horizontal="right" shrinkToFit="1"/>
      <protection locked="0"/>
    </xf>
    <xf numFmtId="0" fontId="9" fillId="6" borderId="5" xfId="1" applyFont="1" applyFill="1" applyBorder="1" applyAlignment="1" applyProtection="1">
      <alignment horizontal="right" shrinkToFit="1"/>
      <protection locked="0"/>
    </xf>
    <xf numFmtId="0" fontId="17" fillId="0" borderId="5" xfId="1" applyFont="1" applyBorder="1" applyAlignment="1">
      <alignment horizontal="left"/>
    </xf>
    <xf numFmtId="0" fontId="17" fillId="0" borderId="0" xfId="1" applyFont="1" applyAlignment="1" applyProtection="1">
      <alignment horizontal="left"/>
      <protection hidden="1"/>
    </xf>
    <xf numFmtId="0" fontId="9" fillId="0" borderId="6" xfId="1" applyFont="1" applyBorder="1" applyAlignment="1" applyProtection="1">
      <alignment horizontal="right" shrinkToFit="1"/>
      <protection locked="0"/>
    </xf>
    <xf numFmtId="0" fontId="17" fillId="0" borderId="0" xfId="1" applyFont="1" applyAlignment="1">
      <alignment horizontal="left"/>
    </xf>
    <xf numFmtId="0" fontId="9" fillId="0" borderId="10" xfId="1" applyFont="1" applyBorder="1" applyAlignment="1" applyProtection="1">
      <alignment horizontal="right" shrinkToFit="1"/>
      <protection locked="0"/>
    </xf>
    <xf numFmtId="0" fontId="1" fillId="2" borderId="0" xfId="0" applyFont="1" applyFill="1" applyProtection="1">
      <protection locked="0"/>
    </xf>
    <xf numFmtId="0" fontId="15" fillId="2" borderId="1" xfId="1" applyFont="1" applyFill="1" applyBorder="1" applyAlignment="1" applyProtection="1">
      <alignment horizontal="left"/>
      <protection locked="0"/>
    </xf>
    <xf numFmtId="0" fontId="14" fillId="2" borderId="1" xfId="1" applyFont="1" applyFill="1" applyBorder="1" applyAlignment="1" applyProtection="1">
      <alignment horizontal="left"/>
      <protection locked="0"/>
    </xf>
    <xf numFmtId="0" fontId="15" fillId="2" borderId="1" xfId="1" applyFont="1" applyFill="1" applyBorder="1" applyAlignment="1" applyProtection="1">
      <alignment horizontal="right"/>
      <protection locked="0"/>
    </xf>
    <xf numFmtId="0" fontId="18" fillId="2" borderId="2" xfId="1" applyFont="1" applyFill="1" applyBorder="1" applyAlignment="1" applyProtection="1">
      <alignment horizontal="left"/>
      <protection locked="0"/>
    </xf>
    <xf numFmtId="0" fontId="18" fillId="2" borderId="2" xfId="1" applyFont="1" applyFill="1" applyBorder="1" applyAlignment="1" applyProtection="1">
      <alignment horizontal="right"/>
      <protection locked="0"/>
    </xf>
    <xf numFmtId="0" fontId="18" fillId="2" borderId="13" xfId="1" applyFont="1" applyFill="1" applyBorder="1" applyProtection="1">
      <protection locked="0"/>
    </xf>
    <xf numFmtId="0" fontId="18" fillId="2" borderId="13" xfId="1" applyFont="1" applyFill="1" applyBorder="1" applyAlignment="1" applyProtection="1">
      <alignment horizontal="right"/>
      <protection locked="0"/>
    </xf>
    <xf numFmtId="0" fontId="14" fillId="2" borderId="5" xfId="1" applyFont="1" applyFill="1" applyBorder="1" applyAlignment="1" applyProtection="1">
      <alignment horizontal="left"/>
      <protection locked="0"/>
    </xf>
    <xf numFmtId="0" fontId="18" fillId="2" borderId="5" xfId="1" applyFont="1" applyFill="1" applyBorder="1" applyAlignment="1" applyProtection="1">
      <alignment horizontal="right"/>
      <protection locked="0"/>
    </xf>
    <xf numFmtId="0" fontId="14" fillId="2" borderId="11" xfId="1" applyFont="1" applyFill="1" applyBorder="1" applyAlignment="1" applyProtection="1">
      <alignment horizontal="left"/>
      <protection locked="0"/>
    </xf>
    <xf numFmtId="172" fontId="18" fillId="2" borderId="11" xfId="1" applyNumberFormat="1" applyFont="1" applyFill="1" applyBorder="1" applyAlignment="1" applyProtection="1">
      <alignment horizontal="right"/>
      <protection locked="0"/>
    </xf>
    <xf numFmtId="0" fontId="18" fillId="2" borderId="11" xfId="1" applyFont="1" applyFill="1" applyBorder="1" applyAlignment="1" applyProtection="1">
      <alignment horizontal="right"/>
      <protection locked="0"/>
    </xf>
    <xf numFmtId="0" fontId="14" fillId="2" borderId="10" xfId="1" applyFont="1" applyFill="1" applyBorder="1" applyAlignment="1" applyProtection="1">
      <alignment horizontal="left"/>
      <protection locked="0"/>
    </xf>
    <xf numFmtId="0" fontId="18" fillId="2" borderId="0" xfId="0" applyFont="1" applyFill="1" applyProtection="1">
      <protection locked="0"/>
    </xf>
    <xf numFmtId="0" fontId="1" fillId="2" borderId="0" xfId="0" applyFont="1" applyFill="1" applyAlignment="1" applyProtection="1">
      <alignment vertical="center"/>
      <protection locked="0"/>
    </xf>
    <xf numFmtId="0" fontId="9" fillId="4" borderId="6" xfId="1" applyFont="1" applyFill="1" applyBorder="1" applyAlignment="1" applyProtection="1">
      <alignment horizontal="right" shrinkToFit="1"/>
      <protection locked="0"/>
    </xf>
    <xf numFmtId="0" fontId="9" fillId="0" borderId="18" xfId="1" applyFont="1" applyBorder="1" applyAlignment="1" applyProtection="1">
      <alignment horizontal="right" shrinkToFit="1"/>
      <protection locked="0"/>
    </xf>
    <xf numFmtId="0" fontId="17" fillId="0" borderId="18" xfId="1" applyFont="1" applyBorder="1" applyAlignment="1">
      <alignment horizontal="left"/>
    </xf>
    <xf numFmtId="0" fontId="17" fillId="0" borderId="18" xfId="1" applyFont="1" applyBorder="1" applyAlignment="1" applyProtection="1">
      <alignment horizontal="left"/>
      <protection hidden="1"/>
    </xf>
    <xf numFmtId="0" fontId="9" fillId="6" borderId="11" xfId="1" applyFont="1" applyFill="1" applyBorder="1" applyAlignment="1" applyProtection="1">
      <alignment horizontal="left"/>
      <protection locked="0"/>
    </xf>
    <xf numFmtId="0" fontId="9" fillId="6" borderId="10" xfId="1" applyFont="1" applyFill="1" applyBorder="1" applyAlignment="1" applyProtection="1">
      <alignment horizontal="left"/>
      <protection locked="0"/>
    </xf>
    <xf numFmtId="0" fontId="17" fillId="0" borderId="8" xfId="1" applyFont="1" applyBorder="1" applyAlignment="1">
      <alignment horizontal="left"/>
    </xf>
    <xf numFmtId="0" fontId="16" fillId="0" borderId="1" xfId="1" applyFont="1" applyBorder="1" applyAlignment="1">
      <alignment horizontal="left"/>
    </xf>
    <xf numFmtId="9" fontId="9" fillId="6" borderId="11" xfId="1" applyNumberFormat="1" applyFont="1" applyFill="1" applyBorder="1" applyAlignment="1" applyProtection="1">
      <alignment horizontal="right" indent="1"/>
      <protection locked="0"/>
    </xf>
    <xf numFmtId="0" fontId="3" fillId="0" borderId="0" xfId="0" applyFont="1"/>
    <xf numFmtId="0" fontId="9" fillId="6" borderId="11" xfId="1" applyFont="1" applyFill="1" applyBorder="1" applyAlignment="1" applyProtection="1">
      <alignment horizontal="left"/>
      <protection locked="0"/>
    </xf>
    <xf numFmtId="0" fontId="9" fillId="6" borderId="10" xfId="1" applyFont="1" applyFill="1" applyBorder="1" applyAlignment="1" applyProtection="1">
      <alignment horizontal="left"/>
      <protection locked="0"/>
    </xf>
    <xf numFmtId="0" fontId="17" fillId="0" borderId="2" xfId="1" applyFont="1" applyBorder="1" applyAlignment="1">
      <alignment horizontal="left"/>
    </xf>
    <xf numFmtId="0" fontId="17" fillId="0" borderId="7" xfId="1" applyFont="1" applyBorder="1" applyAlignment="1">
      <alignment horizontal="left" vertical="center"/>
    </xf>
    <xf numFmtId="0" fontId="17" fillId="0" borderId="12" xfId="1" applyFont="1" applyBorder="1" applyAlignment="1">
      <alignment horizontal="left" vertical="center"/>
    </xf>
    <xf numFmtId="0" fontId="17" fillId="0" borderId="8" xfId="1" applyFont="1" applyBorder="1" applyAlignment="1">
      <alignment horizontal="left" vertical="center"/>
    </xf>
    <xf numFmtId="0" fontId="17" fillId="0" borderId="13" xfId="1" applyFont="1" applyBorder="1" applyAlignment="1">
      <alignment horizontal="left" vertical="center"/>
    </xf>
    <xf numFmtId="0" fontId="0" fillId="0" borderId="19" xfId="1" applyFont="1" applyBorder="1" applyAlignment="1">
      <alignment horizontal="left"/>
    </xf>
    <xf numFmtId="0" fontId="17" fillId="0" borderId="8" xfId="1" applyFont="1" applyBorder="1" applyAlignment="1">
      <alignment horizontal="left"/>
    </xf>
    <xf numFmtId="0" fontId="16" fillId="0" borderId="17" xfId="1" applyFont="1" applyBorder="1" applyAlignment="1">
      <alignment horizontal="left" vertical="center"/>
    </xf>
    <xf numFmtId="0" fontId="16" fillId="0" borderId="18" xfId="1" applyFont="1" applyBorder="1" applyAlignment="1">
      <alignment horizontal="left" vertical="center"/>
    </xf>
    <xf numFmtId="0" fontId="16" fillId="0" borderId="0" xfId="1" applyFont="1" applyAlignment="1">
      <alignment horizontal="center" wrapText="1"/>
    </xf>
    <xf numFmtId="0" fontId="16" fillId="0" borderId="3" xfId="1" applyFont="1" applyBorder="1" applyAlignment="1">
      <alignment horizontal="center" wrapText="1"/>
    </xf>
    <xf numFmtId="0" fontId="17" fillId="0" borderId="13" xfId="1" applyFont="1" applyBorder="1" applyAlignment="1">
      <alignment horizontal="left"/>
    </xf>
    <xf numFmtId="0" fontId="9" fillId="4" borderId="15" xfId="1" applyFont="1" applyFill="1" applyBorder="1" applyAlignment="1" applyProtection="1">
      <alignment horizontal="right" shrinkToFit="1"/>
      <protection locked="0"/>
    </xf>
    <xf numFmtId="0" fontId="9" fillId="6" borderId="5" xfId="1" applyFont="1" applyFill="1" applyBorder="1" applyAlignment="1" applyProtection="1">
      <alignment horizontal="left"/>
      <protection locked="0"/>
    </xf>
    <xf numFmtId="1" fontId="9" fillId="4" borderId="9" xfId="1" applyNumberFormat="1" applyFont="1" applyFill="1" applyBorder="1" applyAlignment="1" applyProtection="1">
      <alignment horizontal="right"/>
      <protection locked="0"/>
    </xf>
    <xf numFmtId="0" fontId="9" fillId="4" borderId="14" xfId="1" applyFont="1" applyFill="1" applyBorder="1" applyAlignment="1" applyProtection="1">
      <alignment horizontal="right" shrinkToFit="1"/>
      <protection locked="0"/>
    </xf>
    <xf numFmtId="0" fontId="7" fillId="0" borderId="0" xfId="2" applyFont="1" applyFill="1" applyAlignment="1" applyProtection="1">
      <alignment horizontal="left" vertical="center"/>
      <protection hidden="1"/>
    </xf>
    <xf numFmtId="0" fontId="16" fillId="0" borderId="1" xfId="1" applyFont="1" applyBorder="1" applyAlignment="1">
      <alignment horizontal="left"/>
    </xf>
    <xf numFmtId="0" fontId="9" fillId="4" borderId="3" xfId="1" applyFont="1" applyFill="1" applyBorder="1" applyAlignment="1" applyProtection="1">
      <alignment horizontal="right" shrinkToFit="1"/>
      <protection locked="0" hidden="1"/>
    </xf>
    <xf numFmtId="0" fontId="9" fillId="5" borderId="4" xfId="1" applyFont="1" applyFill="1" applyBorder="1" applyAlignment="1" applyProtection="1">
      <alignment horizontal="left" shrinkToFit="1"/>
      <protection locked="0"/>
    </xf>
    <xf numFmtId="0" fontId="21" fillId="0" borderId="20" xfId="0" applyFont="1" applyBorder="1" applyAlignment="1" applyProtection="1">
      <alignment horizontal="left" vertical="center"/>
      <protection hidden="1"/>
    </xf>
    <xf numFmtId="0" fontId="18" fillId="2" borderId="23" xfId="1" applyFont="1" applyFill="1" applyBorder="1" applyAlignment="1" applyProtection="1">
      <alignment horizontal="left" vertical="center" wrapText="1"/>
      <protection locked="0"/>
    </xf>
    <xf numFmtId="0" fontId="18" fillId="2" borderId="12" xfId="1" applyFont="1" applyFill="1" applyBorder="1" applyAlignment="1" applyProtection="1">
      <alignment horizontal="left" vertical="center" wrapText="1"/>
      <protection locked="0"/>
    </xf>
    <xf numFmtId="0" fontId="7" fillId="7" borderId="20" xfId="2" applyFont="1" applyFill="1" applyBorder="1" applyAlignment="1" applyProtection="1">
      <alignment horizontal="left" vertical="center"/>
      <protection locked="0" hidden="1"/>
    </xf>
    <xf numFmtId="0" fontId="7" fillId="8" borderId="20" xfId="2" applyFont="1" applyFill="1" applyBorder="1" applyAlignment="1" applyProtection="1">
      <alignment horizontal="left" vertical="center"/>
      <protection locked="0" hidden="1"/>
    </xf>
  </cellXfs>
  <cellStyles count="3">
    <cellStyle name="Hyperlink" xfId="2" builtinId="8"/>
    <cellStyle name="Normal" xfId="0" builtinId="0"/>
    <cellStyle name="normální 2" xfId="1" xr:uid="{00000000-0005-0000-0000-000002000000}"/>
  </cellStyles>
  <dxfs count="129">
    <dxf>
      <font>
        <color rgb="FFFFFF99"/>
      </font>
    </dxf>
    <dxf>
      <font>
        <color rgb="FFFFFF99"/>
      </font>
    </dxf>
    <dxf>
      <font>
        <color rgb="FFFFFF99"/>
      </font>
    </dxf>
    <dxf>
      <font>
        <color rgb="FFFFFF99"/>
      </font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strike/>
        <color theme="0" tint="-0.24994659260841701"/>
      </font>
    </dxf>
    <dxf>
      <font>
        <strike/>
        <color theme="0" tint="-0.24994659260841701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FF99"/>
      </font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strike/>
        <color theme="0" tint="-0.24994659260841701"/>
      </font>
    </dxf>
    <dxf>
      <font>
        <strike/>
        <color theme="0" tint="-0.24994659260841701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strike/>
        <color theme="0" tint="-0.24994659260841701"/>
      </font>
    </dxf>
    <dxf>
      <font>
        <strike/>
        <color theme="0" tint="-0.24994659260841701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AFD7FF"/>
        </patternFill>
      </fill>
    </dxf>
    <dxf>
      <font>
        <color auto="1"/>
      </font>
      <fill>
        <patternFill>
          <bgColor rgb="FFAFD7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strike/>
        <color theme="0" tint="-0.24994659260841701"/>
      </font>
    </dxf>
    <dxf>
      <font>
        <strike/>
        <color theme="0" tint="-0.24994659260841701"/>
      </font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cs-CZ"/>
              <a:t>Chart No. 1</a:t>
            </a:r>
          </a:p>
        </c:rich>
      </c:tx>
      <c:layout>
        <c:manualLayout>
          <c:xMode val="edge"/>
          <c:yMode val="edge"/>
          <c:x val="0.38427073537899004"/>
          <c:y val="0.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917946379203881"/>
          <c:y val="0.21631023622047243"/>
          <c:w val="0.73098189097454569"/>
          <c:h val="0.7268696062992126"/>
        </c:manualLayout>
      </c:layout>
      <c:scatterChart>
        <c:scatterStyle val="smoothMarker"/>
        <c:varyColors val="0"/>
        <c:ser>
          <c:idx val="0"/>
          <c:order val="0"/>
          <c:tx>
            <c:v>T1 (°C)</c:v>
          </c:tx>
          <c:marker>
            <c:symbol val="none"/>
          </c:marker>
          <c:xVal>
            <c:numRef>
              <c:f>'Model Report'!$C$11:$C$610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'Model Report'!$D$11:$D$610</c:f>
              <c:numCache>
                <c:formatCode>General</c:formatCode>
                <c:ptCount val="60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1C-403C-9F6F-69B129C8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375904"/>
        <c:axId val="379375072"/>
      </c:scatterChart>
      <c:valAx>
        <c:axId val="37937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cs-CZ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379375072"/>
        <c:crosses val="autoZero"/>
        <c:crossBetween val="midCat"/>
      </c:valAx>
      <c:valAx>
        <c:axId val="379375072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379375904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cs-CZ"/>
              <a:t>Chart No. 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01430858666721"/>
          <c:y val="0.18031023622047243"/>
          <c:w val="0.72282009970049443"/>
          <c:h val="0.7268696062992126"/>
        </c:manualLayout>
      </c:layout>
      <c:scatterChart>
        <c:scatterStyle val="smoothMarker"/>
        <c:varyColors val="0"/>
        <c:ser>
          <c:idx val="0"/>
          <c:order val="0"/>
          <c:tx>
            <c:v>T2 (°C)</c:v>
          </c:tx>
          <c:marker>
            <c:symbol val="none"/>
          </c:marker>
          <c:xVal>
            <c:numRef>
              <c:f>'Model Report'!$C$11:$C$610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'Model Report'!$E$11:$E$610</c:f>
              <c:numCache>
                <c:formatCode>General</c:formatCode>
                <c:ptCount val="600"/>
                <c:pt idx="0">
                  <c:v>40.794124671602574</c:v>
                </c:pt>
                <c:pt idx="1">
                  <c:v>40.794124671602574</c:v>
                </c:pt>
                <c:pt idx="2">
                  <c:v>40.794124671602574</c:v>
                </c:pt>
                <c:pt idx="3">
                  <c:v>40.794124671602574</c:v>
                </c:pt>
                <c:pt idx="4">
                  <c:v>40.794124671602574</c:v>
                </c:pt>
                <c:pt idx="5">
                  <c:v>40.794124671602574</c:v>
                </c:pt>
                <c:pt idx="6">
                  <c:v>40.794124671602574</c:v>
                </c:pt>
                <c:pt idx="7">
                  <c:v>40.794124671602574</c:v>
                </c:pt>
                <c:pt idx="8">
                  <c:v>40.794124671602574</c:v>
                </c:pt>
                <c:pt idx="9">
                  <c:v>40.794124671602574</c:v>
                </c:pt>
                <c:pt idx="10">
                  <c:v>40.794124671602574</c:v>
                </c:pt>
                <c:pt idx="11">
                  <c:v>40.794124671602574</c:v>
                </c:pt>
                <c:pt idx="12">
                  <c:v>40.794124671602574</c:v>
                </c:pt>
                <c:pt idx="13">
                  <c:v>40.794124671602574</c:v>
                </c:pt>
                <c:pt idx="14">
                  <c:v>40.794124671602574</c:v>
                </c:pt>
                <c:pt idx="15">
                  <c:v>40.794124671602574</c:v>
                </c:pt>
                <c:pt idx="16">
                  <c:v>40.794124671602574</c:v>
                </c:pt>
                <c:pt idx="17">
                  <c:v>40.794124671602574</c:v>
                </c:pt>
                <c:pt idx="18">
                  <c:v>40.794124671602574</c:v>
                </c:pt>
                <c:pt idx="19">
                  <c:v>40.794124671602574</c:v>
                </c:pt>
                <c:pt idx="20">
                  <c:v>40.794124671602574</c:v>
                </c:pt>
                <c:pt idx="21">
                  <c:v>40.794124671602574</c:v>
                </c:pt>
                <c:pt idx="22">
                  <c:v>40.794124671602574</c:v>
                </c:pt>
                <c:pt idx="23">
                  <c:v>40.794124671602574</c:v>
                </c:pt>
                <c:pt idx="24">
                  <c:v>40.794124671602574</c:v>
                </c:pt>
                <c:pt idx="25">
                  <c:v>40.794124671602574</c:v>
                </c:pt>
                <c:pt idx="26">
                  <c:v>40.794124671602574</c:v>
                </c:pt>
                <c:pt idx="27">
                  <c:v>40.794124671602574</c:v>
                </c:pt>
                <c:pt idx="28">
                  <c:v>40.794124671602574</c:v>
                </c:pt>
                <c:pt idx="29">
                  <c:v>40.794124671602574</c:v>
                </c:pt>
                <c:pt idx="30">
                  <c:v>40.794124671602574</c:v>
                </c:pt>
                <c:pt idx="31">
                  <c:v>40.794124671602574</c:v>
                </c:pt>
                <c:pt idx="32">
                  <c:v>40.794124671602574</c:v>
                </c:pt>
                <c:pt idx="33">
                  <c:v>40.794124671602574</c:v>
                </c:pt>
                <c:pt idx="34">
                  <c:v>40.794124671602574</c:v>
                </c:pt>
                <c:pt idx="35">
                  <c:v>40.794124671602574</c:v>
                </c:pt>
                <c:pt idx="36">
                  <c:v>40.794124671602574</c:v>
                </c:pt>
                <c:pt idx="37">
                  <c:v>40.794124671602574</c:v>
                </c:pt>
                <c:pt idx="38">
                  <c:v>40.794124671602574</c:v>
                </c:pt>
                <c:pt idx="39">
                  <c:v>40.794124671602574</c:v>
                </c:pt>
                <c:pt idx="40">
                  <c:v>40.794124671602574</c:v>
                </c:pt>
                <c:pt idx="41">
                  <c:v>40.794124671602574</c:v>
                </c:pt>
                <c:pt idx="42">
                  <c:v>40.794124671602574</c:v>
                </c:pt>
                <c:pt idx="43">
                  <c:v>40.794124671602574</c:v>
                </c:pt>
                <c:pt idx="44">
                  <c:v>40.794124671602574</c:v>
                </c:pt>
                <c:pt idx="45">
                  <c:v>40.794124671602574</c:v>
                </c:pt>
                <c:pt idx="46">
                  <c:v>40.794124671602574</c:v>
                </c:pt>
                <c:pt idx="47">
                  <c:v>40.794124671602574</c:v>
                </c:pt>
                <c:pt idx="48">
                  <c:v>40.794124671602574</c:v>
                </c:pt>
                <c:pt idx="49">
                  <c:v>40.794124671602574</c:v>
                </c:pt>
                <c:pt idx="50">
                  <c:v>40.794124671602574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9B-4ECA-A018-E8E8F5AC4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375904"/>
        <c:axId val="379371744"/>
      </c:scatterChart>
      <c:valAx>
        <c:axId val="37937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cs-CZ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379371744"/>
        <c:crosses val="autoZero"/>
        <c:crossBetween val="midCat"/>
      </c:valAx>
      <c:valAx>
        <c:axId val="379371744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379375904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cs-CZ"/>
              <a:t>Chart No. 1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074949622524998"/>
          <c:y val="0.23223841997191483"/>
          <c:w val="0.73221717820986665"/>
          <c:h val="0.64666299212598422"/>
        </c:manualLayout>
      </c:layout>
      <c:scatterChart>
        <c:scatterStyle val="smoothMarker"/>
        <c:varyColors val="0"/>
        <c:ser>
          <c:idx val="0"/>
          <c:order val="0"/>
          <c:tx>
            <c:v>T1 (°C)</c:v>
          </c:tx>
          <c:marker>
            <c:symbol val="none"/>
          </c:marker>
          <c:xVal>
            <c:numRef>
              <c:f>'Closed Loop PI'!$C$11:$C$610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'Closed Loop PI'!$D$11:$D$610</c:f>
              <c:numCache>
                <c:formatCode>General</c:formatCode>
                <c:ptCount val="60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60-4291-B344-3FDC75E2E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37888"/>
        <c:axId val="425238720"/>
      </c:scatterChart>
      <c:valAx>
        <c:axId val="42523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cs-CZ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425238720"/>
        <c:crosses val="autoZero"/>
        <c:crossBetween val="midCat"/>
      </c:valAx>
      <c:valAx>
        <c:axId val="425238720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425237888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cs-CZ"/>
              <a:t>Chart No. 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 (°C)</c:v>
          </c:tx>
          <c:marker>
            <c:symbol val="none"/>
          </c:marker>
          <c:xVal>
            <c:numRef>
              <c:f>'Closed Loop PI'!$C$11:$C$610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'Closed Loop PI'!$E$11:$E$610</c:f>
              <c:numCache>
                <c:formatCode>General</c:formatCode>
                <c:ptCount val="600"/>
                <c:pt idx="0">
                  <c:v>40.794124671602574</c:v>
                </c:pt>
                <c:pt idx="1">
                  <c:v>40.794124671602574</c:v>
                </c:pt>
                <c:pt idx="2">
                  <c:v>40.794124671602574</c:v>
                </c:pt>
                <c:pt idx="3">
                  <c:v>40.794124671602574</c:v>
                </c:pt>
                <c:pt idx="4">
                  <c:v>40.794124671602574</c:v>
                </c:pt>
                <c:pt idx="5">
                  <c:v>40.794124671602574</c:v>
                </c:pt>
                <c:pt idx="6">
                  <c:v>40.794124671602574</c:v>
                </c:pt>
                <c:pt idx="7">
                  <c:v>40.794124671602574</c:v>
                </c:pt>
                <c:pt idx="8">
                  <c:v>40.794124671602574</c:v>
                </c:pt>
                <c:pt idx="9">
                  <c:v>40.794124671602574</c:v>
                </c:pt>
                <c:pt idx="10">
                  <c:v>40.794124671602574</c:v>
                </c:pt>
                <c:pt idx="11">
                  <c:v>40.794124671602574</c:v>
                </c:pt>
                <c:pt idx="12">
                  <c:v>40.794124671602574</c:v>
                </c:pt>
                <c:pt idx="13">
                  <c:v>40.794124671602574</c:v>
                </c:pt>
                <c:pt idx="14">
                  <c:v>40.794124671602574</c:v>
                </c:pt>
                <c:pt idx="15">
                  <c:v>40.794124671602574</c:v>
                </c:pt>
                <c:pt idx="16">
                  <c:v>40.794124671602574</c:v>
                </c:pt>
                <c:pt idx="17">
                  <c:v>40.794124671602574</c:v>
                </c:pt>
                <c:pt idx="18">
                  <c:v>40.794124671602574</c:v>
                </c:pt>
                <c:pt idx="19">
                  <c:v>40.794124671602574</c:v>
                </c:pt>
                <c:pt idx="20">
                  <c:v>40.794124671602574</c:v>
                </c:pt>
                <c:pt idx="21">
                  <c:v>40.794124671602574</c:v>
                </c:pt>
                <c:pt idx="22">
                  <c:v>40.794124671602574</c:v>
                </c:pt>
                <c:pt idx="23">
                  <c:v>40.794124671602574</c:v>
                </c:pt>
                <c:pt idx="24">
                  <c:v>40.794124671602574</c:v>
                </c:pt>
                <c:pt idx="25">
                  <c:v>40.794124671602574</c:v>
                </c:pt>
                <c:pt idx="26">
                  <c:v>40.794124671602574</c:v>
                </c:pt>
                <c:pt idx="27">
                  <c:v>40.794124671602574</c:v>
                </c:pt>
                <c:pt idx="28">
                  <c:v>40.794124671602574</c:v>
                </c:pt>
                <c:pt idx="29">
                  <c:v>40.794124671602574</c:v>
                </c:pt>
                <c:pt idx="30">
                  <c:v>40.794124671602574</c:v>
                </c:pt>
                <c:pt idx="31">
                  <c:v>40.794124671602574</c:v>
                </c:pt>
                <c:pt idx="32">
                  <c:v>40.794124671602574</c:v>
                </c:pt>
                <c:pt idx="33">
                  <c:v>40.794124671602574</c:v>
                </c:pt>
                <c:pt idx="34">
                  <c:v>40.794124671602574</c:v>
                </c:pt>
                <c:pt idx="35">
                  <c:v>40.794124671602574</c:v>
                </c:pt>
                <c:pt idx="36">
                  <c:v>40.794124671602574</c:v>
                </c:pt>
                <c:pt idx="37">
                  <c:v>40.794124671602574</c:v>
                </c:pt>
                <c:pt idx="38">
                  <c:v>40.794124671602574</c:v>
                </c:pt>
                <c:pt idx="39">
                  <c:v>40.794124671602574</c:v>
                </c:pt>
                <c:pt idx="40">
                  <c:v>40.794124671602574</c:v>
                </c:pt>
                <c:pt idx="41">
                  <c:v>40.794124671602574</c:v>
                </c:pt>
                <c:pt idx="42">
                  <c:v>40.794124671602574</c:v>
                </c:pt>
                <c:pt idx="43">
                  <c:v>40.794124671602574</c:v>
                </c:pt>
                <c:pt idx="44">
                  <c:v>40.794124671602574</c:v>
                </c:pt>
                <c:pt idx="45">
                  <c:v>40.794124671602574</c:v>
                </c:pt>
                <c:pt idx="46">
                  <c:v>40.794124671602574</c:v>
                </c:pt>
                <c:pt idx="47">
                  <c:v>40.794124671602574</c:v>
                </c:pt>
                <c:pt idx="48">
                  <c:v>40.794124671602574</c:v>
                </c:pt>
                <c:pt idx="49">
                  <c:v>40.794124671602574</c:v>
                </c:pt>
                <c:pt idx="50">
                  <c:v>40.794124671602574</c:v>
                </c:pt>
                <c:pt idx="51">
                  <c:v>40.844124671602572</c:v>
                </c:pt>
                <c:pt idx="52">
                  <c:v>40.889707188918074</c:v>
                </c:pt>
                <c:pt idx="53">
                  <c:v>40.931165778646914</c:v>
                </c:pt>
                <c:pt idx="54">
                  <c:v>40.968776606278134</c:v>
                </c:pt>
                <c:pt idx="55">
                  <c:v>41.002799416158119</c:v>
                </c:pt>
                <c:pt idx="56">
                  <c:v>41.033478448034359</c:v>
                </c:pt>
                <c:pt idx="57">
                  <c:v>41.061043304390523</c:v>
                </c:pt>
                <c:pt idx="58">
                  <c:v>41.085709771147364</c:v>
                </c:pt>
                <c:pt idx="59">
                  <c:v>41.107680594171633</c:v>
                </c:pt>
                <c:pt idx="60">
                  <c:v>41.127146213909676</c:v>
                </c:pt>
                <c:pt idx="61">
                  <c:v>41.144285460343127</c:v>
                </c:pt>
                <c:pt idx="62">
                  <c:v>41.159266210351134</c:v>
                </c:pt>
                <c:pt idx="63">
                  <c:v>41.172246009455925</c:v>
                </c:pt>
                <c:pt idx="64">
                  <c:v>41.183372659826844</c:v>
                </c:pt>
                <c:pt idx="65">
                  <c:v>41.192784776321048</c:v>
                </c:pt>
                <c:pt idx="66">
                  <c:v>41.200612312247266</c:v>
                </c:pt>
                <c:pt idx="67">
                  <c:v>41.206977056451954</c:v>
                </c:pt>
                <c:pt idx="68">
                  <c:v>41.211993103244311</c:v>
                </c:pt>
                <c:pt idx="69">
                  <c:v>41.215767296598237</c:v>
                </c:pt>
                <c:pt idx="70">
                  <c:v>41.21839964999473</c:v>
                </c:pt>
                <c:pt idx="71">
                  <c:v>41.219983743197552</c:v>
                </c:pt>
                <c:pt idx="72">
                  <c:v>41.220607097187916</c:v>
                </c:pt>
                <c:pt idx="73">
                  <c:v>41.22035152842021</c:v>
                </c:pt>
                <c:pt idx="74">
                  <c:v>41.219293483500444</c:v>
                </c:pt>
                <c:pt idx="75">
                  <c:v>41.217504355331691</c:v>
                </c:pt>
                <c:pt idx="76">
                  <c:v>41.215050781716513</c:v>
                </c:pt>
                <c:pt idx="77">
                  <c:v>41.211994927354624</c:v>
                </c:pt>
                <c:pt idx="78">
                  <c:v>41.208394750125194</c:v>
                </c:pt>
                <c:pt idx="79">
                  <c:v>41.204304252496705</c:v>
                </c:pt>
                <c:pt idx="80">
                  <c:v>41.199773718863128</c:v>
                </c:pt>
                <c:pt idx="81">
                  <c:v>41.194849939563554</c:v>
                </c:pt>
                <c:pt idx="82">
                  <c:v>41.189576422302601</c:v>
                </c:pt>
                <c:pt idx="83">
                  <c:v>41.183993591651316</c:v>
                </c:pt>
                <c:pt idx="84">
                  <c:v>41.178138977272745</c:v>
                </c:pt>
                <c:pt idx="85">
                  <c:v>41.172047391482309</c:v>
                </c:pt>
                <c:pt idx="86">
                  <c:v>41.165751096721173</c:v>
                </c:pt>
                <c:pt idx="87">
                  <c:v>41.159279963490256</c:v>
                </c:pt>
                <c:pt idx="88">
                  <c:v>41.152661619263711</c:v>
                </c:pt>
                <c:pt idx="89">
                  <c:v>41.145921588873321</c:v>
                </c:pt>
                <c:pt idx="90">
                  <c:v>41.139083426829231</c:v>
                </c:pt>
                <c:pt idx="91">
                  <c:v>41.132168842017876</c:v>
                </c:pt>
                <c:pt idx="92">
                  <c:v>41.125197815194603</c:v>
                </c:pt>
                <c:pt idx="93">
                  <c:v>41.118188709666313</c:v>
                </c:pt>
                <c:pt idx="94">
                  <c:v>41.11115837553853</c:v>
                </c:pt>
                <c:pt idx="95">
                  <c:v>41.104122247881307</c:v>
                </c:pt>
                <c:pt idx="96">
                  <c:v>41.097094439149586</c:v>
                </c:pt>
                <c:pt idx="97">
                  <c:v>41.090087826175733</c:v>
                </c:pt>
                <c:pt idx="98">
                  <c:v>41.083114132034972</c:v>
                </c:pt>
                <c:pt idx="99">
                  <c:v>41.076184003068441</c:v>
                </c:pt>
                <c:pt idx="100">
                  <c:v>41.069307081333292</c:v>
                </c:pt>
                <c:pt idx="101">
                  <c:v>41.062492072734848</c:v>
                </c:pt>
                <c:pt idx="102">
                  <c:v>41.055746811082173</c:v>
                </c:pt>
                <c:pt idx="103">
                  <c:v>41.049078318295365</c:v>
                </c:pt>
                <c:pt idx="104">
                  <c:v>41.042492860980708</c:v>
                </c:pt>
                <c:pt idx="105">
                  <c:v>41.03599600357807</c:v>
                </c:pt>
                <c:pt idx="106">
                  <c:v>41.029592658273934</c:v>
                </c:pt>
                <c:pt idx="107">
                  <c:v>41.023287131863015</c:v>
                </c:pt>
                <c:pt idx="108">
                  <c:v>41.017083169731507</c:v>
                </c:pt>
                <c:pt idx="109">
                  <c:v>41.010983997125571</c:v>
                </c:pt>
                <c:pt idx="110">
                  <c:v>41.004992357859869</c:v>
                </c:pt>
                <c:pt idx="111">
                  <c:v>40.999110550612421</c:v>
                </c:pt>
                <c:pt idx="112">
                  <c:v>40.993340462944218</c:v>
                </c:pt>
                <c:pt idx="113">
                  <c:v>40.987683603174325</c:v>
                </c:pt>
                <c:pt idx="114">
                  <c:v>40.982141130234197</c:v>
                </c:pt>
                <c:pt idx="115">
                  <c:v>40.976713881617997</c:v>
                </c:pt>
                <c:pt idx="116">
                  <c:v>40.971402399539457</c:v>
                </c:pt>
                <c:pt idx="117">
                  <c:v>40.96620695539962</c:v>
                </c:pt>
                <c:pt idx="118">
                  <c:v>40.961127572664111</c:v>
                </c:pt>
                <c:pt idx="119">
                  <c:v>40.956164048243096</c:v>
                </c:pt>
                <c:pt idx="120">
                  <c:v>40.95131597246197</c:v>
                </c:pt>
                <c:pt idx="121">
                  <c:v>40.946582747705961</c:v>
                </c:pt>
                <c:pt idx="122">
                  <c:v>40.941963605817108</c:v>
                </c:pt>
                <c:pt idx="123">
                  <c:v>40.937457624317815</c:v>
                </c:pt>
                <c:pt idx="124">
                  <c:v>40.933063741530987</c:v>
                </c:pt>
                <c:pt idx="125">
                  <c:v>40.928780770662833</c:v>
                </c:pt>
                <c:pt idx="126">
                  <c:v>40.924607412910781</c:v>
                </c:pt>
                <c:pt idx="127">
                  <c:v>40.920542269655328</c:v>
                </c:pt>
                <c:pt idx="128">
                  <c:v>40.916583853791437</c:v>
                </c:pt>
                <c:pt idx="129">
                  <c:v>40.912730600251919</c:v>
                </c:pt>
                <c:pt idx="130">
                  <c:v>40.908980875772251</c:v>
                </c:pt>
                <c:pt idx="131">
                  <c:v>40.905332987943517</c:v>
                </c:pt>
                <c:pt idx="132">
                  <c:v>40.901785193597426</c:v>
                </c:pt>
                <c:pt idx="133">
                  <c:v>40.898335706564964</c:v>
                </c:pt>
                <c:pt idx="134">
                  <c:v>40.894982704847735</c:v>
                </c:pt>
                <c:pt idx="135">
                  <c:v>40.891724337238948</c:v>
                </c:pt>
                <c:pt idx="136">
                  <c:v>40.888558729428716</c:v>
                </c:pt>
                <c:pt idx="137">
                  <c:v>40.885483989626486</c:v>
                </c:pt>
                <c:pt idx="138">
                  <c:v>40.882498213731409</c:v>
                </c:pt>
                <c:pt idx="139">
                  <c:v>40.879599490079734</c:v>
                </c:pt>
                <c:pt idx="140">
                  <c:v>40.876785903796574</c:v>
                </c:pt>
                <c:pt idx="141">
                  <c:v>40.874055540777853</c:v>
                </c:pt>
                <c:pt idx="142">
                  <c:v>40.871406491326631</c:v>
                </c:pt>
                <c:pt idx="143">
                  <c:v>40.868836853466682</c:v>
                </c:pt>
                <c:pt idx="144">
                  <c:v>40.866344735954812</c:v>
                </c:pt>
                <c:pt idx="145">
                  <c:v>40.863928261012056</c:v>
                </c:pt>
                <c:pt idx="146">
                  <c:v>40.861585566792868</c:v>
                </c:pt>
                <c:pt idx="147">
                  <c:v>40.859314809610062</c:v>
                </c:pt>
                <c:pt idx="148">
                  <c:v>40.857114165932401</c:v>
                </c:pt>
                <c:pt idx="149">
                  <c:v>40.854981834170523</c:v>
                </c:pt>
                <c:pt idx="150">
                  <c:v>40.852916036266123</c:v>
                </c:pt>
                <c:pt idx="151">
                  <c:v>40.850915019098288</c:v>
                </c:pt>
                <c:pt idx="152">
                  <c:v>40.848977055720027</c:v>
                </c:pt>
                <c:pt idx="153">
                  <c:v>40.847100446437345</c:v>
                </c:pt>
                <c:pt idx="154">
                  <c:v>40.84528351974231</c:v>
                </c:pt>
                <c:pt idx="155">
                  <c:v>40.843524633111016</c:v>
                </c:pt>
                <c:pt idx="156">
                  <c:v>40.841822173676455</c:v>
                </c:pt>
                <c:pt idx="157">
                  <c:v>40.840174558785911</c:v>
                </c:pt>
                <c:pt idx="158">
                  <c:v>40.838580236451733</c:v>
                </c:pt>
                <c:pt idx="159">
                  <c:v>40.83703768570382</c:v>
                </c:pt>
                <c:pt idx="160">
                  <c:v>40.83554541685163</c:v>
                </c:pt>
                <c:pt idx="161">
                  <c:v>40.83410197166306</c:v>
                </c:pt>
                <c:pt idx="162">
                  <c:v>40.832705923466996</c:v>
                </c:pt>
                <c:pt idx="163">
                  <c:v>40.831355877185956</c:v>
                </c:pt>
                <c:pt idx="164">
                  <c:v>40.830050469304773</c:v>
                </c:pt>
                <c:pt idx="165">
                  <c:v>40.828788367780923</c:v>
                </c:pt>
                <c:pt idx="166">
                  <c:v>40.827568271901768</c:v>
                </c:pt>
                <c:pt idx="167">
                  <c:v>40.826388912093442</c:v>
                </c:pt>
                <c:pt idx="168">
                  <c:v>40.825249049686086</c:v>
                </c:pt>
                <c:pt idx="169">
                  <c:v>40.824147476639553</c:v>
                </c:pt>
                <c:pt idx="170">
                  <c:v>40.82308301523355</c:v>
                </c:pt>
                <c:pt idx="171">
                  <c:v>40.822054517725924</c:v>
                </c:pt>
                <c:pt idx="172">
                  <c:v>40.821060865982474</c:v>
                </c:pt>
                <c:pt idx="173">
                  <c:v>40.820100971081473</c:v>
                </c:pt>
                <c:pt idx="174">
                  <c:v>40.819173772895859</c:v>
                </c:pt>
                <c:pt idx="175">
                  <c:v>40.818278239655797</c:v>
                </c:pt>
                <c:pt idx="176">
                  <c:v>40.81741336749424</c:v>
                </c:pt>
                <c:pt idx="177">
                  <c:v>40.816578179977718</c:v>
                </c:pt>
                <c:pt idx="178">
                  <c:v>40.81577172762465</c:v>
                </c:pt>
                <c:pt idx="179">
                  <c:v>40.814993087413121</c:v>
                </c:pt>
                <c:pt idx="180">
                  <c:v>40.814241362279994</c:v>
                </c:pt>
                <c:pt idx="181">
                  <c:v>40.813515680613115</c:v>
                </c:pt>
                <c:pt idx="182">
                  <c:v>40.812815195738146</c:v>
                </c:pt>
                <c:pt idx="183">
                  <c:v>40.812139085401498</c:v>
                </c:pt>
                <c:pt idx="184">
                  <c:v>40.811486551250724</c:v>
                </c:pt>
                <c:pt idx="185">
                  <c:v>40.810856818313532</c:v>
                </c:pt>
                <c:pt idx="186">
                  <c:v>40.810249134476642</c:v>
                </c:pt>
                <c:pt idx="187">
                  <c:v>40.809662769965428</c:v>
                </c:pt>
                <c:pt idx="188">
                  <c:v>40.809097016825291</c:v>
                </c:pt>
                <c:pt idx="189">
                  <c:v>40.808551188405687</c:v>
                </c:pt>
                <c:pt idx="190">
                  <c:v>40.808024618847476</c:v>
                </c:pt>
                <c:pt idx="191">
                  <c:v>40.807516662574407</c:v>
                </c:pt>
                <c:pt idx="192">
                  <c:v>40.80702669378924</c:v>
                </c:pt>
                <c:pt idx="193">
                  <c:v>40.806554105975202</c:v>
                </c:pt>
                <c:pt idx="194">
                  <c:v>40.806098311403218</c:v>
                </c:pt>
                <c:pt idx="195">
                  <c:v>40.805658740645335</c:v>
                </c:pt>
                <c:pt idx="196">
                  <c:v>40.805234842094848</c:v>
                </c:pt>
                <c:pt idx="197">
                  <c:v>40.804826081493381</c:v>
                </c:pt>
                <c:pt idx="198">
                  <c:v>40.804431941465289</c:v>
                </c:pt>
                <c:pt idx="199">
                  <c:v>40.804051921059617</c:v>
                </c:pt>
                <c:pt idx="200">
                  <c:v>40.803685535299891</c:v>
                </c:pt>
                <c:pt idx="201">
                  <c:v>40.803332314741894</c:v>
                </c:pt>
                <c:pt idx="202">
                  <c:v>40.802991805039611</c:v>
                </c:pt>
                <c:pt idx="203">
                  <c:v>40.80266356651947</c:v>
                </c:pt>
                <c:pt idx="204">
                  <c:v>40.80234717376301</c:v>
                </c:pt>
                <c:pt idx="205">
                  <c:v>40.802042215198007</c:v>
                </c:pt>
                <c:pt idx="206">
                  <c:v>40.801748292698178</c:v>
                </c:pt>
                <c:pt idx="207">
                  <c:v>40.801465021191426</c:v>
                </c:pt>
                <c:pt idx="208">
                  <c:v>40.801192028276716</c:v>
                </c:pt>
                <c:pt idx="209">
                  <c:v>40.800928953849549</c:v>
                </c:pt>
                <c:pt idx="210">
                  <c:v>40.800675449735984</c:v>
                </c:pt>
                <c:pt idx="211">
                  <c:v>40.80043117933522</c:v>
                </c:pt>
                <c:pt idx="212">
                  <c:v>40.800195817270676</c:v>
                </c:pt>
                <c:pt idx="213">
                  <c:v>40.79996904904953</c:v>
                </c:pt>
                <c:pt idx="214">
                  <c:v>40.799750570730566</c:v>
                </c:pt>
                <c:pt idx="215">
                  <c:v>40.799540088600388</c:v>
                </c:pt>
                <c:pt idx="216">
                  <c:v>40.799337318857752</c:v>
                </c:pt>
                <c:pt idx="217">
                  <c:v>40.799141987306072</c:v>
                </c:pt>
                <c:pt idx="218">
                  <c:v>40.798953829053843</c:v>
                </c:pt>
                <c:pt idx="219">
                  <c:v>40.798772588223031</c:v>
                </c:pt>
                <c:pt idx="220">
                  <c:v>40.798598017665157</c:v>
                </c:pt>
                <c:pt idx="221">
                  <c:v>40.798429878685056</c:v>
                </c:pt>
                <c:pt idx="222">
                  <c:v>40.798267940772163</c:v>
                </c:pt>
                <c:pt idx="223">
                  <c:v>40.798111981339183</c:v>
                </c:pt>
                <c:pt idx="224">
                  <c:v>40.797961785467983</c:v>
                </c:pt>
                <c:pt idx="225">
                  <c:v>40.797817145662655</c:v>
                </c:pt>
                <c:pt idx="226">
                  <c:v>40.797677861609529</c:v>
                </c:pt>
                <c:pt idx="227">
                  <c:v>40.797543739944039</c:v>
                </c:pt>
                <c:pt idx="228">
                  <c:v>40.797414594024296</c:v>
                </c:pt>
                <c:pt idx="229">
                  <c:v>40.79729024371121</c:v>
                </c:pt>
                <c:pt idx="230">
                  <c:v>40.797170515155038</c:v>
                </c:pt>
                <c:pt idx="231">
                  <c:v>40.797055240588222</c:v>
                </c:pt>
                <c:pt idx="232">
                  <c:v>40.796944258124334</c:v>
                </c:pt>
                <c:pt idx="233">
                  <c:v>40.796837411563068</c:v>
                </c:pt>
                <c:pt idx="234">
                  <c:v>40.796734550201016</c:v>
                </c:pt>
                <c:pt idx="235">
                  <c:v>40.796635528648224</c:v>
                </c:pt>
                <c:pt idx="236">
                  <c:v>40.796540206650285</c:v>
                </c:pt>
                <c:pt idx="237">
                  <c:v>40.796448448915875</c:v>
                </c:pt>
                <c:pt idx="238">
                  <c:v>40.796360124949615</c:v>
                </c:pt>
                <c:pt idx="239">
                  <c:v>40.796275108890057</c:v>
                </c:pt>
                <c:pt idx="240">
                  <c:v>40.796193279352742</c:v>
                </c:pt>
                <c:pt idx="241">
                  <c:v>40.796114519278149</c:v>
                </c:pt>
                <c:pt idx="242">
                  <c:v>40.796038715784405</c:v>
                </c:pt>
                <c:pt idx="243">
                  <c:v>40.795965760024657</c:v>
                </c:pt>
                <c:pt idx="244">
                  <c:v>40.795895547048943</c:v>
                </c:pt>
                <c:pt idx="245">
                  <c:v>40.795827975670498</c:v>
                </c:pt>
                <c:pt idx="246">
                  <c:v>40.795762948336289</c:v>
                </c:pt>
                <c:pt idx="247">
                  <c:v>40.795700371001722</c:v>
                </c:pt>
                <c:pt idx="248">
                  <c:v>40.795640153009423</c:v>
                </c:pt>
                <c:pt idx="249">
                  <c:v>40.795582206971879</c:v>
                </c:pt>
                <c:pt idx="250">
                  <c:v>40.795526448657959</c:v>
                </c:pt>
                <c:pt idx="251">
                  <c:v>40.795472796883089</c:v>
                </c:pt>
                <c:pt idx="252">
                  <c:v>40.795421173403042</c:v>
                </c:pt>
                <c:pt idx="253">
                  <c:v>40.795371502811207</c:v>
                </c:pt>
                <c:pt idx="254">
                  <c:v>40.795323712439284</c:v>
                </c:pt>
                <c:pt idx="255">
                  <c:v>40.795277732261191</c:v>
                </c:pt>
                <c:pt idx="256">
                  <c:v>40.79523349480025</c:v>
                </c:pt>
                <c:pt idx="257">
                  <c:v>40.795190935039386</c:v>
                </c:pt>
                <c:pt idx="258">
                  <c:v>40.795149990334366</c:v>
                </c:pt>
                <c:pt idx="259">
                  <c:v>40.795110600329956</c:v>
                </c:pt>
                <c:pt idx="260">
                  <c:v>40.795072706878855</c:v>
                </c:pt>
                <c:pt idx="261">
                  <c:v>40.795036253963396</c:v>
                </c:pt>
                <c:pt idx="262">
                  <c:v>40.795001187619889</c:v>
                </c:pt>
                <c:pt idx="263">
                  <c:v>40.794967455865503</c:v>
                </c:pt>
                <c:pt idx="264">
                  <c:v>40.794935008627682</c:v>
                </c:pt>
                <c:pt idx="265">
                  <c:v>40.794903797675907</c:v>
                </c:pt>
                <c:pt idx="266">
                  <c:v>40.794873776555846</c:v>
                </c:pt>
                <c:pt idx="267">
                  <c:v>40.794844900525717</c:v>
                </c:pt>
                <c:pt idx="268">
                  <c:v>40.794817126494856</c:v>
                </c:pt>
                <c:pt idx="269">
                  <c:v>40.794790412964403</c:v>
                </c:pt>
                <c:pt idx="270">
                  <c:v>40.794764719970033</c:v>
                </c:pt>
                <c:pt idx="271">
                  <c:v>40.79474000902664</c:v>
                </c:pt>
                <c:pt idx="272">
                  <c:v>40.79471624307498</c:v>
                </c:pt>
                <c:pt idx="273">
                  <c:v>40.794693386430154</c:v>
                </c:pt>
                <c:pt idx="274">
                  <c:v>40.794671404731858</c:v>
                </c:pt>
                <c:pt idx="275">
                  <c:v>40.794650264896411</c:v>
                </c:pt>
                <c:pt idx="276">
                  <c:v>40.794629935070418</c:v>
                </c:pt>
                <c:pt idx="277">
                  <c:v>40.794610384586086</c:v>
                </c:pt>
                <c:pt idx="278">
                  <c:v>40.794591583918105</c:v>
                </c:pt>
                <c:pt idx="279">
                  <c:v>40.794573504642038</c:v>
                </c:pt>
                <c:pt idx="280">
                  <c:v>40.794556119394166</c:v>
                </c:pt>
                <c:pt idx="281">
                  <c:v>40.794539401832772</c:v>
                </c:pt>
                <c:pt idx="282">
                  <c:v>40.794523326600775</c:v>
                </c:pt>
                <c:pt idx="283">
                  <c:v>40.79450786928971</c:v>
                </c:pt>
                <c:pt idx="284">
                  <c:v>40.794493006404977</c:v>
                </c:pt>
                <c:pt idx="285">
                  <c:v>40.794478715332289</c:v>
                </c:pt>
                <c:pt idx="286">
                  <c:v>40.794464974305392</c:v>
                </c:pt>
                <c:pt idx="287">
                  <c:v>40.794451762374855</c:v>
                </c:pt>
                <c:pt idx="288">
                  <c:v>40.794439059378028</c:v>
                </c:pt>
                <c:pt idx="289">
                  <c:v>40.79442684591006</c:v>
                </c:pt>
                <c:pt idx="290">
                  <c:v>40.794415103295947</c:v>
                </c:pt>
                <c:pt idx="291">
                  <c:v>40.794403813563591</c:v>
                </c:pt>
                <c:pt idx="292">
                  <c:v>40.794392959417827</c:v>
                </c:pt>
                <c:pt idx="293">
                  <c:v>40.794382524215393</c:v>
                </c:pt>
                <c:pt idx="294">
                  <c:v>40.794372491940784</c:v>
                </c:pt>
                <c:pt idx="295">
                  <c:v>40.794362847182974</c:v>
                </c:pt>
                <c:pt idx="296">
                  <c:v>40.794353575113028</c:v>
                </c:pt>
                <c:pt idx="297">
                  <c:v>40.794344661462453</c:v>
                </c:pt>
                <c:pt idx="298">
                  <c:v>40.794336092502391</c:v>
                </c:pt>
                <c:pt idx="299">
                  <c:v>40.794327855023546</c:v>
                </c:pt>
                <c:pt idx="300">
                  <c:v>40.794319936316825</c:v>
                </c:pt>
                <c:pt idx="301">
                  <c:v>40.79431232415471</c:v>
                </c:pt>
                <c:pt idx="302">
                  <c:v>40.794305006773307</c:v>
                </c:pt>
                <c:pt idx="303">
                  <c:v>40.794297972855013</c:v>
                </c:pt>
                <c:pt idx="304">
                  <c:v>40.794291211511876</c:v>
                </c:pt>
                <c:pt idx="305">
                  <c:v>40.794284712269508</c:v>
                </c:pt>
                <c:pt idx="306">
                  <c:v>40.794278465051612</c:v>
                </c:pt>
                <c:pt idx="307">
                  <c:v>40.794272460165082</c:v>
                </c:pt>
                <c:pt idx="308">
                  <c:v>40.794266688285646</c:v>
                </c:pt>
                <c:pt idx="309">
                  <c:v>40.794261140444014</c:v>
                </c:pt>
                <c:pt idx="310">
                  <c:v>40.794255808012565</c:v>
                </c:pt>
                <c:pt idx="311">
                  <c:v>40.794250682692514</c:v>
                </c:pt>
                <c:pt idx="312">
                  <c:v>40.794245756501546</c:v>
                </c:pt>
                <c:pt idx="313">
                  <c:v>40.794241021761913</c:v>
                </c:pt>
                <c:pt idx="314">
                  <c:v>40.794236471088965</c:v>
                </c:pt>
                <c:pt idx="315">
                  <c:v>40.794232097380103</c:v>
                </c:pt>
                <c:pt idx="316">
                  <c:v>40.79422789380417</c:v>
                </c:pt>
                <c:pt idx="317">
                  <c:v>40.794223853791166</c:v>
                </c:pt>
                <c:pt idx="318">
                  <c:v>40.794219971022443</c:v>
                </c:pt>
                <c:pt idx="319">
                  <c:v>40.794216239421161</c:v>
                </c:pt>
                <c:pt idx="320">
                  <c:v>40.79421265314317</c:v>
                </c:pt>
                <c:pt idx="321">
                  <c:v>40.794209206568219</c:v>
                </c:pt>
                <c:pt idx="322">
                  <c:v>40.794205894291458</c:v>
                </c:pt>
                <c:pt idx="323">
                  <c:v>40.794202711115297</c:v>
                </c:pt>
                <c:pt idx="324">
                  <c:v>40.794199652041534</c:v>
                </c:pt>
                <c:pt idx="325">
                  <c:v>40.794196712263812</c:v>
                </c:pt>
                <c:pt idx="326">
                  <c:v>40.794193887160326</c:v>
                </c:pt>
                <c:pt idx="327">
                  <c:v>40.794191172286816</c:v>
                </c:pt>
                <c:pt idx="328">
                  <c:v>40.794188563369836</c:v>
                </c:pt>
                <c:pt idx="329">
                  <c:v>40.794186056300248</c:v>
                </c:pt>
                <c:pt idx="330">
                  <c:v>40.794183647126971</c:v>
                </c:pt>
                <c:pt idx="331">
                  <c:v>40.794181332050982</c:v>
                </c:pt>
                <c:pt idx="332">
                  <c:v>40.794179107419502</c:v>
                </c:pt>
                <c:pt idx="333">
                  <c:v>40.794176969720439</c:v>
                </c:pt>
                <c:pt idx="334">
                  <c:v>40.794174915577031</c:v>
                </c:pt>
                <c:pt idx="335">
                  <c:v>40.794172941742673</c:v>
                </c:pt>
                <c:pt idx="336">
                  <c:v>40.794171045095943</c:v>
                </c:pt>
                <c:pt idx="337">
                  <c:v>40.794169222635844</c:v>
                </c:pt>
                <c:pt idx="338">
                  <c:v>40.794167471477188</c:v>
                </c:pt>
                <c:pt idx="339">
                  <c:v>40.794165788846179</c:v>
                </c:pt>
                <c:pt idx="340">
                  <c:v>40.794164172076137</c:v>
                </c:pt>
                <c:pt idx="341">
                  <c:v>40.794162618603416</c:v>
                </c:pt>
                <c:pt idx="342">
                  <c:v>40.794161125963463</c:v>
                </c:pt>
                <c:pt idx="343">
                  <c:v>40.794159691787009</c:v>
                </c:pt>
                <c:pt idx="344">
                  <c:v>40.794158313796423</c:v>
                </c:pt>
                <c:pt idx="345">
                  <c:v>40.794156989802204</c:v>
                </c:pt>
                <c:pt idx="346">
                  <c:v>40.794155717699596</c:v>
                </c:pt>
                <c:pt idx="347">
                  <c:v>40.794154495465335</c:v>
                </c:pt>
                <c:pt idx="348">
                  <c:v>40.794153321154532</c:v>
                </c:pt>
                <c:pt idx="349">
                  <c:v>40.794152192897648</c:v>
                </c:pt>
                <c:pt idx="350">
                  <c:v>40.794151108897609</c:v>
                </c:pt>
                <c:pt idx="351">
                  <c:v>40.794150067427019</c:v>
                </c:pt>
                <c:pt idx="352">
                  <c:v>40.794149066825483</c:v>
                </c:pt>
                <c:pt idx="353">
                  <c:v>40.794148105497015</c:v>
                </c:pt>
                <c:pt idx="354">
                  <c:v>40.794147181907576</c:v>
                </c:pt>
                <c:pt idx="355">
                  <c:v>40.794146294582688</c:v>
                </c:pt>
                <c:pt idx="356">
                  <c:v>40.794145442105126</c:v>
                </c:pt>
                <c:pt idx="357">
                  <c:v>40.794144623112722</c:v>
                </c:pt>
                <c:pt idx="358">
                  <c:v>40.794143836296243</c:v>
                </c:pt>
                <c:pt idx="359">
                  <c:v>40.794143080397347</c:v>
                </c:pt>
                <c:pt idx="360">
                  <c:v>40.79414235420662</c:v>
                </c:pt>
                <c:pt idx="361">
                  <c:v>40.794141656561685</c:v>
                </c:pt>
                <c:pt idx="362">
                  <c:v>40.79414098634539</c:v>
                </c:pt>
                <c:pt idx="363">
                  <c:v>40.794140342484063</c:v>
                </c:pt>
                <c:pt idx="364">
                  <c:v>40.794139723945818</c:v>
                </c:pt>
                <c:pt idx="365">
                  <c:v>40.794139129738966</c:v>
                </c:pt>
                <c:pt idx="366">
                  <c:v>40.794138558910433</c:v>
                </c:pt>
                <c:pt idx="367">
                  <c:v>40.79413801054428</c:v>
                </c:pt>
                <c:pt idx="368">
                  <c:v>40.794137483760267</c:v>
                </c:pt>
                <c:pt idx="369">
                  <c:v>40.794136977712462</c:v>
                </c:pt>
                <c:pt idx="370">
                  <c:v>40.794136491587928</c:v>
                </c:pt>
                <c:pt idx="371">
                  <c:v>40.794136024605429</c:v>
                </c:pt>
                <c:pt idx="372">
                  <c:v>40.794135576014206</c:v>
                </c:pt>
                <c:pt idx="373">
                  <c:v>40.794135145092802</c:v>
                </c:pt>
                <c:pt idx="374">
                  <c:v>40.794134731147928</c:v>
                </c:pt>
                <c:pt idx="375">
                  <c:v>40.794134333513348</c:v>
                </c:pt>
                <c:pt idx="376">
                  <c:v>40.794133951548858</c:v>
                </c:pt>
                <c:pt idx="377">
                  <c:v>40.794133584639262</c:v>
                </c:pt>
                <c:pt idx="378">
                  <c:v>40.794133232193396</c:v>
                </c:pt>
                <c:pt idx="379">
                  <c:v>40.794132893643201</c:v>
                </c:pt>
                <c:pt idx="380">
                  <c:v>40.794132568442826</c:v>
                </c:pt>
                <c:pt idx="381">
                  <c:v>40.794132256067769</c:v>
                </c:pt>
                <c:pt idx="382">
                  <c:v>40.794131956014034</c:v>
                </c:pt>
                <c:pt idx="383">
                  <c:v>40.794131667797345</c:v>
                </c:pt>
                <c:pt idx="384">
                  <c:v>40.794131390952373</c:v>
                </c:pt>
                <c:pt idx="385">
                  <c:v>40.794131125032003</c:v>
                </c:pt>
                <c:pt idx="386">
                  <c:v>40.794130869606626</c:v>
                </c:pt>
                <c:pt idx="387">
                  <c:v>40.794130624263445</c:v>
                </c:pt>
                <c:pt idx="388">
                  <c:v>40.794130388605844</c:v>
                </c:pt>
                <c:pt idx="389">
                  <c:v>40.794130162252735</c:v>
                </c:pt>
                <c:pt idx="390">
                  <c:v>40.794129944837962</c:v>
                </c:pt>
                <c:pt idx="391">
                  <c:v>40.794129736009722</c:v>
                </c:pt>
                <c:pt idx="392">
                  <c:v>40.794129535429995</c:v>
                </c:pt>
                <c:pt idx="393">
                  <c:v>40.794129342774028</c:v>
                </c:pt>
                <c:pt idx="394">
                  <c:v>40.794129157729785</c:v>
                </c:pt>
                <c:pt idx="395">
                  <c:v>40.794128979997474</c:v>
                </c:pt>
                <c:pt idx="396">
                  <c:v>40.79412880928907</c:v>
                </c:pt>
                <c:pt idx="397">
                  <c:v>40.794128645327852</c:v>
                </c:pt>
                <c:pt idx="398">
                  <c:v>40.794128487847949</c:v>
                </c:pt>
                <c:pt idx="399">
                  <c:v>40.794128336593936</c:v>
                </c:pt>
                <c:pt idx="400">
                  <c:v>40.794128191320411</c:v>
                </c:pt>
                <c:pt idx="401">
                  <c:v>40.794128051791603</c:v>
                </c:pt>
                <c:pt idx="402">
                  <c:v>40.794127917781019</c:v>
                </c:pt>
                <c:pt idx="403">
                  <c:v>40.794127789071048</c:v>
                </c:pt>
                <c:pt idx="404">
                  <c:v>40.794127665452628</c:v>
                </c:pt>
                <c:pt idx="405">
                  <c:v>40.79412754672493</c:v>
                </c:pt>
                <c:pt idx="406">
                  <c:v>40.794127432694999</c:v>
                </c:pt>
                <c:pt idx="407">
                  <c:v>40.794127323177477</c:v>
                </c:pt>
                <c:pt idx="408">
                  <c:v>40.794127217994294</c:v>
                </c:pt>
                <c:pt idx="409">
                  <c:v>40.79412711697438</c:v>
                </c:pt>
                <c:pt idx="410">
                  <c:v>40.794127019953393</c:v>
                </c:pt>
                <c:pt idx="411">
                  <c:v>40.794126926773465</c:v>
                </c:pt>
                <c:pt idx="412">
                  <c:v>40.794126837282924</c:v>
                </c:pt>
                <c:pt idx="413">
                  <c:v>40.79412675133608</c:v>
                </c:pt>
                <c:pt idx="414">
                  <c:v>40.79412666879297</c:v>
                </c:pt>
                <c:pt idx="415">
                  <c:v>40.794126589519152</c:v>
                </c:pt>
                <c:pt idx="416">
                  <c:v>40.794126513385464</c:v>
                </c:pt>
                <c:pt idx="417">
                  <c:v>40.794126440267839</c:v>
                </c:pt>
                <c:pt idx="418">
                  <c:v>40.794126370047088</c:v>
                </c:pt>
                <c:pt idx="419">
                  <c:v>40.794126302608731</c:v>
                </c:pt>
                <c:pt idx="420">
                  <c:v>40.794126237842789</c:v>
                </c:pt>
                <c:pt idx="421">
                  <c:v>40.794126175643612</c:v>
                </c:pt>
                <c:pt idx="422">
                  <c:v>40.794126115909727</c:v>
                </c:pt>
                <c:pt idx="423">
                  <c:v>40.794126058543654</c:v>
                </c:pt>
                <c:pt idx="424">
                  <c:v>40.794126003451758</c:v>
                </c:pt>
                <c:pt idx="425">
                  <c:v>40.794125950544093</c:v>
                </c:pt>
                <c:pt idx="426">
                  <c:v>40.794125899734262</c:v>
                </c:pt>
                <c:pt idx="427">
                  <c:v>40.794125850939274</c:v>
                </c:pt>
                <c:pt idx="428">
                  <c:v>40.794125804079407</c:v>
                </c:pt>
                <c:pt idx="429">
                  <c:v>40.794125759078099</c:v>
                </c:pt>
                <c:pt idx="430">
                  <c:v>40.794125715861796</c:v>
                </c:pt>
                <c:pt idx="431">
                  <c:v>40.794125674359854</c:v>
                </c:pt>
                <c:pt idx="432">
                  <c:v>40.794125634504411</c:v>
                </c:pt>
                <c:pt idx="433">
                  <c:v>40.794125596230288</c:v>
                </c:pt>
                <c:pt idx="434">
                  <c:v>40.794125559474878</c:v>
                </c:pt>
                <c:pt idx="435">
                  <c:v>40.79412552417805</c:v>
                </c:pt>
                <c:pt idx="436">
                  <c:v>40.794125490282042</c:v>
                </c:pt>
                <c:pt idx="437">
                  <c:v>40.794125457731383</c:v>
                </c:pt>
                <c:pt idx="438">
                  <c:v>40.794125426472775</c:v>
                </c:pt>
                <c:pt idx="439">
                  <c:v>40.794125396455044</c:v>
                </c:pt>
                <c:pt idx="440">
                  <c:v>40.794125367629029</c:v>
                </c:pt>
                <c:pt idx="441">
                  <c:v>40.794125339947513</c:v>
                </c:pt>
                <c:pt idx="442">
                  <c:v>40.794125313365143</c:v>
                </c:pt>
                <c:pt idx="443">
                  <c:v>40.794125287838362</c:v>
                </c:pt>
                <c:pt idx="444">
                  <c:v>40.794125263325334</c:v>
                </c:pt>
                <c:pt idx="445">
                  <c:v>40.794125239785878</c:v>
                </c:pt>
                <c:pt idx="446">
                  <c:v>40.794125217181403</c:v>
                </c:pt>
                <c:pt idx="447">
                  <c:v>40.794125195474841</c:v>
                </c:pt>
                <c:pt idx="448">
                  <c:v>40.794125174630594</c:v>
                </c:pt>
                <c:pt idx="449">
                  <c:v>40.79412515461447</c:v>
                </c:pt>
                <c:pt idx="450">
                  <c:v>40.794125135393621</c:v>
                </c:pt>
                <c:pt idx="451">
                  <c:v>40.794125116936513</c:v>
                </c:pt>
                <c:pt idx="452">
                  <c:v>40.794125099212856</c:v>
                </c:pt>
                <c:pt idx="453">
                  <c:v>40.794125082193553</c:v>
                </c:pt>
                <c:pt idx="454">
                  <c:v>40.794125065850658</c:v>
                </c:pt>
                <c:pt idx="455">
                  <c:v>40.794125050157341</c:v>
                </c:pt>
                <c:pt idx="456">
                  <c:v>40.794125035087824</c:v>
                </c:pt>
                <c:pt idx="457">
                  <c:v>40.794125020617358</c:v>
                </c:pt>
                <c:pt idx="458">
                  <c:v>40.794125006722169</c:v>
                </c:pt>
                <c:pt idx="459">
                  <c:v>40.794124993379427</c:v>
                </c:pt>
                <c:pt idx="460">
                  <c:v>40.794124980567204</c:v>
                </c:pt>
                <c:pt idx="461">
                  <c:v>40.794124968264441</c:v>
                </c:pt>
                <c:pt idx="462">
                  <c:v>40.794124956450908</c:v>
                </c:pt>
                <c:pt idx="463">
                  <c:v>40.794124945107185</c:v>
                </c:pt>
                <c:pt idx="464">
                  <c:v>40.794124934214622</c:v>
                </c:pt>
                <c:pt idx="465">
                  <c:v>40.794124923755305</c:v>
                </c:pt>
                <c:pt idx="466">
                  <c:v>40.794124913712025</c:v>
                </c:pt>
                <c:pt idx="467">
                  <c:v>40.794124904068262</c:v>
                </c:pt>
                <c:pt idx="468">
                  <c:v>40.794124894808149</c:v>
                </c:pt>
                <c:pt idx="469">
                  <c:v>40.794124885916446</c:v>
                </c:pt>
                <c:pt idx="470">
                  <c:v>40.794124877378515</c:v>
                </c:pt>
                <c:pt idx="471">
                  <c:v>40.794124869180301</c:v>
                </c:pt>
                <c:pt idx="472">
                  <c:v>40.794124861308312</c:v>
                </c:pt>
                <c:pt idx="473">
                  <c:v>40.794124853749587</c:v>
                </c:pt>
                <c:pt idx="474">
                  <c:v>40.794124846491677</c:v>
                </c:pt>
                <c:pt idx="475">
                  <c:v>40.794124839522624</c:v>
                </c:pt>
                <c:pt idx="476">
                  <c:v>40.794124832830953</c:v>
                </c:pt>
                <c:pt idx="477">
                  <c:v>40.794124826405636</c:v>
                </c:pt>
                <c:pt idx="478">
                  <c:v>40.794124820236085</c:v>
                </c:pt>
                <c:pt idx="479">
                  <c:v>40.794124814312141</c:v>
                </c:pt>
                <c:pt idx="480">
                  <c:v>40.794124808624034</c:v>
                </c:pt>
                <c:pt idx="481">
                  <c:v>40.79412480316239</c:v>
                </c:pt>
                <c:pt idx="482">
                  <c:v>40.794124797918201</c:v>
                </c:pt>
                <c:pt idx="483">
                  <c:v>40.794124792882826</c:v>
                </c:pt>
                <c:pt idx="484">
                  <c:v>40.794124788047959</c:v>
                </c:pt>
                <c:pt idx="485">
                  <c:v>40.794124783405628</c:v>
                </c:pt>
                <c:pt idx="486">
                  <c:v>40.794124778948174</c:v>
                </c:pt>
                <c:pt idx="487">
                  <c:v>40.794124774668241</c:v>
                </c:pt>
                <c:pt idx="488">
                  <c:v>40.794124770558774</c:v>
                </c:pt>
                <c:pt idx="489">
                  <c:v>40.794124766612995</c:v>
                </c:pt>
                <c:pt idx="490">
                  <c:v>40.794124762824381</c:v>
                </c:pt>
                <c:pt idx="491">
                  <c:v>40.794124759186687</c:v>
                </c:pt>
                <c:pt idx="492">
                  <c:v>40.794124755693908</c:v>
                </c:pt>
                <c:pt idx="493">
                  <c:v>40.794124752340281</c:v>
                </c:pt>
                <c:pt idx="494">
                  <c:v>40.794124749120265</c:v>
                </c:pt>
                <c:pt idx="495">
                  <c:v>40.794124746028544</c:v>
                </c:pt>
                <c:pt idx="496">
                  <c:v>40.794124743060017</c:v>
                </c:pt>
                <c:pt idx="497">
                  <c:v>40.794124740209774</c:v>
                </c:pt>
                <c:pt idx="498">
                  <c:v>40.794124737473112</c:v>
                </c:pt>
                <c:pt idx="499">
                  <c:v>40.794124734845504</c:v>
                </c:pt>
                <c:pt idx="500">
                  <c:v>40.794124732322615</c:v>
                </c:pt>
                <c:pt idx="501">
                  <c:v>40.794124729900275</c:v>
                </c:pt>
                <c:pt idx="502">
                  <c:v>40.794124727574484</c:v>
                </c:pt>
                <c:pt idx="503">
                  <c:v>40.794124725341398</c:v>
                </c:pt>
                <c:pt idx="504">
                  <c:v>40.794124723197321</c:v>
                </c:pt>
                <c:pt idx="505">
                  <c:v>40.794124721138708</c:v>
                </c:pt>
                <c:pt idx="506">
                  <c:v>40.794124719162163</c:v>
                </c:pt>
                <c:pt idx="507">
                  <c:v>40.794124717264417</c:v>
                </c:pt>
                <c:pt idx="508">
                  <c:v>40.794124715442329</c:v>
                </c:pt>
                <c:pt idx="509">
                  <c:v>40.794124713692881</c:v>
                </c:pt>
                <c:pt idx="510">
                  <c:v>40.794124712013186</c:v>
                </c:pt>
                <c:pt idx="511">
                  <c:v>40.794124710400467</c:v>
                </c:pt>
                <c:pt idx="512">
                  <c:v>40.794124708852053</c:v>
                </c:pt>
                <c:pt idx="513">
                  <c:v>40.794124707365384</c:v>
                </c:pt>
                <c:pt idx="514">
                  <c:v>40.794124705938003</c:v>
                </c:pt>
                <c:pt idx="515">
                  <c:v>40.794124704567544</c:v>
                </c:pt>
                <c:pt idx="516">
                  <c:v>40.79412470325174</c:v>
                </c:pt>
                <c:pt idx="517">
                  <c:v>40.794124701988416</c:v>
                </c:pt>
                <c:pt idx="518">
                  <c:v>40.794124700775477</c:v>
                </c:pt>
                <c:pt idx="519">
                  <c:v>40.794124699610919</c:v>
                </c:pt>
                <c:pt idx="520">
                  <c:v>40.794124698492809</c:v>
                </c:pt>
                <c:pt idx="521">
                  <c:v>40.794124697419299</c:v>
                </c:pt>
                <c:pt idx="522">
                  <c:v>40.794124696388614</c:v>
                </c:pt>
                <c:pt idx="523">
                  <c:v>40.794124695399049</c:v>
                </c:pt>
                <c:pt idx="524">
                  <c:v>40.794124694448961</c:v>
                </c:pt>
                <c:pt idx="525">
                  <c:v>40.79412469353678</c:v>
                </c:pt>
                <c:pt idx="526">
                  <c:v>40.794124692660986</c:v>
                </c:pt>
                <c:pt idx="527">
                  <c:v>40.794124691820137</c:v>
                </c:pt>
                <c:pt idx="528">
                  <c:v>40.79412469101284</c:v>
                </c:pt>
                <c:pt idx="529">
                  <c:v>40.794124690237751</c:v>
                </c:pt>
                <c:pt idx="530">
                  <c:v>40.794124689493593</c:v>
                </c:pt>
                <c:pt idx="531">
                  <c:v>40.794124688779128</c:v>
                </c:pt>
                <c:pt idx="532">
                  <c:v>40.794124688093177</c:v>
                </c:pt>
                <c:pt idx="533">
                  <c:v>40.794124687434604</c:v>
                </c:pt>
                <c:pt idx="534">
                  <c:v>40.794124686802313</c:v>
                </c:pt>
                <c:pt idx="535">
                  <c:v>40.794124686195254</c:v>
                </c:pt>
                <c:pt idx="536">
                  <c:v>40.794124685612424</c:v>
                </c:pt>
                <c:pt idx="537">
                  <c:v>40.794124685052857</c:v>
                </c:pt>
                <c:pt idx="538">
                  <c:v>40.794124684515623</c:v>
                </c:pt>
                <c:pt idx="539">
                  <c:v>40.794124683999833</c:v>
                </c:pt>
                <c:pt idx="540">
                  <c:v>40.794124683504634</c:v>
                </c:pt>
                <c:pt idx="541">
                  <c:v>40.794124683029203</c:v>
                </c:pt>
                <c:pt idx="542">
                  <c:v>40.79412468257275</c:v>
                </c:pt>
                <c:pt idx="543">
                  <c:v>40.794124682134516</c:v>
                </c:pt>
                <c:pt idx="544">
                  <c:v>40.794124681713782</c:v>
                </c:pt>
                <c:pt idx="545">
                  <c:v>40.794124681309846</c:v>
                </c:pt>
                <c:pt idx="546">
                  <c:v>40.794124680922032</c:v>
                </c:pt>
                <c:pt idx="547">
                  <c:v>40.794124680549707</c:v>
                </c:pt>
                <c:pt idx="548">
                  <c:v>40.794124680192247</c:v>
                </c:pt>
                <c:pt idx="549">
                  <c:v>40.794124679849055</c:v>
                </c:pt>
                <c:pt idx="550">
                  <c:v>40.79412467951957</c:v>
                </c:pt>
                <c:pt idx="551">
                  <c:v>40.794124679203243</c:v>
                </c:pt>
                <c:pt idx="552">
                  <c:v>40.794124678899543</c:v>
                </c:pt>
                <c:pt idx="553">
                  <c:v>40.794124678607972</c:v>
                </c:pt>
                <c:pt idx="554">
                  <c:v>40.794124678328046</c:v>
                </c:pt>
                <c:pt idx="555">
                  <c:v>40.794124678059298</c:v>
                </c:pt>
                <c:pt idx="556">
                  <c:v>40.794124677801285</c:v>
                </c:pt>
                <c:pt idx="557">
                  <c:v>40.794124677553576</c:v>
                </c:pt>
                <c:pt idx="558">
                  <c:v>40.794124677315757</c:v>
                </c:pt>
                <c:pt idx="559">
                  <c:v>40.794124677087439</c:v>
                </c:pt>
                <c:pt idx="560">
                  <c:v>40.794124676868243</c:v>
                </c:pt>
                <c:pt idx="561">
                  <c:v>40.794124676657802</c:v>
                </c:pt>
                <c:pt idx="562">
                  <c:v>40.794124676455766</c:v>
                </c:pt>
                <c:pt idx="563">
                  <c:v>40.794124676261795</c:v>
                </c:pt>
                <c:pt idx="564">
                  <c:v>40.794124676075576</c:v>
                </c:pt>
                <c:pt idx="565">
                  <c:v>40.794124675896796</c:v>
                </c:pt>
                <c:pt idx="566">
                  <c:v>40.794124675725158</c:v>
                </c:pt>
                <c:pt idx="567">
                  <c:v>40.794124675560376</c:v>
                </c:pt>
                <c:pt idx="568">
                  <c:v>40.79412467540218</c:v>
                </c:pt>
                <c:pt idx="569">
                  <c:v>40.794124675250302</c:v>
                </c:pt>
                <c:pt idx="570">
                  <c:v>40.794124675104491</c:v>
                </c:pt>
                <c:pt idx="571">
                  <c:v>40.794124674964507</c:v>
                </c:pt>
                <c:pt idx="572">
                  <c:v>40.794124674830115</c:v>
                </c:pt>
                <c:pt idx="573">
                  <c:v>40.794124674701095</c:v>
                </c:pt>
                <c:pt idx="574">
                  <c:v>40.794124674577226</c:v>
                </c:pt>
                <c:pt idx="575">
                  <c:v>40.79412467445831</c:v>
                </c:pt>
                <c:pt idx="576">
                  <c:v>40.79412467434414</c:v>
                </c:pt>
                <c:pt idx="577">
                  <c:v>40.794124674234538</c:v>
                </c:pt>
                <c:pt idx="578">
                  <c:v>40.794124674129314</c:v>
                </c:pt>
                <c:pt idx="579">
                  <c:v>40.794124674028296</c:v>
                </c:pt>
                <c:pt idx="580">
                  <c:v>40.794124673931314</c:v>
                </c:pt>
                <c:pt idx="581">
                  <c:v>40.794124673838205</c:v>
                </c:pt>
                <c:pt idx="582">
                  <c:v>40.794124673748819</c:v>
                </c:pt>
                <c:pt idx="583">
                  <c:v>40.794124673663006</c:v>
                </c:pt>
                <c:pt idx="584">
                  <c:v>40.794124673580619</c:v>
                </c:pt>
                <c:pt idx="585">
                  <c:v>40.794124673501528</c:v>
                </c:pt>
                <c:pt idx="586">
                  <c:v>40.7941246734256</c:v>
                </c:pt>
                <c:pt idx="587">
                  <c:v>40.794124673352705</c:v>
                </c:pt>
                <c:pt idx="588">
                  <c:v>40.794124673282724</c:v>
                </c:pt>
                <c:pt idx="589">
                  <c:v>40.794124673215535</c:v>
                </c:pt>
                <c:pt idx="590">
                  <c:v>40.794124673151032</c:v>
                </c:pt>
                <c:pt idx="591">
                  <c:v>40.794124673089108</c:v>
                </c:pt>
                <c:pt idx="592">
                  <c:v>40.794124673029664</c:v>
                </c:pt>
                <c:pt idx="593">
                  <c:v>40.794124672972593</c:v>
                </c:pt>
                <c:pt idx="594">
                  <c:v>40.794124672917803</c:v>
                </c:pt>
                <c:pt idx="595">
                  <c:v>40.794124672865202</c:v>
                </c:pt>
                <c:pt idx="596">
                  <c:v>40.794124672814704</c:v>
                </c:pt>
                <c:pt idx="597">
                  <c:v>40.79412467276623</c:v>
                </c:pt>
                <c:pt idx="598">
                  <c:v>40.79412467271969</c:v>
                </c:pt>
                <c:pt idx="599">
                  <c:v>40.794124672675011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5C-4AB6-B126-287EA59E8ABF}"/>
            </c:ext>
          </c:extLst>
        </c:ser>
        <c:ser>
          <c:idx val="1"/>
          <c:order val="1"/>
          <c:tx>
            <c:v>Set Point (°C)</c:v>
          </c:tx>
          <c:marker>
            <c:symbol val="none"/>
          </c:marker>
          <c:xVal>
            <c:numRef>
              <c:f>'Closed Loop PI'!$C$11:$C$610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'Closed Loop PI'!$AU$11:$AU$610</c:f>
              <c:numCache>
                <c:formatCode>General</c:formatCode>
                <c:ptCount val="600"/>
                <c:pt idx="0">
                  <c:v>40.794124671602574</c:v>
                </c:pt>
                <c:pt idx="1">
                  <c:v>40.794124671602574</c:v>
                </c:pt>
                <c:pt idx="2">
                  <c:v>40.794124671602574</c:v>
                </c:pt>
                <c:pt idx="3">
                  <c:v>40.794124671602574</c:v>
                </c:pt>
                <c:pt idx="4">
                  <c:v>40.794124671602574</c:v>
                </c:pt>
                <c:pt idx="5">
                  <c:v>40.794124671602574</c:v>
                </c:pt>
                <c:pt idx="6">
                  <c:v>40.794124671602574</c:v>
                </c:pt>
                <c:pt idx="7">
                  <c:v>40.794124671602574</c:v>
                </c:pt>
                <c:pt idx="8">
                  <c:v>40.794124671602574</c:v>
                </c:pt>
                <c:pt idx="9">
                  <c:v>40.794124671602574</c:v>
                </c:pt>
                <c:pt idx="10">
                  <c:v>40.794124671602574</c:v>
                </c:pt>
                <c:pt idx="11">
                  <c:v>40.794124671602574</c:v>
                </c:pt>
                <c:pt idx="12">
                  <c:v>40.794124671602574</c:v>
                </c:pt>
                <c:pt idx="13">
                  <c:v>40.794124671602574</c:v>
                </c:pt>
                <c:pt idx="14">
                  <c:v>40.794124671602574</c:v>
                </c:pt>
                <c:pt idx="15">
                  <c:v>40.794124671602574</c:v>
                </c:pt>
                <c:pt idx="16">
                  <c:v>40.794124671602574</c:v>
                </c:pt>
                <c:pt idx="17">
                  <c:v>40.794124671602574</c:v>
                </c:pt>
                <c:pt idx="18">
                  <c:v>40.794124671602574</c:v>
                </c:pt>
                <c:pt idx="19">
                  <c:v>40.794124671602574</c:v>
                </c:pt>
                <c:pt idx="20">
                  <c:v>40.794124671602574</c:v>
                </c:pt>
                <c:pt idx="21">
                  <c:v>40.794124671602574</c:v>
                </c:pt>
                <c:pt idx="22">
                  <c:v>40.794124671602574</c:v>
                </c:pt>
                <c:pt idx="23">
                  <c:v>40.794124671602574</c:v>
                </c:pt>
                <c:pt idx="24">
                  <c:v>40.794124671602574</c:v>
                </c:pt>
                <c:pt idx="25">
                  <c:v>40.794124671602574</c:v>
                </c:pt>
                <c:pt idx="26">
                  <c:v>40.794124671602574</c:v>
                </c:pt>
                <c:pt idx="27">
                  <c:v>40.794124671602574</c:v>
                </c:pt>
                <c:pt idx="28">
                  <c:v>40.794124671602574</c:v>
                </c:pt>
                <c:pt idx="29">
                  <c:v>40.794124671602574</c:v>
                </c:pt>
                <c:pt idx="30">
                  <c:v>40.794124671602574</c:v>
                </c:pt>
                <c:pt idx="31">
                  <c:v>40.794124671602574</c:v>
                </c:pt>
                <c:pt idx="32">
                  <c:v>40.794124671602574</c:v>
                </c:pt>
                <c:pt idx="33">
                  <c:v>40.794124671602574</c:v>
                </c:pt>
                <c:pt idx="34">
                  <c:v>40.794124671602574</c:v>
                </c:pt>
                <c:pt idx="35">
                  <c:v>40.794124671602574</c:v>
                </c:pt>
                <c:pt idx="36">
                  <c:v>40.794124671602574</c:v>
                </c:pt>
                <c:pt idx="37">
                  <c:v>40.794124671602574</c:v>
                </c:pt>
                <c:pt idx="38">
                  <c:v>40.794124671602574</c:v>
                </c:pt>
                <c:pt idx="39">
                  <c:v>40.794124671602574</c:v>
                </c:pt>
                <c:pt idx="40">
                  <c:v>40.794124671602574</c:v>
                </c:pt>
                <c:pt idx="41">
                  <c:v>40.794124671602574</c:v>
                </c:pt>
                <c:pt idx="42">
                  <c:v>40.794124671602574</c:v>
                </c:pt>
                <c:pt idx="43">
                  <c:v>40.794124671602574</c:v>
                </c:pt>
                <c:pt idx="44">
                  <c:v>40.794124671602574</c:v>
                </c:pt>
                <c:pt idx="45">
                  <c:v>40.794124671602574</c:v>
                </c:pt>
                <c:pt idx="46">
                  <c:v>40.794124671602574</c:v>
                </c:pt>
                <c:pt idx="47">
                  <c:v>40.794124671602574</c:v>
                </c:pt>
                <c:pt idx="48">
                  <c:v>40.794124671602574</c:v>
                </c:pt>
                <c:pt idx="49">
                  <c:v>40.794124671602574</c:v>
                </c:pt>
                <c:pt idx="50">
                  <c:v>40.794124671602574</c:v>
                </c:pt>
                <c:pt idx="51">
                  <c:v>40.794124671602574</c:v>
                </c:pt>
                <c:pt idx="52">
                  <c:v>40.794124671602574</c:v>
                </c:pt>
                <c:pt idx="53">
                  <c:v>40.794124671602574</c:v>
                </c:pt>
                <c:pt idx="54">
                  <c:v>40.794124671602574</c:v>
                </c:pt>
                <c:pt idx="55">
                  <c:v>40.794124671602574</c:v>
                </c:pt>
                <c:pt idx="56">
                  <c:v>40.794124671602574</c:v>
                </c:pt>
                <c:pt idx="57">
                  <c:v>40.794124671602574</c:v>
                </c:pt>
                <c:pt idx="58">
                  <c:v>40.794124671602574</c:v>
                </c:pt>
                <c:pt idx="59">
                  <c:v>40.794124671602574</c:v>
                </c:pt>
                <c:pt idx="60">
                  <c:v>40.794124671602574</c:v>
                </c:pt>
                <c:pt idx="61">
                  <c:v>40.794124671602574</c:v>
                </c:pt>
                <c:pt idx="62">
                  <c:v>40.794124671602574</c:v>
                </c:pt>
                <c:pt idx="63">
                  <c:v>40.794124671602574</c:v>
                </c:pt>
                <c:pt idx="64">
                  <c:v>40.794124671602574</c:v>
                </c:pt>
                <c:pt idx="65">
                  <c:v>40.794124671602574</c:v>
                </c:pt>
                <c:pt idx="66">
                  <c:v>40.794124671602574</c:v>
                </c:pt>
                <c:pt idx="67">
                  <c:v>40.794124671602574</c:v>
                </c:pt>
                <c:pt idx="68">
                  <c:v>40.794124671602574</c:v>
                </c:pt>
                <c:pt idx="69">
                  <c:v>40.794124671602574</c:v>
                </c:pt>
                <c:pt idx="70">
                  <c:v>40.794124671602574</c:v>
                </c:pt>
                <c:pt idx="71">
                  <c:v>40.794124671602574</c:v>
                </c:pt>
                <c:pt idx="72">
                  <c:v>40.794124671602574</c:v>
                </c:pt>
                <c:pt idx="73">
                  <c:v>40.794124671602574</c:v>
                </c:pt>
                <c:pt idx="74">
                  <c:v>40.794124671602574</c:v>
                </c:pt>
                <c:pt idx="75">
                  <c:v>40.794124671602574</c:v>
                </c:pt>
                <c:pt idx="76">
                  <c:v>40.794124671602574</c:v>
                </c:pt>
                <c:pt idx="77">
                  <c:v>40.794124671602574</c:v>
                </c:pt>
                <c:pt idx="78">
                  <c:v>40.794124671602574</c:v>
                </c:pt>
                <c:pt idx="79">
                  <c:v>40.794124671602574</c:v>
                </c:pt>
                <c:pt idx="80">
                  <c:v>40.794124671602574</c:v>
                </c:pt>
                <c:pt idx="81">
                  <c:v>40.794124671602574</c:v>
                </c:pt>
                <c:pt idx="82">
                  <c:v>40.794124671602574</c:v>
                </c:pt>
                <c:pt idx="83">
                  <c:v>40.794124671602574</c:v>
                </c:pt>
                <c:pt idx="84">
                  <c:v>40.794124671602574</c:v>
                </c:pt>
                <c:pt idx="85">
                  <c:v>40.794124671602574</c:v>
                </c:pt>
                <c:pt idx="86">
                  <c:v>40.794124671602574</c:v>
                </c:pt>
                <c:pt idx="87">
                  <c:v>40.794124671602574</c:v>
                </c:pt>
                <c:pt idx="88">
                  <c:v>40.794124671602574</c:v>
                </c:pt>
                <c:pt idx="89">
                  <c:v>40.794124671602574</c:v>
                </c:pt>
                <c:pt idx="90">
                  <c:v>40.794124671602574</c:v>
                </c:pt>
                <c:pt idx="91">
                  <c:v>40.794124671602574</c:v>
                </c:pt>
                <c:pt idx="92">
                  <c:v>40.794124671602574</c:v>
                </c:pt>
                <c:pt idx="93">
                  <c:v>40.794124671602574</c:v>
                </c:pt>
                <c:pt idx="94">
                  <c:v>40.794124671602574</c:v>
                </c:pt>
                <c:pt idx="95">
                  <c:v>40.794124671602574</c:v>
                </c:pt>
                <c:pt idx="96">
                  <c:v>40.794124671602574</c:v>
                </c:pt>
                <c:pt idx="97">
                  <c:v>40.794124671602574</c:v>
                </c:pt>
                <c:pt idx="98">
                  <c:v>40.794124671602574</c:v>
                </c:pt>
                <c:pt idx="99">
                  <c:v>40.794124671602574</c:v>
                </c:pt>
                <c:pt idx="100">
                  <c:v>40.794124671602574</c:v>
                </c:pt>
                <c:pt idx="101">
                  <c:v>40.794124671602574</c:v>
                </c:pt>
                <c:pt idx="102">
                  <c:v>40.794124671602574</c:v>
                </c:pt>
                <c:pt idx="103">
                  <c:v>40.794124671602574</c:v>
                </c:pt>
                <c:pt idx="104">
                  <c:v>40.794124671602574</c:v>
                </c:pt>
                <c:pt idx="105">
                  <c:v>40.794124671602574</c:v>
                </c:pt>
                <c:pt idx="106">
                  <c:v>40.794124671602574</c:v>
                </c:pt>
                <c:pt idx="107">
                  <c:v>40.794124671602574</c:v>
                </c:pt>
                <c:pt idx="108">
                  <c:v>40.794124671602574</c:v>
                </c:pt>
                <c:pt idx="109">
                  <c:v>40.794124671602574</c:v>
                </c:pt>
                <c:pt idx="110">
                  <c:v>40.794124671602574</c:v>
                </c:pt>
                <c:pt idx="111">
                  <c:v>40.794124671602574</c:v>
                </c:pt>
                <c:pt idx="112">
                  <c:v>40.794124671602574</c:v>
                </c:pt>
                <c:pt idx="113">
                  <c:v>40.794124671602574</c:v>
                </c:pt>
                <c:pt idx="114">
                  <c:v>40.794124671602574</c:v>
                </c:pt>
                <c:pt idx="115">
                  <c:v>40.794124671602574</c:v>
                </c:pt>
                <c:pt idx="116">
                  <c:v>40.794124671602574</c:v>
                </c:pt>
                <c:pt idx="117">
                  <c:v>40.794124671602574</c:v>
                </c:pt>
                <c:pt idx="118">
                  <c:v>40.794124671602574</c:v>
                </c:pt>
                <c:pt idx="119">
                  <c:v>40.794124671602574</c:v>
                </c:pt>
                <c:pt idx="120">
                  <c:v>40.794124671602574</c:v>
                </c:pt>
                <c:pt idx="121">
                  <c:v>40.794124671602574</c:v>
                </c:pt>
                <c:pt idx="122">
                  <c:v>40.794124671602574</c:v>
                </c:pt>
                <c:pt idx="123">
                  <c:v>40.794124671602574</c:v>
                </c:pt>
                <c:pt idx="124">
                  <c:v>40.794124671602574</c:v>
                </c:pt>
                <c:pt idx="125">
                  <c:v>40.794124671602574</c:v>
                </c:pt>
                <c:pt idx="126">
                  <c:v>40.794124671602574</c:v>
                </c:pt>
                <c:pt idx="127">
                  <c:v>40.794124671602574</c:v>
                </c:pt>
                <c:pt idx="128">
                  <c:v>40.794124671602574</c:v>
                </c:pt>
                <c:pt idx="129">
                  <c:v>40.794124671602574</c:v>
                </c:pt>
                <c:pt idx="130">
                  <c:v>40.794124671602574</c:v>
                </c:pt>
                <c:pt idx="131">
                  <c:v>40.794124671602574</c:v>
                </c:pt>
                <c:pt idx="132">
                  <c:v>40.794124671602574</c:v>
                </c:pt>
                <c:pt idx="133">
                  <c:v>40.794124671602574</c:v>
                </c:pt>
                <c:pt idx="134">
                  <c:v>40.794124671602574</c:v>
                </c:pt>
                <c:pt idx="135">
                  <c:v>40.794124671602574</c:v>
                </c:pt>
                <c:pt idx="136">
                  <c:v>40.794124671602574</c:v>
                </c:pt>
                <c:pt idx="137">
                  <c:v>40.794124671602574</c:v>
                </c:pt>
                <c:pt idx="138">
                  <c:v>40.794124671602574</c:v>
                </c:pt>
                <c:pt idx="139">
                  <c:v>40.794124671602574</c:v>
                </c:pt>
                <c:pt idx="140">
                  <c:v>40.794124671602574</c:v>
                </c:pt>
                <c:pt idx="141">
                  <c:v>40.794124671602574</c:v>
                </c:pt>
                <c:pt idx="142">
                  <c:v>40.794124671602574</c:v>
                </c:pt>
                <c:pt idx="143">
                  <c:v>40.794124671602574</c:v>
                </c:pt>
                <c:pt idx="144">
                  <c:v>40.794124671602574</c:v>
                </c:pt>
                <c:pt idx="145">
                  <c:v>40.794124671602574</c:v>
                </c:pt>
                <c:pt idx="146">
                  <c:v>40.794124671602574</c:v>
                </c:pt>
                <c:pt idx="147">
                  <c:v>40.794124671602574</c:v>
                </c:pt>
                <c:pt idx="148">
                  <c:v>40.794124671602574</c:v>
                </c:pt>
                <c:pt idx="149">
                  <c:v>40.794124671602574</c:v>
                </c:pt>
                <c:pt idx="150">
                  <c:v>40.794124671602574</c:v>
                </c:pt>
                <c:pt idx="151">
                  <c:v>40.794124671602574</c:v>
                </c:pt>
                <c:pt idx="152">
                  <c:v>40.794124671602574</c:v>
                </c:pt>
                <c:pt idx="153">
                  <c:v>40.794124671602574</c:v>
                </c:pt>
                <c:pt idx="154">
                  <c:v>40.794124671602574</c:v>
                </c:pt>
                <c:pt idx="155">
                  <c:v>40.794124671602574</c:v>
                </c:pt>
                <c:pt idx="156">
                  <c:v>40.794124671602574</c:v>
                </c:pt>
                <c:pt idx="157">
                  <c:v>40.794124671602574</c:v>
                </c:pt>
                <c:pt idx="158">
                  <c:v>40.794124671602574</c:v>
                </c:pt>
                <c:pt idx="159">
                  <c:v>40.794124671602574</c:v>
                </c:pt>
                <c:pt idx="160">
                  <c:v>40.794124671602574</c:v>
                </c:pt>
                <c:pt idx="161">
                  <c:v>40.794124671602574</c:v>
                </c:pt>
                <c:pt idx="162">
                  <c:v>40.794124671602574</c:v>
                </c:pt>
                <c:pt idx="163">
                  <c:v>40.794124671602574</c:v>
                </c:pt>
                <c:pt idx="164">
                  <c:v>40.794124671602574</c:v>
                </c:pt>
                <c:pt idx="165">
                  <c:v>40.794124671602574</c:v>
                </c:pt>
                <c:pt idx="166">
                  <c:v>40.794124671602574</c:v>
                </c:pt>
                <c:pt idx="167">
                  <c:v>40.794124671602574</c:v>
                </c:pt>
                <c:pt idx="168">
                  <c:v>40.794124671602574</c:v>
                </c:pt>
                <c:pt idx="169">
                  <c:v>40.794124671602574</c:v>
                </c:pt>
                <c:pt idx="170">
                  <c:v>40.794124671602574</c:v>
                </c:pt>
                <c:pt idx="171">
                  <c:v>40.794124671602574</c:v>
                </c:pt>
                <c:pt idx="172">
                  <c:v>40.794124671602574</c:v>
                </c:pt>
                <c:pt idx="173">
                  <c:v>40.794124671602574</c:v>
                </c:pt>
                <c:pt idx="174">
                  <c:v>40.794124671602574</c:v>
                </c:pt>
                <c:pt idx="175">
                  <c:v>40.794124671602574</c:v>
                </c:pt>
                <c:pt idx="176">
                  <c:v>40.794124671602574</c:v>
                </c:pt>
                <c:pt idx="177">
                  <c:v>40.794124671602574</c:v>
                </c:pt>
                <c:pt idx="178">
                  <c:v>40.794124671602574</c:v>
                </c:pt>
                <c:pt idx="179">
                  <c:v>40.794124671602574</c:v>
                </c:pt>
                <c:pt idx="180">
                  <c:v>40.794124671602574</c:v>
                </c:pt>
                <c:pt idx="181">
                  <c:v>40.794124671602574</c:v>
                </c:pt>
                <c:pt idx="182">
                  <c:v>40.794124671602574</c:v>
                </c:pt>
                <c:pt idx="183">
                  <c:v>40.794124671602574</c:v>
                </c:pt>
                <c:pt idx="184">
                  <c:v>40.794124671602574</c:v>
                </c:pt>
                <c:pt idx="185">
                  <c:v>40.794124671602574</c:v>
                </c:pt>
                <c:pt idx="186">
                  <c:v>40.794124671602574</c:v>
                </c:pt>
                <c:pt idx="187">
                  <c:v>40.794124671602574</c:v>
                </c:pt>
                <c:pt idx="188">
                  <c:v>40.794124671602574</c:v>
                </c:pt>
                <c:pt idx="189">
                  <c:v>40.794124671602574</c:v>
                </c:pt>
                <c:pt idx="190">
                  <c:v>40.794124671602574</c:v>
                </c:pt>
                <c:pt idx="191">
                  <c:v>40.794124671602574</c:v>
                </c:pt>
                <c:pt idx="192">
                  <c:v>40.794124671602574</c:v>
                </c:pt>
                <c:pt idx="193">
                  <c:v>40.794124671602574</c:v>
                </c:pt>
                <c:pt idx="194">
                  <c:v>40.794124671602574</c:v>
                </c:pt>
                <c:pt idx="195">
                  <c:v>40.794124671602574</c:v>
                </c:pt>
                <c:pt idx="196">
                  <c:v>40.794124671602574</c:v>
                </c:pt>
                <c:pt idx="197">
                  <c:v>40.794124671602574</c:v>
                </c:pt>
                <c:pt idx="198">
                  <c:v>40.794124671602574</c:v>
                </c:pt>
                <c:pt idx="199">
                  <c:v>40.794124671602574</c:v>
                </c:pt>
                <c:pt idx="200">
                  <c:v>40.794124671602574</c:v>
                </c:pt>
                <c:pt idx="201">
                  <c:v>40.794124671602574</c:v>
                </c:pt>
                <c:pt idx="202">
                  <c:v>40.794124671602574</c:v>
                </c:pt>
                <c:pt idx="203">
                  <c:v>40.794124671602574</c:v>
                </c:pt>
                <c:pt idx="204">
                  <c:v>40.794124671602574</c:v>
                </c:pt>
                <c:pt idx="205">
                  <c:v>40.794124671602574</c:v>
                </c:pt>
                <c:pt idx="206">
                  <c:v>40.794124671602574</c:v>
                </c:pt>
                <c:pt idx="207">
                  <c:v>40.794124671602574</c:v>
                </c:pt>
                <c:pt idx="208">
                  <c:v>40.794124671602574</c:v>
                </c:pt>
                <c:pt idx="209">
                  <c:v>40.794124671602574</c:v>
                </c:pt>
                <c:pt idx="210">
                  <c:v>40.794124671602574</c:v>
                </c:pt>
                <c:pt idx="211">
                  <c:v>40.794124671602574</c:v>
                </c:pt>
                <c:pt idx="212">
                  <c:v>40.794124671602574</c:v>
                </c:pt>
                <c:pt idx="213">
                  <c:v>40.794124671602574</c:v>
                </c:pt>
                <c:pt idx="214">
                  <c:v>40.794124671602574</c:v>
                </c:pt>
                <c:pt idx="215">
                  <c:v>40.794124671602574</c:v>
                </c:pt>
                <c:pt idx="216">
                  <c:v>40.794124671602574</c:v>
                </c:pt>
                <c:pt idx="217">
                  <c:v>40.794124671602574</c:v>
                </c:pt>
                <c:pt idx="218">
                  <c:v>40.794124671602574</c:v>
                </c:pt>
                <c:pt idx="219">
                  <c:v>40.794124671602574</c:v>
                </c:pt>
                <c:pt idx="220">
                  <c:v>40.794124671602574</c:v>
                </c:pt>
                <c:pt idx="221">
                  <c:v>40.794124671602574</c:v>
                </c:pt>
                <c:pt idx="222">
                  <c:v>40.794124671602574</c:v>
                </c:pt>
                <c:pt idx="223">
                  <c:v>40.794124671602574</c:v>
                </c:pt>
                <c:pt idx="224">
                  <c:v>40.794124671602574</c:v>
                </c:pt>
                <c:pt idx="225">
                  <c:v>40.794124671602574</c:v>
                </c:pt>
                <c:pt idx="226">
                  <c:v>40.794124671602574</c:v>
                </c:pt>
                <c:pt idx="227">
                  <c:v>40.794124671602574</c:v>
                </c:pt>
                <c:pt idx="228">
                  <c:v>40.794124671602574</c:v>
                </c:pt>
                <c:pt idx="229">
                  <c:v>40.794124671602574</c:v>
                </c:pt>
                <c:pt idx="230">
                  <c:v>40.794124671602574</c:v>
                </c:pt>
                <c:pt idx="231">
                  <c:v>40.794124671602574</c:v>
                </c:pt>
                <c:pt idx="232">
                  <c:v>40.794124671602574</c:v>
                </c:pt>
                <c:pt idx="233">
                  <c:v>40.794124671602574</c:v>
                </c:pt>
                <c:pt idx="234">
                  <c:v>40.794124671602574</c:v>
                </c:pt>
                <c:pt idx="235">
                  <c:v>40.794124671602574</c:v>
                </c:pt>
                <c:pt idx="236">
                  <c:v>40.794124671602574</c:v>
                </c:pt>
                <c:pt idx="237">
                  <c:v>40.794124671602574</c:v>
                </c:pt>
                <c:pt idx="238">
                  <c:v>40.794124671602574</c:v>
                </c:pt>
                <c:pt idx="239">
                  <c:v>40.794124671602574</c:v>
                </c:pt>
                <c:pt idx="240">
                  <c:v>40.794124671602574</c:v>
                </c:pt>
                <c:pt idx="241">
                  <c:v>40.794124671602574</c:v>
                </c:pt>
                <c:pt idx="242">
                  <c:v>40.794124671602574</c:v>
                </c:pt>
                <c:pt idx="243">
                  <c:v>40.794124671602574</c:v>
                </c:pt>
                <c:pt idx="244">
                  <c:v>40.794124671602574</c:v>
                </c:pt>
                <c:pt idx="245">
                  <c:v>40.794124671602574</c:v>
                </c:pt>
                <c:pt idx="246">
                  <c:v>40.794124671602574</c:v>
                </c:pt>
                <c:pt idx="247">
                  <c:v>40.794124671602574</c:v>
                </c:pt>
                <c:pt idx="248">
                  <c:v>40.794124671602574</c:v>
                </c:pt>
                <c:pt idx="249">
                  <c:v>40.794124671602574</c:v>
                </c:pt>
                <c:pt idx="250">
                  <c:v>40.794124671602574</c:v>
                </c:pt>
                <c:pt idx="251">
                  <c:v>40.794124671602574</c:v>
                </c:pt>
                <c:pt idx="252">
                  <c:v>40.794124671602574</c:v>
                </c:pt>
                <c:pt idx="253">
                  <c:v>40.794124671602574</c:v>
                </c:pt>
                <c:pt idx="254">
                  <c:v>40.794124671602574</c:v>
                </c:pt>
                <c:pt idx="255">
                  <c:v>40.794124671602574</c:v>
                </c:pt>
                <c:pt idx="256">
                  <c:v>40.794124671602574</c:v>
                </c:pt>
                <c:pt idx="257">
                  <c:v>40.794124671602574</c:v>
                </c:pt>
                <c:pt idx="258">
                  <c:v>40.794124671602574</c:v>
                </c:pt>
                <c:pt idx="259">
                  <c:v>40.794124671602574</c:v>
                </c:pt>
                <c:pt idx="260">
                  <c:v>40.794124671602574</c:v>
                </c:pt>
                <c:pt idx="261">
                  <c:v>40.794124671602574</c:v>
                </c:pt>
                <c:pt idx="262">
                  <c:v>40.794124671602574</c:v>
                </c:pt>
                <c:pt idx="263">
                  <c:v>40.794124671602574</c:v>
                </c:pt>
                <c:pt idx="264">
                  <c:v>40.794124671602574</c:v>
                </c:pt>
                <c:pt idx="265">
                  <c:v>40.794124671602574</c:v>
                </c:pt>
                <c:pt idx="266">
                  <c:v>40.794124671602574</c:v>
                </c:pt>
                <c:pt idx="267">
                  <c:v>40.794124671602574</c:v>
                </c:pt>
                <c:pt idx="268">
                  <c:v>40.794124671602574</c:v>
                </c:pt>
                <c:pt idx="269">
                  <c:v>40.794124671602574</c:v>
                </c:pt>
                <c:pt idx="270">
                  <c:v>40.794124671602574</c:v>
                </c:pt>
                <c:pt idx="271">
                  <c:v>40.794124671602574</c:v>
                </c:pt>
                <c:pt idx="272">
                  <c:v>40.794124671602574</c:v>
                </c:pt>
                <c:pt idx="273">
                  <c:v>40.794124671602574</c:v>
                </c:pt>
                <c:pt idx="274">
                  <c:v>40.794124671602574</c:v>
                </c:pt>
                <c:pt idx="275">
                  <c:v>40.794124671602574</c:v>
                </c:pt>
                <c:pt idx="276">
                  <c:v>40.794124671602574</c:v>
                </c:pt>
                <c:pt idx="277">
                  <c:v>40.794124671602574</c:v>
                </c:pt>
                <c:pt idx="278">
                  <c:v>40.794124671602574</c:v>
                </c:pt>
                <c:pt idx="279">
                  <c:v>40.794124671602574</c:v>
                </c:pt>
                <c:pt idx="280">
                  <c:v>40.794124671602574</c:v>
                </c:pt>
                <c:pt idx="281">
                  <c:v>40.794124671602574</c:v>
                </c:pt>
                <c:pt idx="282">
                  <c:v>40.794124671602574</c:v>
                </c:pt>
                <c:pt idx="283">
                  <c:v>40.794124671602574</c:v>
                </c:pt>
                <c:pt idx="284">
                  <c:v>40.794124671602574</c:v>
                </c:pt>
                <c:pt idx="285">
                  <c:v>40.794124671602574</c:v>
                </c:pt>
                <c:pt idx="286">
                  <c:v>40.794124671602574</c:v>
                </c:pt>
                <c:pt idx="287">
                  <c:v>40.794124671602574</c:v>
                </c:pt>
                <c:pt idx="288">
                  <c:v>40.794124671602574</c:v>
                </c:pt>
                <c:pt idx="289">
                  <c:v>40.794124671602574</c:v>
                </c:pt>
                <c:pt idx="290">
                  <c:v>40.794124671602574</c:v>
                </c:pt>
                <c:pt idx="291">
                  <c:v>40.794124671602574</c:v>
                </c:pt>
                <c:pt idx="292">
                  <c:v>40.794124671602574</c:v>
                </c:pt>
                <c:pt idx="293">
                  <c:v>40.794124671602574</c:v>
                </c:pt>
                <c:pt idx="294">
                  <c:v>40.794124671602574</c:v>
                </c:pt>
                <c:pt idx="295">
                  <c:v>40.794124671602574</c:v>
                </c:pt>
                <c:pt idx="296">
                  <c:v>40.794124671602574</c:v>
                </c:pt>
                <c:pt idx="297">
                  <c:v>40.794124671602574</c:v>
                </c:pt>
                <c:pt idx="298">
                  <c:v>40.794124671602574</c:v>
                </c:pt>
                <c:pt idx="299">
                  <c:v>40.794124671602574</c:v>
                </c:pt>
                <c:pt idx="300">
                  <c:v>40.794124671602574</c:v>
                </c:pt>
                <c:pt idx="301">
                  <c:v>40.794124671602574</c:v>
                </c:pt>
                <c:pt idx="302">
                  <c:v>40.794124671602574</c:v>
                </c:pt>
                <c:pt idx="303">
                  <c:v>40.794124671602574</c:v>
                </c:pt>
                <c:pt idx="304">
                  <c:v>40.794124671602574</c:v>
                </c:pt>
                <c:pt idx="305">
                  <c:v>40.794124671602574</c:v>
                </c:pt>
                <c:pt idx="306">
                  <c:v>40.794124671602574</c:v>
                </c:pt>
                <c:pt idx="307">
                  <c:v>40.794124671602574</c:v>
                </c:pt>
                <c:pt idx="308">
                  <c:v>40.794124671602574</c:v>
                </c:pt>
                <c:pt idx="309">
                  <c:v>40.794124671602574</c:v>
                </c:pt>
                <c:pt idx="310">
                  <c:v>40.794124671602574</c:v>
                </c:pt>
                <c:pt idx="311">
                  <c:v>40.794124671602574</c:v>
                </c:pt>
                <c:pt idx="312">
                  <c:v>40.794124671602574</c:v>
                </c:pt>
                <c:pt idx="313">
                  <c:v>40.794124671602574</c:v>
                </c:pt>
                <c:pt idx="314">
                  <c:v>40.794124671602574</c:v>
                </c:pt>
                <c:pt idx="315">
                  <c:v>40.794124671602574</c:v>
                </c:pt>
                <c:pt idx="316">
                  <c:v>40.794124671602574</c:v>
                </c:pt>
                <c:pt idx="317">
                  <c:v>40.794124671602574</c:v>
                </c:pt>
                <c:pt idx="318">
                  <c:v>40.794124671602574</c:v>
                </c:pt>
                <c:pt idx="319">
                  <c:v>40.794124671602574</c:v>
                </c:pt>
                <c:pt idx="320">
                  <c:v>40.794124671602574</c:v>
                </c:pt>
                <c:pt idx="321">
                  <c:v>40.794124671602574</c:v>
                </c:pt>
                <c:pt idx="322">
                  <c:v>40.794124671602574</c:v>
                </c:pt>
                <c:pt idx="323">
                  <c:v>40.794124671602574</c:v>
                </c:pt>
                <c:pt idx="324">
                  <c:v>40.794124671602574</c:v>
                </c:pt>
                <c:pt idx="325">
                  <c:v>40.794124671602574</c:v>
                </c:pt>
                <c:pt idx="326">
                  <c:v>40.794124671602574</c:v>
                </c:pt>
                <c:pt idx="327">
                  <c:v>40.794124671602574</c:v>
                </c:pt>
                <c:pt idx="328">
                  <c:v>40.794124671602574</c:v>
                </c:pt>
                <c:pt idx="329">
                  <c:v>40.794124671602574</c:v>
                </c:pt>
                <c:pt idx="330">
                  <c:v>40.794124671602574</c:v>
                </c:pt>
                <c:pt idx="331">
                  <c:v>40.794124671602574</c:v>
                </c:pt>
                <c:pt idx="332">
                  <c:v>40.794124671602574</c:v>
                </c:pt>
                <c:pt idx="333">
                  <c:v>40.794124671602574</c:v>
                </c:pt>
                <c:pt idx="334">
                  <c:v>40.794124671602574</c:v>
                </c:pt>
                <c:pt idx="335">
                  <c:v>40.794124671602574</c:v>
                </c:pt>
                <c:pt idx="336">
                  <c:v>40.794124671602574</c:v>
                </c:pt>
                <c:pt idx="337">
                  <c:v>40.794124671602574</c:v>
                </c:pt>
                <c:pt idx="338">
                  <c:v>40.794124671602574</c:v>
                </c:pt>
                <c:pt idx="339">
                  <c:v>40.794124671602574</c:v>
                </c:pt>
                <c:pt idx="340">
                  <c:v>40.794124671602574</c:v>
                </c:pt>
                <c:pt idx="341">
                  <c:v>40.794124671602574</c:v>
                </c:pt>
                <c:pt idx="342">
                  <c:v>40.794124671602574</c:v>
                </c:pt>
                <c:pt idx="343">
                  <c:v>40.794124671602574</c:v>
                </c:pt>
                <c:pt idx="344">
                  <c:v>40.794124671602574</c:v>
                </c:pt>
                <c:pt idx="345">
                  <c:v>40.794124671602574</c:v>
                </c:pt>
                <c:pt idx="346">
                  <c:v>40.794124671602574</c:v>
                </c:pt>
                <c:pt idx="347">
                  <c:v>40.794124671602574</c:v>
                </c:pt>
                <c:pt idx="348">
                  <c:v>40.794124671602574</c:v>
                </c:pt>
                <c:pt idx="349">
                  <c:v>40.794124671602574</c:v>
                </c:pt>
                <c:pt idx="350">
                  <c:v>40.794124671602574</c:v>
                </c:pt>
                <c:pt idx="351">
                  <c:v>40.794124671602574</c:v>
                </c:pt>
                <c:pt idx="352">
                  <c:v>40.794124671602574</c:v>
                </c:pt>
                <c:pt idx="353">
                  <c:v>40.794124671602574</c:v>
                </c:pt>
                <c:pt idx="354">
                  <c:v>40.794124671602574</c:v>
                </c:pt>
                <c:pt idx="355">
                  <c:v>40.794124671602574</c:v>
                </c:pt>
                <c:pt idx="356">
                  <c:v>40.794124671602574</c:v>
                </c:pt>
                <c:pt idx="357">
                  <c:v>40.794124671602574</c:v>
                </c:pt>
                <c:pt idx="358">
                  <c:v>40.794124671602574</c:v>
                </c:pt>
                <c:pt idx="359">
                  <c:v>40.794124671602574</c:v>
                </c:pt>
                <c:pt idx="360">
                  <c:v>40.794124671602574</c:v>
                </c:pt>
                <c:pt idx="361">
                  <c:v>40.794124671602574</c:v>
                </c:pt>
                <c:pt idx="362">
                  <c:v>40.794124671602574</c:v>
                </c:pt>
                <c:pt idx="363">
                  <c:v>40.794124671602574</c:v>
                </c:pt>
                <c:pt idx="364">
                  <c:v>40.794124671602574</c:v>
                </c:pt>
                <c:pt idx="365">
                  <c:v>40.794124671602574</c:v>
                </c:pt>
                <c:pt idx="366">
                  <c:v>40.794124671602574</c:v>
                </c:pt>
                <c:pt idx="367">
                  <c:v>40.794124671602574</c:v>
                </c:pt>
                <c:pt idx="368">
                  <c:v>40.794124671602574</c:v>
                </c:pt>
                <c:pt idx="369">
                  <c:v>40.794124671602574</c:v>
                </c:pt>
                <c:pt idx="370">
                  <c:v>40.794124671602574</c:v>
                </c:pt>
                <c:pt idx="371">
                  <c:v>40.794124671602574</c:v>
                </c:pt>
                <c:pt idx="372">
                  <c:v>40.794124671602574</c:v>
                </c:pt>
                <c:pt idx="373">
                  <c:v>40.794124671602574</c:v>
                </c:pt>
                <c:pt idx="374">
                  <c:v>40.794124671602574</c:v>
                </c:pt>
                <c:pt idx="375">
                  <c:v>40.794124671602574</c:v>
                </c:pt>
                <c:pt idx="376">
                  <c:v>40.794124671602574</c:v>
                </c:pt>
                <c:pt idx="377">
                  <c:v>40.794124671602574</c:v>
                </c:pt>
                <c:pt idx="378">
                  <c:v>40.794124671602574</c:v>
                </c:pt>
                <c:pt idx="379">
                  <c:v>40.794124671602574</c:v>
                </c:pt>
                <c:pt idx="380">
                  <c:v>40.794124671602574</c:v>
                </c:pt>
                <c:pt idx="381">
                  <c:v>40.794124671602574</c:v>
                </c:pt>
                <c:pt idx="382">
                  <c:v>40.794124671602574</c:v>
                </c:pt>
                <c:pt idx="383">
                  <c:v>40.794124671602574</c:v>
                </c:pt>
                <c:pt idx="384">
                  <c:v>40.794124671602574</c:v>
                </c:pt>
                <c:pt idx="385">
                  <c:v>40.794124671602574</c:v>
                </c:pt>
                <c:pt idx="386">
                  <c:v>40.794124671602574</c:v>
                </c:pt>
                <c:pt idx="387">
                  <c:v>40.794124671602574</c:v>
                </c:pt>
                <c:pt idx="388">
                  <c:v>40.794124671602574</c:v>
                </c:pt>
                <c:pt idx="389">
                  <c:v>40.794124671602574</c:v>
                </c:pt>
                <c:pt idx="390">
                  <c:v>40.794124671602574</c:v>
                </c:pt>
                <c:pt idx="391">
                  <c:v>40.794124671602574</c:v>
                </c:pt>
                <c:pt idx="392">
                  <c:v>40.794124671602574</c:v>
                </c:pt>
                <c:pt idx="393">
                  <c:v>40.794124671602574</c:v>
                </c:pt>
                <c:pt idx="394">
                  <c:v>40.794124671602574</c:v>
                </c:pt>
                <c:pt idx="395">
                  <c:v>40.794124671602574</c:v>
                </c:pt>
                <c:pt idx="396">
                  <c:v>40.794124671602574</c:v>
                </c:pt>
                <c:pt idx="397">
                  <c:v>40.794124671602574</c:v>
                </c:pt>
                <c:pt idx="398">
                  <c:v>40.794124671602574</c:v>
                </c:pt>
                <c:pt idx="399">
                  <c:v>40.794124671602574</c:v>
                </c:pt>
                <c:pt idx="400">
                  <c:v>40.794124671602574</c:v>
                </c:pt>
                <c:pt idx="401">
                  <c:v>40.794124671602574</c:v>
                </c:pt>
                <c:pt idx="402">
                  <c:v>40.794124671602574</c:v>
                </c:pt>
                <c:pt idx="403">
                  <c:v>40.794124671602574</c:v>
                </c:pt>
                <c:pt idx="404">
                  <c:v>40.794124671602574</c:v>
                </c:pt>
                <c:pt idx="405">
                  <c:v>40.794124671602574</c:v>
                </c:pt>
                <c:pt idx="406">
                  <c:v>40.794124671602574</c:v>
                </c:pt>
                <c:pt idx="407">
                  <c:v>40.794124671602574</c:v>
                </c:pt>
                <c:pt idx="408">
                  <c:v>40.794124671602574</c:v>
                </c:pt>
                <c:pt idx="409">
                  <c:v>40.794124671602574</c:v>
                </c:pt>
                <c:pt idx="410">
                  <c:v>40.794124671602574</c:v>
                </c:pt>
                <c:pt idx="411">
                  <c:v>40.794124671602574</c:v>
                </c:pt>
                <c:pt idx="412">
                  <c:v>40.794124671602574</c:v>
                </c:pt>
                <c:pt idx="413">
                  <c:v>40.794124671602574</c:v>
                </c:pt>
                <c:pt idx="414">
                  <c:v>40.794124671602574</c:v>
                </c:pt>
                <c:pt idx="415">
                  <c:v>40.794124671602574</c:v>
                </c:pt>
                <c:pt idx="416">
                  <c:v>40.794124671602574</c:v>
                </c:pt>
                <c:pt idx="417">
                  <c:v>40.794124671602574</c:v>
                </c:pt>
                <c:pt idx="418">
                  <c:v>40.794124671602574</c:v>
                </c:pt>
                <c:pt idx="419">
                  <c:v>40.794124671602574</c:v>
                </c:pt>
                <c:pt idx="420">
                  <c:v>40.794124671602574</c:v>
                </c:pt>
                <c:pt idx="421">
                  <c:v>40.794124671602574</c:v>
                </c:pt>
                <c:pt idx="422">
                  <c:v>40.794124671602574</c:v>
                </c:pt>
                <c:pt idx="423">
                  <c:v>40.794124671602574</c:v>
                </c:pt>
                <c:pt idx="424">
                  <c:v>40.794124671602574</c:v>
                </c:pt>
                <c:pt idx="425">
                  <c:v>40.794124671602574</c:v>
                </c:pt>
                <c:pt idx="426">
                  <c:v>40.794124671602574</c:v>
                </c:pt>
                <c:pt idx="427">
                  <c:v>40.794124671602574</c:v>
                </c:pt>
                <c:pt idx="428">
                  <c:v>40.794124671602574</c:v>
                </c:pt>
                <c:pt idx="429">
                  <c:v>40.794124671602574</c:v>
                </c:pt>
                <c:pt idx="430">
                  <c:v>40.794124671602574</c:v>
                </c:pt>
                <c:pt idx="431">
                  <c:v>40.794124671602574</c:v>
                </c:pt>
                <c:pt idx="432">
                  <c:v>40.794124671602574</c:v>
                </c:pt>
                <c:pt idx="433">
                  <c:v>40.794124671602574</c:v>
                </c:pt>
                <c:pt idx="434">
                  <c:v>40.794124671602574</c:v>
                </c:pt>
                <c:pt idx="435">
                  <c:v>40.794124671602574</c:v>
                </c:pt>
                <c:pt idx="436">
                  <c:v>40.794124671602574</c:v>
                </c:pt>
                <c:pt idx="437">
                  <c:v>40.794124671602574</c:v>
                </c:pt>
                <c:pt idx="438">
                  <c:v>40.794124671602574</c:v>
                </c:pt>
                <c:pt idx="439">
                  <c:v>40.794124671602574</c:v>
                </c:pt>
                <c:pt idx="440">
                  <c:v>40.794124671602574</c:v>
                </c:pt>
                <c:pt idx="441">
                  <c:v>40.794124671602574</c:v>
                </c:pt>
                <c:pt idx="442">
                  <c:v>40.794124671602574</c:v>
                </c:pt>
                <c:pt idx="443">
                  <c:v>40.794124671602574</c:v>
                </c:pt>
                <c:pt idx="444">
                  <c:v>40.794124671602574</c:v>
                </c:pt>
                <c:pt idx="445">
                  <c:v>40.794124671602574</c:v>
                </c:pt>
                <c:pt idx="446">
                  <c:v>40.794124671602574</c:v>
                </c:pt>
                <c:pt idx="447">
                  <c:v>40.794124671602574</c:v>
                </c:pt>
                <c:pt idx="448">
                  <c:v>40.794124671602574</c:v>
                </c:pt>
                <c:pt idx="449">
                  <c:v>40.794124671602574</c:v>
                </c:pt>
                <c:pt idx="450">
                  <c:v>40.794124671602574</c:v>
                </c:pt>
                <c:pt idx="451">
                  <c:v>40.794124671602574</c:v>
                </c:pt>
                <c:pt idx="452">
                  <c:v>40.794124671602574</c:v>
                </c:pt>
                <c:pt idx="453">
                  <c:v>40.794124671602574</c:v>
                </c:pt>
                <c:pt idx="454">
                  <c:v>40.794124671602574</c:v>
                </c:pt>
                <c:pt idx="455">
                  <c:v>40.794124671602574</c:v>
                </c:pt>
                <c:pt idx="456">
                  <c:v>40.794124671602574</c:v>
                </c:pt>
                <c:pt idx="457">
                  <c:v>40.794124671602574</c:v>
                </c:pt>
                <c:pt idx="458">
                  <c:v>40.794124671602574</c:v>
                </c:pt>
                <c:pt idx="459">
                  <c:v>40.794124671602574</c:v>
                </c:pt>
                <c:pt idx="460">
                  <c:v>40.794124671602574</c:v>
                </c:pt>
                <c:pt idx="461">
                  <c:v>40.794124671602574</c:v>
                </c:pt>
                <c:pt idx="462">
                  <c:v>40.794124671602574</c:v>
                </c:pt>
                <c:pt idx="463">
                  <c:v>40.794124671602574</c:v>
                </c:pt>
                <c:pt idx="464">
                  <c:v>40.794124671602574</c:v>
                </c:pt>
                <c:pt idx="465">
                  <c:v>40.794124671602574</c:v>
                </c:pt>
                <c:pt idx="466">
                  <c:v>40.794124671602574</c:v>
                </c:pt>
                <c:pt idx="467">
                  <c:v>40.794124671602574</c:v>
                </c:pt>
                <c:pt idx="468">
                  <c:v>40.794124671602574</c:v>
                </c:pt>
                <c:pt idx="469">
                  <c:v>40.794124671602574</c:v>
                </c:pt>
                <c:pt idx="470">
                  <c:v>40.794124671602574</c:v>
                </c:pt>
                <c:pt idx="471">
                  <c:v>40.794124671602574</c:v>
                </c:pt>
                <c:pt idx="472">
                  <c:v>40.794124671602574</c:v>
                </c:pt>
                <c:pt idx="473">
                  <c:v>40.794124671602574</c:v>
                </c:pt>
                <c:pt idx="474">
                  <c:v>40.794124671602574</c:v>
                </c:pt>
                <c:pt idx="475">
                  <c:v>40.794124671602574</c:v>
                </c:pt>
                <c:pt idx="476">
                  <c:v>40.794124671602574</c:v>
                </c:pt>
                <c:pt idx="477">
                  <c:v>40.794124671602574</c:v>
                </c:pt>
                <c:pt idx="478">
                  <c:v>40.794124671602574</c:v>
                </c:pt>
                <c:pt idx="479">
                  <c:v>40.794124671602574</c:v>
                </c:pt>
                <c:pt idx="480">
                  <c:v>40.794124671602574</c:v>
                </c:pt>
                <c:pt idx="481">
                  <c:v>40.794124671602574</c:v>
                </c:pt>
                <c:pt idx="482">
                  <c:v>40.794124671602574</c:v>
                </c:pt>
                <c:pt idx="483">
                  <c:v>40.794124671602574</c:v>
                </c:pt>
                <c:pt idx="484">
                  <c:v>40.794124671602574</c:v>
                </c:pt>
                <c:pt idx="485">
                  <c:v>40.794124671602574</c:v>
                </c:pt>
                <c:pt idx="486">
                  <c:v>40.794124671602574</c:v>
                </c:pt>
                <c:pt idx="487">
                  <c:v>40.794124671602574</c:v>
                </c:pt>
                <c:pt idx="488">
                  <c:v>40.794124671602574</c:v>
                </c:pt>
                <c:pt idx="489">
                  <c:v>40.794124671602574</c:v>
                </c:pt>
                <c:pt idx="490">
                  <c:v>40.794124671602574</c:v>
                </c:pt>
                <c:pt idx="491">
                  <c:v>40.794124671602574</c:v>
                </c:pt>
                <c:pt idx="492">
                  <c:v>40.794124671602574</c:v>
                </c:pt>
                <c:pt idx="493">
                  <c:v>40.794124671602574</c:v>
                </c:pt>
                <c:pt idx="494">
                  <c:v>40.794124671602574</c:v>
                </c:pt>
                <c:pt idx="495">
                  <c:v>40.794124671602574</c:v>
                </c:pt>
                <c:pt idx="496">
                  <c:v>40.794124671602574</c:v>
                </c:pt>
                <c:pt idx="497">
                  <c:v>40.794124671602574</c:v>
                </c:pt>
                <c:pt idx="498">
                  <c:v>40.794124671602574</c:v>
                </c:pt>
                <c:pt idx="499">
                  <c:v>40.794124671602574</c:v>
                </c:pt>
                <c:pt idx="500">
                  <c:v>40.794124671602574</c:v>
                </c:pt>
                <c:pt idx="501">
                  <c:v>40.794124671602574</c:v>
                </c:pt>
                <c:pt idx="502">
                  <c:v>40.794124671602574</c:v>
                </c:pt>
                <c:pt idx="503">
                  <c:v>40.794124671602574</c:v>
                </c:pt>
                <c:pt idx="504">
                  <c:v>40.794124671602574</c:v>
                </c:pt>
                <c:pt idx="505">
                  <c:v>40.794124671602574</c:v>
                </c:pt>
                <c:pt idx="506">
                  <c:v>40.794124671602574</c:v>
                </c:pt>
                <c:pt idx="507">
                  <c:v>40.794124671602574</c:v>
                </c:pt>
                <c:pt idx="508">
                  <c:v>40.794124671602574</c:v>
                </c:pt>
                <c:pt idx="509">
                  <c:v>40.794124671602574</c:v>
                </c:pt>
                <c:pt idx="510">
                  <c:v>40.794124671602574</c:v>
                </c:pt>
                <c:pt idx="511">
                  <c:v>40.794124671602574</c:v>
                </c:pt>
                <c:pt idx="512">
                  <c:v>40.794124671602574</c:v>
                </c:pt>
                <c:pt idx="513">
                  <c:v>40.794124671602574</c:v>
                </c:pt>
                <c:pt idx="514">
                  <c:v>40.794124671602574</c:v>
                </c:pt>
                <c:pt idx="515">
                  <c:v>40.794124671602574</c:v>
                </c:pt>
                <c:pt idx="516">
                  <c:v>40.794124671602574</c:v>
                </c:pt>
                <c:pt idx="517">
                  <c:v>40.794124671602574</c:v>
                </c:pt>
                <c:pt idx="518">
                  <c:v>40.794124671602574</c:v>
                </c:pt>
                <c:pt idx="519">
                  <c:v>40.794124671602574</c:v>
                </c:pt>
                <c:pt idx="520">
                  <c:v>40.794124671602574</c:v>
                </c:pt>
                <c:pt idx="521">
                  <c:v>40.794124671602574</c:v>
                </c:pt>
                <c:pt idx="522">
                  <c:v>40.794124671602574</c:v>
                </c:pt>
                <c:pt idx="523">
                  <c:v>40.794124671602574</c:v>
                </c:pt>
                <c:pt idx="524">
                  <c:v>40.794124671602574</c:v>
                </c:pt>
                <c:pt idx="525">
                  <c:v>40.794124671602574</c:v>
                </c:pt>
                <c:pt idx="526">
                  <c:v>40.794124671602574</c:v>
                </c:pt>
                <c:pt idx="527">
                  <c:v>40.794124671602574</c:v>
                </c:pt>
                <c:pt idx="528">
                  <c:v>40.794124671602574</c:v>
                </c:pt>
                <c:pt idx="529">
                  <c:v>40.794124671602574</c:v>
                </c:pt>
                <c:pt idx="530">
                  <c:v>40.794124671602574</c:v>
                </c:pt>
                <c:pt idx="531">
                  <c:v>40.794124671602574</c:v>
                </c:pt>
                <c:pt idx="532">
                  <c:v>40.794124671602574</c:v>
                </c:pt>
                <c:pt idx="533">
                  <c:v>40.794124671602574</c:v>
                </c:pt>
                <c:pt idx="534">
                  <c:v>40.794124671602574</c:v>
                </c:pt>
                <c:pt idx="535">
                  <c:v>40.794124671602574</c:v>
                </c:pt>
                <c:pt idx="536">
                  <c:v>40.794124671602574</c:v>
                </c:pt>
                <c:pt idx="537">
                  <c:v>40.794124671602574</c:v>
                </c:pt>
                <c:pt idx="538">
                  <c:v>40.794124671602574</c:v>
                </c:pt>
                <c:pt idx="539">
                  <c:v>40.794124671602574</c:v>
                </c:pt>
                <c:pt idx="540">
                  <c:v>40.794124671602574</c:v>
                </c:pt>
                <c:pt idx="541">
                  <c:v>40.794124671602574</c:v>
                </c:pt>
                <c:pt idx="542">
                  <c:v>40.794124671602574</c:v>
                </c:pt>
                <c:pt idx="543">
                  <c:v>40.794124671602574</c:v>
                </c:pt>
                <c:pt idx="544">
                  <c:v>40.794124671602574</c:v>
                </c:pt>
                <c:pt idx="545">
                  <c:v>40.794124671602574</c:v>
                </c:pt>
                <c:pt idx="546">
                  <c:v>40.794124671602574</c:v>
                </c:pt>
                <c:pt idx="547">
                  <c:v>40.794124671602574</c:v>
                </c:pt>
                <c:pt idx="548">
                  <c:v>40.794124671602574</c:v>
                </c:pt>
                <c:pt idx="549">
                  <c:v>40.794124671602574</c:v>
                </c:pt>
                <c:pt idx="550">
                  <c:v>40.794124671602574</c:v>
                </c:pt>
                <c:pt idx="551">
                  <c:v>40.794124671602574</c:v>
                </c:pt>
                <c:pt idx="552">
                  <c:v>40.794124671602574</c:v>
                </c:pt>
                <c:pt idx="553">
                  <c:v>40.794124671602574</c:v>
                </c:pt>
                <c:pt idx="554">
                  <c:v>40.794124671602574</c:v>
                </c:pt>
                <c:pt idx="555">
                  <c:v>40.794124671602574</c:v>
                </c:pt>
                <c:pt idx="556">
                  <c:v>40.794124671602574</c:v>
                </c:pt>
                <c:pt idx="557">
                  <c:v>40.794124671602574</c:v>
                </c:pt>
                <c:pt idx="558">
                  <c:v>40.794124671602574</c:v>
                </c:pt>
                <c:pt idx="559">
                  <c:v>40.794124671602574</c:v>
                </c:pt>
                <c:pt idx="560">
                  <c:v>40.794124671602574</c:v>
                </c:pt>
                <c:pt idx="561">
                  <c:v>40.794124671602574</c:v>
                </c:pt>
                <c:pt idx="562">
                  <c:v>40.794124671602574</c:v>
                </c:pt>
                <c:pt idx="563">
                  <c:v>40.794124671602574</c:v>
                </c:pt>
                <c:pt idx="564">
                  <c:v>40.794124671602574</c:v>
                </c:pt>
                <c:pt idx="565">
                  <c:v>40.794124671602574</c:v>
                </c:pt>
                <c:pt idx="566">
                  <c:v>40.794124671602574</c:v>
                </c:pt>
                <c:pt idx="567">
                  <c:v>40.794124671602574</c:v>
                </c:pt>
                <c:pt idx="568">
                  <c:v>40.794124671602574</c:v>
                </c:pt>
                <c:pt idx="569">
                  <c:v>40.794124671602574</c:v>
                </c:pt>
                <c:pt idx="570">
                  <c:v>40.794124671602574</c:v>
                </c:pt>
                <c:pt idx="571">
                  <c:v>40.794124671602574</c:v>
                </c:pt>
                <c:pt idx="572">
                  <c:v>40.794124671602574</c:v>
                </c:pt>
                <c:pt idx="573">
                  <c:v>40.794124671602574</c:v>
                </c:pt>
                <c:pt idx="574">
                  <c:v>40.794124671602574</c:v>
                </c:pt>
                <c:pt idx="575">
                  <c:v>40.794124671602574</c:v>
                </c:pt>
                <c:pt idx="576">
                  <c:v>40.794124671602574</c:v>
                </c:pt>
                <c:pt idx="577">
                  <c:v>40.794124671602574</c:v>
                </c:pt>
                <c:pt idx="578">
                  <c:v>40.794124671602574</c:v>
                </c:pt>
                <c:pt idx="579">
                  <c:v>40.794124671602574</c:v>
                </c:pt>
                <c:pt idx="580">
                  <c:v>40.794124671602574</c:v>
                </c:pt>
                <c:pt idx="581">
                  <c:v>40.794124671602574</c:v>
                </c:pt>
                <c:pt idx="582">
                  <c:v>40.794124671602574</c:v>
                </c:pt>
                <c:pt idx="583">
                  <c:v>40.794124671602574</c:v>
                </c:pt>
                <c:pt idx="584">
                  <c:v>40.794124671602574</c:v>
                </c:pt>
                <c:pt idx="585">
                  <c:v>40.794124671602574</c:v>
                </c:pt>
                <c:pt idx="586">
                  <c:v>40.794124671602574</c:v>
                </c:pt>
                <c:pt idx="587">
                  <c:v>40.794124671602574</c:v>
                </c:pt>
                <c:pt idx="588">
                  <c:v>40.794124671602574</c:v>
                </c:pt>
                <c:pt idx="589">
                  <c:v>40.794124671602574</c:v>
                </c:pt>
                <c:pt idx="590">
                  <c:v>40.794124671602574</c:v>
                </c:pt>
                <c:pt idx="591">
                  <c:v>40.794124671602574</c:v>
                </c:pt>
                <c:pt idx="592">
                  <c:v>40.794124671602574</c:v>
                </c:pt>
                <c:pt idx="593">
                  <c:v>40.794124671602574</c:v>
                </c:pt>
                <c:pt idx="594">
                  <c:v>40.794124671602574</c:v>
                </c:pt>
                <c:pt idx="595">
                  <c:v>40.794124671602574</c:v>
                </c:pt>
                <c:pt idx="596">
                  <c:v>40.794124671602574</c:v>
                </c:pt>
                <c:pt idx="597">
                  <c:v>40.794124671602574</c:v>
                </c:pt>
                <c:pt idx="598">
                  <c:v>40.794124671602574</c:v>
                </c:pt>
                <c:pt idx="599">
                  <c:v>40.794124671602574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5C-4AB6-B126-287EA59E8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39824"/>
        <c:axId val="417040656"/>
      </c:scatterChart>
      <c:valAx>
        <c:axId val="41703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cs-CZ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417040656"/>
        <c:crosses val="autoZero"/>
        <c:crossBetween val="midCat"/>
      </c:valAx>
      <c:valAx>
        <c:axId val="417040656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417039824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cs-CZ"/>
              <a:t>Chart No. 3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470329358347841"/>
          <c:y val="0.17231023622047245"/>
          <c:w val="0.65899574609890554"/>
          <c:h val="0.7268696062992126"/>
        </c:manualLayout>
      </c:layout>
      <c:scatterChart>
        <c:scatterStyle val="smoothMarker"/>
        <c:varyColors val="0"/>
        <c:ser>
          <c:idx val="0"/>
          <c:order val="0"/>
          <c:tx>
            <c:v>Error (1)</c:v>
          </c:tx>
          <c:marker>
            <c:symbol val="none"/>
          </c:marker>
          <c:xVal>
            <c:numRef>
              <c:f>'Closed Loop PI'!$C$11:$C$610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'Closed Loop PI'!$AS$11:$AS$610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-4.999999999999716E-4</c:v>
                </c:pt>
                <c:pt idx="52">
                  <c:v>-9.5582517315499164E-4</c:v>
                </c:pt>
                <c:pt idx="53">
                  <c:v>-1.3704110704433959E-3</c:v>
                </c:pt>
                <c:pt idx="54">
                  <c:v>-1.7465193467555906E-3</c:v>
                </c:pt>
                <c:pt idx="55">
                  <c:v>-2.0867474455554457E-3</c:v>
                </c:pt>
                <c:pt idx="56">
                  <c:v>-2.3935377643178411E-3</c:v>
                </c:pt>
                <c:pt idx="57">
                  <c:v>-2.6691863278794871E-3</c:v>
                </c:pt>
                <c:pt idx="58">
                  <c:v>-2.9158509954478971E-3</c:v>
                </c:pt>
                <c:pt idx="59">
                  <c:v>-3.1355592256905851E-3</c:v>
                </c:pt>
                <c:pt idx="60">
                  <c:v>-3.3302154230710102E-3</c:v>
                </c:pt>
                <c:pt idx="61">
                  <c:v>-3.5016078874055266E-3</c:v>
                </c:pt>
                <c:pt idx="62">
                  <c:v>-3.651415387485599E-3</c:v>
                </c:pt>
                <c:pt idx="63">
                  <c:v>-3.7812133785335078E-3</c:v>
                </c:pt>
                <c:pt idx="64">
                  <c:v>-3.8924798822426963E-3</c:v>
                </c:pt>
                <c:pt idx="65">
                  <c:v>-3.9866010471847346E-3</c:v>
                </c:pt>
                <c:pt idx="66">
                  <c:v>-4.0648764064469137E-3</c:v>
                </c:pt>
                <c:pt idx="67">
                  <c:v>-4.1285238484937989E-3</c:v>
                </c:pt>
                <c:pt idx="68">
                  <c:v>-4.1786843164173604E-3</c:v>
                </c:pt>
                <c:pt idx="69">
                  <c:v>-4.2164262499566263E-3</c:v>
                </c:pt>
                <c:pt idx="70">
                  <c:v>-4.2427497839215532E-3</c:v>
                </c:pt>
                <c:pt idx="71">
                  <c:v>-4.2585907159497791E-3</c:v>
                </c:pt>
                <c:pt idx="72">
                  <c:v>-4.2648242558534118E-3</c:v>
                </c:pt>
                <c:pt idx="73">
                  <c:v>-4.2622685681763528E-3</c:v>
                </c:pt>
                <c:pt idx="74">
                  <c:v>-4.2516881189786915E-3</c:v>
                </c:pt>
                <c:pt idx="75">
                  <c:v>-4.2337968372911658E-3</c:v>
                </c:pt>
                <c:pt idx="76">
                  <c:v>-4.20926110113939E-3</c:v>
                </c:pt>
                <c:pt idx="77">
                  <c:v>-4.1787025575204953E-3</c:v>
                </c:pt>
                <c:pt idx="78">
                  <c:v>-4.1427007852261966E-3</c:v>
                </c:pt>
                <c:pt idx="79">
                  <c:v>-4.1017958089413047E-3</c:v>
                </c:pt>
                <c:pt idx="80">
                  <c:v>-4.0564904726055314E-3</c:v>
                </c:pt>
                <c:pt idx="81">
                  <c:v>-4.0072526796097914E-3</c:v>
                </c:pt>
                <c:pt idx="82">
                  <c:v>-3.9545175070002615E-3</c:v>
                </c:pt>
                <c:pt idx="83">
                  <c:v>-3.8986892004874108E-3</c:v>
                </c:pt>
                <c:pt idx="84">
                  <c:v>-3.8401430567017057E-3</c:v>
                </c:pt>
                <c:pt idx="85">
                  <c:v>-3.7792271987973436E-3</c:v>
                </c:pt>
                <c:pt idx="86">
                  <c:v>-3.7162642511859899E-3</c:v>
                </c:pt>
                <c:pt idx="87">
                  <c:v>-3.6515529188768168E-3</c:v>
                </c:pt>
                <c:pt idx="88">
                  <c:v>-3.5853694766113621E-3</c:v>
                </c:pt>
                <c:pt idx="89">
                  <c:v>-3.5179691727074669E-3</c:v>
                </c:pt>
                <c:pt idx="90">
                  <c:v>-3.4495875522665641E-3</c:v>
                </c:pt>
                <c:pt idx="91">
                  <c:v>-3.3804417041530142E-3</c:v>
                </c:pt>
                <c:pt idx="92">
                  <c:v>-3.3107314359202889E-3</c:v>
                </c:pt>
                <c:pt idx="93">
                  <c:v>-3.2406403806373874E-3</c:v>
                </c:pt>
                <c:pt idx="94">
                  <c:v>-3.1703370393595521E-3</c:v>
                </c:pt>
                <c:pt idx="95">
                  <c:v>-3.0999757627873238E-3</c:v>
                </c:pt>
                <c:pt idx="96">
                  <c:v>-3.0296976754701178E-3</c:v>
                </c:pt>
                <c:pt idx="97">
                  <c:v>-2.9596315457315826E-3</c:v>
                </c:pt>
                <c:pt idx="98">
                  <c:v>-2.8898946043239703E-3</c:v>
                </c:pt>
                <c:pt idx="99">
                  <c:v>-2.820593314658666E-3</c:v>
                </c:pt>
                <c:pt idx="100">
                  <c:v>-2.7518240973071783E-3</c:v>
                </c:pt>
                <c:pt idx="101">
                  <c:v>-2.6836740113227366E-3</c:v>
                </c:pt>
                <c:pt idx="102">
                  <c:v>-2.6162213947959856E-3</c:v>
                </c:pt>
                <c:pt idx="103">
                  <c:v>-2.5495364669279041E-3</c:v>
                </c:pt>
                <c:pt idx="104">
                  <c:v>-2.4836818937813377E-3</c:v>
                </c:pt>
                <c:pt idx="105">
                  <c:v>-2.4187133197549572E-3</c:v>
                </c:pt>
                <c:pt idx="106">
                  <c:v>-2.354679866713596E-3</c:v>
                </c:pt>
                <c:pt idx="107">
                  <c:v>-2.2916246026044008E-3</c:v>
                </c:pt>
                <c:pt idx="108">
                  <c:v>-2.2295849812893208E-3</c:v>
                </c:pt>
                <c:pt idx="109">
                  <c:v>-2.1685932552299647E-3</c:v>
                </c:pt>
                <c:pt idx="110">
                  <c:v>-2.1086768625729491E-3</c:v>
                </c:pt>
                <c:pt idx="111">
                  <c:v>-2.0498587900984687E-3</c:v>
                </c:pt>
                <c:pt idx="112">
                  <c:v>-1.9921579134164345E-3</c:v>
                </c:pt>
                <c:pt idx="113">
                  <c:v>-1.9355893157175074E-3</c:v>
                </c:pt>
                <c:pt idx="114">
                  <c:v>-1.8801645863162264E-3</c:v>
                </c:pt>
                <c:pt idx="115">
                  <c:v>-1.8258921001542206E-3</c:v>
                </c:pt>
                <c:pt idx="116">
                  <c:v>-1.7727772793688246E-3</c:v>
                </c:pt>
                <c:pt idx="117">
                  <c:v>-1.7208228379704594E-3</c:v>
                </c:pt>
                <c:pt idx="118">
                  <c:v>-1.670029010615366E-3</c:v>
                </c:pt>
                <c:pt idx="119">
                  <c:v>-1.6203937664052148E-3</c:v>
                </c:pt>
                <c:pt idx="120">
                  <c:v>-1.5719130085939525E-3</c:v>
                </c:pt>
                <c:pt idx="121">
                  <c:v>-1.5245807610338603E-3</c:v>
                </c:pt>
                <c:pt idx="122">
                  <c:v>-1.4783893421453343E-3</c:v>
                </c:pt>
                <c:pt idx="123">
                  <c:v>-1.4333295271524093E-3</c:v>
                </c:pt>
                <c:pt idx="124">
                  <c:v>-1.389390699284121E-3</c:v>
                </c:pt>
                <c:pt idx="125">
                  <c:v>-1.3465609906025834E-3</c:v>
                </c:pt>
                <c:pt idx="126">
                  <c:v>-1.3048274130820659E-3</c:v>
                </c:pt>
                <c:pt idx="127">
                  <c:v>-1.2641759805275398E-3</c:v>
                </c:pt>
                <c:pt idx="128">
                  <c:v>-1.224591821888623E-3</c:v>
                </c:pt>
                <c:pt idx="129">
                  <c:v>-1.1860592864934461E-3</c:v>
                </c:pt>
                <c:pt idx="130">
                  <c:v>-1.1485620416967636E-3</c:v>
                </c:pt>
                <c:pt idx="131">
                  <c:v>-1.112083163409423E-3</c:v>
                </c:pt>
                <c:pt idx="132">
                  <c:v>-1.0766052199485188E-3</c:v>
                </c:pt>
                <c:pt idx="133">
                  <c:v>-1.0421103496238971E-3</c:v>
                </c:pt>
                <c:pt idx="134">
                  <c:v>-1.0085803324516008E-3</c:v>
                </c:pt>
                <c:pt idx="135">
                  <c:v>-9.7599665636373346E-4</c:v>
                </c:pt>
                <c:pt idx="136">
                  <c:v>-9.4434057826141781E-4</c:v>
                </c:pt>
                <c:pt idx="137">
                  <c:v>-9.1359318023911842E-4</c:v>
                </c:pt>
                <c:pt idx="138">
                  <c:v>-8.8373542128834966E-4</c:v>
                </c:pt>
                <c:pt idx="139">
                  <c:v>-8.547481847715943E-4</c:v>
                </c:pt>
                <c:pt idx="140">
                  <c:v>-8.2661232193999008E-4</c:v>
                </c:pt>
                <c:pt idx="141">
                  <c:v>-7.993086917527847E-4</c:v>
                </c:pt>
                <c:pt idx="142">
                  <c:v>-7.7281819724056783E-4</c:v>
                </c:pt>
                <c:pt idx="143">
                  <c:v>-7.4712181864107659E-4</c:v>
                </c:pt>
                <c:pt idx="144">
                  <c:v>-7.2220064352237047E-4</c:v>
                </c:pt>
                <c:pt idx="145">
                  <c:v>-6.9803589409481507E-4</c:v>
                </c:pt>
                <c:pt idx="146">
                  <c:v>-6.7460895190293965E-4</c:v>
                </c:pt>
                <c:pt idx="147">
                  <c:v>-6.519013800748752E-4</c:v>
                </c:pt>
                <c:pt idx="148">
                  <c:v>-6.2989494329826815E-4</c:v>
                </c:pt>
                <c:pt idx="149">
                  <c:v>-6.0857162567948817E-4</c:v>
                </c:pt>
                <c:pt idx="150">
                  <c:v>-5.8791364663548509E-4</c:v>
                </c:pt>
                <c:pt idx="151">
                  <c:v>-5.6790347495713431E-4</c:v>
                </c:pt>
                <c:pt idx="152">
                  <c:v>-5.4852384117452856E-4</c:v>
                </c:pt>
                <c:pt idx="153">
                  <c:v>-5.2975774834770558E-4</c:v>
                </c:pt>
                <c:pt idx="154">
                  <c:v>-5.1158848139735372E-4</c:v>
                </c:pt>
                <c:pt idx="155">
                  <c:v>-4.9399961508441944E-4</c:v>
                </c:pt>
                <c:pt idx="156">
                  <c:v>-4.7697502073880573E-4</c:v>
                </c:pt>
                <c:pt idx="157">
                  <c:v>-4.604988718333658E-4</c:v>
                </c:pt>
                <c:pt idx="158">
                  <c:v>-4.4455564849158689E-4</c:v>
                </c:pt>
                <c:pt idx="159">
                  <c:v>-4.2913014101245042E-4</c:v>
                </c:pt>
                <c:pt idx="160">
                  <c:v>-4.1420745249055814E-4</c:v>
                </c:pt>
                <c:pt idx="161">
                  <c:v>-3.9977300060485278E-4</c:v>
                </c:pt>
                <c:pt idx="162">
                  <c:v>-3.8581251864421517E-4</c:v>
                </c:pt>
                <c:pt idx="163">
                  <c:v>-3.7231205583381665E-4</c:v>
                </c:pt>
                <c:pt idx="164">
                  <c:v>-3.5925797702198283E-4</c:v>
                </c:pt>
                <c:pt idx="165">
                  <c:v>-3.4663696178348856E-4</c:v>
                </c:pt>
                <c:pt idx="166">
                  <c:v>-3.3443600299193577E-4</c:v>
                </c:pt>
                <c:pt idx="167">
                  <c:v>-3.2264240490867733E-4</c:v>
                </c:pt>
                <c:pt idx="168">
                  <c:v>-3.1124378083511315E-4</c:v>
                </c:pt>
                <c:pt idx="169">
                  <c:v>-3.0022805036978184E-4</c:v>
                </c:pt>
                <c:pt idx="170">
                  <c:v>-2.8958343630975492E-4</c:v>
                </c:pt>
                <c:pt idx="171">
                  <c:v>-2.7929846123349479E-4</c:v>
                </c:pt>
                <c:pt idx="172">
                  <c:v>-2.6936194379899802E-4</c:v>
                </c:pt>
                <c:pt idx="173">
                  <c:v>-2.5976299478898569E-4</c:v>
                </c:pt>
                <c:pt idx="174">
                  <c:v>-2.5049101293284082E-4</c:v>
                </c:pt>
                <c:pt idx="175">
                  <c:v>-2.4153568053222329E-4</c:v>
                </c:pt>
                <c:pt idx="176">
                  <c:v>-2.3288695891665156E-4</c:v>
                </c:pt>
                <c:pt idx="177">
                  <c:v>-2.2453508375143373E-4</c:v>
                </c:pt>
                <c:pt idx="178">
                  <c:v>-2.1647056022075617E-4</c:v>
                </c:pt>
                <c:pt idx="179">
                  <c:v>-2.0868415810546993E-4</c:v>
                </c:pt>
                <c:pt idx="180">
                  <c:v>-2.0116690677419058E-4</c:v>
                </c:pt>
                <c:pt idx="181">
                  <c:v>-1.9391009010540471E-4</c:v>
                </c:pt>
                <c:pt idx="182">
                  <c:v>-1.8690524135571706E-4</c:v>
                </c:pt>
                <c:pt idx="183">
                  <c:v>-1.8014413798923102E-4</c:v>
                </c:pt>
                <c:pt idx="184">
                  <c:v>-1.7361879648149171E-4</c:v>
                </c:pt>
                <c:pt idx="185">
                  <c:v>-1.6732146710957352E-4</c:v>
                </c:pt>
                <c:pt idx="186">
                  <c:v>-1.6124462874067547E-4</c:v>
                </c:pt>
                <c:pt idx="187">
                  <c:v>-1.5538098362853249E-4</c:v>
                </c:pt>
                <c:pt idx="188">
                  <c:v>-1.4972345222716399E-4</c:v>
                </c:pt>
                <c:pt idx="189">
                  <c:v>-1.4426516803112577E-4</c:v>
                </c:pt>
                <c:pt idx="190">
                  <c:v>-1.3899947244901511E-4</c:v>
                </c:pt>
                <c:pt idx="191">
                  <c:v>-1.3391990971832967E-4</c:v>
                </c:pt>
                <c:pt idx="192">
                  <c:v>-1.2902022186665364E-4</c:v>
                </c:pt>
                <c:pt idx="193">
                  <c:v>-1.2429434372627669E-4</c:v>
                </c:pt>
                <c:pt idx="194">
                  <c:v>-1.1973639800643809E-4</c:v>
                </c:pt>
                <c:pt idx="195">
                  <c:v>-1.1534069042760109E-4</c:v>
                </c:pt>
                <c:pt idx="196">
                  <c:v>-1.1110170492273141E-4</c:v>
                </c:pt>
                <c:pt idx="197">
                  <c:v>-1.0701409890806701E-4</c:v>
                </c:pt>
                <c:pt idx="198">
                  <c:v>-1.0307269862714464E-4</c:v>
                </c:pt>
                <c:pt idx="199">
                  <c:v>-9.9272494570428198E-5</c:v>
                </c:pt>
                <c:pt idx="200">
                  <c:v>-9.5608636973167906E-5</c:v>
                </c:pt>
                <c:pt idx="201">
                  <c:v>-9.2076431393195435E-5</c:v>
                </c:pt>
                <c:pt idx="202">
                  <c:v>-8.8671334370360452E-5</c:v>
                </c:pt>
                <c:pt idx="203">
                  <c:v>-8.5388949168958562E-5</c:v>
                </c:pt>
                <c:pt idx="204">
                  <c:v>-8.2225021604358513E-5</c:v>
                </c:pt>
                <c:pt idx="205">
                  <c:v>-7.9175435954326187E-5</c:v>
                </c:pt>
                <c:pt idx="206">
                  <c:v>-7.6236210956039943E-5</c:v>
                </c:pt>
                <c:pt idx="207">
                  <c:v>-7.3403495888513251E-5</c:v>
                </c:pt>
                <c:pt idx="208">
                  <c:v>-7.067356674141933E-5</c:v>
                </c:pt>
                <c:pt idx="209">
                  <c:v>-6.8042822469749353E-5</c:v>
                </c:pt>
                <c:pt idx="210">
                  <c:v>-6.5507781334090968E-5</c:v>
                </c:pt>
                <c:pt idx="211">
                  <c:v>-6.306507732645628E-5</c:v>
                </c:pt>
                <c:pt idx="212">
                  <c:v>-6.0711456681019629E-5</c:v>
                </c:pt>
                <c:pt idx="213">
                  <c:v>-5.844377446955207E-5</c:v>
                </c:pt>
                <c:pt idx="214">
                  <c:v>-5.6258991279918294E-5</c:v>
                </c:pt>
                <c:pt idx="215">
                  <c:v>-5.4154169978133379E-5</c:v>
                </c:pt>
                <c:pt idx="216">
                  <c:v>-5.2126472551776716E-5</c:v>
                </c:pt>
                <c:pt idx="217">
                  <c:v>-5.0173157034976157E-5</c:v>
                </c:pt>
                <c:pt idx="218">
                  <c:v>-4.8291574512688842E-5</c:v>
                </c:pt>
                <c:pt idx="219">
                  <c:v>-4.6479166204562713E-5</c:v>
                </c:pt>
                <c:pt idx="220">
                  <c:v>-4.4733460625820954E-5</c:v>
                </c:pt>
                <c:pt idx="221">
                  <c:v>-4.3052070824813883E-5</c:v>
                </c:pt>
                <c:pt idx="222">
                  <c:v>-4.1432691695888479E-5</c:v>
                </c:pt>
                <c:pt idx="223">
                  <c:v>-3.9873097366083243E-5</c:v>
                </c:pt>
                <c:pt idx="224">
                  <c:v>-3.8371138654085259E-5</c:v>
                </c:pt>
                <c:pt idx="225">
                  <c:v>-3.6924740600809968E-5</c:v>
                </c:pt>
                <c:pt idx="226">
                  <c:v>-3.5531900069543097E-5</c:v>
                </c:pt>
                <c:pt idx="227">
                  <c:v>-3.4190683414649927E-5</c:v>
                </c:pt>
                <c:pt idx="228">
                  <c:v>-3.2899224217217694E-5</c:v>
                </c:pt>
                <c:pt idx="229">
                  <c:v>-3.1655721086352176E-5</c:v>
                </c:pt>
                <c:pt idx="230">
                  <c:v>-3.0458435524636228E-5</c:v>
                </c:pt>
                <c:pt idx="231">
                  <c:v>-2.9305689856471418E-5</c:v>
                </c:pt>
                <c:pt idx="232">
                  <c:v>-2.8195865217597316E-5</c:v>
                </c:pt>
                <c:pt idx="233">
                  <c:v>-2.7127399604935933E-5</c:v>
                </c:pt>
                <c:pt idx="234">
                  <c:v>-2.6098785984416396E-5</c:v>
                </c:pt>
                <c:pt idx="235">
                  <c:v>-2.5108570456495725E-5</c:v>
                </c:pt>
                <c:pt idx="236">
                  <c:v>-2.4155350477101932E-5</c:v>
                </c:pt>
                <c:pt idx="237">
                  <c:v>-2.323777313300468E-5</c:v>
                </c:pt>
                <c:pt idx="238">
                  <c:v>-2.2354533470405613E-5</c:v>
                </c:pt>
                <c:pt idx="239">
                  <c:v>-2.1504372874829869E-5</c:v>
                </c:pt>
                <c:pt idx="240">
                  <c:v>-2.068607750167928E-5</c:v>
                </c:pt>
                <c:pt idx="241">
                  <c:v>-1.9898476755741966E-5</c:v>
                </c:pt>
                <c:pt idx="242">
                  <c:v>-1.9140441818308318E-5</c:v>
                </c:pt>
                <c:pt idx="243">
                  <c:v>-1.8410884220827483E-5</c:v>
                </c:pt>
                <c:pt idx="244">
                  <c:v>-1.7708754463683362E-5</c:v>
                </c:pt>
                <c:pt idx="245">
                  <c:v>-1.7033040679237388E-5</c:v>
                </c:pt>
                <c:pt idx="246">
                  <c:v>-1.6382767337148608E-5</c:v>
                </c:pt>
                <c:pt idx="247">
                  <c:v>-1.5756993991473677E-5</c:v>
                </c:pt>
                <c:pt idx="248">
                  <c:v>-1.515481406848096E-5</c:v>
                </c:pt>
                <c:pt idx="249">
                  <c:v>-1.4575353693047078E-5</c:v>
                </c:pt>
                <c:pt idx="250">
                  <c:v>-1.4017770553849118E-5</c:v>
                </c:pt>
                <c:pt idx="251">
                  <c:v>-1.348125280514978E-5</c:v>
                </c:pt>
                <c:pt idx="252">
                  <c:v>-1.2965018004678086E-5</c:v>
                </c:pt>
                <c:pt idx="253">
                  <c:v>-1.2468312086326705E-5</c:v>
                </c:pt>
                <c:pt idx="254">
                  <c:v>-1.1990408367097416E-5</c:v>
                </c:pt>
                <c:pt idx="255">
                  <c:v>-1.1530606586163118E-5</c:v>
                </c:pt>
                <c:pt idx="256">
                  <c:v>-1.1088231976756902E-5</c:v>
                </c:pt>
                <c:pt idx="257">
                  <c:v>-1.0662634368117097E-5</c:v>
                </c:pt>
                <c:pt idx="258">
                  <c:v>-1.025318731791458E-5</c:v>
                </c:pt>
                <c:pt idx="259">
                  <c:v>-9.8592872738123568E-6</c:v>
                </c:pt>
                <c:pt idx="260">
                  <c:v>-9.4803527628073421E-6</c:v>
                </c:pt>
                <c:pt idx="261">
                  <c:v>-9.1158236082122818E-6</c:v>
                </c:pt>
                <c:pt idx="262">
                  <c:v>-8.7651601731408842E-6</c:v>
                </c:pt>
                <c:pt idx="263">
                  <c:v>-8.4278426292883075E-6</c:v>
                </c:pt>
                <c:pt idx="264">
                  <c:v>-8.1033702510779897E-6</c:v>
                </c:pt>
                <c:pt idx="265">
                  <c:v>-7.7912607333274765E-6</c:v>
                </c:pt>
                <c:pt idx="266">
                  <c:v>-7.4910495327173976E-6</c:v>
                </c:pt>
                <c:pt idx="267">
                  <c:v>-7.2022892314294043E-6</c:v>
                </c:pt>
                <c:pt idx="268">
                  <c:v>-6.9245489228109135E-6</c:v>
                </c:pt>
                <c:pt idx="269">
                  <c:v>-6.657413618285091E-6</c:v>
                </c:pt>
                <c:pt idx="270">
                  <c:v>-6.4004836745823468E-6</c:v>
                </c:pt>
                <c:pt idx="271">
                  <c:v>-6.1533742406538747E-6</c:v>
                </c:pt>
                <c:pt idx="272">
                  <c:v>-5.9157147240540555E-6</c:v>
                </c:pt>
                <c:pt idx="273">
                  <c:v>-5.6871482757969716E-6</c:v>
                </c:pt>
                <c:pt idx="274">
                  <c:v>-5.4673312928343873E-6</c:v>
                </c:pt>
                <c:pt idx="275">
                  <c:v>-5.2559329383683465E-6</c:v>
                </c:pt>
                <c:pt idx="276">
                  <c:v>-5.0526346784351974E-6</c:v>
                </c:pt>
                <c:pt idx="277">
                  <c:v>-4.8571298351163251E-6</c:v>
                </c:pt>
                <c:pt idx="278">
                  <c:v>-4.6691231553097626E-6</c:v>
                </c:pt>
                <c:pt idx="279">
                  <c:v>-4.4883303946363638E-6</c:v>
                </c:pt>
                <c:pt idx="280">
                  <c:v>-4.3144779159121075E-6</c:v>
                </c:pt>
                <c:pt idx="281">
                  <c:v>-4.1473023019733542E-6</c:v>
                </c:pt>
                <c:pt idx="282">
                  <c:v>-3.9865499820024294E-6</c:v>
                </c:pt>
                <c:pt idx="283">
                  <c:v>-3.8319768713535037E-6</c:v>
                </c:pt>
                <c:pt idx="284">
                  <c:v>-3.683348024026145E-6</c:v>
                </c:pt>
                <c:pt idx="285">
                  <c:v>-3.5404372971470366E-6</c:v>
                </c:pt>
                <c:pt idx="286">
                  <c:v>-3.4030270281704134E-6</c:v>
                </c:pt>
                <c:pt idx="287">
                  <c:v>-3.2709077228076922E-6</c:v>
                </c:pt>
                <c:pt idx="288">
                  <c:v>-3.1438777545389485E-6</c:v>
                </c:pt>
                <c:pt idx="289">
                  <c:v>-3.021743074853589E-6</c:v>
                </c:pt>
                <c:pt idx="290">
                  <c:v>-2.9043169337228391E-6</c:v>
                </c:pt>
                <c:pt idx="291">
                  <c:v>-2.7914196101619381E-6</c:v>
                </c:pt>
                <c:pt idx="292">
                  <c:v>-2.6828781525267686E-6</c:v>
                </c:pt>
                <c:pt idx="293">
                  <c:v>-2.578526128189651E-6</c:v>
                </c:pt>
                <c:pt idx="294">
                  <c:v>-2.4782033820969218E-6</c:v>
                </c:pt>
                <c:pt idx="295">
                  <c:v>-2.3817558039951338E-6</c:v>
                </c:pt>
                <c:pt idx="296">
                  <c:v>-2.2890351045390389E-6</c:v>
                </c:pt>
                <c:pt idx="297">
                  <c:v>-2.1998985987892184E-6</c:v>
                </c:pt>
                <c:pt idx="298">
                  <c:v>-2.1142089981651679E-6</c:v>
                </c:pt>
                <c:pt idx="299">
                  <c:v>-2.0318342097169762E-6</c:v>
                </c:pt>
                <c:pt idx="300">
                  <c:v>-1.9526471425024285E-6</c:v>
                </c:pt>
                <c:pt idx="301">
                  <c:v>-1.8765255213537558E-6</c:v>
                </c:pt>
                <c:pt idx="302">
                  <c:v>-1.8033517073234861E-6</c:v>
                </c:pt>
                <c:pt idx="303">
                  <c:v>-1.7330125243830707E-6</c:v>
                </c:pt>
                <c:pt idx="304">
                  <c:v>-1.6653990930137753E-6</c:v>
                </c:pt>
                <c:pt idx="305">
                  <c:v>-1.6004066693398045E-6</c:v>
                </c:pt>
                <c:pt idx="306">
                  <c:v>-1.5379344903720949E-6</c:v>
                </c:pt>
                <c:pt idx="307">
                  <c:v>-1.4778856250785565E-6</c:v>
                </c:pt>
                <c:pt idx="308">
                  <c:v>-1.4201668307123328E-6</c:v>
                </c:pt>
                <c:pt idx="309">
                  <c:v>-1.3646884143980743E-6</c:v>
                </c:pt>
                <c:pt idx="310">
                  <c:v>-1.3113640999051768E-6</c:v>
                </c:pt>
                <c:pt idx="311">
                  <c:v>-1.2601108993948174E-6</c:v>
                </c:pt>
                <c:pt idx="312">
                  <c:v>-1.2108489897144637E-6</c:v>
                </c:pt>
                <c:pt idx="313">
                  <c:v>-1.1635015933819658E-6</c:v>
                </c:pt>
                <c:pt idx="314">
                  <c:v>-1.1179948639039593E-6</c:v>
                </c:pt>
                <c:pt idx="315">
                  <c:v>-1.0742577752864689E-6</c:v>
                </c:pt>
                <c:pt idx="316">
                  <c:v>-1.0322220159508787E-6</c:v>
                </c:pt>
                <c:pt idx="317">
                  <c:v>-9.9182188591839807E-7</c:v>
                </c:pt>
                <c:pt idx="318">
                  <c:v>-9.5299419868410949E-7</c:v>
                </c:pt>
                <c:pt idx="319">
                  <c:v>-9.1567818586213431E-7</c:v>
                </c:pt>
                <c:pt idx="320">
                  <c:v>-8.7981540595194476E-7</c:v>
                </c:pt>
                <c:pt idx="321">
                  <c:v>-8.453496564442276E-7</c:v>
                </c:pt>
                <c:pt idx="322">
                  <c:v>-8.1222688883997309E-7</c:v>
                </c:pt>
                <c:pt idx="323">
                  <c:v>-7.8039512722227752E-7</c:v>
                </c:pt>
                <c:pt idx="324">
                  <c:v>-7.498043895992623E-7</c:v>
                </c:pt>
                <c:pt idx="325">
                  <c:v>-7.2040661237338099E-7</c:v>
                </c:pt>
                <c:pt idx="326">
                  <c:v>-6.9215557751078905E-7</c:v>
                </c:pt>
                <c:pt idx="327">
                  <c:v>-6.6500684241077575E-7</c:v>
                </c:pt>
                <c:pt idx="328">
                  <c:v>-6.3891767261736735E-7</c:v>
                </c:pt>
                <c:pt idx="329">
                  <c:v>-6.1384697673361184E-7</c:v>
                </c:pt>
                <c:pt idx="330">
                  <c:v>-5.8975524396487345E-7</c:v>
                </c:pt>
                <c:pt idx="331">
                  <c:v>-5.6660448407797051E-7</c:v>
                </c:pt>
                <c:pt idx="332">
                  <c:v>-5.4435816927878026E-7</c:v>
                </c:pt>
                <c:pt idx="333">
                  <c:v>-5.2298117864779674E-7</c:v>
                </c:pt>
                <c:pt idx="334">
                  <c:v>-5.0243974456520848E-7</c:v>
                </c:pt>
                <c:pt idx="335">
                  <c:v>-4.8270140098338741E-7</c:v>
                </c:pt>
                <c:pt idx="336">
                  <c:v>-4.6373493368889739E-7</c:v>
                </c:pt>
                <c:pt idx="337">
                  <c:v>-4.455103326961307E-7</c:v>
                </c:pt>
                <c:pt idx="338">
                  <c:v>-4.2799874613308473E-7</c:v>
                </c:pt>
                <c:pt idx="339">
                  <c:v>-4.1117243604560372E-7</c:v>
                </c:pt>
                <c:pt idx="340">
                  <c:v>-3.9500473562270601E-7</c:v>
                </c:pt>
                <c:pt idx="341">
                  <c:v>-3.7947000841143109E-7</c:v>
                </c:pt>
                <c:pt idx="342">
                  <c:v>-3.6454360888171775E-7</c:v>
                </c:pt>
                <c:pt idx="343">
                  <c:v>-3.5020184434131353E-7</c:v>
                </c:pt>
                <c:pt idx="344">
                  <c:v>-3.3642193848493206E-7</c:v>
                </c:pt>
                <c:pt idx="345">
                  <c:v>-3.2318199629344234E-7</c:v>
                </c:pt>
                <c:pt idx="346">
                  <c:v>-3.1046097021203422E-7</c:v>
                </c:pt>
                <c:pt idx="347">
                  <c:v>-2.9823862760736121E-7</c:v>
                </c:pt>
                <c:pt idx="348">
                  <c:v>-2.8649551957471432E-7</c:v>
                </c:pt>
                <c:pt idx="349">
                  <c:v>-2.7521295073995591E-7</c:v>
                </c:pt>
                <c:pt idx="350">
                  <c:v>-2.643729503404302E-7</c:v>
                </c:pt>
                <c:pt idx="351">
                  <c:v>-2.5395824444274239E-7</c:v>
                </c:pt>
                <c:pt idx="352">
                  <c:v>-2.439522290842433E-7</c:v>
                </c:pt>
                <c:pt idx="353">
                  <c:v>-2.3433894440927361E-7</c:v>
                </c:pt>
                <c:pt idx="354">
                  <c:v>-2.2510305001333108E-7</c:v>
                </c:pt>
                <c:pt idx="355">
                  <c:v>-2.1622980113988888E-7</c:v>
                </c:pt>
                <c:pt idx="356">
                  <c:v>-2.0770502551670233E-7</c:v>
                </c:pt>
                <c:pt idx="357">
                  <c:v>-1.9951510147109275E-7</c:v>
                </c:pt>
                <c:pt idx="358">
                  <c:v>-1.9164693668471955E-7</c:v>
                </c:pt>
                <c:pt idx="359">
                  <c:v>-1.8408794772994951E-7</c:v>
                </c:pt>
                <c:pt idx="360">
                  <c:v>-1.7682604045887728E-7</c:v>
                </c:pt>
                <c:pt idx="361">
                  <c:v>-1.6984959110288856E-7</c:v>
                </c:pt>
                <c:pt idx="362">
                  <c:v>-1.6314742815382033E-7</c:v>
                </c:pt>
                <c:pt idx="363">
                  <c:v>-1.5670881488460965E-7</c:v>
                </c:pt>
                <c:pt idx="364">
                  <c:v>-1.5052343243837641E-7</c:v>
                </c:pt>
                <c:pt idx="365">
                  <c:v>-1.4458136391226617E-7</c:v>
                </c:pt>
                <c:pt idx="366">
                  <c:v>-1.3887307858340137E-7</c:v>
                </c:pt>
                <c:pt idx="367">
                  <c:v>-1.3338941705853814E-7</c:v>
                </c:pt>
                <c:pt idx="368">
                  <c:v>-1.2812157692110305E-7</c:v>
                </c:pt>
                <c:pt idx="369">
                  <c:v>-1.2306109887560978E-7</c:v>
                </c:pt>
                <c:pt idx="370">
                  <c:v>-1.1819985353156426E-7</c:v>
                </c:pt>
                <c:pt idx="371">
                  <c:v>-1.1353002854264105E-7</c:v>
                </c:pt>
                <c:pt idx="372">
                  <c:v>-1.0904411631429412E-7</c:v>
                </c:pt>
                <c:pt idx="373">
                  <c:v>-1.0473490227980164E-7</c:v>
                </c:pt>
                <c:pt idx="374">
                  <c:v>-1.0059545353158228E-7</c:v>
                </c:pt>
                <c:pt idx="375">
                  <c:v>-9.6619107736728443E-8</c:v>
                </c:pt>
                <c:pt idx="376">
                  <c:v>-9.279946283413665E-8</c:v>
                </c:pt>
                <c:pt idx="377">
                  <c:v>-8.913036687374643E-8</c:v>
                </c:pt>
                <c:pt idx="378">
                  <c:v>-8.5605908211050517E-8</c:v>
                </c:pt>
                <c:pt idx="379">
                  <c:v>-8.2220406270039353E-8</c:v>
                </c:pt>
                <c:pt idx="380">
                  <c:v>-7.8968402519308262E-8</c:v>
                </c:pt>
                <c:pt idx="381">
                  <c:v>-7.5844651945544685E-8</c:v>
                </c:pt>
                <c:pt idx="382">
                  <c:v>-7.2844114598069612E-8</c:v>
                </c:pt>
                <c:pt idx="383">
                  <c:v>-6.9961947701813193E-8</c:v>
                </c:pt>
                <c:pt idx="384">
                  <c:v>-6.7193497983453203E-8</c:v>
                </c:pt>
                <c:pt idx="385">
                  <c:v>-6.45342942817706E-8</c:v>
                </c:pt>
                <c:pt idx="386">
                  <c:v>-6.1980040513276439E-8</c:v>
                </c:pt>
                <c:pt idx="387">
                  <c:v>-5.9526608708893039E-8</c:v>
                </c:pt>
                <c:pt idx="388">
                  <c:v>-5.7170032690123659E-8</c:v>
                </c:pt>
                <c:pt idx="389">
                  <c:v>-5.490650160311361E-8</c:v>
                </c:pt>
                <c:pt idx="390">
                  <c:v>-5.2732353879036964E-8</c:v>
                </c:pt>
                <c:pt idx="391">
                  <c:v>-5.0644071478700425E-8</c:v>
                </c:pt>
                <c:pt idx="392">
                  <c:v>-4.8638274208201436E-8</c:v>
                </c:pt>
                <c:pt idx="393">
                  <c:v>-4.6711714531966208E-8</c:v>
                </c:pt>
                <c:pt idx="394">
                  <c:v>-4.4861272101570647E-8</c:v>
                </c:pt>
                <c:pt idx="395">
                  <c:v>-4.3083948995104035E-8</c:v>
                </c:pt>
                <c:pt idx="396">
                  <c:v>-4.1376864956532698E-8</c:v>
                </c:pt>
                <c:pt idx="397">
                  <c:v>-3.9737252777172219E-8</c:v>
                </c:pt>
                <c:pt idx="398">
                  <c:v>-3.8162453748213918E-8</c:v>
                </c:pt>
                <c:pt idx="399">
                  <c:v>-3.6649913610631302E-8</c:v>
                </c:pt>
                <c:pt idx="400">
                  <c:v>-3.5197178362977869E-8</c:v>
                </c:pt>
                <c:pt idx="401">
                  <c:v>-3.3801890282347811E-8</c:v>
                </c:pt>
                <c:pt idx="402">
                  <c:v>-3.2461784442716633E-8</c:v>
                </c:pt>
                <c:pt idx="403">
                  <c:v>-3.1174684735901793E-8</c:v>
                </c:pt>
                <c:pt idx="404">
                  <c:v>-2.9938500532011859E-8</c:v>
                </c:pt>
                <c:pt idx="405">
                  <c:v>-2.8751223553058482E-8</c:v>
                </c:pt>
                <c:pt idx="406">
                  <c:v>-2.7610924249188428E-8</c:v>
                </c:pt>
                <c:pt idx="407">
                  <c:v>-2.6515749027566926E-8</c:v>
                </c:pt>
                <c:pt idx="408">
                  <c:v>-2.5463917197043884E-8</c:v>
                </c:pt>
                <c:pt idx="409">
                  <c:v>-2.4453718054928685E-8</c:v>
                </c:pt>
                <c:pt idx="410">
                  <c:v>-2.3483508186927793E-8</c:v>
                </c:pt>
                <c:pt idx="411">
                  <c:v>-2.2551708909190894E-8</c:v>
                </c:pt>
                <c:pt idx="412">
                  <c:v>-2.1656803497194232E-8</c:v>
                </c:pt>
                <c:pt idx="413">
                  <c:v>-2.079733505411241E-8</c:v>
                </c:pt>
                <c:pt idx="414">
                  <c:v>-1.9971903952864523E-8</c:v>
                </c:pt>
                <c:pt idx="415">
                  <c:v>-1.9179165775540242E-8</c:v>
                </c:pt>
                <c:pt idx="416">
                  <c:v>-1.84178288975545E-8</c:v>
                </c:pt>
                <c:pt idx="417">
                  <c:v>-1.7686652640236388E-8</c:v>
                </c:pt>
                <c:pt idx="418">
                  <c:v>-1.6984445139200943E-8</c:v>
                </c:pt>
                <c:pt idx="419">
                  <c:v>-1.6310061567992307E-8</c:v>
                </c:pt>
                <c:pt idx="420">
                  <c:v>-1.5662402148564071E-8</c:v>
                </c:pt>
                <c:pt idx="421">
                  <c:v>-1.5040410374922431E-8</c:v>
                </c:pt>
                <c:pt idx="422">
                  <c:v>-1.4443071520986451E-8</c:v>
                </c:pt>
                <c:pt idx="423">
                  <c:v>-1.386941079317694E-8</c:v>
                </c:pt>
                <c:pt idx="424">
                  <c:v>-1.3318491838276714E-8</c:v>
                </c:pt>
                <c:pt idx="425">
                  <c:v>-1.2789415180236574E-8</c:v>
                </c:pt>
                <c:pt idx="426">
                  <c:v>-1.228131687014411E-8</c:v>
                </c:pt>
                <c:pt idx="427">
                  <c:v>-1.1793366994083954E-8</c:v>
                </c:pt>
                <c:pt idx="428">
                  <c:v>-1.1324768323106582E-8</c:v>
                </c:pt>
                <c:pt idx="429">
                  <c:v>-1.0874755247414214E-8</c:v>
                </c:pt>
                <c:pt idx="430">
                  <c:v>-1.044259221316679E-8</c:v>
                </c:pt>
                <c:pt idx="431">
                  <c:v>-1.0027572798776418E-8</c:v>
                </c:pt>
                <c:pt idx="432">
                  <c:v>-9.6290183648761747E-9</c:v>
                </c:pt>
                <c:pt idx="433">
                  <c:v>-9.2462771306145446E-9</c:v>
                </c:pt>
                <c:pt idx="434">
                  <c:v>-8.8787230367870502E-9</c:v>
                </c:pt>
                <c:pt idx="435">
                  <c:v>-8.5257547510764202E-9</c:v>
                </c:pt>
                <c:pt idx="436">
                  <c:v>-8.1867946732927516E-9</c:v>
                </c:pt>
                <c:pt idx="437">
                  <c:v>-7.8612880827222394E-9</c:v>
                </c:pt>
                <c:pt idx="438">
                  <c:v>-7.5487020012587898E-9</c:v>
                </c:pt>
                <c:pt idx="439">
                  <c:v>-7.2485246960241059E-9</c:v>
                </c:pt>
                <c:pt idx="440">
                  <c:v>-6.9602645424993172E-9</c:v>
                </c:pt>
                <c:pt idx="441">
                  <c:v>-6.6834493850365107E-9</c:v>
                </c:pt>
                <c:pt idx="442">
                  <c:v>-6.417625684207451E-9</c:v>
                </c:pt>
                <c:pt idx="443">
                  <c:v>-6.1623578773151168E-9</c:v>
                </c:pt>
                <c:pt idx="444">
                  <c:v>-5.9172275967966925E-9</c:v>
                </c:pt>
                <c:pt idx="445">
                  <c:v>-5.6818330307351064E-9</c:v>
                </c:pt>
                <c:pt idx="446">
                  <c:v>-5.4557882833705658E-9</c:v>
                </c:pt>
                <c:pt idx="447">
                  <c:v>-5.2387226645578269E-9</c:v>
                </c:pt>
                <c:pt idx="448">
                  <c:v>-5.0302801923862717E-9</c:v>
                </c:pt>
                <c:pt idx="449">
                  <c:v>-4.8301189536914539E-9</c:v>
                </c:pt>
                <c:pt idx="450">
                  <c:v>-4.6379104645666302E-9</c:v>
                </c:pt>
                <c:pt idx="451">
                  <c:v>-4.4533393861456719E-9</c:v>
                </c:pt>
                <c:pt idx="452">
                  <c:v>-4.2761028140603228E-9</c:v>
                </c:pt>
                <c:pt idx="453">
                  <c:v>-4.1059097810602911E-9</c:v>
                </c:pt>
                <c:pt idx="454">
                  <c:v>-3.9424808306876001E-9</c:v>
                </c:pt>
                <c:pt idx="455">
                  <c:v>-3.7855476620052284E-9</c:v>
                </c:pt>
                <c:pt idx="456">
                  <c:v>-3.6348524901086422E-9</c:v>
                </c:pt>
                <c:pt idx="457">
                  <c:v>-3.4901478329629755E-9</c:v>
                </c:pt>
                <c:pt idx="458">
                  <c:v>-3.3511959429688433E-9</c:v>
                </c:pt>
                <c:pt idx="459">
                  <c:v>-3.2177685227452455E-9</c:v>
                </c:pt>
                <c:pt idx="460">
                  <c:v>-3.0896462988039275E-9</c:v>
                </c:pt>
                <c:pt idx="461">
                  <c:v>-2.9666186662780093E-9</c:v>
                </c:pt>
                <c:pt idx="462">
                  <c:v>-2.84848333365062E-9</c:v>
                </c:pt>
                <c:pt idx="463">
                  <c:v>-2.7350461095920765E-9</c:v>
                </c:pt>
                <c:pt idx="464">
                  <c:v>-2.6261204766342415E-9</c:v>
                </c:pt>
                <c:pt idx="465">
                  <c:v>-2.5215273069534304E-9</c:v>
                </c:pt>
                <c:pt idx="466">
                  <c:v>-2.421094507099042E-9</c:v>
                </c:pt>
                <c:pt idx="467">
                  <c:v>-2.3246568758850117E-9</c:v>
                </c:pt>
                <c:pt idx="468">
                  <c:v>-2.2320557491184444E-9</c:v>
                </c:pt>
                <c:pt idx="469">
                  <c:v>-2.14313871538252E-9</c:v>
                </c:pt>
                <c:pt idx="470">
                  <c:v>-2.0577594028736713E-9</c:v>
                </c:pt>
                <c:pt idx="471">
                  <c:v>-1.9757772662387651E-9</c:v>
                </c:pt>
                <c:pt idx="472">
                  <c:v>-1.897057373412281E-9</c:v>
                </c:pt>
                <c:pt idx="473">
                  <c:v>-1.8214701213992157E-9</c:v>
                </c:pt>
                <c:pt idx="474">
                  <c:v>-1.7488910231122645E-9</c:v>
                </c:pt>
                <c:pt idx="475">
                  <c:v>-1.6792004942089988E-9</c:v>
                </c:pt>
                <c:pt idx="476">
                  <c:v>-1.6122837820375934E-9</c:v>
                </c:pt>
                <c:pt idx="477">
                  <c:v>-1.5480306103654584E-9</c:v>
                </c:pt>
                <c:pt idx="478">
                  <c:v>-1.4863351083249655E-9</c:v>
                </c:pt>
                <c:pt idx="479">
                  <c:v>-1.4270956683049007E-9</c:v>
                </c:pt>
                <c:pt idx="480">
                  <c:v>-1.3702145906790974E-9</c:v>
                </c:pt>
                <c:pt idx="481">
                  <c:v>-1.3155981548607088E-9</c:v>
                </c:pt>
                <c:pt idx="482">
                  <c:v>-1.2631562640308403E-9</c:v>
                </c:pt>
                <c:pt idx="483">
                  <c:v>-1.2128025161928235E-9</c:v>
                </c:pt>
                <c:pt idx="484">
                  <c:v>-1.1644538489008482E-9</c:v>
                </c:pt>
                <c:pt idx="485">
                  <c:v>-1.1180305392599621E-9</c:v>
                </c:pt>
                <c:pt idx="486">
                  <c:v>-1.0734559907632502E-9</c:v>
                </c:pt>
                <c:pt idx="487">
                  <c:v>-1.0306566622375612E-9</c:v>
                </c:pt>
                <c:pt idx="488">
                  <c:v>-9.8956199678923441E-10</c:v>
                </c:pt>
                <c:pt idx="489">
                  <c:v>-9.5010420864127808E-10</c:v>
                </c:pt>
                <c:pt idx="490">
                  <c:v>-9.1221806997054954E-10</c:v>
                </c:pt>
                <c:pt idx="491">
                  <c:v>-8.7584112407057541E-10</c:v>
                </c:pt>
                <c:pt idx="492">
                  <c:v>-8.4091333008018409E-10</c:v>
                </c:pt>
                <c:pt idx="493">
                  <c:v>-8.0737706298350532E-10</c:v>
                </c:pt>
                <c:pt idx="494">
                  <c:v>-7.751769004471498E-10</c:v>
                </c:pt>
                <c:pt idx="495">
                  <c:v>-7.442596938744828E-10</c:v>
                </c:pt>
                <c:pt idx="496">
                  <c:v>-7.145744262970766E-10</c:v>
                </c:pt>
                <c:pt idx="497">
                  <c:v>-6.8607199921189024E-10</c:v>
                </c:pt>
                <c:pt idx="498">
                  <c:v>-6.5870537468981634E-10</c:v>
                </c:pt>
                <c:pt idx="499">
                  <c:v>-6.3242929115858711E-10</c:v>
                </c:pt>
                <c:pt idx="500">
                  <c:v>-6.0720040551132115E-10</c:v>
                </c:pt>
                <c:pt idx="501">
                  <c:v>-5.8297700888942928E-10</c:v>
                </c:pt>
                <c:pt idx="502">
                  <c:v>-5.5971909773688826E-10</c:v>
                </c:pt>
                <c:pt idx="503">
                  <c:v>-5.3738823169169335E-10</c:v>
                </c:pt>
                <c:pt idx="504">
                  <c:v>-5.1594746253158515E-10</c:v>
                </c:pt>
                <c:pt idx="505">
                  <c:v>-4.9536133417404929E-10</c:v>
                </c:pt>
                <c:pt idx="506">
                  <c:v>-4.7559588267631624E-10</c:v>
                </c:pt>
                <c:pt idx="507">
                  <c:v>-4.566184230725412E-10</c:v>
                </c:pt>
                <c:pt idx="508">
                  <c:v>-4.3839754937380349E-10</c:v>
                </c:pt>
                <c:pt idx="509">
                  <c:v>-4.2090306351383331E-10</c:v>
                </c:pt>
                <c:pt idx="510">
                  <c:v>-4.0410611745755885E-10</c:v>
                </c:pt>
                <c:pt idx="511">
                  <c:v>-3.8797892898401187E-10</c:v>
                </c:pt>
                <c:pt idx="512">
                  <c:v>-3.7249478168632779E-10</c:v>
                </c:pt>
                <c:pt idx="513">
                  <c:v>-3.576280960260192E-10</c:v>
                </c:pt>
                <c:pt idx="514">
                  <c:v>-3.4335428722442884E-10</c:v>
                </c:pt>
                <c:pt idx="515">
                  <c:v>-3.2964969420845591E-10</c:v>
                </c:pt>
                <c:pt idx="516">
                  <c:v>-3.1649165066482963E-10</c:v>
                </c:pt>
                <c:pt idx="517">
                  <c:v>-3.0385841398583577E-10</c:v>
                </c:pt>
                <c:pt idx="518">
                  <c:v>-2.9172902316076942E-10</c:v>
                </c:pt>
                <c:pt idx="519">
                  <c:v>-2.800834408844821E-10</c:v>
                </c:pt>
                <c:pt idx="520">
                  <c:v>-2.6890234039456117E-10</c:v>
                </c:pt>
                <c:pt idx="521">
                  <c:v>-2.5816724757987684E-10</c:v>
                </c:pt>
                <c:pt idx="522">
                  <c:v>-2.4786039887203515E-10</c:v>
                </c:pt>
                <c:pt idx="523">
                  <c:v>-2.3796474124537779E-10</c:v>
                </c:pt>
                <c:pt idx="524">
                  <c:v>-2.2846386116270878E-10</c:v>
                </c:pt>
                <c:pt idx="525">
                  <c:v>-2.1934205562956778E-10</c:v>
                </c:pt>
                <c:pt idx="526">
                  <c:v>-2.1058411903140951E-10</c:v>
                </c:pt>
                <c:pt idx="527">
                  <c:v>-2.0217562735069804E-10</c:v>
                </c:pt>
                <c:pt idx="528">
                  <c:v>-1.9410265394981252E-10</c:v>
                </c:pt>
                <c:pt idx="529">
                  <c:v>-1.8635176957104705E-10</c:v>
                </c:pt>
                <c:pt idx="530">
                  <c:v>-1.7891018444515793E-10</c:v>
                </c:pt>
                <c:pt idx="531">
                  <c:v>-1.7176553512854297E-10</c:v>
                </c:pt>
                <c:pt idx="532">
                  <c:v>-1.6490602661178854E-10</c:v>
                </c:pt>
                <c:pt idx="533">
                  <c:v>-1.5832029021112247E-10</c:v>
                </c:pt>
                <c:pt idx="534">
                  <c:v>-1.5199738356841408E-10</c:v>
                </c:pt>
                <c:pt idx="535">
                  <c:v>-1.4592679065117408E-10</c:v>
                </c:pt>
                <c:pt idx="536">
                  <c:v>-1.4009849280682829E-10</c:v>
                </c:pt>
                <c:pt idx="537">
                  <c:v>-1.3450282665417035E-10</c:v>
                </c:pt>
                <c:pt idx="538">
                  <c:v>-1.2913048408336181E-10</c:v>
                </c:pt>
                <c:pt idx="539">
                  <c:v>-1.2397258331020567E-10</c:v>
                </c:pt>
                <c:pt idx="540">
                  <c:v>-1.190205978218728E-10</c:v>
                </c:pt>
                <c:pt idx="541">
                  <c:v>-1.1426628532262839E-10</c:v>
                </c:pt>
                <c:pt idx="542">
                  <c:v>-1.0970175878810551E-10</c:v>
                </c:pt>
                <c:pt idx="543">
                  <c:v>-1.0531941541103151E-10</c:v>
                </c:pt>
                <c:pt idx="544">
                  <c:v>-1.0111207870977523E-10</c:v>
                </c:pt>
                <c:pt idx="545">
                  <c:v>-9.7072714311252642E-11</c:v>
                </c:pt>
                <c:pt idx="546">
                  <c:v>-9.3194572059474008E-11</c:v>
                </c:pt>
                <c:pt idx="547">
                  <c:v>-8.9471328124091083E-11</c:v>
                </c:pt>
                <c:pt idx="548">
                  <c:v>-8.5896729729029171E-11</c:v>
                </c:pt>
                <c:pt idx="549">
                  <c:v>-8.2464808315307887E-11</c:v>
                </c:pt>
                <c:pt idx="550">
                  <c:v>-7.9169950595314733E-11</c:v>
                </c:pt>
                <c:pt idx="551">
                  <c:v>-7.6006685389984339E-11</c:v>
                </c:pt>
                <c:pt idx="552">
                  <c:v>-7.2969683628798519E-11</c:v>
                </c:pt>
                <c:pt idx="553">
                  <c:v>-7.0053971512606945E-11</c:v>
                </c:pt>
                <c:pt idx="554">
                  <c:v>-6.725471735080646E-11</c:v>
                </c:pt>
                <c:pt idx="555">
                  <c:v>-6.4567231561341037E-11</c:v>
                </c:pt>
                <c:pt idx="556">
                  <c:v>-6.1987108779248955E-11</c:v>
                </c:pt>
                <c:pt idx="557">
                  <c:v>-5.9510014693842101E-11</c:v>
                </c:pt>
                <c:pt idx="558">
                  <c:v>-5.7131828157253041E-11</c:v>
                </c:pt>
                <c:pt idx="559">
                  <c:v>-5.4848641184435111E-11</c:v>
                </c:pt>
                <c:pt idx="560">
                  <c:v>-5.265668789888878E-11</c:v>
                </c:pt>
                <c:pt idx="561">
                  <c:v>-5.055227347838809E-11</c:v>
                </c:pt>
                <c:pt idx="562">
                  <c:v>-4.8531916263527821E-11</c:v>
                </c:pt>
                <c:pt idx="563">
                  <c:v>-4.6592205649176325E-11</c:v>
                </c:pt>
                <c:pt idx="564">
                  <c:v>-4.4730015247296248E-11</c:v>
                </c:pt>
                <c:pt idx="565">
                  <c:v>-4.2942218669850262E-11</c:v>
                </c:pt>
                <c:pt idx="566">
                  <c:v>-4.1225831637348168E-11</c:v>
                </c:pt>
                <c:pt idx="567">
                  <c:v>-3.9578011978846914E-11</c:v>
                </c:pt>
                <c:pt idx="568">
                  <c:v>-3.7996059631950631E-11</c:v>
                </c:pt>
                <c:pt idx="569">
                  <c:v>-3.6477274534263417E-11</c:v>
                </c:pt>
                <c:pt idx="570">
                  <c:v>-3.5019169786210115E-11</c:v>
                </c:pt>
                <c:pt idx="571">
                  <c:v>-3.361932954248914E-11</c:v>
                </c:pt>
                <c:pt idx="572">
                  <c:v>-3.2275409012072484E-11</c:v>
                </c:pt>
                <c:pt idx="573">
                  <c:v>-3.0985205512479295E-11</c:v>
                </c:pt>
                <c:pt idx="574">
                  <c:v>-2.9746516361228713E-11</c:v>
                </c:pt>
                <c:pt idx="575">
                  <c:v>-2.8557352038660612E-11</c:v>
                </c:pt>
                <c:pt idx="576">
                  <c:v>-2.7415651970841281E-11</c:v>
                </c:pt>
                <c:pt idx="577">
                  <c:v>-2.6319639800931326E-11</c:v>
                </c:pt>
                <c:pt idx="578">
                  <c:v>-2.5267397063544196E-11</c:v>
                </c:pt>
                <c:pt idx="579">
                  <c:v>-2.4257218456114061E-11</c:v>
                </c:pt>
                <c:pt idx="580">
                  <c:v>-2.3287398676075098E-11</c:v>
                </c:pt>
                <c:pt idx="581">
                  <c:v>-2.2356303475135063E-11</c:v>
                </c:pt>
                <c:pt idx="582">
                  <c:v>-2.1462440713548859E-11</c:v>
                </c:pt>
                <c:pt idx="583">
                  <c:v>-2.0604318251571386E-11</c:v>
                </c:pt>
                <c:pt idx="584">
                  <c:v>-1.9780443949457548E-11</c:v>
                </c:pt>
                <c:pt idx="585">
                  <c:v>-1.8989538830282981E-11</c:v>
                </c:pt>
                <c:pt idx="586">
                  <c:v>-1.8230252862849737E-11</c:v>
                </c:pt>
                <c:pt idx="587">
                  <c:v>-1.7501307070233453E-11</c:v>
                </c:pt>
                <c:pt idx="588">
                  <c:v>-1.6801493529783328E-11</c:v>
                </c:pt>
                <c:pt idx="589">
                  <c:v>-1.6129604318848578E-11</c:v>
                </c:pt>
                <c:pt idx="590">
                  <c:v>-1.5484573623325561E-11</c:v>
                </c:pt>
                <c:pt idx="591">
                  <c:v>-1.4865335629110633E-11</c:v>
                </c:pt>
                <c:pt idx="592">
                  <c:v>-1.4270895576373733E-11</c:v>
                </c:pt>
                <c:pt idx="593">
                  <c:v>-1.370018765101122E-11</c:v>
                </c:pt>
                <c:pt idx="594">
                  <c:v>-1.3152288147466606E-11</c:v>
                </c:pt>
                <c:pt idx="595">
                  <c:v>-1.2626273360183404E-11</c:v>
                </c:pt>
                <c:pt idx="596">
                  <c:v>-1.2121290637878702E-11</c:v>
                </c:pt>
                <c:pt idx="597">
                  <c:v>-1.1636558383543161E-11</c:v>
                </c:pt>
                <c:pt idx="598">
                  <c:v>-1.1171152891620295E-11</c:v>
                </c:pt>
                <c:pt idx="599">
                  <c:v>-1.0724363619374344E-11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BD-45D4-8D66-CBD1E918F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39824"/>
        <c:axId val="417041072"/>
      </c:scatterChart>
      <c:valAx>
        <c:axId val="41703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cs-CZ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417041072"/>
        <c:crosses val="autoZero"/>
        <c:crossBetween val="midCat"/>
      </c:valAx>
      <c:valAx>
        <c:axId val="417041072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417039824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1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7146912556983003E-2"/>
          <c:y val="0.16431023622047244"/>
          <c:w val="0.72376087857438876"/>
          <c:h val="0.64666299212598422"/>
        </c:manualLayout>
      </c:layout>
      <c:scatterChart>
        <c:scatterStyle val="smoothMarker"/>
        <c:varyColors val="0"/>
        <c:ser>
          <c:idx val="0"/>
          <c:order val="0"/>
          <c:tx>
            <c:v>T1 (°C)</c:v>
          </c:tx>
          <c:marker>
            <c:symbol val="none"/>
          </c:marker>
          <c:xVal>
            <c:numRef>
              <c:f>'Report PI'!$C$11:$C$610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PI'!$D$11:$D$610</c:f>
              <c:numCache>
                <c:formatCode>General</c:formatCode>
                <c:ptCount val="60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18-4F5B-B359-72E0D016D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216847"/>
        <c:axId val="2134217807"/>
      </c:scatterChart>
      <c:valAx>
        <c:axId val="213421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4217807"/>
        <c:crosses val="autoZero"/>
        <c:crossBetween val="midCat"/>
      </c:valAx>
      <c:valAx>
        <c:axId val="2134217807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4216847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2</a:t>
            </a:r>
          </a:p>
        </c:rich>
      </c:tx>
      <c:layout>
        <c:manualLayout>
          <c:xMode val="edge"/>
          <c:yMode val="edge"/>
          <c:x val="0.39169063406547866"/>
          <c:y val="2.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556796518856196"/>
          <c:y val="0.18431023622047249"/>
          <c:w val="0.72376087857438876"/>
          <c:h val="0.64666299212598422"/>
        </c:manualLayout>
      </c:layout>
      <c:scatterChart>
        <c:scatterStyle val="smoothMarker"/>
        <c:varyColors val="0"/>
        <c:ser>
          <c:idx val="0"/>
          <c:order val="0"/>
          <c:tx>
            <c:v>T2 (°C)</c:v>
          </c:tx>
          <c:marker>
            <c:symbol val="none"/>
          </c:marker>
          <c:xVal>
            <c:numRef>
              <c:f>'Report PI'!$C$11:$C$610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PI'!$E$11:$E$610</c:f>
              <c:numCache>
                <c:formatCode>General</c:formatCode>
                <c:ptCount val="600"/>
                <c:pt idx="0">
                  <c:v>40.794124671602574</c:v>
                </c:pt>
                <c:pt idx="1">
                  <c:v>40.794124671602574</c:v>
                </c:pt>
                <c:pt idx="2">
                  <c:v>40.794124671602574</c:v>
                </c:pt>
                <c:pt idx="3">
                  <c:v>40.794124671602574</c:v>
                </c:pt>
                <c:pt idx="4">
                  <c:v>40.794124671602574</c:v>
                </c:pt>
                <c:pt idx="5">
                  <c:v>40.794124671602574</c:v>
                </c:pt>
                <c:pt idx="6">
                  <c:v>40.794124671602574</c:v>
                </c:pt>
                <c:pt idx="7">
                  <c:v>40.794124671602574</c:v>
                </c:pt>
                <c:pt idx="8">
                  <c:v>40.794124671602574</c:v>
                </c:pt>
                <c:pt idx="9">
                  <c:v>40.794124671602574</c:v>
                </c:pt>
                <c:pt idx="10">
                  <c:v>40.794124671602574</c:v>
                </c:pt>
                <c:pt idx="11">
                  <c:v>40.794124671602574</c:v>
                </c:pt>
                <c:pt idx="12">
                  <c:v>40.794124671602574</c:v>
                </c:pt>
                <c:pt idx="13">
                  <c:v>40.794124671602574</c:v>
                </c:pt>
                <c:pt idx="14">
                  <c:v>40.794124671602574</c:v>
                </c:pt>
                <c:pt idx="15">
                  <c:v>40.794124671602574</c:v>
                </c:pt>
                <c:pt idx="16">
                  <c:v>40.794124671602574</c:v>
                </c:pt>
                <c:pt idx="17">
                  <c:v>40.794124671602574</c:v>
                </c:pt>
                <c:pt idx="18">
                  <c:v>40.794124671602574</c:v>
                </c:pt>
                <c:pt idx="19">
                  <c:v>40.794124671602574</c:v>
                </c:pt>
                <c:pt idx="20">
                  <c:v>40.794124671602574</c:v>
                </c:pt>
                <c:pt idx="21">
                  <c:v>40.794124671602574</c:v>
                </c:pt>
                <c:pt idx="22">
                  <c:v>40.794124671602574</c:v>
                </c:pt>
                <c:pt idx="23">
                  <c:v>40.794124671602574</c:v>
                </c:pt>
                <c:pt idx="24">
                  <c:v>40.794124671602574</c:v>
                </c:pt>
                <c:pt idx="25">
                  <c:v>40.794124671602574</c:v>
                </c:pt>
                <c:pt idx="26">
                  <c:v>40.794124671602574</c:v>
                </c:pt>
                <c:pt idx="27">
                  <c:v>40.794124671602574</c:v>
                </c:pt>
                <c:pt idx="28">
                  <c:v>40.794124671602574</c:v>
                </c:pt>
                <c:pt idx="29">
                  <c:v>40.794124671602574</c:v>
                </c:pt>
                <c:pt idx="30">
                  <c:v>40.794124671602574</c:v>
                </c:pt>
                <c:pt idx="31">
                  <c:v>40.794124671602574</c:v>
                </c:pt>
                <c:pt idx="32">
                  <c:v>40.794124671602574</c:v>
                </c:pt>
                <c:pt idx="33">
                  <c:v>40.794124671602574</c:v>
                </c:pt>
                <c:pt idx="34">
                  <c:v>40.794124671602574</c:v>
                </c:pt>
                <c:pt idx="35">
                  <c:v>40.794124671602574</c:v>
                </c:pt>
                <c:pt idx="36">
                  <c:v>40.794124671602574</c:v>
                </c:pt>
                <c:pt idx="37">
                  <c:v>40.794124671602574</c:v>
                </c:pt>
                <c:pt idx="38">
                  <c:v>40.794124671602574</c:v>
                </c:pt>
                <c:pt idx="39">
                  <c:v>40.794124671602574</c:v>
                </c:pt>
                <c:pt idx="40">
                  <c:v>40.794124671602574</c:v>
                </c:pt>
                <c:pt idx="41">
                  <c:v>40.794124671602574</c:v>
                </c:pt>
                <c:pt idx="42">
                  <c:v>40.794124671602574</c:v>
                </c:pt>
                <c:pt idx="43">
                  <c:v>40.794124671602574</c:v>
                </c:pt>
                <c:pt idx="44">
                  <c:v>40.794124671602574</c:v>
                </c:pt>
                <c:pt idx="45">
                  <c:v>40.794124671602574</c:v>
                </c:pt>
                <c:pt idx="46">
                  <c:v>40.794124671602574</c:v>
                </c:pt>
                <c:pt idx="47">
                  <c:v>40.794124671602574</c:v>
                </c:pt>
                <c:pt idx="48">
                  <c:v>40.794124671602574</c:v>
                </c:pt>
                <c:pt idx="49">
                  <c:v>40.794124671602574</c:v>
                </c:pt>
                <c:pt idx="50">
                  <c:v>40.794124671602574</c:v>
                </c:pt>
                <c:pt idx="51">
                  <c:v>40.844124671602572</c:v>
                </c:pt>
                <c:pt idx="52">
                  <c:v>40.893624671602574</c:v>
                </c:pt>
                <c:pt idx="53">
                  <c:v>40.942629671602575</c:v>
                </c:pt>
                <c:pt idx="54">
                  <c:v>40.991144621602572</c:v>
                </c:pt>
                <c:pt idx="55">
                  <c:v>41.039174422102569</c:v>
                </c:pt>
                <c:pt idx="56">
                  <c:v>41.086723924597571</c:v>
                </c:pt>
                <c:pt idx="57">
                  <c:v>41.133797932067623</c:v>
                </c:pt>
                <c:pt idx="58">
                  <c:v>41.18040119946297</c:v>
                </c:pt>
                <c:pt idx="59">
                  <c:v>41.226538434184363</c:v>
                </c:pt>
                <c:pt idx="60">
                  <c:v>41.272214296558545</c:v>
                </c:pt>
                <c:pt idx="61">
                  <c:v>41.317433400308985</c:v>
                </c:pt>
                <c:pt idx="62">
                  <c:v>41.362200313021923</c:v>
                </c:pt>
                <c:pt idx="63">
                  <c:v>41.406519556607726</c:v>
                </c:pt>
                <c:pt idx="64">
                  <c:v>41.450395607757677</c:v>
                </c:pt>
                <c:pt idx="65">
                  <c:v>41.493832898396128</c:v>
                </c:pt>
                <c:pt idx="66">
                  <c:v>41.536835816128196</c:v>
                </c:pt>
                <c:pt idx="67">
                  <c:v>41.57940870468294</c:v>
                </c:pt>
                <c:pt idx="68">
                  <c:v>41.621555864352139</c:v>
                </c:pt>
                <c:pt idx="69">
                  <c:v>41.663281552424642</c:v>
                </c:pt>
                <c:pt idx="70">
                  <c:v>41.704589983616422</c:v>
                </c:pt>
                <c:pt idx="71">
                  <c:v>41.745485330496287</c:v>
                </c:pt>
                <c:pt idx="72">
                  <c:v>41.785971723907352</c:v>
                </c:pt>
                <c:pt idx="73">
                  <c:v>41.826053253384302</c:v>
                </c:pt>
                <c:pt idx="74">
                  <c:v>41.865733967566484</c:v>
                </c:pt>
                <c:pt idx="75">
                  <c:v>41.905017874606848</c:v>
                </c:pt>
                <c:pt idx="76">
                  <c:v>41.943908942576805</c:v>
                </c:pt>
                <c:pt idx="77">
                  <c:v>41.982411099867065</c:v>
                </c:pt>
                <c:pt idx="78">
                  <c:v>42.020528235584422</c:v>
                </c:pt>
                <c:pt idx="79">
                  <c:v>42.058264199944603</c:v>
                </c:pt>
                <c:pt idx="80">
                  <c:v>42.095622804661183</c:v>
                </c:pt>
                <c:pt idx="81">
                  <c:v>42.132607823330595</c:v>
                </c:pt>
                <c:pt idx="82">
                  <c:v>42.169222991813314</c:v>
                </c:pt>
                <c:pt idx="83">
                  <c:v>42.205472008611203</c:v>
                </c:pt>
                <c:pt idx="84">
                  <c:v>42.241358535241119</c:v>
                </c:pt>
                <c:pt idx="85">
                  <c:v>42.276886196604735</c:v>
                </c:pt>
                <c:pt idx="86">
                  <c:v>42.312058581354712</c:v>
                </c:pt>
                <c:pt idx="87">
                  <c:v>42.346879242257188</c:v>
                </c:pt>
                <c:pt idx="88">
                  <c:v>42.381351696550645</c:v>
                </c:pt>
                <c:pt idx="89">
                  <c:v>42.415479426301161</c:v>
                </c:pt>
                <c:pt idx="90">
                  <c:v>42.449265878754176</c:v>
                </c:pt>
                <c:pt idx="91">
                  <c:v>42.482714466682658</c:v>
                </c:pt>
                <c:pt idx="92">
                  <c:v>42.515828568731855</c:v>
                </c:pt>
                <c:pt idx="93">
                  <c:v>42.548611529760564</c:v>
                </c:pt>
                <c:pt idx="94">
                  <c:v>42.581066661178987</c:v>
                </c:pt>
                <c:pt idx="95">
                  <c:v>42.613197241283224</c:v>
                </c:pt>
                <c:pt idx="96">
                  <c:v>42.645006515586417</c:v>
                </c:pt>
                <c:pt idx="97">
                  <c:v>42.67649769714658</c:v>
                </c:pt>
                <c:pt idx="98">
                  <c:v>42.707673966891143</c:v>
                </c:pt>
                <c:pt idx="99">
                  <c:v>42.738538473938256</c:v>
                </c:pt>
                <c:pt idx="100">
                  <c:v>42.7690943359149</c:v>
                </c:pt>
                <c:pt idx="101">
                  <c:v>42.79934463927178</c:v>
                </c:pt>
                <c:pt idx="102">
                  <c:v>42.829292439595086</c:v>
                </c:pt>
                <c:pt idx="103">
                  <c:v>42.858940761915164</c:v>
                </c:pt>
                <c:pt idx="104">
                  <c:v>42.88829260101204</c:v>
                </c:pt>
                <c:pt idx="105">
                  <c:v>42.917350921717947</c:v>
                </c:pt>
                <c:pt idx="106">
                  <c:v>42.946118659216793</c:v>
                </c:pt>
                <c:pt idx="107">
                  <c:v>42.974598719340648</c:v>
                </c:pt>
                <c:pt idx="108">
                  <c:v>43.002793978863266</c:v>
                </c:pt>
                <c:pt idx="109">
                  <c:v>43.030707285790662</c:v>
                </c:pt>
                <c:pt idx="110">
                  <c:v>43.05834145964878</c:v>
                </c:pt>
                <c:pt idx="111">
                  <c:v>43.085699291768314</c:v>
                </c:pt>
                <c:pt idx="112">
                  <c:v>43.112783545566657</c:v>
                </c:pt>
                <c:pt idx="113">
                  <c:v>43.139596956827013</c:v>
                </c:pt>
                <c:pt idx="114">
                  <c:v>43.166142233974767</c:v>
                </c:pt>
                <c:pt idx="115">
                  <c:v>43.192422058351042</c:v>
                </c:pt>
                <c:pt idx="116">
                  <c:v>43.218439084483556</c:v>
                </c:pt>
                <c:pt idx="117">
                  <c:v>43.244195940354743</c:v>
                </c:pt>
                <c:pt idx="118">
                  <c:v>43.269695227667221</c:v>
                </c:pt>
                <c:pt idx="119">
                  <c:v>43.294939522106574</c:v>
                </c:pt>
                <c:pt idx="120">
                  <c:v>43.319931373601534</c:v>
                </c:pt>
                <c:pt idx="121">
                  <c:v>43.344673306581548</c:v>
                </c:pt>
                <c:pt idx="122">
                  <c:v>43.369167820231759</c:v>
                </c:pt>
                <c:pt idx="123">
                  <c:v>43.393417388745469</c:v>
                </c:pt>
                <c:pt idx="124">
                  <c:v>43.417424461574043</c:v>
                </c:pt>
                <c:pt idx="125">
                  <c:v>43.441191463674329</c:v>
                </c:pt>
                <c:pt idx="126">
                  <c:v>43.464720795753614</c:v>
                </c:pt>
                <c:pt idx="127">
                  <c:v>43.4880148345121</c:v>
                </c:pt>
                <c:pt idx="128">
                  <c:v>43.511075932883003</c:v>
                </c:pt>
                <c:pt idx="129">
                  <c:v>43.533906420270199</c:v>
                </c:pt>
                <c:pt idx="130">
                  <c:v>43.556508602783524</c:v>
                </c:pt>
                <c:pt idx="131">
                  <c:v>43.578884763471713</c:v>
                </c:pt>
                <c:pt idx="132">
                  <c:v>43.60103716255302</c:v>
                </c:pt>
                <c:pt idx="133">
                  <c:v>43.622968037643517</c:v>
                </c:pt>
                <c:pt idx="134">
                  <c:v>43.644679603983107</c:v>
                </c:pt>
                <c:pt idx="135">
                  <c:v>43.666174054659301</c:v>
                </c:pt>
                <c:pt idx="136">
                  <c:v>43.687453560828736</c:v>
                </c:pt>
                <c:pt idx="137">
                  <c:v>43.708520271936472</c:v>
                </c:pt>
                <c:pt idx="138">
                  <c:v>43.729376315933131</c:v>
                </c:pt>
                <c:pt idx="139">
                  <c:v>43.750023799489824</c:v>
                </c:pt>
                <c:pt idx="140">
                  <c:v>43.770464808210953</c:v>
                </c:pt>
                <c:pt idx="141">
                  <c:v>43.790701406844867</c:v>
                </c:pt>
                <c:pt idx="142">
                  <c:v>43.810735639492442</c:v>
                </c:pt>
                <c:pt idx="143">
                  <c:v>43.830569529813545</c:v>
                </c:pt>
                <c:pt idx="144">
                  <c:v>43.850205081231437</c:v>
                </c:pt>
                <c:pt idx="145">
                  <c:v>43.869644277135151</c:v>
                </c:pt>
                <c:pt idx="146">
                  <c:v>43.888889081079824</c:v>
                </c:pt>
                <c:pt idx="147">
                  <c:v>43.907941436985055</c:v>
                </c:pt>
                <c:pt idx="148">
                  <c:v>43.926803269331231</c:v>
                </c:pt>
                <c:pt idx="149">
                  <c:v>43.945476483353943</c:v>
                </c:pt>
                <c:pt idx="150">
                  <c:v>43.963962965236426</c:v>
                </c:pt>
                <c:pt idx="151">
                  <c:v>43.98226458230009</c:v>
                </c:pt>
                <c:pt idx="152">
                  <c:v>44.000383183193115</c:v>
                </c:pt>
                <c:pt idx="153">
                  <c:v>44.01832059807721</c:v>
                </c:pt>
                <c:pt idx="154">
                  <c:v>44.036078638812462</c:v>
                </c:pt>
                <c:pt idx="155">
                  <c:v>44.053659099140361</c:v>
                </c:pt>
                <c:pt idx="156">
                  <c:v>44.07106375486498</c:v>
                </c:pt>
                <c:pt idx="157">
                  <c:v>44.088294364032357</c:v>
                </c:pt>
                <c:pt idx="158">
                  <c:v>44.105352667108058</c:v>
                </c:pt>
                <c:pt idx="159">
                  <c:v>44.122240387153006</c:v>
                </c:pt>
                <c:pt idx="160">
                  <c:v>44.138959229997504</c:v>
                </c:pt>
                <c:pt idx="161">
                  <c:v>44.155510884413552</c:v>
                </c:pt>
                <c:pt idx="162">
                  <c:v>44.171897022285442</c:v>
                </c:pt>
                <c:pt idx="163">
                  <c:v>44.188119298778616</c:v>
                </c:pt>
                <c:pt idx="164">
                  <c:v>44.204179352506856</c:v>
                </c:pt>
                <c:pt idx="165">
                  <c:v>44.22007880569781</c:v>
                </c:pt>
                <c:pt idx="166">
                  <c:v>44.235819264356856</c:v>
                </c:pt>
                <c:pt idx="167">
                  <c:v>44.251402318429314</c:v>
                </c:pt>
                <c:pt idx="168">
                  <c:v>44.266829541961044</c:v>
                </c:pt>
                <c:pt idx="169">
                  <c:v>44.282102493257462</c:v>
                </c:pt>
                <c:pt idx="170">
                  <c:v>44.29722271504091</c:v>
                </c:pt>
                <c:pt idx="171">
                  <c:v>44.312191734606529</c:v>
                </c:pt>
                <c:pt idx="172">
                  <c:v>44.327011063976492</c:v>
                </c:pt>
                <c:pt idx="173">
                  <c:v>44.341682200052752</c:v>
                </c:pt>
                <c:pt idx="174">
                  <c:v>44.356206624768248</c:v>
                </c:pt>
                <c:pt idx="175">
                  <c:v>44.370585805236594</c:v>
                </c:pt>
                <c:pt idx="176">
                  <c:v>44.384821193900251</c:v>
                </c:pt>
                <c:pt idx="177">
                  <c:v>44.398914228677278</c:v>
                </c:pt>
                <c:pt idx="178">
                  <c:v>44.412866333106528</c:v>
                </c:pt>
                <c:pt idx="179">
                  <c:v>44.42667891649149</c:v>
                </c:pt>
                <c:pt idx="180">
                  <c:v>44.440353374042601</c:v>
                </c:pt>
                <c:pt idx="181">
                  <c:v>44.453891087018199</c:v>
                </c:pt>
                <c:pt idx="182">
                  <c:v>44.467293422864046</c:v>
                </c:pt>
                <c:pt idx="183">
                  <c:v>44.480561735351429</c:v>
                </c:pt>
                <c:pt idx="184">
                  <c:v>44.493697364713938</c:v>
                </c:pt>
                <c:pt idx="185">
                  <c:v>44.506701637782825</c:v>
                </c:pt>
                <c:pt idx="186">
                  <c:v>44.519575868121024</c:v>
                </c:pt>
                <c:pt idx="187">
                  <c:v>44.53232135615584</c:v>
                </c:pt>
                <c:pt idx="188">
                  <c:v>44.544939389310308</c:v>
                </c:pt>
                <c:pt idx="189">
                  <c:v>44.557431242133234</c:v>
                </c:pt>
                <c:pt idx="190">
                  <c:v>44.569798176427931</c:v>
                </c:pt>
                <c:pt idx="191">
                  <c:v>44.58204144137968</c:v>
                </c:pt>
                <c:pt idx="192">
                  <c:v>44.59416227368191</c:v>
                </c:pt>
                <c:pt idx="193">
                  <c:v>44.606161897661117</c:v>
                </c:pt>
                <c:pt idx="194">
                  <c:v>44.618041525400535</c:v>
                </c:pt>
                <c:pt idx="195">
                  <c:v>44.629802356862555</c:v>
                </c:pt>
                <c:pt idx="196">
                  <c:v>44.641445580009957</c:v>
                </c:pt>
                <c:pt idx="197">
                  <c:v>44.65297237092588</c:v>
                </c:pt>
                <c:pt idx="198">
                  <c:v>44.664383893932644</c:v>
                </c:pt>
                <c:pt idx="199">
                  <c:v>44.675681301709346</c:v>
                </c:pt>
                <c:pt idx="200">
                  <c:v>44.686865735408276</c:v>
                </c:pt>
                <c:pt idx="201">
                  <c:v>44.69793832477022</c:v>
                </c:pt>
                <c:pt idx="202">
                  <c:v>44.708900188238545</c:v>
                </c:pt>
                <c:pt idx="203">
                  <c:v>44.719752433072188</c:v>
                </c:pt>
                <c:pt idx="204">
                  <c:v>44.730496155457494</c:v>
                </c:pt>
                <c:pt idx="205">
                  <c:v>44.741132440618948</c:v>
                </c:pt>
                <c:pt idx="206">
                  <c:v>44.751662362928784</c:v>
                </c:pt>
                <c:pt idx="207">
                  <c:v>44.762086986015518</c:v>
                </c:pt>
                <c:pt idx="208">
                  <c:v>44.772407362871391</c:v>
                </c:pt>
                <c:pt idx="209">
                  <c:v>44.782624535958703</c:v>
                </c:pt>
                <c:pt idx="210">
                  <c:v>44.792739537315143</c:v>
                </c:pt>
                <c:pt idx="211">
                  <c:v>44.802753388658019</c:v>
                </c:pt>
                <c:pt idx="212">
                  <c:v>44.812667101487463</c:v>
                </c:pt>
                <c:pt idx="213">
                  <c:v>44.822481677188613</c:v>
                </c:pt>
                <c:pt idx="214">
                  <c:v>44.832198107132754</c:v>
                </c:pt>
                <c:pt idx="215">
                  <c:v>44.841817372777456</c:v>
                </c:pt>
                <c:pt idx="216">
                  <c:v>44.851340445765707</c:v>
                </c:pt>
                <c:pt idx="217">
                  <c:v>44.860768288024076</c:v>
                </c:pt>
                <c:pt idx="218">
                  <c:v>44.870101851859864</c:v>
                </c:pt>
                <c:pt idx="219">
                  <c:v>44.879342080057292</c:v>
                </c:pt>
                <c:pt idx="220">
                  <c:v>44.888489905972747</c:v>
                </c:pt>
                <c:pt idx="221">
                  <c:v>44.897546253629045</c:v>
                </c:pt>
                <c:pt idx="222">
                  <c:v>44.906512037808781</c:v>
                </c:pt>
                <c:pt idx="223">
                  <c:v>44.915388164146719</c:v>
                </c:pt>
                <c:pt idx="224">
                  <c:v>44.92417552922128</c:v>
                </c:pt>
                <c:pt idx="225">
                  <c:v>44.932875020645092</c:v>
                </c:pt>
                <c:pt idx="226">
                  <c:v>44.94148751715467</c:v>
                </c:pt>
                <c:pt idx="227">
                  <c:v>44.950013888699146</c:v>
                </c:pt>
                <c:pt idx="228">
                  <c:v>44.958454996528182</c:v>
                </c:pt>
                <c:pt idx="229">
                  <c:v>44.966811693278927</c:v>
                </c:pt>
                <c:pt idx="230">
                  <c:v>44.975084823062161</c:v>
                </c:pt>
                <c:pt idx="231">
                  <c:v>44.983275221547565</c:v>
                </c:pt>
                <c:pt idx="232">
                  <c:v>44.991383716048112</c:v>
                </c:pt>
                <c:pt idx="233">
                  <c:v>44.999411125603658</c:v>
                </c:pt>
                <c:pt idx="234">
                  <c:v>45.007358261063644</c:v>
                </c:pt>
                <c:pt idx="235">
                  <c:v>45.015225925169034</c:v>
                </c:pt>
                <c:pt idx="236">
                  <c:v>45.023014912633371</c:v>
                </c:pt>
                <c:pt idx="237">
                  <c:v>45.030726010223063</c:v>
                </c:pt>
                <c:pt idx="238">
                  <c:v>45.03835999683686</c:v>
                </c:pt>
                <c:pt idx="239">
                  <c:v>45.045917643584517</c:v>
                </c:pt>
                <c:pt idx="240">
                  <c:v>45.0533997138647</c:v>
                </c:pt>
                <c:pt idx="241">
                  <c:v>45.060806963442076</c:v>
                </c:pt>
                <c:pt idx="242">
                  <c:v>45.068140140523681</c:v>
                </c:pt>
                <c:pt idx="243">
                  <c:v>45.075399985834473</c:v>
                </c:pt>
                <c:pt idx="244">
                  <c:v>45.082587232692156</c:v>
                </c:pt>
                <c:pt idx="245">
                  <c:v>45.089702607081257</c:v>
                </c:pt>
                <c:pt idx="246">
                  <c:v>45.09674682772647</c:v>
                </c:pt>
                <c:pt idx="247">
                  <c:v>45.103720606165233</c:v>
                </c:pt>
                <c:pt idx="248">
                  <c:v>45.110624646819609</c:v>
                </c:pt>
                <c:pt idx="249">
                  <c:v>45.117459647067442</c:v>
                </c:pt>
                <c:pt idx="250">
                  <c:v>45.124226297312795</c:v>
                </c:pt>
                <c:pt idx="251">
                  <c:v>45.130925281055696</c:v>
                </c:pt>
                <c:pt idx="252">
                  <c:v>45.137557274961168</c:v>
                </c:pt>
                <c:pt idx="253">
                  <c:v>45.144122948927581</c:v>
                </c:pt>
                <c:pt idx="254">
                  <c:v>45.15062296615433</c:v>
                </c:pt>
                <c:pt idx="255">
                  <c:v>45.157057983208816</c:v>
                </c:pt>
                <c:pt idx="256">
                  <c:v>45.163428650092754</c:v>
                </c:pt>
                <c:pt idx="257">
                  <c:v>45.169735610307853</c:v>
                </c:pt>
                <c:pt idx="258">
                  <c:v>45.175979500920803</c:v>
                </c:pt>
                <c:pt idx="259">
                  <c:v>45.182160952627619</c:v>
                </c:pt>
                <c:pt idx="260">
                  <c:v>45.188280589817367</c:v>
                </c:pt>
                <c:pt idx="261">
                  <c:v>45.19433903063522</c:v>
                </c:pt>
                <c:pt idx="262">
                  <c:v>45.200336887044891</c:v>
                </c:pt>
                <c:pt idx="263">
                  <c:v>45.206274764890466</c:v>
                </c:pt>
                <c:pt idx="264">
                  <c:v>45.212153263957589</c:v>
                </c:pt>
                <c:pt idx="265">
                  <c:v>45.217972978034041</c:v>
                </c:pt>
                <c:pt idx="266">
                  <c:v>45.223734494969726</c:v>
                </c:pt>
                <c:pt idx="267">
                  <c:v>45.229438396736057</c:v>
                </c:pt>
                <c:pt idx="268">
                  <c:v>45.23508525948472</c:v>
                </c:pt>
                <c:pt idx="269">
                  <c:v>45.240675653605898</c:v>
                </c:pt>
                <c:pt idx="270">
                  <c:v>45.246210143785866</c:v>
                </c:pt>
                <c:pt idx="271">
                  <c:v>45.251689289064032</c:v>
                </c:pt>
                <c:pt idx="272">
                  <c:v>45.257113642889415</c:v>
                </c:pt>
                <c:pt idx="273">
                  <c:v>45.262483753176546</c:v>
                </c:pt>
                <c:pt idx="274">
                  <c:v>45.267800162360807</c:v>
                </c:pt>
                <c:pt idx="275">
                  <c:v>45.273063407453222</c:v>
                </c:pt>
                <c:pt idx="276">
                  <c:v>45.278274020094713</c:v>
                </c:pt>
                <c:pt idx="277">
                  <c:v>45.283432526609793</c:v>
                </c:pt>
                <c:pt idx="278">
                  <c:v>45.288539448059723</c:v>
                </c:pt>
                <c:pt idx="279">
                  <c:v>45.293595300295152</c:v>
                </c:pt>
                <c:pt idx="280">
                  <c:v>45.298600594008228</c:v>
                </c:pt>
                <c:pt idx="281">
                  <c:v>45.30355583478417</c:v>
                </c:pt>
                <c:pt idx="282">
                  <c:v>45.308461523152353</c:v>
                </c:pt>
                <c:pt idx="283">
                  <c:v>45.313318154636853</c:v>
                </c:pt>
                <c:pt idx="284">
                  <c:v>45.318126219806508</c:v>
                </c:pt>
                <c:pt idx="285">
                  <c:v>45.322886204324469</c:v>
                </c:pt>
                <c:pt idx="286">
                  <c:v>45.327598588997247</c:v>
                </c:pt>
                <c:pt idx="287">
                  <c:v>45.332263849823299</c:v>
                </c:pt>
                <c:pt idx="288">
                  <c:v>45.336882458041089</c:v>
                </c:pt>
                <c:pt idx="289">
                  <c:v>45.341454880176705</c:v>
                </c:pt>
                <c:pt idx="290">
                  <c:v>45.345981578090964</c:v>
                </c:pt>
                <c:pt idx="291">
                  <c:v>45.350463009026079</c:v>
                </c:pt>
                <c:pt idx="292">
                  <c:v>45.354899625651846</c:v>
                </c:pt>
                <c:pt idx="293">
                  <c:v>45.359291876111357</c:v>
                </c:pt>
                <c:pt idx="294">
                  <c:v>45.363640204066272</c:v>
                </c:pt>
                <c:pt idx="295">
                  <c:v>45.367945048741632</c:v>
                </c:pt>
                <c:pt idx="296">
                  <c:v>45.372206844970243</c:v>
                </c:pt>
                <c:pt idx="297">
                  <c:v>45.376426023236569</c:v>
                </c:pt>
                <c:pt idx="298">
                  <c:v>45.380603009720225</c:v>
                </c:pt>
                <c:pt idx="299">
                  <c:v>45.384738226339046</c:v>
                </c:pt>
                <c:pt idx="300">
                  <c:v>45.388832090791681</c:v>
                </c:pt>
                <c:pt idx="301">
                  <c:v>45.392885016599791</c:v>
                </c:pt>
                <c:pt idx="302">
                  <c:v>45.396897413149823</c:v>
                </c:pt>
                <c:pt idx="303">
                  <c:v>45.400869685734349</c:v>
                </c:pt>
                <c:pt idx="304">
                  <c:v>45.404802235593031</c:v>
                </c:pt>
                <c:pt idx="305">
                  <c:v>45.40869545995313</c:v>
                </c:pt>
                <c:pt idx="306">
                  <c:v>45.412549752069623</c:v>
                </c:pt>
                <c:pt idx="307">
                  <c:v>45.416365501264956</c:v>
                </c:pt>
                <c:pt idx="308">
                  <c:v>45.420143092968331</c:v>
                </c:pt>
                <c:pt idx="309">
                  <c:v>45.42388290875467</c:v>
                </c:pt>
                <c:pt idx="310">
                  <c:v>45.427585326383152</c:v>
                </c:pt>
                <c:pt idx="311">
                  <c:v>45.431250719835347</c:v>
                </c:pt>
                <c:pt idx="312">
                  <c:v>45.43487945935302</c:v>
                </c:pt>
                <c:pt idx="313">
                  <c:v>45.438471911475517</c:v>
                </c:pt>
                <c:pt idx="314">
                  <c:v>45.442028439076786</c:v>
                </c:pt>
                <c:pt idx="315">
                  <c:v>45.445549401402047</c:v>
                </c:pt>
                <c:pt idx="316">
                  <c:v>45.449035154104052</c:v>
                </c:pt>
                <c:pt idx="317">
                  <c:v>45.452486049279038</c:v>
                </c:pt>
                <c:pt idx="318">
                  <c:v>45.455902435502274</c:v>
                </c:pt>
                <c:pt idx="319">
                  <c:v>45.459284657863279</c:v>
                </c:pt>
                <c:pt idx="320">
                  <c:v>45.462633058000669</c:v>
                </c:pt>
                <c:pt idx="321">
                  <c:v>45.465947974136689</c:v>
                </c:pt>
                <c:pt idx="322">
                  <c:v>45.469229741111349</c:v>
                </c:pt>
                <c:pt idx="323">
                  <c:v>45.47247869041626</c:v>
                </c:pt>
                <c:pt idx="324">
                  <c:v>45.47569515022812</c:v>
                </c:pt>
                <c:pt idx="325">
                  <c:v>45.478879445441862</c:v>
                </c:pt>
                <c:pt idx="326">
                  <c:v>45.482031897703472</c:v>
                </c:pt>
                <c:pt idx="327">
                  <c:v>45.485152825442462</c:v>
                </c:pt>
                <c:pt idx="328">
                  <c:v>45.488242543904065</c:v>
                </c:pt>
                <c:pt idx="329">
                  <c:v>45.491301365181052</c:v>
                </c:pt>
                <c:pt idx="330">
                  <c:v>45.494329598245265</c:v>
                </c:pt>
                <c:pt idx="331">
                  <c:v>45.497327548978838</c:v>
                </c:pt>
                <c:pt idx="332">
                  <c:v>45.500295520205079</c:v>
                </c:pt>
                <c:pt idx="333">
                  <c:v>45.503233811719056</c:v>
                </c:pt>
                <c:pt idx="334">
                  <c:v>45.506142720317889</c:v>
                </c:pt>
                <c:pt idx="335">
                  <c:v>45.509022539830738</c:v>
                </c:pt>
                <c:pt idx="336">
                  <c:v>45.511873561148455</c:v>
                </c:pt>
                <c:pt idx="337">
                  <c:v>45.514696072252995</c:v>
                </c:pt>
                <c:pt idx="338">
                  <c:v>45.517490358246491</c:v>
                </c:pt>
                <c:pt idx="339">
                  <c:v>45.520256701380049</c:v>
                </c:pt>
                <c:pt idx="340">
                  <c:v>45.522995381082275</c:v>
                </c:pt>
                <c:pt idx="341">
                  <c:v>45.525706673987479</c:v>
                </c:pt>
                <c:pt idx="342">
                  <c:v>45.528390853963629</c:v>
                </c:pt>
                <c:pt idx="343">
                  <c:v>45.53104819214002</c:v>
                </c:pt>
                <c:pt idx="344">
                  <c:v>45.533678956934644</c:v>
                </c:pt>
                <c:pt idx="345">
                  <c:v>45.536283414081325</c:v>
                </c:pt>
                <c:pt idx="346">
                  <c:v>45.538861826656536</c:v>
                </c:pt>
                <c:pt idx="347">
                  <c:v>45.541414455105993</c:v>
                </c:pt>
                <c:pt idx="348">
                  <c:v>45.543941557270962</c:v>
                </c:pt>
                <c:pt idx="349">
                  <c:v>45.546443388414275</c:v>
                </c:pt>
                <c:pt idx="350">
                  <c:v>45.548920201246155</c:v>
                </c:pt>
                <c:pt idx="351">
                  <c:v>45.551372245949722</c:v>
                </c:pt>
                <c:pt idx="352">
                  <c:v>45.553799770206247</c:v>
                </c:pt>
                <c:pt idx="353">
                  <c:v>45.556203019220213</c:v>
                </c:pt>
                <c:pt idx="354">
                  <c:v>45.558582235744034</c:v>
                </c:pt>
                <c:pt idx="355">
                  <c:v>45.560937660102617</c:v>
                </c:pt>
                <c:pt idx="356">
                  <c:v>45.563269530217617</c:v>
                </c:pt>
                <c:pt idx="357">
                  <c:v>45.565578081631465</c:v>
                </c:pt>
                <c:pt idx="358">
                  <c:v>45.567863547531175</c:v>
                </c:pt>
                <c:pt idx="359">
                  <c:v>45.570126158771892</c:v>
                </c:pt>
                <c:pt idx="360">
                  <c:v>45.572366143900197</c:v>
                </c:pt>
                <c:pt idx="361">
                  <c:v>45.57458372917722</c:v>
                </c:pt>
                <c:pt idx="362">
                  <c:v>45.576779138601474</c:v>
                </c:pt>
                <c:pt idx="363">
                  <c:v>45.578952593931483</c:v>
                </c:pt>
                <c:pt idx="364">
                  <c:v>45.581104314708192</c:v>
                </c:pt>
                <c:pt idx="365">
                  <c:v>45.583234518277138</c:v>
                </c:pt>
                <c:pt idx="366">
                  <c:v>45.585343419810393</c:v>
                </c:pt>
                <c:pt idx="367">
                  <c:v>45.587431232328314</c:v>
                </c:pt>
                <c:pt idx="368">
                  <c:v>45.589498166721057</c:v>
                </c:pt>
                <c:pt idx="369">
                  <c:v>45.591544431769876</c:v>
                </c:pt>
                <c:pt idx="370">
                  <c:v>45.593570234168205</c:v>
                </c:pt>
                <c:pt idx="371">
                  <c:v>45.595575778542546</c:v>
                </c:pt>
                <c:pt idx="372">
                  <c:v>45.597561267473147</c:v>
                </c:pt>
                <c:pt idx="373">
                  <c:v>45.599526901514437</c:v>
                </c:pt>
                <c:pt idx="374">
                  <c:v>45.601472879215322</c:v>
                </c:pt>
                <c:pt idx="375">
                  <c:v>45.603399397139192</c:v>
                </c:pt>
                <c:pt idx="376">
                  <c:v>45.605306649883829</c:v>
                </c:pt>
                <c:pt idx="377">
                  <c:v>45.607194830101015</c:v>
                </c:pt>
                <c:pt idx="378">
                  <c:v>45.609064128516032</c:v>
                </c:pt>
                <c:pt idx="379">
                  <c:v>45.610914733946899</c:v>
                </c:pt>
                <c:pt idx="380">
                  <c:v>45.612746833323456</c:v>
                </c:pt>
                <c:pt idx="381">
                  <c:v>45.614560611706246</c:v>
                </c:pt>
                <c:pt idx="382">
                  <c:v>45.616356252305209</c:v>
                </c:pt>
                <c:pt idx="383">
                  <c:v>45.618133936498182</c:v>
                </c:pt>
                <c:pt idx="384">
                  <c:v>45.619893843849226</c:v>
                </c:pt>
                <c:pt idx="385">
                  <c:v>45.621636152126761</c:v>
                </c:pt>
                <c:pt idx="386">
                  <c:v>45.623361037321523</c:v>
                </c:pt>
                <c:pt idx="387">
                  <c:v>45.62506867366433</c:v>
                </c:pt>
                <c:pt idx="388">
                  <c:v>45.62675923364371</c:v>
                </c:pt>
                <c:pt idx="389">
                  <c:v>45.628432888023298</c:v>
                </c:pt>
                <c:pt idx="390">
                  <c:v>45.630089805859093</c:v>
                </c:pt>
                <c:pt idx="391">
                  <c:v>45.631730154516525</c:v>
                </c:pt>
                <c:pt idx="392">
                  <c:v>45.633354099687388</c:v>
                </c:pt>
                <c:pt idx="393">
                  <c:v>45.63496180540654</c:v>
                </c:pt>
                <c:pt idx="394">
                  <c:v>45.636553434068503</c:v>
                </c:pt>
                <c:pt idx="395">
                  <c:v>45.638129146443845</c:v>
                </c:pt>
                <c:pt idx="396">
                  <c:v>45.639689101695431</c:v>
                </c:pt>
                <c:pt idx="397">
                  <c:v>45.641233457394506</c:v>
                </c:pt>
                <c:pt idx="398">
                  <c:v>45.642762369536584</c:v>
                </c:pt>
                <c:pt idx="399">
                  <c:v>45.64427599255724</c:v>
                </c:pt>
                <c:pt idx="400">
                  <c:v>45.645774479347693</c:v>
                </c:pt>
                <c:pt idx="401">
                  <c:v>45.647257981270243</c:v>
                </c:pt>
                <c:pt idx="402">
                  <c:v>45.648726648173565</c:v>
                </c:pt>
                <c:pt idx="403">
                  <c:v>45.650180628407853</c:v>
                </c:pt>
                <c:pt idx="404">
                  <c:v>45.651620068839797</c:v>
                </c:pt>
                <c:pt idx="405">
                  <c:v>45.653045114867425</c:v>
                </c:pt>
                <c:pt idx="406">
                  <c:v>45.654455910434777</c:v>
                </c:pt>
                <c:pt idx="407">
                  <c:v>45.655852598046458</c:v>
                </c:pt>
                <c:pt idx="408">
                  <c:v>45.657235318782021</c:v>
                </c:pt>
                <c:pt idx="409">
                  <c:v>45.65860421231023</c:v>
                </c:pt>
                <c:pt idx="410">
                  <c:v>45.659959416903156</c:v>
                </c:pt>
                <c:pt idx="411">
                  <c:v>45.661301069450147</c:v>
                </c:pt>
                <c:pt idx="412">
                  <c:v>45.662629305471668</c:v>
                </c:pt>
                <c:pt idx="413">
                  <c:v>45.663944259132975</c:v>
                </c:pt>
                <c:pt idx="414">
                  <c:v>45.665246063257669</c:v>
                </c:pt>
                <c:pt idx="415">
                  <c:v>45.666534849341119</c:v>
                </c:pt>
                <c:pt idx="416">
                  <c:v>45.667810747563735</c:v>
                </c:pt>
                <c:pt idx="417">
                  <c:v>45.669073886804121</c:v>
                </c:pt>
                <c:pt idx="418">
                  <c:v>45.670324394652106</c:v>
                </c:pt>
                <c:pt idx="419">
                  <c:v>45.67156239742161</c:v>
                </c:pt>
                <c:pt idx="420">
                  <c:v>45.672788020163416</c:v>
                </c:pt>
                <c:pt idx="421">
                  <c:v>45.674001386677809</c:v>
                </c:pt>
                <c:pt idx="422">
                  <c:v>45.675202619527056</c:v>
                </c:pt>
                <c:pt idx="423">
                  <c:v>45.676391840047813</c:v>
                </c:pt>
                <c:pt idx="424">
                  <c:v>45.677569168363362</c:v>
                </c:pt>
                <c:pt idx="425">
                  <c:v>45.678734723395756</c:v>
                </c:pt>
                <c:pt idx="426">
                  <c:v>45.679888622877826</c:v>
                </c:pt>
                <c:pt idx="427">
                  <c:v>45.681030983365076</c:v>
                </c:pt>
                <c:pt idx="428">
                  <c:v>45.682161920247452</c:v>
                </c:pt>
                <c:pt idx="429">
                  <c:v>45.683281547761005</c:v>
                </c:pt>
                <c:pt idx="430">
                  <c:v>45.68438997899942</c:v>
                </c:pt>
                <c:pt idx="431">
                  <c:v>45.68548732592545</c:v>
                </c:pt>
                <c:pt idx="432">
                  <c:v>45.686573699382222</c:v>
                </c:pt>
                <c:pt idx="433">
                  <c:v>45.687649209104428</c:v>
                </c:pt>
                <c:pt idx="434">
                  <c:v>45.688713963729413</c:v>
                </c:pt>
                <c:pt idx="435">
                  <c:v>45.689768070808142</c:v>
                </c:pt>
                <c:pt idx="436">
                  <c:v>45.690811636816086</c:v>
                </c:pt>
                <c:pt idx="437">
                  <c:v>45.69184476716395</c:v>
                </c:pt>
                <c:pt idx="438">
                  <c:v>45.692867566208335</c:v>
                </c:pt>
                <c:pt idx="439">
                  <c:v>45.693880137262276</c:v>
                </c:pt>
                <c:pt idx="440">
                  <c:v>45.694882582605679</c:v>
                </c:pt>
                <c:pt idx="441">
                  <c:v>45.695875003495651</c:v>
                </c:pt>
                <c:pt idx="442">
                  <c:v>45.696857500176719</c:v>
                </c:pt>
                <c:pt idx="443">
                  <c:v>45.697830171890978</c:v>
                </c:pt>
                <c:pt idx="444">
                  <c:v>45.698793116888091</c:v>
                </c:pt>
                <c:pt idx="445">
                  <c:v>45.699746432435234</c:v>
                </c:pt>
                <c:pt idx="446">
                  <c:v>45.700690214826906</c:v>
                </c:pt>
                <c:pt idx="447">
                  <c:v>45.701624559394666</c:v>
                </c:pt>
                <c:pt idx="448">
                  <c:v>45.702549560516744</c:v>
                </c:pt>
                <c:pt idx="449">
                  <c:v>45.703465311627603</c:v>
                </c:pt>
                <c:pt idx="450">
                  <c:v>45.704371905227354</c:v>
                </c:pt>
                <c:pt idx="451">
                  <c:v>45.705269432891107</c:v>
                </c:pt>
                <c:pt idx="452">
                  <c:v>45.706157985278224</c:v>
                </c:pt>
                <c:pt idx="453">
                  <c:v>45.707037652141466</c:v>
                </c:pt>
                <c:pt idx="454">
                  <c:v>45.707908522336076</c:v>
                </c:pt>
                <c:pt idx="455">
                  <c:v>45.708770683828739</c:v>
                </c:pt>
                <c:pt idx="456">
                  <c:v>45.709624223706477</c:v>
                </c:pt>
                <c:pt idx="457">
                  <c:v>45.710469228185438</c:v>
                </c:pt>
                <c:pt idx="458">
                  <c:v>45.711305782619611</c:v>
                </c:pt>
                <c:pt idx="459">
                  <c:v>45.712133971509438</c:v>
                </c:pt>
                <c:pt idx="460">
                  <c:v>45.712953878510369</c:v>
                </c:pt>
                <c:pt idx="461">
                  <c:v>45.713765586441291</c:v>
                </c:pt>
                <c:pt idx="462">
                  <c:v>45.714569177292901</c:v>
                </c:pt>
                <c:pt idx="463">
                  <c:v>45.715364732235997</c:v>
                </c:pt>
                <c:pt idx="464">
                  <c:v>45.716152331629665</c:v>
                </c:pt>
                <c:pt idx="465">
                  <c:v>45.716932055029396</c:v>
                </c:pt>
                <c:pt idx="466">
                  <c:v>45.717703981195129</c:v>
                </c:pt>
                <c:pt idx="467">
                  <c:v>45.718468188099202</c:v>
                </c:pt>
                <c:pt idx="468">
                  <c:v>45.719224752934238</c:v>
                </c:pt>
                <c:pt idx="469">
                  <c:v>45.719973752120922</c:v>
                </c:pt>
                <c:pt idx="470">
                  <c:v>45.720715261315739</c:v>
                </c:pt>
                <c:pt idx="471">
                  <c:v>45.721449355418606</c:v>
                </c:pt>
                <c:pt idx="472">
                  <c:v>45.722176108580449</c:v>
                </c:pt>
                <c:pt idx="473">
                  <c:v>45.722895594210669</c:v>
                </c:pt>
                <c:pt idx="474">
                  <c:v>45.723607884984588</c:v>
                </c:pt>
                <c:pt idx="475">
                  <c:v>45.724313052850768</c:v>
                </c:pt>
                <c:pt idx="476">
                  <c:v>45.725011169038282</c:v>
                </c:pt>
                <c:pt idx="477">
                  <c:v>45.725702304063923</c:v>
                </c:pt>
                <c:pt idx="478">
                  <c:v>45.726386527739308</c:v>
                </c:pt>
                <c:pt idx="479">
                  <c:v>45.727063909177943</c:v>
                </c:pt>
                <c:pt idx="480">
                  <c:v>45.727734516802187</c:v>
                </c:pt>
                <c:pt idx="481">
                  <c:v>45.728398418350189</c:v>
                </c:pt>
                <c:pt idx="482">
                  <c:v>45.729055680882709</c:v>
                </c:pt>
                <c:pt idx="483">
                  <c:v>45.729706370789906</c:v>
                </c:pt>
                <c:pt idx="484">
                  <c:v>45.730350553798033</c:v>
                </c:pt>
                <c:pt idx="485">
                  <c:v>45.730988294976079</c:v>
                </c:pt>
                <c:pt idx="486">
                  <c:v>45.731619658742346</c:v>
                </c:pt>
                <c:pt idx="487">
                  <c:v>45.732244708870951</c:v>
                </c:pt>
                <c:pt idx="488">
                  <c:v>45.732863508498269</c:v>
                </c:pt>
                <c:pt idx="489">
                  <c:v>45.733476120129311</c:v>
                </c:pt>
                <c:pt idx="490">
                  <c:v>45.734082605644041</c:v>
                </c:pt>
                <c:pt idx="491">
                  <c:v>45.734683026303628</c:v>
                </c:pt>
                <c:pt idx="492">
                  <c:v>45.735277442756619</c:v>
                </c:pt>
                <c:pt idx="493">
                  <c:v>45.735865915045082</c:v>
                </c:pt>
                <c:pt idx="494">
                  <c:v>45.736448502610656</c:v>
                </c:pt>
                <c:pt idx="495">
                  <c:v>45.737025264300577</c:v>
                </c:pt>
                <c:pt idx="496">
                  <c:v>45.7375962583736</c:v>
                </c:pt>
                <c:pt idx="497">
                  <c:v>45.738161542505892</c:v>
                </c:pt>
                <c:pt idx="498">
                  <c:v>45.738721173796861</c:v>
                </c:pt>
                <c:pt idx="499">
                  <c:v>45.73927520877492</c:v>
                </c:pt>
                <c:pt idx="500">
                  <c:v>45.739823703403196</c:v>
                </c:pt>
                <c:pt idx="501">
                  <c:v>45.740366713085187</c:v>
                </c:pt>
                <c:pt idx="502">
                  <c:v>45.740904292670358</c:v>
                </c:pt>
                <c:pt idx="503">
                  <c:v>45.741436496459677</c:v>
                </c:pt>
                <c:pt idx="504">
                  <c:v>45.741963378211103</c:v>
                </c:pt>
                <c:pt idx="505">
                  <c:v>45.74248499114502</c:v>
                </c:pt>
                <c:pt idx="506">
                  <c:v>45.743001387949597</c:v>
                </c:pt>
                <c:pt idx="507">
                  <c:v>45.743512620786127</c:v>
                </c:pt>
                <c:pt idx="508">
                  <c:v>45.74401874129429</c:v>
                </c:pt>
                <c:pt idx="509">
                  <c:v>45.744519800597374</c:v>
                </c:pt>
                <c:pt idx="510">
                  <c:v>45.745015849307428</c:v>
                </c:pt>
                <c:pt idx="511">
                  <c:v>45.745506937530379</c:v>
                </c:pt>
                <c:pt idx="512">
                  <c:v>45.745993114871098</c:v>
                </c:pt>
                <c:pt idx="513">
                  <c:v>45.746474430438411</c:v>
                </c:pt>
                <c:pt idx="514">
                  <c:v>45.746950932850055</c:v>
                </c:pt>
                <c:pt idx="515">
                  <c:v>45.747422670237583</c:v>
                </c:pt>
                <c:pt idx="516">
                  <c:v>45.747889690251235</c:v>
                </c:pt>
                <c:pt idx="517">
                  <c:v>45.748352040064745</c:v>
                </c:pt>
                <c:pt idx="518">
                  <c:v>45.74880976638012</c:v>
                </c:pt>
                <c:pt idx="519">
                  <c:v>45.749262915432347</c:v>
                </c:pt>
                <c:pt idx="520">
                  <c:v>45.749711532994048</c:v>
                </c:pt>
                <c:pt idx="521">
                  <c:v>45.750155664380131</c:v>
                </c:pt>
                <c:pt idx="522">
                  <c:v>45.750595354452358</c:v>
                </c:pt>
                <c:pt idx="523">
                  <c:v>45.751030647623857</c:v>
                </c:pt>
                <c:pt idx="524">
                  <c:v>45.751461587863645</c:v>
                </c:pt>
                <c:pt idx="525">
                  <c:v>45.751888218701033</c:v>
                </c:pt>
                <c:pt idx="526">
                  <c:v>45.752310583230049</c:v>
                </c:pt>
                <c:pt idx="527">
                  <c:v>45.752728724113773</c:v>
                </c:pt>
                <c:pt idx="528">
                  <c:v>45.753142683588663</c:v>
                </c:pt>
                <c:pt idx="529">
                  <c:v>45.753552503468804</c:v>
                </c:pt>
                <c:pt idx="530">
                  <c:v>45.753958225150143</c:v>
                </c:pt>
                <c:pt idx="531">
                  <c:v>45.754359889614669</c:v>
                </c:pt>
                <c:pt idx="532">
                  <c:v>45.75475753743455</c:v>
                </c:pt>
                <c:pt idx="533">
                  <c:v>45.755151208776233</c:v>
                </c:pt>
                <c:pt idx="534">
                  <c:v>45.755540943404498</c:v>
                </c:pt>
                <c:pt idx="535">
                  <c:v>45.75592678068648</c:v>
                </c:pt>
                <c:pt idx="536">
                  <c:v>45.75630875959564</c:v>
                </c:pt>
                <c:pt idx="537">
                  <c:v>45.756686918715708</c:v>
                </c:pt>
                <c:pt idx="538">
                  <c:v>45.757061296244579</c:v>
                </c:pt>
                <c:pt idx="539">
                  <c:v>45.757431929998162</c:v>
                </c:pt>
                <c:pt idx="540">
                  <c:v>45.757798857414208</c:v>
                </c:pt>
                <c:pt idx="541">
                  <c:v>45.75816211555609</c:v>
                </c:pt>
                <c:pt idx="542">
                  <c:v>45.758521741116553</c:v>
                </c:pt>
                <c:pt idx="543">
                  <c:v>45.758877770421414</c:v>
                </c:pt>
                <c:pt idx="544">
                  <c:v>45.759230239433222</c:v>
                </c:pt>
                <c:pt idx="545">
                  <c:v>45.759579183754916</c:v>
                </c:pt>
                <c:pt idx="546">
                  <c:v>45.759924638633393</c:v>
                </c:pt>
                <c:pt idx="547">
                  <c:v>45.760266638963088</c:v>
                </c:pt>
                <c:pt idx="548">
                  <c:v>45.760605219289481</c:v>
                </c:pt>
                <c:pt idx="549">
                  <c:v>45.760940413812612</c:v>
                </c:pt>
                <c:pt idx="550">
                  <c:v>45.761272256390512</c:v>
                </c:pt>
                <c:pt idx="551">
                  <c:v>45.761600780542636</c:v>
                </c:pt>
                <c:pt idx="552">
                  <c:v>45.761926019453234</c:v>
                </c:pt>
                <c:pt idx="553">
                  <c:v>45.762248005974726</c:v>
                </c:pt>
                <c:pt idx="554">
                  <c:v>45.762566772631004</c:v>
                </c:pt>
                <c:pt idx="555">
                  <c:v>45.762882351620718</c:v>
                </c:pt>
                <c:pt idx="556">
                  <c:v>45.763194774820533</c:v>
                </c:pt>
                <c:pt idx="557">
                  <c:v>45.763504073788354</c:v>
                </c:pt>
                <c:pt idx="558">
                  <c:v>45.763810279766496</c:v>
                </c:pt>
                <c:pt idx="559">
                  <c:v>45.764113423684854</c:v>
                </c:pt>
                <c:pt idx="560">
                  <c:v>45.764413536164028</c:v>
                </c:pt>
                <c:pt idx="561">
                  <c:v>45.764710647518413</c:v>
                </c:pt>
                <c:pt idx="562">
                  <c:v>45.765004787759253</c:v>
                </c:pt>
                <c:pt idx="563">
                  <c:v>45.765295986597685</c:v>
                </c:pt>
                <c:pt idx="564">
                  <c:v>45.765584273447736</c:v>
                </c:pt>
                <c:pt idx="565">
                  <c:v>45.765869677429286</c:v>
                </c:pt>
                <c:pt idx="566">
                  <c:v>45.766152227371016</c:v>
                </c:pt>
                <c:pt idx="567">
                  <c:v>45.766431951813331</c:v>
                </c:pt>
                <c:pt idx="568">
                  <c:v>45.766708879011226</c:v>
                </c:pt>
                <c:pt idx="569">
                  <c:v>45.766983036937141</c:v>
                </c:pt>
                <c:pt idx="570">
                  <c:v>45.767254453283797</c:v>
                </c:pt>
                <c:pt idx="571">
                  <c:v>45.767523155466982</c:v>
                </c:pt>
                <c:pt idx="572">
                  <c:v>45.76778917062834</c:v>
                </c:pt>
                <c:pt idx="573">
                  <c:v>45.768052525638083</c:v>
                </c:pt>
                <c:pt idx="574">
                  <c:v>45.76831324709773</c:v>
                </c:pt>
                <c:pt idx="575">
                  <c:v>45.768571361342779</c:v>
                </c:pt>
                <c:pt idx="576">
                  <c:v>45.768826894445375</c:v>
                </c:pt>
                <c:pt idx="577">
                  <c:v>45.769079872216949</c:v>
                </c:pt>
                <c:pt idx="578">
                  <c:v>45.769330320210805</c:v>
                </c:pt>
                <c:pt idx="579">
                  <c:v>45.769578263724725</c:v>
                </c:pt>
                <c:pt idx="580">
                  <c:v>45.769823727803505</c:v>
                </c:pt>
                <c:pt idx="581">
                  <c:v>45.770066737241493</c:v>
                </c:pt>
                <c:pt idx="582">
                  <c:v>45.770307316585104</c:v>
                </c:pt>
                <c:pt idx="583">
                  <c:v>45.770545490135277</c:v>
                </c:pt>
                <c:pt idx="584">
                  <c:v>45.770781281949951</c:v>
                </c:pt>
                <c:pt idx="585">
                  <c:v>45.771014715846476</c:v>
                </c:pt>
                <c:pt idx="586">
                  <c:v>45.771245815404036</c:v>
                </c:pt>
                <c:pt idx="587">
                  <c:v>45.77147460396602</c:v>
                </c:pt>
                <c:pt idx="588">
                  <c:v>45.771701104642382</c:v>
                </c:pt>
                <c:pt idx="589">
                  <c:v>45.771925340311981</c:v>
                </c:pt>
                <c:pt idx="590">
                  <c:v>45.772147333624886</c:v>
                </c:pt>
                <c:pt idx="591">
                  <c:v>45.772367107004662</c:v>
                </c:pt>
                <c:pt idx="592">
                  <c:v>45.772584682650638</c:v>
                </c:pt>
                <c:pt idx="593">
                  <c:v>45.772800082540158</c:v>
                </c:pt>
                <c:pt idx="594">
                  <c:v>45.773013328430785</c:v>
                </c:pt>
                <c:pt idx="595">
                  <c:v>45.773224441862503</c:v>
                </c:pt>
                <c:pt idx="596">
                  <c:v>45.773433444159906</c:v>
                </c:pt>
                <c:pt idx="597">
                  <c:v>45.773640356434335</c:v>
                </c:pt>
                <c:pt idx="598">
                  <c:v>45.77384519958602</c:v>
                </c:pt>
                <c:pt idx="599">
                  <c:v>45.774047994306187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1E-403C-80E1-91EACEC6C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209167"/>
        <c:axId val="2134212047"/>
      </c:scatterChart>
      <c:valAx>
        <c:axId val="213420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4212047"/>
        <c:crosses val="autoZero"/>
        <c:crossBetween val="midCat"/>
      </c:valAx>
      <c:valAx>
        <c:axId val="2134212047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4209167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 (°C)</c:v>
          </c:tx>
          <c:marker>
            <c:symbol val="none"/>
          </c:marker>
          <c:xVal>
            <c:numRef>
              <c:f>'Report PD'!$C$11:$C$610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PD'!$D$11:$D$610</c:f>
              <c:numCache>
                <c:formatCode>General</c:formatCode>
                <c:ptCount val="60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16-4B80-9352-DB4B4F2DD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500815"/>
        <c:axId val="1733497935"/>
      </c:scatterChart>
      <c:valAx>
        <c:axId val="1733500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1733497935"/>
        <c:crosses val="autoZero"/>
        <c:crossBetween val="midCat"/>
      </c:valAx>
      <c:valAx>
        <c:axId val="1733497935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1733500815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 (°C)</c:v>
          </c:tx>
          <c:marker>
            <c:symbol val="none"/>
          </c:marker>
          <c:xVal>
            <c:numRef>
              <c:f>'Report PD'!$C$11:$C$610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PD'!$E$11:$E$610</c:f>
              <c:numCache>
                <c:formatCode>General</c:formatCode>
                <c:ptCount val="600"/>
                <c:pt idx="0">
                  <c:v>40.794124671602574</c:v>
                </c:pt>
                <c:pt idx="1">
                  <c:v>40.794124671602574</c:v>
                </c:pt>
                <c:pt idx="2">
                  <c:v>40.794124676563008</c:v>
                </c:pt>
                <c:pt idx="3">
                  <c:v>40.794124665735978</c:v>
                </c:pt>
                <c:pt idx="4">
                  <c:v>40.794124704721902</c:v>
                </c:pt>
                <c:pt idx="5">
                  <c:v>40.794124586115359</c:v>
                </c:pt>
                <c:pt idx="6">
                  <c:v>40.794124965668104</c:v>
                </c:pt>
                <c:pt idx="7">
                  <c:v>40.794123770104697</c:v>
                </c:pt>
                <c:pt idx="8">
                  <c:v>40.794127554461546</c:v>
                </c:pt>
                <c:pt idx="9">
                  <c:v>40.794115593810233</c:v>
                </c:pt>
                <c:pt idx="10">
                  <c:v>40.794153413753449</c:v>
                </c:pt>
                <c:pt idx="11">
                  <c:v>40.794033843276857</c:v>
                </c:pt>
                <c:pt idx="12">
                  <c:v>40.794411890925652</c:v>
                </c:pt>
                <c:pt idx="13">
                  <c:v>40.793216628997591</c:v>
                </c:pt>
                <c:pt idx="14">
                  <c:v>40.796995669099068</c:v>
                </c:pt>
                <c:pt idx="15">
                  <c:v>40.785047555700487</c:v>
                </c:pt>
                <c:pt idx="16">
                  <c:v>40.822823675788868</c:v>
                </c:pt>
                <c:pt idx="17">
                  <c:v>40.703387659491348</c:v>
                </c:pt>
                <c:pt idx="18">
                  <c:v>40.96223627632849</c:v>
                </c:pt>
                <c:pt idx="19">
                  <c:v>40.702613913565202</c:v>
                </c:pt>
                <c:pt idx="20">
                  <c:v>40.9614702678616</c:v>
                </c:pt>
                <c:pt idx="21">
                  <c:v>40.701855565182981</c:v>
                </c:pt>
                <c:pt idx="22">
                  <c:v>40.960719502963201</c:v>
                </c:pt>
                <c:pt idx="23">
                  <c:v>40.70111230793357</c:v>
                </c:pt>
                <c:pt idx="24">
                  <c:v>40.959983678286285</c:v>
                </c:pt>
                <c:pt idx="25">
                  <c:v>40.700383841503424</c:v>
                </c:pt>
                <c:pt idx="26">
                  <c:v>40.959262496520438</c:v>
                </c:pt>
                <c:pt idx="27">
                  <c:v>40.69966987155523</c:v>
                </c:pt>
                <c:pt idx="28">
                  <c:v>40.958555666271728</c:v>
                </c:pt>
                <c:pt idx="29">
                  <c:v>40.698970109609007</c:v>
                </c:pt>
                <c:pt idx="30">
                  <c:v>40.957862901944971</c:v>
                </c:pt>
                <c:pt idx="31">
                  <c:v>40.69828427292552</c:v>
                </c:pt>
                <c:pt idx="32">
                  <c:v>40.957183923628314</c:v>
                </c:pt>
                <c:pt idx="33">
                  <c:v>40.697612084392027</c:v>
                </c:pt>
                <c:pt idx="34">
                  <c:v>40.956518456980156</c:v>
                </c:pt>
                <c:pt idx="35">
                  <c:v>40.696953272410354</c:v>
                </c:pt>
                <c:pt idx="36">
                  <c:v>40.9558662331183</c:v>
                </c:pt>
                <c:pt idx="37">
                  <c:v>40.69630757078712</c:v>
                </c:pt>
                <c:pt idx="38">
                  <c:v>40.955226988511299</c:v>
                </c:pt>
                <c:pt idx="39">
                  <c:v>40.695674718626186</c:v>
                </c:pt>
                <c:pt idx="40">
                  <c:v>40.954600464871973</c:v>
                </c:pt>
                <c:pt idx="41">
                  <c:v>40.695054460223254</c:v>
                </c:pt>
                <c:pt idx="42">
                  <c:v>40.953986409053073</c:v>
                </c:pt>
                <c:pt idx="43">
                  <c:v>40.694446544962545</c:v>
                </c:pt>
                <c:pt idx="44">
                  <c:v>40.953384572944969</c:v>
                </c:pt>
                <c:pt idx="45">
                  <c:v>40.693850727215519</c:v>
                </c:pt>
                <c:pt idx="46">
                  <c:v>40.952794713375418</c:v>
                </c:pt>
                <c:pt idx="47">
                  <c:v>40.693266766241663</c:v>
                </c:pt>
                <c:pt idx="48">
                  <c:v>40.952216592011297</c:v>
                </c:pt>
                <c:pt idx="49">
                  <c:v>40.692694426091187</c:v>
                </c:pt>
                <c:pt idx="50">
                  <c:v>40.951649975262328</c:v>
                </c:pt>
                <c:pt idx="51">
                  <c:v>40.742133475509704</c:v>
                </c:pt>
                <c:pt idx="52">
                  <c:v>41.050594634186659</c:v>
                </c:pt>
                <c:pt idx="53">
                  <c:v>40.840088687844791</c:v>
                </c:pt>
                <c:pt idx="54">
                  <c:v>41.147570294398392</c:v>
                </c:pt>
                <c:pt idx="55">
                  <c:v>40.936094591454406</c:v>
                </c:pt>
                <c:pt idx="56">
                  <c:v>41.242616138971911</c:v>
                </c:pt>
                <c:pt idx="57">
                  <c:v>41.030189977582189</c:v>
                </c:pt>
                <c:pt idx="58">
                  <c:v>41.33577057123842</c:v>
                </c:pt>
                <c:pt idx="59">
                  <c:v>41.122412865526037</c:v>
                </c:pt>
                <c:pt idx="60">
                  <c:v>41.427071230302829</c:v>
                </c:pt>
                <c:pt idx="61">
                  <c:v>41.212800517999803</c:v>
                </c:pt>
                <c:pt idx="62">
                  <c:v>41.516555006251856</c:v>
                </c:pt>
                <c:pt idx="63">
                  <c:v>41.301389456189341</c:v>
                </c:pt>
                <c:pt idx="64">
                  <c:v>41.604258055059496</c:v>
                </c:pt>
                <c:pt idx="65">
                  <c:v>41.388215474508904</c:v>
                </c:pt>
                <c:pt idx="66">
                  <c:v>41.690215813195863</c:v>
                </c:pt>
                <c:pt idx="67">
                  <c:v>41.473313655063905</c:v>
                </c:pt>
                <c:pt idx="68">
                  <c:v>41.774463011945315</c:v>
                </c:pt>
                <c:pt idx="69">
                  <c:v>41.55671838182586</c:v>
                </c:pt>
                <c:pt idx="70">
                  <c:v>41.857033691439653</c:v>
                </c:pt>
                <c:pt idx="71">
                  <c:v>41.638463354525257</c:v>
                </c:pt>
                <c:pt idx="72">
                  <c:v>41.937961214412056</c:v>
                </c:pt>
                <c:pt idx="73">
                  <c:v>41.718581602267939</c:v>
                </c:pt>
                <c:pt idx="74">
                  <c:v>42.017278279677313</c:v>
                </c:pt>
                <c:pt idx="75">
                  <c:v>41.79710549688054</c:v>
                </c:pt>
                <c:pt idx="76">
                  <c:v>42.095016935343786</c:v>
                </c:pt>
                <c:pt idx="77">
                  <c:v>41.874066765990349</c:v>
                </c:pt>
                <c:pt idx="78">
                  <c:v>42.171208591762493</c:v>
                </c:pt>
                <c:pt idx="79">
                  <c:v>41.94949650584487</c:v>
                </c:pt>
                <c:pt idx="80">
                  <c:v>42.24588403421847</c:v>
                </c:pt>
                <c:pt idx="81">
                  <c:v>42.023425193876285</c:v>
                </c:pt>
                <c:pt idx="82">
                  <c:v>42.319073435369575</c:v>
                </c:pt>
                <c:pt idx="83">
                  <c:v>42.095882701015881</c:v>
                </c:pt>
                <c:pt idx="84">
                  <c:v>42.390806367437776</c:v>
                </c:pt>
                <c:pt idx="85">
                  <c:v>42.166898303763396</c:v>
                </c:pt>
                <c:pt idx="86">
                  <c:v>42.46111181415781</c:v>
                </c:pt>
                <c:pt idx="87">
                  <c:v>42.236500696016236</c:v>
                </c:pt>
                <c:pt idx="88">
                  <c:v>42.530018182488128</c:v>
                </c:pt>
                <c:pt idx="89">
                  <c:v>42.30471800066325</c:v>
                </c:pt>
                <c:pt idx="90">
                  <c:v>42.597553314088671</c:v>
                </c:pt>
                <c:pt idx="91">
                  <c:v>42.371577780947788</c:v>
                </c:pt>
                <c:pt idx="92">
                  <c:v>42.663744496570359</c:v>
                </c:pt>
                <c:pt idx="93">
                  <c:v>42.437107051604656</c:v>
                </c:pt>
                <c:pt idx="94">
                  <c:v>42.728618474520658</c:v>
                </c:pt>
                <c:pt idx="95">
                  <c:v>42.501332289775455</c:v>
                </c:pt>
                <c:pt idx="96">
                  <c:v>42.792201460309748</c:v>
                </c:pt>
                <c:pt idx="97">
                  <c:v>42.564279445706653</c:v>
                </c:pt>
                <c:pt idx="98">
                  <c:v>42.854519144681639</c:v>
                </c:pt>
                <c:pt idx="99">
                  <c:v>42.625973953234826</c:v>
                </c:pt>
                <c:pt idx="100">
                  <c:v>42.915596707134526</c:v>
                </c:pt>
                <c:pt idx="101">
                  <c:v>42.686440740063183</c:v>
                </c:pt>
                <c:pt idx="102">
                  <c:v>42.975458826094602</c:v>
                </c:pt>
                <c:pt idx="103">
                  <c:v>42.745704237833657</c:v>
                </c:pt>
                <c:pt idx="104">
                  <c:v>43.034129688887369</c:v>
                </c:pt>
                <c:pt idx="105">
                  <c:v>42.803788391998495</c:v>
                </c:pt>
                <c:pt idx="106">
                  <c:v>43.091633001510559</c:v>
                </c:pt>
                <c:pt idx="107">
                  <c:v>42.860716671495453</c:v>
                </c:pt>
                <c:pt idx="108">
                  <c:v>43.147991998212547</c:v>
                </c:pt>
                <c:pt idx="109">
                  <c:v>42.916512078230419</c:v>
                </c:pt>
                <c:pt idx="110">
                  <c:v>43.203229450880166</c:v>
                </c:pt>
                <c:pt idx="111">
                  <c:v>42.971197156371367</c:v>
                </c:pt>
                <c:pt idx="112">
                  <c:v>43.257367678239703</c:v>
                </c:pt>
                <c:pt idx="113">
                  <c:v>43.024794001457309</c:v>
                </c:pt>
                <c:pt idx="114">
                  <c:v>43.31042855487479</c:v>
                </c:pt>
                <c:pt idx="115">
                  <c:v>43.077324269326041</c:v>
                </c:pt>
                <c:pt idx="116">
                  <c:v>43.362433520064833</c:v>
                </c:pt>
                <c:pt idx="117">
                  <c:v>43.128809184864188</c:v>
                </c:pt>
                <c:pt idx="118">
                  <c:v>43.4134035864476</c:v>
                </c:pt>
                <c:pt idx="119">
                  <c:v>43.179269550583122</c:v>
                </c:pt>
                <c:pt idx="120">
                  <c:v>43.463359348509343</c:v>
                </c:pt>
                <c:pt idx="121">
                  <c:v>43.22872575502425</c:v>
                </c:pt>
                <c:pt idx="122">
                  <c:v>43.512320990906055</c:v>
                </c:pt>
                <c:pt idx="123">
                  <c:v>43.277197780996993</c:v>
                </c:pt>
                <c:pt idx="124">
                  <c:v>43.56030829661907</c:v>
                </c:pt>
                <c:pt idx="125">
                  <c:v>43.324705213652877</c:v>
                </c:pt>
                <c:pt idx="126">
                  <c:v>43.607340654948402</c:v>
                </c:pt>
                <c:pt idx="127">
                  <c:v>43.371267248398922</c:v>
                </c:pt>
                <c:pt idx="128">
                  <c:v>43.653437069346985</c:v>
                </c:pt>
                <c:pt idx="129">
                  <c:v>43.416902698653516</c:v>
                </c:pt>
                <c:pt idx="130">
                  <c:v>43.698616165099033</c:v>
                </c:pt>
                <c:pt idx="131">
                  <c:v>43.461630003448043</c:v>
                </c:pt>
                <c:pt idx="132">
                  <c:v>43.742896196845614</c:v>
                </c:pt>
                <c:pt idx="133">
                  <c:v>43.505467234877159</c:v>
                </c:pt>
                <c:pt idx="134">
                  <c:v>43.786295055960437</c:v>
                </c:pt>
                <c:pt idx="135">
                  <c:v>43.548432105400835</c:v>
                </c:pt>
                <c:pt idx="136">
                  <c:v>43.828830277778877</c:v>
                </c:pt>
                <c:pt idx="137">
                  <c:v>43.590541975001088</c:v>
                </c:pt>
                <c:pt idx="138">
                  <c:v>43.870519048683128</c:v>
                </c:pt>
                <c:pt idx="139">
                  <c:v>43.631813858196296</c:v>
                </c:pt>
                <c:pt idx="140">
                  <c:v>43.911378213046383</c:v>
                </c:pt>
                <c:pt idx="141">
                  <c:v>43.672264430915924</c:v>
                </c:pt>
                <c:pt idx="142">
                  <c:v>43.951424280038815</c:v>
                </c:pt>
                <c:pt idx="143">
                  <c:v>43.711910037238425</c:v>
                </c:pt>
                <c:pt idx="144">
                  <c:v>43.990673430298095</c:v>
                </c:pt>
                <c:pt idx="145">
                  <c:v>43.750766695995118</c:v>
                </c:pt>
                <c:pt idx="146">
                  <c:v>44.029141522467221</c:v>
                </c:pt>
                <c:pt idx="147">
                  <c:v>43.788850107242553</c:v>
                </c:pt>
                <c:pt idx="148">
                  <c:v>44.066844099602179</c:v>
                </c:pt>
                <c:pt idx="149">
                  <c:v>43.826175658606161</c:v>
                </c:pt>
                <c:pt idx="150">
                  <c:v>44.10379639545215</c:v>
                </c:pt>
                <c:pt idx="151">
                  <c:v>43.862758431497632</c:v>
                </c:pt>
                <c:pt idx="152">
                  <c:v>44.140013340614708</c:v>
                </c:pt>
                <c:pt idx="153">
                  <c:v>43.898613207208562</c:v>
                </c:pt>
                <c:pt idx="154">
                  <c:v>44.175509568568529</c:v>
                </c:pt>
                <c:pt idx="155">
                  <c:v>43.933754472882846</c:v>
                </c:pt>
                <c:pt idx="156">
                  <c:v>44.210299421586072</c:v>
                </c:pt>
                <c:pt idx="157">
                  <c:v>43.968196427370209</c:v>
                </c:pt>
                <c:pt idx="158">
                  <c:v>44.244396956528561</c:v>
                </c:pt>
                <c:pt idx="159">
                  <c:v>44.001952986963275</c:v>
                </c:pt>
                <c:pt idx="160">
                  <c:v>44.277815950525692</c:v>
                </c:pt>
                <c:pt idx="161">
                  <c:v>44.035037791020436</c:v>
                </c:pt>
                <c:pt idx="162">
                  <c:v>44.310569906542284</c:v>
                </c:pt>
                <c:pt idx="163">
                  <c:v>44.06746420747686</c:v>
                </c:pt>
                <c:pt idx="164">
                  <c:v>44.342672058834147</c:v>
                </c:pt>
                <c:pt idx="165">
                  <c:v>44.099245338245801</c:v>
                </c:pt>
                <c:pt idx="166">
                  <c:v>44.374135378295399</c:v>
                </c:pt>
                <c:pt idx="167">
                  <c:v>44.130394024512441</c:v>
                </c:pt>
                <c:pt idx="168">
                  <c:v>44.404972577699375</c:v>
                </c:pt>
                <c:pt idx="169">
                  <c:v>44.160922851922379</c:v>
                </c:pt>
                <c:pt idx="170">
                  <c:v>44.435196116835208</c:v>
                </c:pt>
                <c:pt idx="171">
                  <c:v>44.190844155666852</c:v>
                </c:pt>
                <c:pt idx="172">
                  <c:v>44.464818207542237</c:v>
                </c:pt>
                <c:pt idx="173">
                  <c:v>44.220170025466814</c:v>
                </c:pt>
                <c:pt idx="174">
                  <c:v>44.493850818644198</c:v>
                </c:pt>
                <c:pt idx="175">
                  <c:v>44.248912310457754</c:v>
                </c:pt>
                <c:pt idx="176">
                  <c:v>44.52230568078523</c:v>
                </c:pt>
                <c:pt idx="177">
                  <c:v>44.277082623977371</c:v>
                </c:pt>
                <c:pt idx="178">
                  <c:v>44.550194291169653</c:v>
                </c:pt>
                <c:pt idx="179">
                  <c:v>44.304692348257952</c:v>
                </c:pt>
                <c:pt idx="180">
                  <c:v>44.57752791820743</c:v>
                </c:pt>
                <c:pt idx="181">
                  <c:v>44.331752639025353</c:v>
                </c:pt>
                <c:pt idx="182">
                  <c:v>44.604317606067156</c:v>
                </c:pt>
                <c:pt idx="183">
                  <c:v>44.358274430006482</c:v>
                </c:pt>
                <c:pt idx="184">
                  <c:v>44.63057417913847</c:v>
                </c:pt>
                <c:pt idx="185">
                  <c:v>44.384268437347082</c:v>
                </c:pt>
                <c:pt idx="186">
                  <c:v>44.656308246405665</c:v>
                </c:pt>
                <c:pt idx="187">
                  <c:v>44.409745163941608</c:v>
                </c:pt>
                <c:pt idx="188">
                  <c:v>44.681530205734248</c:v>
                </c:pt>
                <c:pt idx="189">
                  <c:v>44.434714903676905</c:v>
                </c:pt>
                <c:pt idx="190">
                  <c:v>44.706250248072195</c:v>
                </c:pt>
                <c:pt idx="191">
                  <c:v>44.459187745591471</c:v>
                </c:pt>
                <c:pt idx="192">
                  <c:v>44.730478361567613</c:v>
                </c:pt>
                <c:pt idx="193">
                  <c:v>44.483173577951931</c:v>
                </c:pt>
                <c:pt idx="194">
                  <c:v>44.754224335604469</c:v>
                </c:pt>
                <c:pt idx="195">
                  <c:v>44.506682092248418</c:v>
                </c:pt>
                <c:pt idx="196">
                  <c:v>44.777497764757989</c:v>
                </c:pt>
                <c:pt idx="197">
                  <c:v>44.529722787110408</c:v>
                </c:pt>
                <c:pt idx="198">
                  <c:v>44.800308052671362</c:v>
                </c:pt>
                <c:pt idx="199">
                  <c:v>44.552304972144647</c:v>
                </c:pt>
                <c:pt idx="200">
                  <c:v>44.822664415855257</c:v>
                </c:pt>
                <c:pt idx="201">
                  <c:v>44.574437771696701</c:v>
                </c:pt>
                <c:pt idx="202">
                  <c:v>44.844575887411793</c:v>
                </c:pt>
                <c:pt idx="203">
                  <c:v>44.596130128537673</c:v>
                </c:pt>
                <c:pt idx="204">
                  <c:v>44.866051320684349</c:v>
                </c:pt>
                <c:pt idx="205">
                  <c:v>44.617390807477499</c:v>
                </c:pt>
                <c:pt idx="206">
                  <c:v>44.887099392834777</c:v>
                </c:pt>
                <c:pt idx="207">
                  <c:v>44.638228398906428</c:v>
                </c:pt>
                <c:pt idx="208">
                  <c:v>44.907728608349416</c:v>
                </c:pt>
                <c:pt idx="209">
                  <c:v>44.658651322265918</c:v>
                </c:pt>
                <c:pt idx="210">
                  <c:v>44.927947302475317</c:v>
                </c:pt>
                <c:pt idx="211">
                  <c:v>44.678667829450561</c:v>
                </c:pt>
                <c:pt idx="212">
                  <c:v>44.947763644588107</c:v>
                </c:pt>
                <c:pt idx="213">
                  <c:v>44.698286008142226</c:v>
                </c:pt>
                <c:pt idx="214">
                  <c:v>44.967185641492861</c:v>
                </c:pt>
                <c:pt idx="215">
                  <c:v>44.717513785077927</c:v>
                </c:pt>
                <c:pt idx="216">
                  <c:v>44.986221140659204</c:v>
                </c:pt>
                <c:pt idx="217">
                  <c:v>44.73635892925261</c:v>
                </c:pt>
                <c:pt idx="218">
                  <c:v>45.004877833392136</c:v>
                </c:pt>
                <c:pt idx="219">
                  <c:v>44.75482905505821</c:v>
                </c:pt>
                <c:pt idx="220">
                  <c:v>45.023163257939686</c:v>
                </c:pt>
                <c:pt idx="221">
                  <c:v>44.772931625360286</c:v>
                </c:pt>
                <c:pt idx="222">
                  <c:v>45.041084802538741</c:v>
                </c:pt>
                <c:pt idx="223">
                  <c:v>44.790673954513352</c:v>
                </c:pt>
                <c:pt idx="224">
                  <c:v>45.058649708400274</c:v>
                </c:pt>
                <c:pt idx="225">
                  <c:v>44.808063211316266</c:v>
                </c:pt>
                <c:pt idx="226">
                  <c:v>45.07586507263516</c:v>
                </c:pt>
                <c:pt idx="227">
                  <c:v>44.825106421908806</c:v>
                </c:pt>
                <c:pt idx="228">
                  <c:v>45.092737851121775</c:v>
                </c:pt>
                <c:pt idx="229">
                  <c:v>44.841810472610554</c:v>
                </c:pt>
                <c:pt idx="230">
                  <c:v>45.109274861316507</c:v>
                </c:pt>
                <c:pt idx="231">
                  <c:v>44.858182112703339</c:v>
                </c:pt>
                <c:pt idx="232">
                  <c:v>45.125482785008359</c:v>
                </c:pt>
                <c:pt idx="233">
                  <c:v>44.874227957158269</c:v>
                </c:pt>
                <c:pt idx="234">
                  <c:v>45.14136817101874</c:v>
                </c:pt>
                <c:pt idx="235">
                  <c:v>44.88995448930855</c:v>
                </c:pt>
                <c:pt idx="236">
                  <c:v>45.156937437847517</c:v>
                </c:pt>
                <c:pt idx="237">
                  <c:v>44.905368063469041</c:v>
                </c:pt>
                <c:pt idx="238">
                  <c:v>45.172196876266405</c:v>
                </c:pt>
                <c:pt idx="239">
                  <c:v>44.920474907503738</c:v>
                </c:pt>
                <c:pt idx="240">
                  <c:v>45.187152651860757</c:v>
                </c:pt>
                <c:pt idx="241">
                  <c:v>44.935281125342144</c:v>
                </c:pt>
                <c:pt idx="242">
                  <c:v>45.201810807520779</c:v>
                </c:pt>
                <c:pt idx="243">
                  <c:v>44.949792699445567</c:v>
                </c:pt>
                <c:pt idx="244">
                  <c:v>45.216177265883168</c:v>
                </c:pt>
                <c:pt idx="245">
                  <c:v>44.964015493224331</c:v>
                </c:pt>
                <c:pt idx="246">
                  <c:v>45.230257831724145</c:v>
                </c:pt>
                <c:pt idx="247">
                  <c:v>44.977955253406897</c:v>
                </c:pt>
                <c:pt idx="248">
                  <c:v>45.244058194304884</c:v>
                </c:pt>
                <c:pt idx="249">
                  <c:v>44.991617612361829</c:v>
                </c:pt>
                <c:pt idx="250">
                  <c:v>45.257583929670268</c:v>
                </c:pt>
                <c:pt idx="251">
                  <c:v>45.005008090373565</c:v>
                </c:pt>
                <c:pt idx="252">
                  <c:v>45.270840502901883</c:v>
                </c:pt>
                <c:pt idx="253">
                  <c:v>45.018132097872858</c:v>
                </c:pt>
                <c:pt idx="254">
                  <c:v>45.283833270326184</c:v>
                </c:pt>
                <c:pt idx="255">
                  <c:v>45.030994937622921</c:v>
                </c:pt>
                <c:pt idx="256">
                  <c:v>45.29656748167875</c:v>
                </c:pt>
                <c:pt idx="257">
                  <c:v>45.043601806861957</c:v>
                </c:pt>
                <c:pt idx="258">
                  <c:v>45.30904828222539</c:v>
                </c:pt>
                <c:pt idx="259">
                  <c:v>45.055957799403132</c:v>
                </c:pt>
                <c:pt idx="260">
                  <c:v>45.321280714841158</c:v>
                </c:pt>
                <c:pt idx="261">
                  <c:v>45.068067907692743</c:v>
                </c:pt>
                <c:pt idx="262">
                  <c:v>45.333269722047874</c:v>
                </c:pt>
                <c:pt idx="263">
                  <c:v>45.079937024827395</c:v>
                </c:pt>
                <c:pt idx="264">
                  <c:v>45.345020148011173</c:v>
                </c:pt>
                <c:pt idx="265">
                  <c:v>45.09156994653106</c:v>
                </c:pt>
                <c:pt idx="266">
                  <c:v>45.356536740497802</c:v>
                </c:pt>
                <c:pt idx="267">
                  <c:v>45.102971373092821</c:v>
                </c:pt>
                <c:pt idx="268">
                  <c:v>45.367824152793951</c:v>
                </c:pt>
                <c:pt idx="269">
                  <c:v>45.114145911266007</c:v>
                </c:pt>
                <c:pt idx="270">
                  <c:v>45.3788869455854</c:v>
                </c:pt>
                <c:pt idx="271">
                  <c:v>45.125098076129539</c:v>
                </c:pt>
                <c:pt idx="272">
                  <c:v>45.3897295888003</c:v>
                </c:pt>
                <c:pt idx="273">
                  <c:v>45.135832292912291</c:v>
                </c:pt>
                <c:pt idx="274">
                  <c:v>45.400356463415221</c:v>
                </c:pt>
                <c:pt idx="275">
                  <c:v>45.146352898781068</c:v>
                </c:pt>
                <c:pt idx="276">
                  <c:v>45.410771863225314</c:v>
                </c:pt>
                <c:pt idx="277">
                  <c:v>45.156664144593059</c:v>
                </c:pt>
                <c:pt idx="278">
                  <c:v>45.420979996579185</c:v>
                </c:pt>
                <c:pt idx="279">
                  <c:v>45.166770196613392</c:v>
                </c:pt>
                <c:pt idx="280">
                  <c:v>45.430984988079317</c:v>
                </c:pt>
                <c:pt idx="281">
                  <c:v>45.176675138198519</c:v>
                </c:pt>
                <c:pt idx="282">
                  <c:v>45.440790880248592</c:v>
                </c:pt>
                <c:pt idx="283">
                  <c:v>45.1863829714461</c:v>
                </c:pt>
                <c:pt idx="284">
                  <c:v>45.450401635163693</c:v>
                </c:pt>
                <c:pt idx="285">
                  <c:v>45.195897618812054</c:v>
                </c:pt>
                <c:pt idx="286">
                  <c:v>45.459821136055986</c:v>
                </c:pt>
                <c:pt idx="287">
                  <c:v>45.20522292469542</c:v>
                </c:pt>
                <c:pt idx="288">
                  <c:v>45.469053188880522</c:v>
                </c:pt>
                <c:pt idx="289">
                  <c:v>45.21436265699171</c:v>
                </c:pt>
                <c:pt idx="290">
                  <c:v>45.478101523853852</c:v>
                </c:pt>
                <c:pt idx="291">
                  <c:v>45.223320508615309</c:v>
                </c:pt>
                <c:pt idx="292">
                  <c:v>45.486969796961212</c:v>
                </c:pt>
                <c:pt idx="293">
                  <c:v>45.232100098991594</c:v>
                </c:pt>
                <c:pt idx="294">
                  <c:v>45.495661591433731</c:v>
                </c:pt>
                <c:pt idx="295">
                  <c:v>45.240704975519392</c:v>
                </c:pt>
                <c:pt idx="296">
                  <c:v>45.504180419196253</c:v>
                </c:pt>
                <c:pt idx="297">
                  <c:v>45.249138615004284</c:v>
                </c:pt>
                <c:pt idx="298">
                  <c:v>45.512529722286295</c:v>
                </c:pt>
                <c:pt idx="299">
                  <c:v>45.257404425063427</c:v>
                </c:pt>
                <c:pt idx="300">
                  <c:v>45.52071287424485</c:v>
                </c:pt>
                <c:pt idx="301">
                  <c:v>45.265505745502395</c:v>
                </c:pt>
                <c:pt idx="302">
                  <c:v>45.528733181479424</c:v>
                </c:pt>
                <c:pt idx="303">
                  <c:v>45.273445849664625</c:v>
                </c:pt>
                <c:pt idx="304">
                  <c:v>45.536593884600038</c:v>
                </c:pt>
                <c:pt idx="305">
                  <c:v>45.281227945754033</c:v>
                </c:pt>
                <c:pt idx="306">
                  <c:v>45.544298159728548</c:v>
                </c:pt>
                <c:pt idx="307">
                  <c:v>45.288855178131257</c:v>
                </c:pt>
                <c:pt idx="308">
                  <c:v>45.551849119781998</c:v>
                </c:pt>
                <c:pt idx="309">
                  <c:v>45.296330628584172</c:v>
                </c:pt>
                <c:pt idx="310">
                  <c:v>45.559249815730389</c:v>
                </c:pt>
                <c:pt idx="311">
                  <c:v>45.303657317573084</c:v>
                </c:pt>
                <c:pt idx="312">
                  <c:v>45.566503237829409</c:v>
                </c:pt>
                <c:pt idx="313">
                  <c:v>45.310838205451113</c:v>
                </c:pt>
                <c:pt idx="314">
                  <c:v>45.573612316828658</c:v>
                </c:pt>
                <c:pt idx="315">
                  <c:v>45.317876193660368</c:v>
                </c:pt>
                <c:pt idx="316">
                  <c:v>45.580579925155817</c:v>
                </c:pt>
                <c:pt idx="317">
                  <c:v>45.324774125904256</c:v>
                </c:pt>
                <c:pt idx="318">
                  <c:v>45.587408878077269</c:v>
                </c:pt>
                <c:pt idx="319">
                  <c:v>45.331534789296491</c:v>
                </c:pt>
                <c:pt idx="320">
                  <c:v>45.594101934835578</c:v>
                </c:pt>
                <c:pt idx="321">
                  <c:v>45.338160915487215</c:v>
                </c:pt>
                <c:pt idx="322">
                  <c:v>45.600661799764396</c:v>
                </c:pt>
                <c:pt idx="323">
                  <c:v>45.344655181766747</c:v>
                </c:pt>
                <c:pt idx="324">
                  <c:v>45.607091123381132</c:v>
                </c:pt>
                <c:pt idx="325">
                  <c:v>45.351020212147318</c:v>
                </c:pt>
                <c:pt idx="326">
                  <c:v>45.613392503457902</c:v>
                </c:pt>
                <c:pt idx="327">
                  <c:v>45.35725857842332</c:v>
                </c:pt>
                <c:pt idx="328">
                  <c:v>45.619568486071145</c:v>
                </c:pt>
                <c:pt idx="329">
                  <c:v>45.363372801210431</c:v>
                </c:pt>
                <c:pt idx="330">
                  <c:v>45.625621566630386</c:v>
                </c:pt>
                <c:pt idx="331">
                  <c:v>45.369365350964081</c:v>
                </c:pt>
                <c:pt idx="332">
                  <c:v>45.631554190886497</c:v>
                </c:pt>
                <c:pt idx="333">
                  <c:v>45.375238648977628</c:v>
                </c:pt>
                <c:pt idx="334">
                  <c:v>45.637368755919908</c:v>
                </c:pt>
                <c:pt idx="335">
                  <c:v>45.380995068360704</c:v>
                </c:pt>
                <c:pt idx="336">
                  <c:v>45.643067611109153</c:v>
                </c:pt>
                <c:pt idx="337">
                  <c:v>45.386636934998059</c:v>
                </c:pt>
                <c:pt idx="338">
                  <c:v>45.648653059080132</c:v>
                </c:pt>
                <c:pt idx="339">
                  <c:v>45.392166528489327</c:v>
                </c:pt>
                <c:pt idx="340">
                  <c:v>45.654127356636486</c:v>
                </c:pt>
                <c:pt idx="341">
                  <c:v>45.397586083070117</c:v>
                </c:pt>
                <c:pt idx="342">
                  <c:v>45.659492715671469</c:v>
                </c:pt>
                <c:pt idx="343">
                  <c:v>45.40289778851475</c:v>
                </c:pt>
                <c:pt idx="344">
                  <c:v>45.66475130406166</c:v>
                </c:pt>
                <c:pt idx="345">
                  <c:v>45.408103791021041</c:v>
                </c:pt>
                <c:pt idx="346">
                  <c:v>45.669905246542889</c:v>
                </c:pt>
                <c:pt idx="347">
                  <c:v>45.413206194077453</c:v>
                </c:pt>
                <c:pt idx="348">
                  <c:v>45.674956625568733</c:v>
                </c:pt>
                <c:pt idx="349">
                  <c:v>45.41820705931304</c:v>
                </c:pt>
                <c:pt idx="350">
                  <c:v>45.679907482151968</c:v>
                </c:pt>
                <c:pt idx="351">
                  <c:v>45.423108407330446</c:v>
                </c:pt>
                <c:pt idx="352">
                  <c:v>45.684759816689194</c:v>
                </c:pt>
                <c:pt idx="353">
                  <c:v>45.427912218522302</c:v>
                </c:pt>
                <c:pt idx="354">
                  <c:v>45.689515589769137</c:v>
                </c:pt>
                <c:pt idx="355">
                  <c:v>45.432620433871442</c:v>
                </c:pt>
                <c:pt idx="356">
                  <c:v>45.694176722964784</c:v>
                </c:pt>
                <c:pt idx="357">
                  <c:v>45.437234955735136</c:v>
                </c:pt>
                <c:pt idx="358">
                  <c:v>45.698745099609837</c:v>
                </c:pt>
                <c:pt idx="359">
                  <c:v>45.441757648613738</c:v>
                </c:pt>
                <c:pt idx="360">
                  <c:v>45.703222565559656</c:v>
                </c:pt>
                <c:pt idx="361">
                  <c:v>45.446190339904057</c:v>
                </c:pt>
                <c:pt idx="362">
                  <c:v>45.707610929937069</c:v>
                </c:pt>
                <c:pt idx="363">
                  <c:v>45.450534820637692</c:v>
                </c:pt>
                <c:pt idx="364">
                  <c:v>45.711911965863372</c:v>
                </c:pt>
                <c:pt idx="365">
                  <c:v>45.454792846204732</c:v>
                </c:pt>
                <c:pt idx="366">
                  <c:v>45.716127411174739</c:v>
                </c:pt>
                <c:pt idx="367">
                  <c:v>45.458966137062987</c:v>
                </c:pt>
                <c:pt idx="368">
                  <c:v>45.720258969124416</c:v>
                </c:pt>
                <c:pt idx="369">
                  <c:v>45.463056379433169</c:v>
                </c:pt>
                <c:pt idx="370">
                  <c:v>45.724308309070892</c:v>
                </c:pt>
                <c:pt idx="371">
                  <c:v>45.467065225980178</c:v>
                </c:pt>
                <c:pt idx="372">
                  <c:v>45.728277067152433</c:v>
                </c:pt>
                <c:pt idx="373">
                  <c:v>45.470994296480903</c:v>
                </c:pt>
                <c:pt idx="374">
                  <c:v>45.732166846948147</c:v>
                </c:pt>
                <c:pt idx="375">
                  <c:v>45.47484517847866</c:v>
                </c:pt>
                <c:pt idx="376">
                  <c:v>45.735979220125927</c:v>
                </c:pt>
                <c:pt idx="377">
                  <c:v>45.478619427924663</c:v>
                </c:pt>
                <c:pt idx="378">
                  <c:v>45.739715727077474</c:v>
                </c:pt>
                <c:pt idx="379">
                  <c:v>45.482318569806694</c:v>
                </c:pt>
                <c:pt idx="380">
                  <c:v>45.743377877540681</c:v>
                </c:pt>
                <c:pt idx="381">
                  <c:v>45.485944098765273</c:v>
                </c:pt>
                <c:pt idx="382">
                  <c:v>45.746967151209674</c:v>
                </c:pt>
                <c:pt idx="383">
                  <c:v>45.489497479697576</c:v>
                </c:pt>
                <c:pt idx="384">
                  <c:v>45.750484998332652</c:v>
                </c:pt>
                <c:pt idx="385">
                  <c:v>45.492980148349325</c:v>
                </c:pt>
                <c:pt idx="386">
                  <c:v>45.753932840297885</c:v>
                </c:pt>
                <c:pt idx="387">
                  <c:v>45.496393511894901</c:v>
                </c:pt>
                <c:pt idx="388">
                  <c:v>45.757312070208009</c:v>
                </c:pt>
                <c:pt idx="389">
                  <c:v>45.499738949505925</c:v>
                </c:pt>
                <c:pt idx="390">
                  <c:v>45.760624053442925</c:v>
                </c:pt>
                <c:pt idx="391">
                  <c:v>45.503017812908489</c:v>
                </c:pt>
                <c:pt idx="392">
                  <c:v>45.763870128211458</c:v>
                </c:pt>
                <c:pt idx="393">
                  <c:v>45.50623142692934</c:v>
                </c:pt>
                <c:pt idx="394">
                  <c:v>45.767051606092103</c:v>
                </c:pt>
                <c:pt idx="395">
                  <c:v>45.509381090031177</c:v>
                </c:pt>
                <c:pt idx="396">
                  <c:v>45.770169772562923</c:v>
                </c:pt>
                <c:pt idx="397">
                  <c:v>45.512468074837287</c:v>
                </c:pt>
                <c:pt idx="398">
                  <c:v>45.773225887520972</c:v>
                </c:pt>
                <c:pt idx="399">
                  <c:v>45.515493628645757</c:v>
                </c:pt>
                <c:pt idx="400">
                  <c:v>45.776221185791357</c:v>
                </c:pt>
                <c:pt idx="401">
                  <c:v>45.518458973933441</c:v>
                </c:pt>
                <c:pt idx="402">
                  <c:v>45.779156877626164</c:v>
                </c:pt>
                <c:pt idx="403">
                  <c:v>45.521365308849902</c:v>
                </c:pt>
                <c:pt idx="404">
                  <c:v>45.782034149193457</c:v>
                </c:pt>
                <c:pt idx="405">
                  <c:v>45.524213807701521</c:v>
                </c:pt>
                <c:pt idx="406">
                  <c:v>45.784854163056565</c:v>
                </c:pt>
                <c:pt idx="407">
                  <c:v>45.527005621425992</c:v>
                </c:pt>
                <c:pt idx="408">
                  <c:v>45.787618058643787</c:v>
                </c:pt>
                <c:pt idx="409">
                  <c:v>45.529741878057344</c:v>
                </c:pt>
                <c:pt idx="410">
                  <c:v>45.790326952708824</c:v>
                </c:pt>
                <c:pt idx="411">
                  <c:v>45.532423683181733</c:v>
                </c:pt>
                <c:pt idx="412">
                  <c:v>45.792981939781974</c:v>
                </c:pt>
                <c:pt idx="413">
                  <c:v>45.535052120384151</c:v>
                </c:pt>
                <c:pt idx="414">
                  <c:v>45.795584092612366</c:v>
                </c:pt>
                <c:pt idx="415">
                  <c:v>45.537628251686236</c:v>
                </c:pt>
                <c:pt idx="416">
                  <c:v>45.798134462601432</c:v>
                </c:pt>
                <c:pt idx="417">
                  <c:v>45.540153117975414</c:v>
                </c:pt>
                <c:pt idx="418">
                  <c:v>45.800634080227717</c:v>
                </c:pt>
                <c:pt idx="419">
                  <c:v>45.542627739425434</c:v>
                </c:pt>
                <c:pt idx="420">
                  <c:v>45.803083955463237</c:v>
                </c:pt>
                <c:pt idx="421">
                  <c:v>45.545053115908601</c:v>
                </c:pt>
                <c:pt idx="422">
                  <c:v>45.805485078181569</c:v>
                </c:pt>
                <c:pt idx="423">
                  <c:v>45.547430227399751</c:v>
                </c:pt>
                <c:pt idx="424">
                  <c:v>45.807838418557807</c:v>
                </c:pt>
                <c:pt idx="425">
                  <c:v>45.549760034372227</c:v>
                </c:pt>
                <c:pt idx="426">
                  <c:v>45.810144927460563</c:v>
                </c:pt>
                <c:pt idx="427">
                  <c:v>45.552043478185951</c:v>
                </c:pt>
                <c:pt idx="428">
                  <c:v>45.812405536836145</c:v>
                </c:pt>
                <c:pt idx="429">
                  <c:v>45.554281481467783</c:v>
                </c:pt>
                <c:pt idx="430">
                  <c:v>45.81462116008516</c:v>
                </c:pt>
                <c:pt idx="431">
                  <c:v>45.556474948484308</c:v>
                </c:pt>
                <c:pt idx="432">
                  <c:v>45.81679269243152</c:v>
                </c:pt>
                <c:pt idx="433">
                  <c:v>45.558624765507204</c:v>
                </c:pt>
                <c:pt idx="434">
                  <c:v>45.818921011284189</c:v>
                </c:pt>
                <c:pt idx="435">
                  <c:v>45.560731801171343</c:v>
                </c:pt>
                <c:pt idx="436">
                  <c:v>45.821006976591683</c:v>
                </c:pt>
                <c:pt idx="437">
                  <c:v>45.56279690682576</c:v>
                </c:pt>
                <c:pt idx="438">
                  <c:v>45.823051431189555</c:v>
                </c:pt>
                <c:pt idx="439">
                  <c:v>45.564820916877657</c:v>
                </c:pt>
                <c:pt idx="440">
                  <c:v>45.825055201140934</c:v>
                </c:pt>
                <c:pt idx="441">
                  <c:v>45.566804649129523</c:v>
                </c:pt>
                <c:pt idx="442">
                  <c:v>45.827019096070281</c:v>
                </c:pt>
                <c:pt idx="443">
                  <c:v>45.568748905109572</c:v>
                </c:pt>
                <c:pt idx="444">
                  <c:v>45.828943909490533</c:v>
                </c:pt>
                <c:pt idx="445">
                  <c:v>45.570654470395624</c:v>
                </c:pt>
                <c:pt idx="446">
                  <c:v>45.830830419123721</c:v>
                </c:pt>
                <c:pt idx="447">
                  <c:v>45.572522114932482</c:v>
                </c:pt>
                <c:pt idx="448">
                  <c:v>45.832679387215215</c:v>
                </c:pt>
                <c:pt idx="449">
                  <c:v>45.574352593343058</c:v>
                </c:pt>
                <c:pt idx="450">
                  <c:v>45.834491560841684</c:v>
                </c:pt>
                <c:pt idx="451">
                  <c:v>45.576146645233266</c:v>
                </c:pt>
                <c:pt idx="452">
                  <c:v>45.83626767221299</c:v>
                </c:pt>
                <c:pt idx="453">
                  <c:v>45.577904995490854</c:v>
                </c:pt>
                <c:pt idx="454">
                  <c:v>45.838008438968004</c:v>
                </c:pt>
                <c:pt idx="455">
                  <c:v>45.579628354578318</c:v>
                </c:pt>
                <c:pt idx="456">
                  <c:v>45.839714564464593</c:v>
                </c:pt>
                <c:pt idx="457">
                  <c:v>45.581317418819943</c:v>
                </c:pt>
                <c:pt idx="458">
                  <c:v>45.841386738063797</c:v>
                </c:pt>
                <c:pt idx="459">
                  <c:v>45.582972870683157</c:v>
                </c:pt>
                <c:pt idx="460">
                  <c:v>45.843025635408381</c:v>
                </c:pt>
                <c:pt idx="461">
                  <c:v>45.584595379054292</c:v>
                </c:pt>
                <c:pt idx="462">
                  <c:v>45.844631918695804</c:v>
                </c:pt>
                <c:pt idx="463">
                  <c:v>45.586185599508845</c:v>
                </c:pt>
                <c:pt idx="464">
                  <c:v>45.846206236945811</c:v>
                </c:pt>
                <c:pt idx="465">
                  <c:v>45.587744174576351</c:v>
                </c:pt>
                <c:pt idx="466">
                  <c:v>45.847749226262643</c:v>
                </c:pt>
                <c:pt idx="467">
                  <c:v>45.589271734000015</c:v>
                </c:pt>
                <c:pt idx="468">
                  <c:v>45.84926151009207</c:v>
                </c:pt>
                <c:pt idx="469">
                  <c:v>45.590768894991143</c:v>
                </c:pt>
                <c:pt idx="470">
                  <c:v>45.850743699473284</c:v>
                </c:pt>
                <c:pt idx="471">
                  <c:v>45.592236262478551</c:v>
                </c:pt>
                <c:pt idx="472">
                  <c:v>45.852196393285823</c:v>
                </c:pt>
                <c:pt idx="473">
                  <c:v>45.593674429352959</c:v>
                </c:pt>
                <c:pt idx="474">
                  <c:v>45.853620178491482</c:v>
                </c:pt>
                <c:pt idx="475">
                  <c:v>45.595083976706562</c:v>
                </c:pt>
                <c:pt idx="476">
                  <c:v>45.855015630371554</c:v>
                </c:pt>
                <c:pt idx="477">
                  <c:v>45.596465474067834</c:v>
                </c:pt>
                <c:pt idx="478">
                  <c:v>45.856383312759213</c:v>
                </c:pt>
                <c:pt idx="479">
                  <c:v>45.597819479631617</c:v>
                </c:pt>
                <c:pt idx="480">
                  <c:v>45.857723778267356</c:v>
                </c:pt>
                <c:pt idx="481">
                  <c:v>45.599146540484682</c:v>
                </c:pt>
                <c:pt idx="482">
                  <c:v>45.859037568511887</c:v>
                </c:pt>
                <c:pt idx="483">
                  <c:v>45.600447192826763</c:v>
                </c:pt>
                <c:pt idx="484">
                  <c:v>45.860325214330551</c:v>
                </c:pt>
                <c:pt idx="485">
                  <c:v>45.601721962187241</c:v>
                </c:pt>
                <c:pt idx="486">
                  <c:v>45.861587235997426</c:v>
                </c:pt>
                <c:pt idx="487">
                  <c:v>45.602971363637451</c:v>
                </c:pt>
                <c:pt idx="488">
                  <c:v>45.86282414343313</c:v>
                </c:pt>
                <c:pt idx="489">
                  <c:v>45.604195901998793</c:v>
                </c:pt>
                <c:pt idx="490">
                  <c:v>45.864036436410863</c:v>
                </c:pt>
                <c:pt idx="491">
                  <c:v>45.605396072046751</c:v>
                </c:pt>
                <c:pt idx="492">
                  <c:v>45.865224604758339</c:v>
                </c:pt>
                <c:pt idx="493">
                  <c:v>45.60657235871075</c:v>
                </c:pt>
                <c:pt idx="494">
                  <c:v>45.866389128555696</c:v>
                </c:pt>
                <c:pt idx="495">
                  <c:v>45.607725237270138</c:v>
                </c:pt>
                <c:pt idx="496">
                  <c:v>45.867530478329492</c:v>
                </c:pt>
                <c:pt idx="497">
                  <c:v>45.608855173546196</c:v>
                </c:pt>
                <c:pt idx="498">
                  <c:v>45.868649115242789</c:v>
                </c:pt>
                <c:pt idx="499">
                  <c:v>45.609962624090358</c:v>
                </c:pt>
                <c:pt idx="500">
                  <c:v>45.869745491281506</c:v>
                </c:pt>
                <c:pt idx="501">
                  <c:v>45.611048036368686</c:v>
                </c:pt>
                <c:pt idx="502">
                  <c:v>45.870820049437057</c:v>
                </c:pt>
                <c:pt idx="503">
                  <c:v>45.612111848942682</c:v>
                </c:pt>
                <c:pt idx="504">
                  <c:v>45.871873223885309</c:v>
                </c:pt>
                <c:pt idx="505">
                  <c:v>45.613154491646455</c:v>
                </c:pt>
                <c:pt idx="506">
                  <c:v>45.872905440162043</c:v>
                </c:pt>
                <c:pt idx="507">
                  <c:v>45.614176385760416</c:v>
                </c:pt>
                <c:pt idx="508">
                  <c:v>45.873917115334869</c:v>
                </c:pt>
                <c:pt idx="509">
                  <c:v>45.615177944181518</c:v>
                </c:pt>
                <c:pt idx="510">
                  <c:v>45.874908658171755</c:v>
                </c:pt>
                <c:pt idx="511">
                  <c:v>45.616159571590032</c:v>
                </c:pt>
                <c:pt idx="512">
                  <c:v>45.875880469306189</c:v>
                </c:pt>
                <c:pt idx="513">
                  <c:v>45.617121664613123</c:v>
                </c:pt>
                <c:pt idx="514">
                  <c:v>45.876832941399044</c:v>
                </c:pt>
                <c:pt idx="515">
                  <c:v>45.618064611985048</c:v>
                </c:pt>
                <c:pt idx="516">
                  <c:v>45.877766459297256</c:v>
                </c:pt>
                <c:pt idx="517">
                  <c:v>45.618988794704279</c:v>
                </c:pt>
                <c:pt idx="518">
                  <c:v>45.878681400189294</c:v>
                </c:pt>
                <c:pt idx="519">
                  <c:v>45.619894586187399</c:v>
                </c:pt>
                <c:pt idx="520">
                  <c:v>45.879578133757583</c:v>
                </c:pt>
                <c:pt idx="521">
                  <c:v>45.620782352420001</c:v>
                </c:pt>
                <c:pt idx="522">
                  <c:v>45.880457022327853</c:v>
                </c:pt>
                <c:pt idx="523">
                  <c:v>45.62165245210457</c:v>
                </c:pt>
                <c:pt idx="524">
                  <c:v>45.881318421015578</c:v>
                </c:pt>
                <c:pt idx="525">
                  <c:v>45.622505236805416</c:v>
                </c:pt>
                <c:pt idx="526">
                  <c:v>45.882162677869417</c:v>
                </c:pt>
                <c:pt idx="527">
                  <c:v>45.623341051090719</c:v>
                </c:pt>
                <c:pt idx="528">
                  <c:v>45.88299013401187</c:v>
                </c:pt>
                <c:pt idx="529">
                  <c:v>45.624160232671748</c:v>
                </c:pt>
                <c:pt idx="530">
                  <c:v>45.883801123777083</c:v>
                </c:pt>
                <c:pt idx="531">
                  <c:v>45.624963112539305</c:v>
                </c:pt>
                <c:pt idx="532">
                  <c:v>45.884595974845965</c:v>
                </c:pt>
                <c:pt idx="533">
                  <c:v>45.625750015097502</c:v>
                </c:pt>
                <c:pt idx="534">
                  <c:v>45.885375008378581</c:v>
                </c:pt>
                <c:pt idx="535">
                  <c:v>45.626521258294794</c:v>
                </c:pt>
                <c:pt idx="536">
                  <c:v>45.8861385391439</c:v>
                </c:pt>
                <c:pt idx="537">
                  <c:v>45.627277153752459</c:v>
                </c:pt>
                <c:pt idx="538">
                  <c:v>45.886886875646987</c:v>
                </c:pt>
                <c:pt idx="539">
                  <c:v>45.628018006890514</c:v>
                </c:pt>
                <c:pt idx="540">
                  <c:v>45.887620320253667</c:v>
                </c:pt>
                <c:pt idx="541">
                  <c:v>45.628744117051127</c:v>
                </c:pt>
                <c:pt idx="542">
                  <c:v>45.888339169312673</c:v>
                </c:pt>
                <c:pt idx="543">
                  <c:v>45.62945577761954</c:v>
                </c:pt>
                <c:pt idx="544">
                  <c:v>45.889043713275399</c:v>
                </c:pt>
                <c:pt idx="545">
                  <c:v>45.630153276142643</c:v>
                </c:pt>
                <c:pt idx="546">
                  <c:v>45.889734236813268</c:v>
                </c:pt>
                <c:pt idx="547">
                  <c:v>45.630836894445132</c:v>
                </c:pt>
                <c:pt idx="548">
                  <c:v>45.890411018932738</c:v>
                </c:pt>
                <c:pt idx="549">
                  <c:v>45.631506908743404</c:v>
                </c:pt>
                <c:pt idx="550">
                  <c:v>45.891074333088028</c:v>
                </c:pt>
                <c:pt idx="551">
                  <c:v>45.632163589757141</c:v>
                </c:pt>
                <c:pt idx="552">
                  <c:v>45.891724447291622</c:v>
                </c:pt>
                <c:pt idx="553">
                  <c:v>45.632807202818704</c:v>
                </c:pt>
                <c:pt idx="554">
                  <c:v>45.892361624222573</c:v>
                </c:pt>
                <c:pt idx="555">
                  <c:v>45.633438007980345</c:v>
                </c:pt>
                <c:pt idx="556">
                  <c:v>45.892986121332598</c:v>
                </c:pt>
                <c:pt idx="557">
                  <c:v>45.634056260119266</c:v>
                </c:pt>
                <c:pt idx="558">
                  <c:v>45.893598190950129</c:v>
                </c:pt>
                <c:pt idx="559">
                  <c:v>45.634662209040627</c:v>
                </c:pt>
                <c:pt idx="560">
                  <c:v>45.894198080382274</c:v>
                </c:pt>
                <c:pt idx="561">
                  <c:v>45.635256099578449</c:v>
                </c:pt>
                <c:pt idx="562">
                  <c:v>45.894786032014721</c:v>
                </c:pt>
                <c:pt idx="563">
                  <c:v>45.635838171694573</c:v>
                </c:pt>
                <c:pt idx="564">
                  <c:v>45.895362283409682</c:v>
                </c:pt>
                <c:pt idx="565">
                  <c:v>45.636408660575583</c:v>
                </c:pt>
                <c:pt idx="566">
                  <c:v>45.895927067401885</c:v>
                </c:pt>
                <c:pt idx="567">
                  <c:v>45.636967796727866</c:v>
                </c:pt>
                <c:pt idx="568">
                  <c:v>45.89648061219264</c:v>
                </c:pt>
                <c:pt idx="569">
                  <c:v>45.637515806070709</c:v>
                </c:pt>
                <c:pt idx="570">
                  <c:v>45.897023141442055</c:v>
                </c:pt>
                <c:pt idx="571">
                  <c:v>45.638052910027632</c:v>
                </c:pt>
                <c:pt idx="572">
                  <c:v>45.897554874359408</c:v>
                </c:pt>
                <c:pt idx="573">
                  <c:v>45.638579325615808</c:v>
                </c:pt>
                <c:pt idx="574">
                  <c:v>45.898076025791703</c:v>
                </c:pt>
                <c:pt idx="575">
                  <c:v>45.639095265533783</c:v>
                </c:pt>
                <c:pt idx="576">
                  <c:v>45.898586806310497</c:v>
                </c:pt>
                <c:pt idx="577">
                  <c:v>45.639600938247391</c:v>
                </c:pt>
                <c:pt idx="578">
                  <c:v>45.899087422296972</c:v>
                </c:pt>
                <c:pt idx="579">
                  <c:v>45.640096548073998</c:v>
                </c:pt>
                <c:pt idx="580">
                  <c:v>45.899578076025314</c:v>
                </c:pt>
                <c:pt idx="581">
                  <c:v>45.640582295265055</c:v>
                </c:pt>
                <c:pt idx="582">
                  <c:v>45.900058965744464</c:v>
                </c:pt>
                <c:pt idx="583">
                  <c:v>45.641058376087017</c:v>
                </c:pt>
                <c:pt idx="584">
                  <c:v>45.900530285758201</c:v>
                </c:pt>
                <c:pt idx="585">
                  <c:v>45.641524982900613</c:v>
                </c:pt>
                <c:pt idx="586">
                  <c:v>45.900992226503661</c:v>
                </c:pt>
                <c:pt idx="587">
                  <c:v>45.641982304238617</c:v>
                </c:pt>
                <c:pt idx="588">
                  <c:v>45.901444974628284</c:v>
                </c:pt>
                <c:pt idx="589">
                  <c:v>45.642430524881995</c:v>
                </c:pt>
                <c:pt idx="590">
                  <c:v>45.901888713065233</c:v>
                </c:pt>
                <c:pt idx="591">
                  <c:v>45.642869825934575</c:v>
                </c:pt>
                <c:pt idx="592">
                  <c:v>45.902323621107286</c:v>
                </c:pt>
                <c:pt idx="593">
                  <c:v>45.643300384896207</c:v>
                </c:pt>
                <c:pt idx="594">
                  <c:v>45.902749874479298</c:v>
                </c:pt>
                <c:pt idx="595">
                  <c:v>45.643722375734498</c:v>
                </c:pt>
                <c:pt idx="596">
                  <c:v>45.903167645409205</c:v>
                </c:pt>
                <c:pt idx="597">
                  <c:v>45.644135968955112</c:v>
                </c:pt>
                <c:pt idx="598">
                  <c:v>45.903577102697618</c:v>
                </c:pt>
                <c:pt idx="599">
                  <c:v>45.644541331670638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70-4757-B534-C13822071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198879"/>
        <c:axId val="2087194559"/>
      </c:scatterChart>
      <c:valAx>
        <c:axId val="2087198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087194559"/>
        <c:crosses val="autoZero"/>
        <c:crossBetween val="midCat"/>
      </c:valAx>
      <c:valAx>
        <c:axId val="2087194559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087198879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 (°C)</c:v>
          </c:tx>
          <c:marker>
            <c:symbol val="none"/>
          </c:marker>
          <c:xVal>
            <c:numRef>
              <c:f>'Report PID'!$C$11:$C$610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PID'!$D$11:$D$610</c:f>
              <c:numCache>
                <c:formatCode>General</c:formatCode>
                <c:ptCount val="60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C0-45DC-92FB-B8123F647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5023"/>
        <c:axId val="213605503"/>
      </c:scatterChart>
      <c:valAx>
        <c:axId val="213605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605503"/>
        <c:crosses val="autoZero"/>
        <c:crossBetween val="midCat"/>
      </c:valAx>
      <c:valAx>
        <c:axId val="213605503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605023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 (°C)</c:v>
          </c:tx>
          <c:marker>
            <c:symbol val="none"/>
          </c:marker>
          <c:xVal>
            <c:numRef>
              <c:f>'Report PID'!$C$11:$C$610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PID'!$E$11:$E$610</c:f>
              <c:numCache>
                <c:formatCode>General</c:formatCode>
                <c:ptCount val="600"/>
                <c:pt idx="0">
                  <c:v>40.794124671602574</c:v>
                </c:pt>
                <c:pt idx="1">
                  <c:v>40.794124671602574</c:v>
                </c:pt>
                <c:pt idx="2">
                  <c:v>40.79412467655991</c:v>
                </c:pt>
                <c:pt idx="3">
                  <c:v>40.794124665731751</c:v>
                </c:pt>
                <c:pt idx="4">
                  <c:v>40.794124704708324</c:v>
                </c:pt>
                <c:pt idx="5">
                  <c:v>40.794124586089254</c:v>
                </c:pt>
                <c:pt idx="6">
                  <c:v>40.794124965687992</c:v>
                </c:pt>
                <c:pt idx="7">
                  <c:v>40.794123769780569</c:v>
                </c:pt>
                <c:pt idx="8">
                  <c:v>40.794127555615411</c:v>
                </c:pt>
                <c:pt idx="9">
                  <c:v>40.794115588752852</c:v>
                </c:pt>
                <c:pt idx="10">
                  <c:v>40.794153432820941</c:v>
                </c:pt>
                <c:pt idx="11">
                  <c:v>40.794033771424317</c:v>
                </c:pt>
                <c:pt idx="12">
                  <c:v>40.794412152298456</c:v>
                </c:pt>
                <c:pt idx="13">
                  <c:v>40.793215691471232</c:v>
                </c:pt>
                <c:pt idx="14">
                  <c:v>40.796998980974138</c:v>
                </c:pt>
                <c:pt idx="15">
                  <c:v>40.785035980530708</c:v>
                </c:pt>
                <c:pt idx="16">
                  <c:v>40.822863758427296</c:v>
                </c:pt>
                <c:pt idx="17">
                  <c:v>40.703249902576232</c:v>
                </c:pt>
                <c:pt idx="18">
                  <c:v>40.962099896982522</c:v>
                </c:pt>
                <c:pt idx="19">
                  <c:v>40.7024788980127</c:v>
                </c:pt>
                <c:pt idx="20">
                  <c:v>40.961336602464627</c:v>
                </c:pt>
                <c:pt idx="21">
                  <c:v>40.701723236439982</c:v>
                </c:pt>
                <c:pt idx="22">
                  <c:v>40.960588497507636</c:v>
                </c:pt>
                <c:pt idx="23">
                  <c:v>40.700982612532563</c:v>
                </c:pt>
                <c:pt idx="24">
                  <c:v>40.959855279839289</c:v>
                </c:pt>
                <c:pt idx="25">
                  <c:v>40.700256727040895</c:v>
                </c:pt>
                <c:pt idx="26">
                  <c:v>40.959136653202535</c:v>
                </c:pt>
                <c:pt idx="27">
                  <c:v>40.699545286670507</c:v>
                </c:pt>
                <c:pt idx="28">
                  <c:v>40.958432327235855</c:v>
                </c:pt>
                <c:pt idx="29">
                  <c:v>40.698848003963498</c:v>
                </c:pt>
                <c:pt idx="30">
                  <c:v>40.957742017355912</c:v>
                </c:pt>
                <c:pt idx="31">
                  <c:v>40.698164597182355</c:v>
                </c:pt>
                <c:pt idx="32">
                  <c:v>40.957065444642581</c:v>
                </c:pt>
                <c:pt idx="33">
                  <c:v>40.697494790196153</c:v>
                </c:pt>
                <c:pt idx="34">
                  <c:v>40.956402335726246</c:v>
                </c:pt>
                <c:pt idx="35">
                  <c:v>40.696838312368982</c:v>
                </c:pt>
                <c:pt idx="36">
                  <c:v>40.955752422677342</c:v>
                </c:pt>
                <c:pt idx="37">
                  <c:v>40.696194898450571</c:v>
                </c:pt>
                <c:pt idx="38">
                  <c:v>40.955115442898119</c:v>
                </c:pt>
                <c:pt idx="39">
                  <c:v>40.695564288469136</c:v>
                </c:pt>
                <c:pt idx="40">
                  <c:v>40.954491139016497</c:v>
                </c:pt>
                <c:pt idx="41">
                  <c:v>40.694946227626332</c:v>
                </c:pt>
                <c:pt idx="42">
                  <c:v>40.953879258782116</c:v>
                </c:pt>
                <c:pt idx="43">
                  <c:v>40.694340466194298</c:v>
                </c:pt>
                <c:pt idx="44">
                  <c:v>40.953279554964404</c:v>
                </c:pt>
                <c:pt idx="45">
                  <c:v>40.693746759414758</c:v>
                </c:pt>
                <c:pt idx="46">
                  <c:v>40.952691785252661</c:v>
                </c:pt>
                <c:pt idx="47">
                  <c:v>40.693164867400135</c:v>
                </c:pt>
                <c:pt idx="48">
                  <c:v>40.952115712158182</c:v>
                </c:pt>
                <c:pt idx="49">
                  <c:v>40.6925945550366</c:v>
                </c:pt>
                <c:pt idx="50">
                  <c:v>40.951551102918287</c:v>
                </c:pt>
                <c:pt idx="51">
                  <c:v>40.742035591889106</c:v>
                </c:pt>
                <c:pt idx="52">
                  <c:v>41.050497729402267</c:v>
                </c:pt>
                <c:pt idx="53">
                  <c:v>40.839992752108245</c:v>
                </c:pt>
                <c:pt idx="54">
                  <c:v>41.147475318019211</c:v>
                </c:pt>
                <c:pt idx="55">
                  <c:v>40.93600056483902</c:v>
                </c:pt>
                <c:pt idx="56">
                  <c:v>41.24252305262268</c:v>
                </c:pt>
                <c:pt idx="57">
                  <c:v>41.030097822096451</c:v>
                </c:pt>
                <c:pt idx="58">
                  <c:v>41.335679337307539</c:v>
                </c:pt>
                <c:pt idx="59">
                  <c:v>41.122322543934466</c:v>
                </c:pt>
                <c:pt idx="60">
                  <c:v>41.42698181192717</c:v>
                </c:pt>
                <c:pt idx="61">
                  <c:v>41.212711993807901</c:v>
                </c:pt>
                <c:pt idx="62">
                  <c:v>41.516467367301871</c:v>
                </c:pt>
                <c:pt idx="63">
                  <c:v>41.301302693628855</c:v>
                </c:pt>
                <c:pt idx="64">
                  <c:v>41.604172160124619</c:v>
                </c:pt>
                <c:pt idx="65">
                  <c:v>41.388130438523376</c:v>
                </c:pt>
                <c:pt idx="66">
                  <c:v>41.690131627570196</c:v>
                </c:pt>
                <c:pt idx="67">
                  <c:v>41.473230311294493</c:v>
                </c:pt>
                <c:pt idx="68">
                  <c:v>41.774380501613599</c:v>
                </c:pt>
                <c:pt idx="69">
                  <c:v>41.556636696597465</c:v>
                </c:pt>
                <c:pt idx="70">
                  <c:v>41.856952823063544</c:v>
                </c:pt>
                <c:pt idx="71">
                  <c:v>41.638383294832913</c:v>
                </c:pt>
                <c:pt idx="72">
                  <c:v>41.937881955316634</c:v>
                </c:pt>
                <c:pt idx="73">
                  <c:v>41.71850313576347</c:v>
                </c:pt>
                <c:pt idx="74">
                  <c:v>42.017200597837885</c:v>
                </c:pt>
                <c:pt idx="75">
                  <c:v>41.797028591859508</c:v>
                </c:pt>
                <c:pt idx="76">
                  <c:v>42.094940799372964</c:v>
                </c:pt>
                <c:pt idx="77">
                  <c:v>41.873991391379235</c:v>
                </c:pt>
                <c:pt idx="78">
                  <c:v>42.171133970897493</c:v>
                </c:pt>
                <c:pt idx="79">
                  <c:v>41.949422631188519</c:v>
                </c:pt>
                <c:pt idx="80">
                  <c:v>42.245810898308683</c:v>
                </c:pt>
                <c:pt idx="81">
                  <c:v>42.0233527893256</c:v>
                </c:pt>
                <c:pt idx="82">
                  <c:v>42.319001754864395</c:v>
                </c:pt>
                <c:pt idx="83">
                  <c:v>42.095811737315749</c:v>
                </c:pt>
                <c:pt idx="84">
                  <c:v>42.390736113374643</c:v>
                </c:pt>
                <c:pt idx="85">
                  <c:v>42.166828752240896</c:v>
                </c:pt>
                <c:pt idx="86">
                  <c:v>42.461042958150536</c:v>
                </c:pt>
                <c:pt idx="87">
                  <c:v>42.236432528569033</c:v>
                </c:pt>
                <c:pt idx="88">
                  <c:v>42.529950696715396</c:v>
                </c:pt>
                <c:pt idx="89">
                  <c:v>42.304651189748242</c:v>
                </c:pt>
                <c:pt idx="90">
                  <c:v>42.597487171282808</c:v>
                </c:pt>
                <c:pt idx="91">
                  <c:v>42.371512299569979</c:v>
                </c:pt>
                <c:pt idx="92">
                  <c:v>42.663679670006331</c:v>
                </c:pt>
                <c:pt idx="93">
                  <c:v>42.437042873306268</c:v>
                </c:pt>
                <c:pt idx="94">
                  <c:v>42.728554938005253</c:v>
                </c:pt>
                <c:pt idx="95">
                  <c:v>42.501269388625204</c:v>
                </c:pt>
                <c:pt idx="96">
                  <c:v>42.792139188170999</c:v>
                </c:pt>
                <c:pt idx="97">
                  <c:v>42.564217796289292</c:v>
                </c:pt>
                <c:pt idx="98">
                  <c:v>42.854458111758447</c:v>
                </c:pt>
                <c:pt idx="99">
                  <c:v>42.625913530640865</c:v>
                </c:pt>
                <c:pt idx="100">
                  <c:v>42.915536888766511</c:v>
                </c:pt>
                <c:pt idx="101">
                  <c:v>42.686381519878843</c:v>
                </c:pt>
                <c:pt idx="102">
                  <c:v>42.975400198112105</c:v>
                </c:pt>
                <c:pt idx="103">
                  <c:v>42.745646196130984</c:v>
                </c:pt>
                <c:pt idx="104">
                  <c:v>43.034072227601726</c:v>
                </c:pt>
                <c:pt idx="105">
                  <c:v>42.803731505325707</c:v>
                </c:pt>
                <c:pt idx="106">
                  <c:v>43.091576683704503</c:v>
                </c:pt>
                <c:pt idx="107">
                  <c:v>42.860660916867459</c:v>
                </c:pt>
                <c:pt idx="108">
                  <c:v>43.147936801130832</c:v>
                </c:pt>
                <c:pt idx="109">
                  <c:v>42.916457433119525</c:v>
                </c:pt>
                <c:pt idx="110">
                  <c:v>43.203175352220384</c:v>
                </c:pt>
                <c:pt idx="111">
                  <c:v>42.971143598698184</c:v>
                </c:pt>
                <c:pt idx="112">
                  <c:v>43.257314656143251</c:v>
                </c:pt>
                <c:pt idx="113">
                  <c:v>43.024741509581823</c:v>
                </c:pt>
                <c:pt idx="114">
                  <c:v>43.310376587918057</c:v>
                </c:pt>
                <c:pt idx="115">
                  <c:v>43.077272822038879</c:v>
                </c:pt>
                <c:pt idx="116">
                  <c:v>43.362382587250544</c:v>
                </c:pt>
                <c:pt idx="117">
                  <c:v>43.128758761378037</c:v>
                </c:pt>
                <c:pt idx="118">
                  <c:v>43.413353667196304</c:v>
                </c:pt>
                <c:pt idx="119">
                  <c:v>43.179220130524342</c:v>
                </c:pt>
                <c:pt idx="120">
                  <c:v>43.463310422651148</c:v>
                </c:pt>
                <c:pt idx="121">
                  <c:v>43.228677318424637</c:v>
                </c:pt>
                <c:pt idx="122">
                  <c:v>43.51227303867244</c:v>
                </c:pt>
                <c:pt idx="123">
                  <c:v>43.277150308285719</c:v>
                </c:pt>
                <c:pt idx="124">
                  <c:v>43.560261298634913</c:v>
                </c:pt>
                <c:pt idx="125">
                  <c:v>43.324658685648565</c:v>
                </c:pt>
                <c:pt idx="126">
                  <c:v>43.607294592224129</c:v>
                </c:pt>
                <c:pt idx="127">
                  <c:v>43.37122164630189</c:v>
                </c:pt>
                <c:pt idx="128">
                  <c:v>43.653391923270924</c:v>
                </c:pt>
                <c:pt idx="129">
                  <c:v>43.416858004038218</c:v>
                </c:pt>
                <c:pt idx="130">
                  <c:v>43.698571917429888</c:v>
                </c:pt>
                <c:pt idx="131">
                  <c:v>43.461586198255588</c:v>
                </c:pt>
                <c:pt idx="132">
                  <c:v>43.742852829705086</c:v>
                </c:pt>
                <c:pt idx="133">
                  <c:v>43.505424301408034</c:v>
                </c:pt>
                <c:pt idx="134">
                  <c:v>43.786252551826003</c:v>
                </c:pt>
                <c:pt idx="135">
                  <c:v>43.548390026307743</c:v>
                </c:pt>
                <c:pt idx="136">
                  <c:v>43.828788619476718</c:v>
                </c:pt>
                <c:pt idx="137">
                  <c:v>43.590500733281949</c:v>
                </c:pt>
                <c:pt idx="138">
                  <c:v>43.870478219381184</c:v>
                </c:pt>
                <c:pt idx="139">
                  <c:v>43.63177343718737</c:v>
                </c:pt>
                <c:pt idx="140">
                  <c:v>43.911338196247549</c:v>
                </c:pt>
                <c:pt idx="141">
                  <c:v>43.672224814285073</c:v>
                </c:pt>
                <c:pt idx="142">
                  <c:v>43.951385059574271</c:v>
                </c:pt>
                <c:pt idx="143">
                  <c:v>43.711871208978529</c:v>
                </c:pt>
                <c:pt idx="144">
                  <c:v>43.990634990320792</c:v>
                </c:pt>
                <c:pt idx="145">
                  <c:v>43.750728640417584</c:v>
                </c:pt>
                <c:pt idx="146">
                  <c:v>44.029103847445462</c:v>
                </c:pt>
                <c:pt idx="147">
                  <c:v>43.788812808971009</c:v>
                </c:pt>
                <c:pt idx="148">
                  <c:v>44.066807174313347</c:v>
                </c:pt>
                <c:pt idx="149">
                  <c:v>43.826139102570217</c:v>
                </c:pt>
                <c:pt idx="150">
                  <c:v>44.103760204976567</c:v>
                </c:pt>
                <c:pt idx="151">
                  <c:v>43.862722602926802</c:v>
                </c:pt>
                <c:pt idx="152">
                  <c:v>44.139977870329581</c:v>
                </c:pt>
                <c:pt idx="153">
                  <c:v>43.898578091626284</c:v>
                </c:pt>
                <c:pt idx="154">
                  <c:v>44.17547480414207</c:v>
                </c:pt>
                <c:pt idx="155">
                  <c:v>43.933720056100647</c:v>
                </c:pt>
                <c:pt idx="156">
                  <c:v>44.210265348971689</c:v>
                </c:pt>
                <c:pt idx="157">
                  <c:v>43.968162695481972</c:v>
                </c:pt>
                <c:pt idx="158">
                  <c:v>44.244363561959204</c:v>
                </c:pt>
                <c:pt idx="159">
                  <c:v>44.00191992633961</c:v>
                </c:pt>
                <c:pt idx="160">
                  <c:v>44.277783220508262</c:v>
                </c:pt>
                <c:pt idx="161">
                  <c:v>44.035005388303183</c:v>
                </c:pt>
                <c:pt idx="162">
                  <c:v>44.310537827852208</c:v>
                </c:pt>
                <c:pt idx="163">
                  <c:v>44.06743244957368</c:v>
                </c:pt>
                <c:pt idx="164">
                  <c:v>44.342640618509996</c:v>
                </c:pt>
                <c:pt idx="165">
                  <c:v>44.099214212324895</c:v>
                </c:pt>
                <c:pt idx="166">
                  <c:v>44.374104563633701</c:v>
                </c:pt>
                <c:pt idx="167">
                  <c:v>44.13036351799736</c:v>
                </c:pt>
                <c:pt idx="168">
                  <c:v>44.404942376249444</c:v>
                </c:pt>
                <c:pt idx="169">
                  <c:v>44.160892952486947</c:v>
                </c:pt>
                <c:pt idx="170">
                  <c:v>44.435166516394133</c:v>
                </c:pt>
                <c:pt idx="171">
                  <c:v>44.190814851230186</c:v>
                </c:pt>
                <c:pt idx="172">
                  <c:v>44.464789196149937</c:v>
                </c:pt>
                <c:pt idx="173">
                  <c:v>44.220141304188431</c:v>
                </c:pt>
                <c:pt idx="174">
                  <c:v>44.4938223845786</c:v>
                </c:pt>
                <c:pt idx="175">
                  <c:v>44.248884160732807</c:v>
                </c:pt>
                <c:pt idx="176">
                  <c:v>44.522277812557533</c:v>
                </c:pt>
                <c:pt idx="177">
                  <c:v>44.277055034431953</c:v>
                </c:pt>
                <c:pt idx="178">
                  <c:v>44.550166977519687</c:v>
                </c:pt>
                <c:pt idx="179">
                  <c:v>44.304665307744486</c:v>
                </c:pt>
                <c:pt idx="180">
                  <c:v>44.577501148099095</c:v>
                </c:pt>
                <c:pt idx="181">
                  <c:v>44.331726136618101</c:v>
                </c:pt>
                <c:pt idx="182">
                  <c:v>44.604291368683974</c:v>
                </c:pt>
                <c:pt idx="183">
                  <c:v>44.358248454997131</c:v>
                </c:pt>
                <c:pt idx="184">
                  <c:v>44.630548463879215</c:v>
                </c:pt>
                <c:pt idx="185">
                  <c:v>44.384242979240419</c:v>
                </c:pt>
                <c:pt idx="186">
                  <c:v>44.656283042880069</c:v>
                </c:pt>
                <c:pt idx="187">
                  <c:v>44.409720212451262</c:v>
                </c:pt>
                <c:pt idx="188">
                  <c:v>44.681505503758807</c:v>
                </c:pt>
                <c:pt idx="189">
                  <c:v>44.434690448721213</c:v>
                </c:pt>
                <c:pt idx="190">
                  <c:v>44.706226037666056</c:v>
                </c:pt>
                <c:pt idx="191">
                  <c:v>44.45916377728939</c:v>
                </c:pt>
                <c:pt idx="192">
                  <c:v>44.73045463294855</c:v>
                </c:pt>
                <c:pt idx="193">
                  <c:v>44.483150086619062</c:v>
                </c:pt>
                <c:pt idx="194">
                  <c:v>44.754201079184924</c:v>
                </c:pt>
                <c:pt idx="195">
                  <c:v>44.50665906839307</c:v>
                </c:pt>
                <c:pt idx="196">
                  <c:v>44.777474971141196</c:v>
                </c:pt>
                <c:pt idx="197">
                  <c:v>44.529700221429778</c:v>
                </c:pt>
                <c:pt idx="198">
                  <c:v>44.800285712647536</c:v>
                </c:pt>
                <c:pt idx="199">
                  <c:v>44.552282855521057</c:v>
                </c:pt>
                <c:pt idx="200">
                  <c:v>44.822642520397899</c:v>
                </c:pt>
                <c:pt idx="201">
                  <c:v>44.574416095193918</c:v>
                </c:pt>
                <c:pt idx="202">
                  <c:v>44.844554427674034</c:v>
                </c:pt>
                <c:pt idx="203">
                  <c:v>44.596108883397292</c:v>
                </c:pt>
                <c:pt idx="204">
                  <c:v>44.866030287995372</c:v>
                </c:pt>
                <c:pt idx="205">
                  <c:v>44.617369985115417</c:v>
                </c:pt>
                <c:pt idx="206">
                  <c:v>44.887078778696321</c:v>
                </c:pt>
                <c:pt idx="207">
                  <c:v>44.638207990909351</c:v>
                </c:pt>
                <c:pt idx="208">
                  <c:v>44.907708404432313</c:v>
                </c:pt>
                <c:pt idx="209">
                  <c:v>44.65863132038799</c:v>
                </c:pt>
                <c:pt idx="210">
                  <c:v>44.927927500616164</c:v>
                </c:pt>
                <c:pt idx="211">
                  <c:v>44.678648225609997</c:v>
                </c:pt>
                <c:pt idx="212">
                  <c:v>44.947744236785951</c:v>
                </c:pt>
                <c:pt idx="213">
                  <c:v>44.698266794418089</c:v>
                </c:pt>
                <c:pt idx="214">
                  <c:v>44.96716661990596</c:v>
                </c:pt>
                <c:pt idx="215">
                  <c:v>44.717494953706897</c:v>
                </c:pt>
                <c:pt idx="216">
                  <c:v>44.98620249760188</c:v>
                </c:pt>
                <c:pt idx="217">
                  <c:v>44.736340472625855</c:v>
                </c:pt>
                <c:pt idx="218">
                  <c:v>45.004859561331649</c:v>
                </c:pt>
                <c:pt idx="219">
                  <c:v>44.754810965718328</c:v>
                </c:pt>
                <c:pt idx="220">
                  <c:v>45.023145349493198</c:v>
                </c:pt>
                <c:pt idx="221">
                  <c:v>44.772913895998265</c:v>
                </c:pt>
                <c:pt idx="222">
                  <c:v>45.041067250470334</c:v>
                </c:pt>
                <c:pt idx="223">
                  <c:v>44.790656577965628</c:v>
                </c:pt>
                <c:pt idx="224">
                  <c:v>45.058632505618029</c:v>
                </c:pt>
                <c:pt idx="225">
                  <c:v>44.808046180561846</c:v>
                </c:pt>
                <c:pt idx="226">
                  <c:v>45.075848212188284</c:v>
                </c:pt>
                <c:pt idx="227">
                  <c:v>44.825089730066395</c:v>
                </c:pt>
                <c:pt idx="228">
                  <c:v>45.09272132619779</c:v>
                </c:pt>
                <c:pt idx="229">
                  <c:v>44.841794112935808</c:v>
                </c:pt>
                <c:pt idx="230">
                  <c:v>45.109258665238507</c:v>
                </c:pt>
                <c:pt idx="231">
                  <c:v>44.858166078586116</c:v>
                </c:pt>
                <c:pt idx="232">
                  <c:v>45.125466911232309</c:v>
                </c:pt>
                <c:pt idx="233">
                  <c:v>44.874212242119981</c:v>
                </c:pt>
                <c:pt idx="234">
                  <c:v>45.141352613130834</c:v>
                </c:pt>
                <c:pt idx="235">
                  <c:v>44.889939086999526</c:v>
                </c:pt>
                <c:pt idx="236">
                  <c:v>45.156922189561584</c:v>
                </c:pt>
                <c:pt idx="237">
                  <c:v>44.905352967665962</c:v>
                </c:pt>
                <c:pt idx="238">
                  <c:v>45.172181931421356</c:v>
                </c:pt>
                <c:pt idx="239">
                  <c:v>44.920460112107136</c:v>
                </c:pt>
                <c:pt idx="240">
                  <c:v>45.187138004418124</c:v>
                </c:pt>
                <c:pt idx="241">
                  <c:v>44.935266624373938</c:v>
                </c:pt>
                <c:pt idx="242">
                  <c:v>45.201796451562252</c:v>
                </c:pt>
                <c:pt idx="243">
                  <c:v>44.949778487046629</c:v>
                </c:pt>
                <c:pt idx="244">
                  <c:v>45.216163195608218</c:v>
                </c:pt>
                <c:pt idx="245">
                  <c:v>44.964001563652133</c:v>
                </c:pt>
                <c:pt idx="246">
                  <c:v>45.230244041447669</c:v>
                </c:pt>
                <c:pt idx="247">
                  <c:v>44.977941601033187</c:v>
                </c:pt>
                <c:pt idx="248">
                  <c:v>45.244044678454912</c:v>
                </c:pt>
                <c:pt idx="249">
                  <c:v>44.991604231670358</c:v>
                </c:pt>
                <c:pt idx="250">
                  <c:v>45.257570682785712</c:v>
                </c:pt>
                <c:pt idx="251">
                  <c:v>45.00499497595785</c:v>
                </c:pt>
                <c:pt idx="252">
                  <c:v>45.270827519630323</c:v>
                </c:pt>
                <c:pt idx="253">
                  <c:v>45.018119244434018</c:v>
                </c:pt>
                <c:pt idx="254">
                  <c:v>45.283820545421733</c:v>
                </c:pt>
                <c:pt idx="255">
                  <c:v>45.030982339967515</c:v>
                </c:pt>
                <c:pt idx="256">
                  <c:v>45.296555009999892</c:v>
                </c:pt>
                <c:pt idx="257">
                  <c:v>45.043589459899891</c:v>
                </c:pt>
                <c:pt idx="258">
                  <c:v>45.30903605873295</c:v>
                </c:pt>
                <c:pt idx="259">
                  <c:v>45.055945698145614</c:v>
                </c:pt>
                <c:pt idx="260">
                  <c:v>45.32126873459621</c:v>
                </c:pt>
                <c:pt idx="261">
                  <c:v>45.068056047250245</c:v>
                </c:pt>
                <c:pt idx="262">
                  <c:v>45.333257980209801</c:v>
                </c:pt>
                <c:pt idx="263">
                  <c:v>45.079925400407703</c:v>
                </c:pt>
                <c:pt idx="264">
                  <c:v>45.345008639835683</c:v>
                </c:pt>
                <c:pt idx="265">
                  <c:v>45.091558553437324</c:v>
                </c:pt>
                <c:pt idx="266">
                  <c:v>45.356525461335004</c:v>
                </c:pt>
                <c:pt idx="267">
                  <c:v>45.102960206721647</c:v>
                </c:pt>
                <c:pt idx="268">
                  <c:v>45.367813098086486</c:v>
                </c:pt>
                <c:pt idx="269">
                  <c:v>45.11413496710562</c:v>
                </c:pt>
                <c:pt idx="270">
                  <c:v>45.378876110866621</c:v>
                </c:pt>
                <c:pt idx="271">
                  <c:v>45.125087349757948</c:v>
                </c:pt>
                <c:pt idx="272">
                  <c:v>45.389718969692424</c:v>
                </c:pt>
                <c:pt idx="273">
                  <c:v>45.135821779995496</c:v>
                </c:pt>
                <c:pt idx="274">
                  <c:v>45.400346055627594</c:v>
                </c:pt>
                <c:pt idx="275">
                  <c:v>45.146342595071317</c:v>
                </c:pt>
                <c:pt idx="276">
                  <c:v>45.410761662552659</c:v>
                </c:pt>
                <c:pt idx="277">
                  <c:v>45.156654045927127</c:v>
                </c:pt>
                <c:pt idx="278">
                  <c:v>45.420969998899913</c:v>
                </c:pt>
                <c:pt idx="279">
                  <c:v>45.166760298910908</c:v>
                </c:pt>
                <c:pt idx="280">
                  <c:v>45.430975189353852</c:v>
                </c:pt>
                <c:pt idx="281">
                  <c:v>45.176665437460308</c:v>
                </c:pt>
                <c:pt idx="282">
                  <c:v>45.440781276517761</c:v>
                </c:pt>
                <c:pt idx="283">
                  <c:v>45.186373463752581</c:v>
                </c:pt>
                <c:pt idx="284">
                  <c:v>45.450392222547109</c:v>
                </c:pt>
                <c:pt idx="285">
                  <c:v>45.195888300321634</c:v>
                </c:pt>
                <c:pt idx="286">
                  <c:v>45.459811910750474</c:v>
                </c:pt>
                <c:pt idx="287">
                  <c:v>45.205213791642969</c:v>
                </c:pt>
                <c:pt idx="288">
                  <c:v>45.469044147158591</c:v>
                </c:pt>
                <c:pt idx="289">
                  <c:v>45.214353705687003</c:v>
                </c:pt>
                <c:pt idx="290">
                  <c:v>45.478092662062188</c:v>
                </c:pt>
                <c:pt idx="291">
                  <c:v>45.223311735441563</c:v>
                </c:pt>
                <c:pt idx="292">
                  <c:v>45.4869611115192</c:v>
                </c:pt>
                <c:pt idx="293">
                  <c:v>45.232091500404003</c:v>
                </c:pt>
                <c:pt idx="294">
                  <c:v>45.495653078832021</c:v>
                </c:pt>
                <c:pt idx="295">
                  <c:v>45.240696548043694</c:v>
                </c:pt>
                <c:pt idx="296">
                  <c:v>45.504172075995314</c:v>
                </c:pt>
                <c:pt idx="297">
                  <c:v>45.249130355235359</c:v>
                </c:pt>
                <c:pt idx="298">
                  <c:v>45.512521545115064</c:v>
                </c:pt>
                <c:pt idx="299">
                  <c:v>45.257396329663912</c:v>
                </c:pt>
                <c:pt idx="300">
                  <c:v>45.520704859799331</c:v>
                </c:pt>
                <c:pt idx="301">
                  <c:v>45.265497811201335</c:v>
                </c:pt>
                <c:pt idx="302">
                  <c:v>45.528725326521375</c:v>
                </c:pt>
                <c:pt idx="303">
                  <c:v>45.273438073256159</c:v>
                </c:pt>
                <c:pt idx="304">
                  <c:v>45.536586185955656</c:v>
                </c:pt>
                <c:pt idx="305">
                  <c:v>45.281220324096097</c:v>
                </c:pt>
                <c:pt idx="306">
                  <c:v>45.544290614287192</c:v>
                </c:pt>
                <c:pt idx="307">
                  <c:v>45.288847708144317</c:v>
                </c:pt>
                <c:pt idx="308">
                  <c:v>45.551841724494928</c:v>
                </c:pt>
                <c:pt idx="309">
                  <c:v>45.296323307249978</c:v>
                </c:pt>
                <c:pt idx="310">
                  <c:v>45.55924256760953</c:v>
                </c:pt>
                <c:pt idx="311">
                  <c:v>45.303650141933431</c:v>
                </c:pt>
                <c:pt idx="312">
                  <c:v>45.566496133946153</c:v>
                </c:pt>
                <c:pt idx="313">
                  <c:v>45.31083117260669</c:v>
                </c:pt>
                <c:pt idx="314">
                  <c:v>45.573605354312676</c:v>
                </c:pt>
                <c:pt idx="315">
                  <c:v>45.317869300769544</c:v>
                </c:pt>
                <c:pt idx="316">
                  <c:v>45.580573101193906</c:v>
                </c:pt>
                <c:pt idx="317">
                  <c:v>45.324767370181966</c:v>
                </c:pt>
                <c:pt idx="318">
                  <c:v>45.587402189912204</c:v>
                </c:pt>
                <c:pt idx="319">
                  <c:v>45.331528168013079</c:v>
                </c:pt>
                <c:pt idx="320">
                  <c:v>45.594095379765001</c:v>
                </c:pt>
                <c:pt idx="321">
                  <c:v>45.338154425967346</c:v>
                </c:pt>
                <c:pt idx="322">
                  <c:v>45.600655375139731</c:v>
                </c:pt>
                <c:pt idx="323">
                  <c:v>45.344648821388333</c:v>
                </c:pt>
                <c:pt idx="324">
                  <c:v>45.607084826606503</c:v>
                </c:pt>
                <c:pt idx="325">
                  <c:v>45.351013978340433</c:v>
                </c:pt>
                <c:pt idx="326">
                  <c:v>45.613386331989084</c:v>
                </c:pt>
                <c:pt idx="327">
                  <c:v>45.357252468669188</c:v>
                </c:pt>
                <c:pt idx="328">
                  <c:v>45.619562437414551</c:v>
                </c:pt>
                <c:pt idx="329">
                  <c:v>45.3633668130404</c:v>
                </c:pt>
                <c:pt idx="330">
                  <c:v>45.625615638342055</c:v>
                </c:pt>
                <c:pt idx="331">
                  <c:v>45.369359481958632</c:v>
                </c:pt>
                <c:pt idx="332">
                  <c:v>45.631548380571104</c:v>
                </c:pt>
                <c:pt idx="333">
                  <c:v>45.37523289676539</c:v>
                </c:pt>
                <c:pt idx="334">
                  <c:v>45.637363061229792</c:v>
                </c:pt>
                <c:pt idx="335">
                  <c:v>45.38098943061749</c:v>
                </c:pt>
                <c:pt idx="336">
                  <c:v>45.643062029743369</c:v>
                </c:pt>
                <c:pt idx="337">
                  <c:v>45.386631409445933</c:v>
                </c:pt>
                <c:pt idx="338">
                  <c:v>45.648647588783525</c:v>
                </c:pt>
                <c:pt idx="339">
                  <c:v>45.392161112895685</c:v>
                </c:pt>
                <c:pt idx="340">
                  <c:v>45.654121995198786</c:v>
                </c:pt>
                <c:pt idx="341">
                  <c:v>45.397580775246794</c:v>
                </c:pt>
                <c:pt idx="342">
                  <c:v>45.659487460926378</c:v>
                </c:pt>
                <c:pt idx="343">
                  <c:v>45.402892586317108</c:v>
                </c:pt>
                <c:pt idx="344">
                  <c:v>45.664746153885993</c:v>
                </c:pt>
                <c:pt idx="345">
                  <c:v>45.408098692347131</c:v>
                </c:pt>
                <c:pt idx="346">
                  <c:v>45.669900198855714</c:v>
                </c:pt>
                <c:pt idx="347">
                  <c:v>45.413201196867156</c:v>
                </c:pt>
                <c:pt idx="348">
                  <c:v>45.674951678330537</c:v>
                </c:pt>
                <c:pt idx="349">
                  <c:v>45.418202161547228</c:v>
                </c:pt>
                <c:pt idx="350">
                  <c:v>45.67990263336381</c:v>
                </c:pt>
                <c:pt idx="351">
                  <c:v>45.423103607030171</c:v>
                </c:pt>
                <c:pt idx="352">
                  <c:v>45.684755064391922</c:v>
                </c:pt>
                <c:pt idx="353">
                  <c:v>45.427907513747996</c:v>
                </c:pt>
                <c:pt idx="354">
                  <c:v>45.689510932042573</c:v>
                </c:pt>
                <c:pt idx="355">
                  <c:v>45.432615822722141</c:v>
                </c:pt>
                <c:pt idx="356">
                  <c:v>45.694172157926978</c:v>
                </c:pt>
                <c:pt idx="357">
                  <c:v>45.437230436347704</c:v>
                </c:pt>
                <c:pt idx="358">
                  <c:v>45.698740625416285</c:v>
                </c:pt>
                <c:pt idx="359">
                  <c:v>45.441753219162116</c:v>
                </c:pt>
                <c:pt idx="360">
                  <c:v>45.703218180402551</c:v>
                </c:pt>
                <c:pt idx="361">
                  <c:v>45.446185998598523</c:v>
                </c:pt>
                <c:pt idx="362">
                  <c:v>45.707606632044595</c:v>
                </c:pt>
                <c:pt idx="363">
                  <c:v>45.450530565724144</c:v>
                </c:pt>
                <c:pt idx="364">
                  <c:v>45.711907753498956</c:v>
                </c:pt>
                <c:pt idx="365">
                  <c:v>45.454788675963961</c:v>
                </c:pt>
                <c:pt idx="366">
                  <c:v>45.716123282636374</c:v>
                </c:pt>
                <c:pt idx="367">
                  <c:v>45.458962049810005</c:v>
                </c:pt>
                <c:pt idx="368">
                  <c:v>45.720254922743962</c:v>
                </c:pt>
                <c:pt idx="369">
                  <c:v>45.463052373516518</c:v>
                </c:pt>
                <c:pt idx="370">
                  <c:v>45.724304343213412</c:v>
                </c:pt>
                <c:pt idx="371">
                  <c:v>45.467061299781271</c:v>
                </c:pt>
                <c:pt idx="372">
                  <c:v>45.728273180215517</c:v>
                </c:pt>
                <c:pt idx="373">
                  <c:v>45.47099044841336</c:v>
                </c:pt>
                <c:pt idx="374">
                  <c:v>45.732163037361282</c:v>
                </c:pt>
                <c:pt idx="375">
                  <c:v>45.474841406987665</c:v>
                </c:pt>
                <c:pt idx="376">
                  <c:v>45.735975486349844</c:v>
                </c:pt>
                <c:pt idx="377">
                  <c:v>45.478615731486343</c:v>
                </c:pt>
                <c:pt idx="378">
                  <c:v>45.739712067603534</c:v>
                </c:pt>
                <c:pt idx="379">
                  <c:v>45.482314946927495</c:v>
                </c:pt>
                <c:pt idx="380">
                  <c:v>45.743374290890273</c:v>
                </c:pt>
                <c:pt idx="381">
                  <c:v>45.485940547981365</c:v>
                </c:pt>
                <c:pt idx="382">
                  <c:v>45.746963635933604</c:v>
                </c:pt>
                <c:pt idx="383">
                  <c:v>45.489493999574265</c:v>
                </c:pt>
                <c:pt idx="384">
                  <c:v>45.75048155301058</c:v>
                </c:pt>
                <c:pt idx="385">
                  <c:v>45.492976737480468</c:v>
                </c:pt>
                <c:pt idx="386">
                  <c:v>45.753929463537716</c:v>
                </c:pt>
                <c:pt idx="387">
                  <c:v>45.496390168902337</c:v>
                </c:pt>
                <c:pt idx="388">
                  <c:v>45.757308760645373</c:v>
                </c:pt>
                <c:pt idx="389">
                  <c:v>45.499735673038913</c:v>
                </c:pt>
                <c:pt idx="390">
                  <c:v>45.76062080974058</c:v>
                </c:pt>
                <c:pt idx="391">
                  <c:v>45.503014601643173</c:v>
                </c:pt>
                <c:pt idx="392">
                  <c:v>45.763866949058794</c:v>
                </c:pt>
                <c:pt idx="393">
                  <c:v>45.506228279568205</c:v>
                </c:pt>
                <c:pt idx="394">
                  <c:v>45.76704849020458</c:v>
                </c:pt>
                <c:pt idx="395">
                  <c:v>45.50937800530253</c:v>
                </c:pt>
                <c:pt idx="396">
                  <c:v>45.770166718681558</c:v>
                </c:pt>
                <c:pt idx="397">
                  <c:v>45.512465051494736</c:v>
                </c:pt>
                <c:pt idx="398">
                  <c:v>45.773222894411845</c:v>
                </c:pt>
                <c:pt idx="399">
                  <c:v>45.515490665467723</c:v>
                </c:pt>
                <c:pt idx="400">
                  <c:v>45.776218252245101</c:v>
                </c:pt>
                <c:pt idx="401">
                  <c:v>45.518456069722646</c:v>
                </c:pt>
                <c:pt idx="402">
                  <c:v>45.779154002457474</c:v>
                </c:pt>
                <c:pt idx="403">
                  <c:v>45.521362462432897</c:v>
                </c:pt>
                <c:pt idx="404">
                  <c:v>45.782031331240624</c:v>
                </c:pt>
                <c:pt idx="405">
                  <c:v>45.524211017928216</c:v>
                </c:pt>
                <c:pt idx="406">
                  <c:v>45.784851401180987</c:v>
                </c:pt>
                <c:pt idx="407">
                  <c:v>45.527002887169175</c:v>
                </c:pt>
                <c:pt idx="408">
                  <c:v>45.787615351729542</c:v>
                </c:pt>
                <c:pt idx="409">
                  <c:v>45.529739198212241</c:v>
                </c:pt>
                <c:pt idx="410">
                  <c:v>45.790324299662174</c:v>
                </c:pt>
                <c:pt idx="411">
                  <c:v>45.532421056665548</c:v>
                </c:pt>
                <c:pt idx="412">
                  <c:v>45.792979339530945</c:v>
                </c:pt>
                <c:pt idx="413">
                  <c:v>45.535049546135632</c:v>
                </c:pt>
                <c:pt idx="414">
                  <c:v>45.795581544106334</c:v>
                </c:pt>
                <c:pt idx="415">
                  <c:v>45.537625728665269</c:v>
                </c:pt>
                <c:pt idx="416">
                  <c:v>45.798131964810672</c:v>
                </c:pt>
                <c:pt idx="417">
                  <c:v>45.540150645162562</c:v>
                </c:pt>
                <c:pt idx="418">
                  <c:v>45.800631632142995</c:v>
                </c:pt>
                <c:pt idx="419">
                  <c:v>45.54262531582156</c:v>
                </c:pt>
                <c:pt idx="420">
                  <c:v>45.8030815560954</c:v>
                </c:pt>
                <c:pt idx="421">
                  <c:v>45.545050740534442</c:v>
                </c:pt>
                <c:pt idx="422">
                  <c:v>45.805482726561152</c:v>
                </c:pt>
                <c:pt idx="423">
                  <c:v>45.547427899295535</c:v>
                </c:pt>
                <c:pt idx="424">
                  <c:v>45.807836113734638</c:v>
                </c:pt>
                <c:pt idx="425">
                  <c:v>45.549757752597287</c:v>
                </c:pt>
                <c:pt idx="426">
                  <c:v>45.810142668503367</c:v>
                </c:pt>
                <c:pt idx="427">
                  <c:v>45.55204124181833</c:v>
                </c:pt>
                <c:pt idx="428">
                  <c:v>45.812403322832203</c:v>
                </c:pt>
                <c:pt idx="429">
                  <c:v>45.554279289603876</c:v>
                </c:pt>
                <c:pt idx="430">
                  <c:v>45.814618990139891</c:v>
                </c:pt>
                <c:pt idx="431">
                  <c:v>45.556472800238488</c:v>
                </c:pt>
                <c:pt idx="432">
                  <c:v>45.816790565668157</c:v>
                </c:pt>
                <c:pt idx="433">
                  <c:v>45.558622660011473</c:v>
                </c:pt>
                <c:pt idx="434">
                  <c:v>45.818918926843416</c:v>
                </c:pt>
                <c:pt idx="435">
                  <c:v>45.560729737574981</c:v>
                </c:pt>
                <c:pt idx="436">
                  <c:v>45.821004933631286</c:v>
                </c:pt>
                <c:pt idx="437">
                  <c:v>45.562794884294966</c:v>
                </c:pt>
                <c:pt idx="438">
                  <c:v>45.823049428884069</c:v>
                </c:pt>
                <c:pt idx="439">
                  <c:v>45.564818934595223</c:v>
                </c:pt>
                <c:pt idx="440">
                  <c:v>45.825053238681328</c:v>
                </c:pt>
                <c:pt idx="441">
                  <c:v>45.56680270629451</c:v>
                </c:pt>
                <c:pt idx="442">
                  <c:v>45.827017172663624</c:v>
                </c:pt>
                <c:pt idx="443">
                  <c:v>45.56874700093698</c:v>
                </c:pt>
                <c:pt idx="444">
                  <c:v>45.828942024359662</c:v>
                </c:pt>
                <c:pt idx="445">
                  <c:v>45.570652604116063</c:v>
                </c:pt>
                <c:pt idx="446">
                  <c:v>45.830828571506956</c:v>
                </c:pt>
                <c:pt idx="447">
                  <c:v>45.572520285791882</c:v>
                </c:pt>
                <c:pt idx="448">
                  <c:v>45.832677576366017</c:v>
                </c:pt>
                <c:pt idx="449">
                  <c:v>45.574350800602353</c:v>
                </c:pt>
                <c:pt idx="450">
                  <c:v>45.834489786028385</c:v>
                </c:pt>
                <c:pt idx="451">
                  <c:v>45.576144888168095</c:v>
                </c:pt>
                <c:pt idx="452">
                  <c:v>45.836265932718469</c:v>
                </c:pt>
                <c:pt idx="453">
                  <c:v>45.577903273391279</c:v>
                </c:pt>
                <c:pt idx="454">
                  <c:v>45.838006734089419</c:v>
                </c:pt>
                <c:pt idx="455">
                  <c:v>45.579626666748524</c:v>
                </c:pt>
                <c:pt idx="456">
                  <c:v>45.839712893513095</c:v>
                </c:pt>
                <c:pt idx="457">
                  <c:v>45.581315764577958</c:v>
                </c:pt>
                <c:pt idx="458">
                  <c:v>45.841385100364235</c:v>
                </c:pt>
                <c:pt idx="459">
                  <c:v>45.58297124936059</c:v>
                </c:pt>
                <c:pt idx="460">
                  <c:v>45.843024030299041</c:v>
                </c:pt>
                <c:pt idx="461">
                  <c:v>45.584593789996049</c:v>
                </c:pt>
                <c:pt idx="462">
                  <c:v>45.844630345528145</c:v>
                </c:pt>
                <c:pt idx="463">
                  <c:v>45.586184042072858</c:v>
                </c:pt>
                <c:pt idx="464">
                  <c:v>45.846204695084182</c:v>
                </c:pt>
                <c:pt idx="465">
                  <c:v>45.587742648133336</c:v>
                </c:pt>
                <c:pt idx="466">
                  <c:v>45.847747715084061</c:v>
                </c:pt>
                <c:pt idx="467">
                  <c:v>45.589270237933214</c:v>
                </c:pt>
                <c:pt idx="468">
                  <c:v>45.849260028985938</c:v>
                </c:pt>
                <c:pt idx="469">
                  <c:v>45.590767428696076</c:v>
                </c:pt>
                <c:pt idx="470">
                  <c:v>45.850742247841168</c:v>
                </c:pt>
                <c:pt idx="471">
                  <c:v>45.592234825362752</c:v>
                </c:pt>
                <c:pt idx="472">
                  <c:v>45.852194970541177</c:v>
                </c:pt>
                <c:pt idx="473">
                  <c:v>45.593673020835759</c:v>
                </c:pt>
                <c:pt idx="474">
                  <c:v>45.853618784059456</c:v>
                </c:pt>
                <c:pt idx="475">
                  <c:v>45.595082596218859</c:v>
                </c:pt>
                <c:pt idx="476">
                  <c:v>45.855014263688723</c:v>
                </c:pt>
                <c:pt idx="477">
                  <c:v>45.596464121051831</c:v>
                </c:pt>
                <c:pt idx="478">
                  <c:v>45.856381973273365</c:v>
                </c:pt>
                <c:pt idx="479">
                  <c:v>45.597818153540629</c:v>
                </c:pt>
                <c:pt idx="480">
                  <c:v>45.857722465437277</c:v>
                </c:pt>
                <c:pt idx="481">
                  <c:v>45.599145240782903</c:v>
                </c:pt>
                <c:pt idx="482">
                  <c:v>45.859036281807128</c:v>
                </c:pt>
                <c:pt idx="483">
                  <c:v>45.600445918989053</c:v>
                </c:pt>
                <c:pt idx="484">
                  <c:v>45.860323953231216</c:v>
                </c:pt>
                <c:pt idx="485">
                  <c:v>45.601720713698903</c:v>
                </c:pt>
                <c:pt idx="486">
                  <c:v>45.86158599999397</c:v>
                </c:pt>
                <c:pt idx="487">
                  <c:v>45.602970139994028</c:v>
                </c:pt>
                <c:pt idx="488">
                  <c:v>45.862822932026141</c:v>
                </c:pt>
                <c:pt idx="489">
                  <c:v>45.604194702705875</c:v>
                </c:pt>
                <c:pt idx="490">
                  <c:v>45.86403524911087</c:v>
                </c:pt>
                <c:pt idx="491">
                  <c:v>45.605394896619757</c:v>
                </c:pt>
                <c:pt idx="492">
                  <c:v>45.865223441085611</c:v>
                </c:pt>
                <c:pt idx="493">
                  <c:v>45.606571206674751</c:v>
                </c:pt>
                <c:pt idx="494">
                  <c:v>45.86638798804006</c:v>
                </c:pt>
                <c:pt idx="495">
                  <c:v>45.607724108159658</c:v>
                </c:pt>
                <c:pt idx="496">
                  <c:v>45.867529360510119</c:v>
                </c:pt>
                <c:pt idx="497">
                  <c:v>45.60885406690501</c:v>
                </c:pt>
                <c:pt idx="498">
                  <c:v>45.868648019668015</c:v>
                </c:pt>
                <c:pt idx="499">
                  <c:v>45.609961539471328</c:v>
                </c:pt>
                <c:pt idx="500">
                  <c:v>45.86974441750867</c:v>
                </c:pt>
                <c:pt idx="501">
                  <c:v>45.611046973333579</c:v>
                </c:pt>
                <c:pt idx="502">
                  <c:v>45.870818997032302</c:v>
                </c:pt>
                <c:pt idx="503">
                  <c:v>45.612110807061974</c:v>
                </c:pt>
                <c:pt idx="504">
                  <c:v>45.87187219242341</c:v>
                </c:pt>
                <c:pt idx="505">
                  <c:v>45.613153470499171</c:v>
                </c:pt>
                <c:pt idx="506">
                  <c:v>45.872904429226232</c:v>
                </c:pt>
                <c:pt idx="507">
                  <c:v>45.614175384933965</c:v>
                </c:pt>
                <c:pt idx="508">
                  <c:v>45.873916124516683</c:v>
                </c:pt>
                <c:pt idx="509">
                  <c:v>45.615176963271509</c:v>
                </c:pt>
                <c:pt idx="510">
                  <c:v>45.874907687070852</c:v>
                </c:pt>
                <c:pt idx="511">
                  <c:v>45.616158610200138</c:v>
                </c:pt>
                <c:pt idx="512">
                  <c:v>45.875879517530194</c:v>
                </c:pt>
                <c:pt idx="513">
                  <c:v>45.61712072235489</c:v>
                </c:pt>
                <c:pt idx="514">
                  <c:v>45.876832008563397</c:v>
                </c:pt>
                <c:pt idx="515">
                  <c:v>45.618063688477761</c:v>
                </c:pt>
                <c:pt idx="516">
                  <c:v>45.877765545025042</c:v>
                </c:pt>
                <c:pt idx="517">
                  <c:v>45.61898788957479</c:v>
                </c:pt>
                <c:pt idx="518">
                  <c:v>45.878680504111095</c:v>
                </c:pt>
                <c:pt idx="519">
                  <c:v>45.619893699069983</c:v>
                </c:pt>
                <c:pt idx="520">
                  <c:v>45.879577255511336</c:v>
                </c:pt>
                <c:pt idx="521">
                  <c:v>45.620781482956218</c:v>
                </c:pt>
                <c:pt idx="522">
                  <c:v>45.880456161558712</c:v>
                </c:pt>
                <c:pt idx="523">
                  <c:v>45.621651599943121</c:v>
                </c:pt>
                <c:pt idx="524">
                  <c:v>45.881317577375746</c:v>
                </c:pt>
                <c:pt idx="525">
                  <c:v>45.622504401601987</c:v>
                </c:pt>
                <c:pt idx="526">
                  <c:v>45.882161851018019</c:v>
                </c:pt>
                <c:pt idx="527">
                  <c:v>45.623340232507836</c:v>
                </c:pt>
                <c:pt idx="528">
                  <c:v>45.882989323614815</c:v>
                </c:pt>
                <c:pt idx="529">
                  <c:v>45.624159430378661</c:v>
                </c:pt>
                <c:pt idx="530">
                  <c:v>45.883800329506933</c:v>
                </c:pt>
                <c:pt idx="531">
                  <c:v>45.624962326211858</c:v>
                </c:pt>
                <c:pt idx="532">
                  <c:v>45.884595196381795</c:v>
                </c:pt>
                <c:pt idx="533">
                  <c:v>45.625749244417975</c:v>
                </c:pt>
                <c:pt idx="534">
                  <c:v>45.885374245405849</c:v>
                </c:pt>
                <c:pt idx="535">
                  <c:v>45.626520502951784</c:v>
                </c:pt>
                <c:pt idx="536">
                  <c:v>45.886137791354322</c:v>
                </c:pt>
                <c:pt idx="537">
                  <c:v>45.627276413440775</c:v>
                </c:pt>
                <c:pt idx="538">
                  <c:v>45.886886142738426</c:v>
                </c:pt>
                <c:pt idx="539">
                  <c:v>45.628017281311038</c:v>
                </c:pt>
                <c:pt idx="540">
                  <c:v>45.887619601929984</c:v>
                </c:pt>
                <c:pt idx="541">
                  <c:v>45.628743405910683</c:v>
                </c:pt>
                <c:pt idx="542">
                  <c:v>45.888338465283631</c:v>
                </c:pt>
                <c:pt idx="543">
                  <c:v>45.629455080630791</c:v>
                </c:pt>
                <c:pt idx="544">
                  <c:v>45.889043023256541</c:v>
                </c:pt>
                <c:pt idx="545">
                  <c:v>45.630152593023972</c:v>
                </c:pt>
                <c:pt idx="546">
                  <c:v>45.889733560525791</c:v>
                </c:pt>
                <c:pt idx="547">
                  <c:v>45.630836224920529</c:v>
                </c:pt>
                <c:pt idx="548">
                  <c:v>45.890410356103381</c:v>
                </c:pt>
                <c:pt idx="549">
                  <c:v>45.631506252542344</c:v>
                </c:pt>
                <c:pt idx="550">
                  <c:v>45.89107368344898</c:v>
                </c:pt>
                <c:pt idx="551">
                  <c:v>45.632162946614486</c:v>
                </c:pt>
                <c:pt idx="552">
                  <c:v>45.891723810580395</c:v>
                </c:pt>
                <c:pt idx="553">
                  <c:v>45.632806572474585</c:v>
                </c:pt>
                <c:pt idx="554">
                  <c:v>45.892361000181893</c:v>
                </c:pt>
                <c:pt idx="555">
                  <c:v>45.63343739018007</c:v>
                </c:pt>
                <c:pt idx="556">
                  <c:v>45.892985509710321</c:v>
                </c:pt>
                <c:pt idx="557">
                  <c:v>45.634055654613213</c:v>
                </c:pt>
                <c:pt idx="558">
                  <c:v>45.893597591499137</c:v>
                </c:pt>
                <c:pt idx="559">
                  <c:v>45.634661615584143</c:v>
                </c:pt>
                <c:pt idx="560">
                  <c:v>45.894197492860357</c:v>
                </c:pt>
                <c:pt idx="561">
                  <c:v>45.635255517931753</c:v>
                </c:pt>
                <c:pt idx="562">
                  <c:v>45.894785456184493</c:v>
                </c:pt>
                <c:pt idx="563">
                  <c:v>45.635837601622647</c:v>
                </c:pt>
                <c:pt idx="564">
                  <c:v>45.895361719038476</c:v>
                </c:pt>
                <c:pt idx="565">
                  <c:v>45.63640810184809</c:v>
                </c:pt>
                <c:pt idx="566">
                  <c:v>45.895926514261667</c:v>
                </c:pt>
                <c:pt idx="567">
                  <c:v>45.636967249119046</c:v>
                </c:pt>
                <c:pt idx="568">
                  <c:v>45.896480070059908</c:v>
                </c:pt>
                <c:pt idx="569">
                  <c:v>45.637515269359305</c:v>
                </c:pt>
                <c:pt idx="570">
                  <c:v>45.897022610097764</c:v>
                </c:pt>
                <c:pt idx="571">
                  <c:v>45.638052383996779</c:v>
                </c:pt>
                <c:pt idx="572">
                  <c:v>45.897554353588866</c:v>
                </c:pt>
                <c:pt idx="573">
                  <c:v>45.638578810052977</c:v>
                </c:pt>
                <c:pt idx="574">
                  <c:v>45.898075515384505</c:v>
                </c:pt>
                <c:pt idx="575">
                  <c:v>45.639094760230655</c:v>
                </c:pt>
                <c:pt idx="576">
                  <c:v>45.898586306060402</c:v>
                </c:pt>
                <c:pt idx="577">
                  <c:v>45.639600442999793</c:v>
                </c:pt>
                <c:pt idx="578">
                  <c:v>45.89908693200185</c:v>
                </c:pt>
                <c:pt idx="579">
                  <c:v>45.640096062681828</c:v>
                </c:pt>
                <c:pt idx="580">
                  <c:v>45.899577595487067</c:v>
                </c:pt>
                <c:pt idx="581">
                  <c:v>45.640581819532194</c:v>
                </c:pt>
                <c:pt idx="582">
                  <c:v>45.900058494768928</c:v>
                </c:pt>
                <c:pt idx="583">
                  <c:v>45.641057909821235</c:v>
                </c:pt>
                <c:pt idx="584">
                  <c:v>45.900529824155079</c:v>
                </c:pt>
                <c:pt idx="585">
                  <c:v>45.641524525913525</c:v>
                </c:pt>
                <c:pt idx="586">
                  <c:v>45.900991774086442</c:v>
                </c:pt>
                <c:pt idx="587">
                  <c:v>45.641981856345573</c:v>
                </c:pt>
                <c:pt idx="588">
                  <c:v>45.901444531214175</c:v>
                </c:pt>
                <c:pt idx="589">
                  <c:v>45.642430085902028</c:v>
                </c:pt>
                <c:pt idx="590">
                  <c:v>45.901888278475063</c:v>
                </c:pt>
                <c:pt idx="591">
                  <c:v>45.642869395690312</c:v>
                </c:pt>
                <c:pt idx="592">
                  <c:v>45.902323195165465</c:v>
                </c:pt>
                <c:pt idx="593">
                  <c:v>45.643299963213806</c:v>
                </c:pt>
                <c:pt idx="594">
                  <c:v>45.902749457013726</c:v>
                </c:pt>
                <c:pt idx="595">
                  <c:v>45.643721962443585</c:v>
                </c:pt>
                <c:pt idx="596">
                  <c:v>45.903167236251207</c:v>
                </c:pt>
                <c:pt idx="597">
                  <c:v>45.644135563888689</c:v>
                </c:pt>
                <c:pt idx="598">
                  <c:v>45.903576701681857</c:v>
                </c:pt>
                <c:pt idx="599">
                  <c:v>45.644540934665038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D-4686-A429-70A477E16C8A}"/>
            </c:ext>
          </c:extLst>
        </c:ser>
        <c:ser>
          <c:idx val="1"/>
          <c:order val="1"/>
          <c:tx>
            <c:v>Set Point (°C)</c:v>
          </c:tx>
          <c:marker>
            <c:symbol val="none"/>
          </c:marker>
          <c:xVal>
            <c:numRef>
              <c:f>'Report PID'!$C$11:$C$610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PID'!$AU$11:$AU$610</c:f>
              <c:numCache>
                <c:formatCode>General</c:formatCode>
                <c:ptCount val="600"/>
                <c:pt idx="0">
                  <c:v>40.794124670000002</c:v>
                </c:pt>
                <c:pt idx="1">
                  <c:v>40.794124670000002</c:v>
                </c:pt>
                <c:pt idx="2">
                  <c:v>40.794124670000002</c:v>
                </c:pt>
                <c:pt idx="3">
                  <c:v>40.794124670000002</c:v>
                </c:pt>
                <c:pt idx="4">
                  <c:v>40.794124670000002</c:v>
                </c:pt>
                <c:pt idx="5">
                  <c:v>40.794124670000002</c:v>
                </c:pt>
                <c:pt idx="6">
                  <c:v>40.794124670000002</c:v>
                </c:pt>
                <c:pt idx="7">
                  <c:v>40.794124670000002</c:v>
                </c:pt>
                <c:pt idx="8">
                  <c:v>40.794124670000002</c:v>
                </c:pt>
                <c:pt idx="9">
                  <c:v>40.794124670000002</c:v>
                </c:pt>
                <c:pt idx="10">
                  <c:v>40.794124670000002</c:v>
                </c:pt>
                <c:pt idx="11">
                  <c:v>40.794124670000002</c:v>
                </c:pt>
                <c:pt idx="12">
                  <c:v>40.794124670000002</c:v>
                </c:pt>
                <c:pt idx="13">
                  <c:v>40.794124670000002</c:v>
                </c:pt>
                <c:pt idx="14">
                  <c:v>40.794124670000002</c:v>
                </c:pt>
                <c:pt idx="15">
                  <c:v>40.794124670000002</c:v>
                </c:pt>
                <c:pt idx="16">
                  <c:v>40.794124670000002</c:v>
                </c:pt>
                <c:pt idx="17">
                  <c:v>40.794124670000002</c:v>
                </c:pt>
                <c:pt idx="18">
                  <c:v>40.794124670000002</c:v>
                </c:pt>
                <c:pt idx="19">
                  <c:v>40.794124670000002</c:v>
                </c:pt>
                <c:pt idx="20">
                  <c:v>40.794124670000002</c:v>
                </c:pt>
                <c:pt idx="21">
                  <c:v>40.794124670000002</c:v>
                </c:pt>
                <c:pt idx="22">
                  <c:v>40.794124670000002</c:v>
                </c:pt>
                <c:pt idx="23">
                  <c:v>40.794124670000002</c:v>
                </c:pt>
                <c:pt idx="24">
                  <c:v>40.794124670000002</c:v>
                </c:pt>
                <c:pt idx="25">
                  <c:v>40.794124670000002</c:v>
                </c:pt>
                <c:pt idx="26">
                  <c:v>40.794124670000002</c:v>
                </c:pt>
                <c:pt idx="27">
                  <c:v>40.794124670000002</c:v>
                </c:pt>
                <c:pt idx="28">
                  <c:v>40.794124670000002</c:v>
                </c:pt>
                <c:pt idx="29">
                  <c:v>40.794124670000002</c:v>
                </c:pt>
                <c:pt idx="30">
                  <c:v>40.794124670000002</c:v>
                </c:pt>
                <c:pt idx="31">
                  <c:v>40.794124670000002</c:v>
                </c:pt>
                <c:pt idx="32">
                  <c:v>40.794124670000002</c:v>
                </c:pt>
                <c:pt idx="33">
                  <c:v>40.794124670000002</c:v>
                </c:pt>
                <c:pt idx="34">
                  <c:v>40.794124670000002</c:v>
                </c:pt>
                <c:pt idx="35">
                  <c:v>40.794124670000002</c:v>
                </c:pt>
                <c:pt idx="36">
                  <c:v>40.794124670000002</c:v>
                </c:pt>
                <c:pt idx="37">
                  <c:v>40.794124670000002</c:v>
                </c:pt>
                <c:pt idx="38">
                  <c:v>40.794124670000002</c:v>
                </c:pt>
                <c:pt idx="39">
                  <c:v>40.794124670000002</c:v>
                </c:pt>
                <c:pt idx="40">
                  <c:v>40.794124670000002</c:v>
                </c:pt>
                <c:pt idx="41">
                  <c:v>40.794124670000002</c:v>
                </c:pt>
                <c:pt idx="42">
                  <c:v>40.794124670000002</c:v>
                </c:pt>
                <c:pt idx="43">
                  <c:v>40.794124670000002</c:v>
                </c:pt>
                <c:pt idx="44">
                  <c:v>40.794124670000002</c:v>
                </c:pt>
                <c:pt idx="45">
                  <c:v>40.794124670000002</c:v>
                </c:pt>
                <c:pt idx="46">
                  <c:v>40.794124670000002</c:v>
                </c:pt>
                <c:pt idx="47">
                  <c:v>40.794124670000002</c:v>
                </c:pt>
                <c:pt idx="48">
                  <c:v>40.794124670000002</c:v>
                </c:pt>
                <c:pt idx="49">
                  <c:v>40.794124670000002</c:v>
                </c:pt>
                <c:pt idx="50">
                  <c:v>40.794124670000002</c:v>
                </c:pt>
                <c:pt idx="51">
                  <c:v>40.794124670000002</c:v>
                </c:pt>
                <c:pt idx="52">
                  <c:v>40.794124670000002</c:v>
                </c:pt>
                <c:pt idx="53">
                  <c:v>40.794124670000002</c:v>
                </c:pt>
                <c:pt idx="54">
                  <c:v>40.794124670000002</c:v>
                </c:pt>
                <c:pt idx="55">
                  <c:v>40.794124670000002</c:v>
                </c:pt>
                <c:pt idx="56">
                  <c:v>40.794124670000002</c:v>
                </c:pt>
                <c:pt idx="57">
                  <c:v>40.794124670000002</c:v>
                </c:pt>
                <c:pt idx="58">
                  <c:v>40.794124670000002</c:v>
                </c:pt>
                <c:pt idx="59">
                  <c:v>40.794124670000002</c:v>
                </c:pt>
                <c:pt idx="60">
                  <c:v>40.794124670000002</c:v>
                </c:pt>
                <c:pt idx="61">
                  <c:v>40.794124670000002</c:v>
                </c:pt>
                <c:pt idx="62">
                  <c:v>40.794124670000002</c:v>
                </c:pt>
                <c:pt idx="63">
                  <c:v>40.794124670000002</c:v>
                </c:pt>
                <c:pt idx="64">
                  <c:v>40.794124670000002</c:v>
                </c:pt>
                <c:pt idx="65">
                  <c:v>40.794124670000002</c:v>
                </c:pt>
                <c:pt idx="66">
                  <c:v>40.794124670000002</c:v>
                </c:pt>
                <c:pt idx="67">
                  <c:v>40.794124670000002</c:v>
                </c:pt>
                <c:pt idx="68">
                  <c:v>40.794124670000002</c:v>
                </c:pt>
                <c:pt idx="69">
                  <c:v>40.794124670000002</c:v>
                </c:pt>
                <c:pt idx="70">
                  <c:v>40.794124670000002</c:v>
                </c:pt>
                <c:pt idx="71">
                  <c:v>40.794124670000002</c:v>
                </c:pt>
                <c:pt idx="72">
                  <c:v>40.794124670000002</c:v>
                </c:pt>
                <c:pt idx="73">
                  <c:v>40.794124670000002</c:v>
                </c:pt>
                <c:pt idx="74">
                  <c:v>40.794124670000002</c:v>
                </c:pt>
                <c:pt idx="75">
                  <c:v>40.794124670000002</c:v>
                </c:pt>
                <c:pt idx="76">
                  <c:v>40.794124670000002</c:v>
                </c:pt>
                <c:pt idx="77">
                  <c:v>40.794124670000002</c:v>
                </c:pt>
                <c:pt idx="78">
                  <c:v>40.794124670000002</c:v>
                </c:pt>
                <c:pt idx="79">
                  <c:v>40.794124670000002</c:v>
                </c:pt>
                <c:pt idx="80">
                  <c:v>40.794124670000002</c:v>
                </c:pt>
                <c:pt idx="81">
                  <c:v>40.794124670000002</c:v>
                </c:pt>
                <c:pt idx="82">
                  <c:v>40.794124670000002</c:v>
                </c:pt>
                <c:pt idx="83">
                  <c:v>40.794124670000002</c:v>
                </c:pt>
                <c:pt idx="84">
                  <c:v>40.794124670000002</c:v>
                </c:pt>
                <c:pt idx="85">
                  <c:v>40.794124670000002</c:v>
                </c:pt>
                <c:pt idx="86">
                  <c:v>40.794124670000002</c:v>
                </c:pt>
                <c:pt idx="87">
                  <c:v>40.794124670000002</c:v>
                </c:pt>
                <c:pt idx="88">
                  <c:v>40.794124670000002</c:v>
                </c:pt>
                <c:pt idx="89">
                  <c:v>40.794124670000002</c:v>
                </c:pt>
                <c:pt idx="90">
                  <c:v>40.794124670000002</c:v>
                </c:pt>
                <c:pt idx="91">
                  <c:v>40.794124670000002</c:v>
                </c:pt>
                <c:pt idx="92">
                  <c:v>40.794124670000002</c:v>
                </c:pt>
                <c:pt idx="93">
                  <c:v>40.794124670000002</c:v>
                </c:pt>
                <c:pt idx="94">
                  <c:v>40.794124670000002</c:v>
                </c:pt>
                <c:pt idx="95">
                  <c:v>40.794124670000002</c:v>
                </c:pt>
                <c:pt idx="96">
                  <c:v>40.794124670000002</c:v>
                </c:pt>
                <c:pt idx="97">
                  <c:v>40.794124670000002</c:v>
                </c:pt>
                <c:pt idx="98">
                  <c:v>40.794124670000002</c:v>
                </c:pt>
                <c:pt idx="99">
                  <c:v>40.794124670000002</c:v>
                </c:pt>
                <c:pt idx="100">
                  <c:v>40.794124670000002</c:v>
                </c:pt>
                <c:pt idx="101">
                  <c:v>40.794124670000002</c:v>
                </c:pt>
                <c:pt idx="102">
                  <c:v>40.794124670000002</c:v>
                </c:pt>
                <c:pt idx="103">
                  <c:v>40.794124670000002</c:v>
                </c:pt>
                <c:pt idx="104">
                  <c:v>40.794124670000002</c:v>
                </c:pt>
                <c:pt idx="105">
                  <c:v>40.794124670000002</c:v>
                </c:pt>
                <c:pt idx="106">
                  <c:v>40.794124670000002</c:v>
                </c:pt>
                <c:pt idx="107">
                  <c:v>40.794124670000002</c:v>
                </c:pt>
                <c:pt idx="108">
                  <c:v>40.794124670000002</c:v>
                </c:pt>
                <c:pt idx="109">
                  <c:v>40.794124670000002</c:v>
                </c:pt>
                <c:pt idx="110">
                  <c:v>40.794124670000002</c:v>
                </c:pt>
                <c:pt idx="111">
                  <c:v>40.794124670000002</c:v>
                </c:pt>
                <c:pt idx="112">
                  <c:v>40.794124670000002</c:v>
                </c:pt>
                <c:pt idx="113">
                  <c:v>40.794124670000002</c:v>
                </c:pt>
                <c:pt idx="114">
                  <c:v>40.794124670000002</c:v>
                </c:pt>
                <c:pt idx="115">
                  <c:v>40.794124670000002</c:v>
                </c:pt>
                <c:pt idx="116">
                  <c:v>40.794124670000002</c:v>
                </c:pt>
                <c:pt idx="117">
                  <c:v>40.794124670000002</c:v>
                </c:pt>
                <c:pt idx="118">
                  <c:v>40.794124670000002</c:v>
                </c:pt>
                <c:pt idx="119">
                  <c:v>40.794124670000002</c:v>
                </c:pt>
                <c:pt idx="120">
                  <c:v>40.794124670000002</c:v>
                </c:pt>
                <c:pt idx="121">
                  <c:v>40.794124670000002</c:v>
                </c:pt>
                <c:pt idx="122">
                  <c:v>40.794124670000002</c:v>
                </c:pt>
                <c:pt idx="123">
                  <c:v>40.794124670000002</c:v>
                </c:pt>
                <c:pt idx="124">
                  <c:v>40.794124670000002</c:v>
                </c:pt>
                <c:pt idx="125">
                  <c:v>40.794124670000002</c:v>
                </c:pt>
                <c:pt idx="126">
                  <c:v>40.794124670000002</c:v>
                </c:pt>
                <c:pt idx="127">
                  <c:v>40.794124670000002</c:v>
                </c:pt>
                <c:pt idx="128">
                  <c:v>40.794124670000002</c:v>
                </c:pt>
                <c:pt idx="129">
                  <c:v>40.794124670000002</c:v>
                </c:pt>
                <c:pt idx="130">
                  <c:v>40.794124670000002</c:v>
                </c:pt>
                <c:pt idx="131">
                  <c:v>40.794124670000002</c:v>
                </c:pt>
                <c:pt idx="132">
                  <c:v>40.794124670000002</c:v>
                </c:pt>
                <c:pt idx="133">
                  <c:v>40.794124670000002</c:v>
                </c:pt>
                <c:pt idx="134">
                  <c:v>40.794124670000002</c:v>
                </c:pt>
                <c:pt idx="135">
                  <c:v>40.794124670000002</c:v>
                </c:pt>
                <c:pt idx="136">
                  <c:v>40.794124670000002</c:v>
                </c:pt>
                <c:pt idx="137">
                  <c:v>40.794124670000002</c:v>
                </c:pt>
                <c:pt idx="138">
                  <c:v>40.794124670000002</c:v>
                </c:pt>
                <c:pt idx="139">
                  <c:v>40.794124670000002</c:v>
                </c:pt>
                <c:pt idx="140">
                  <c:v>40.794124670000002</c:v>
                </c:pt>
                <c:pt idx="141">
                  <c:v>40.794124670000002</c:v>
                </c:pt>
                <c:pt idx="142">
                  <c:v>40.794124670000002</c:v>
                </c:pt>
                <c:pt idx="143">
                  <c:v>40.794124670000002</c:v>
                </c:pt>
                <c:pt idx="144">
                  <c:v>40.794124670000002</c:v>
                </c:pt>
                <c:pt idx="145">
                  <c:v>40.794124670000002</c:v>
                </c:pt>
                <c:pt idx="146">
                  <c:v>40.794124670000002</c:v>
                </c:pt>
                <c:pt idx="147">
                  <c:v>40.794124670000002</c:v>
                </c:pt>
                <c:pt idx="148">
                  <c:v>40.794124670000002</c:v>
                </c:pt>
                <c:pt idx="149">
                  <c:v>40.794124670000002</c:v>
                </c:pt>
                <c:pt idx="150">
                  <c:v>40.794124670000002</c:v>
                </c:pt>
                <c:pt idx="151">
                  <c:v>40.794124670000002</c:v>
                </c:pt>
                <c:pt idx="152">
                  <c:v>40.794124670000002</c:v>
                </c:pt>
                <c:pt idx="153">
                  <c:v>40.794124670000002</c:v>
                </c:pt>
                <c:pt idx="154">
                  <c:v>40.794124670000002</c:v>
                </c:pt>
                <c:pt idx="155">
                  <c:v>40.794124670000002</c:v>
                </c:pt>
                <c:pt idx="156">
                  <c:v>40.794124670000002</c:v>
                </c:pt>
                <c:pt idx="157">
                  <c:v>40.794124670000002</c:v>
                </c:pt>
                <c:pt idx="158">
                  <c:v>40.794124670000002</c:v>
                </c:pt>
                <c:pt idx="159">
                  <c:v>40.794124670000002</c:v>
                </c:pt>
                <c:pt idx="160">
                  <c:v>40.794124670000002</c:v>
                </c:pt>
                <c:pt idx="161">
                  <c:v>40.794124670000002</c:v>
                </c:pt>
                <c:pt idx="162">
                  <c:v>40.794124670000002</c:v>
                </c:pt>
                <c:pt idx="163">
                  <c:v>40.794124670000002</c:v>
                </c:pt>
                <c:pt idx="164">
                  <c:v>40.794124670000002</c:v>
                </c:pt>
                <c:pt idx="165">
                  <c:v>40.794124670000002</c:v>
                </c:pt>
                <c:pt idx="166">
                  <c:v>40.794124670000002</c:v>
                </c:pt>
                <c:pt idx="167">
                  <c:v>40.794124670000002</c:v>
                </c:pt>
                <c:pt idx="168">
                  <c:v>40.794124670000002</c:v>
                </c:pt>
                <c:pt idx="169">
                  <c:v>40.794124670000002</c:v>
                </c:pt>
                <c:pt idx="170">
                  <c:v>40.794124670000002</c:v>
                </c:pt>
                <c:pt idx="171">
                  <c:v>40.794124670000002</c:v>
                </c:pt>
                <c:pt idx="172">
                  <c:v>40.794124670000002</c:v>
                </c:pt>
                <c:pt idx="173">
                  <c:v>40.794124670000002</c:v>
                </c:pt>
                <c:pt idx="174">
                  <c:v>40.794124670000002</c:v>
                </c:pt>
                <c:pt idx="175">
                  <c:v>40.794124670000002</c:v>
                </c:pt>
                <c:pt idx="176">
                  <c:v>40.794124670000002</c:v>
                </c:pt>
                <c:pt idx="177">
                  <c:v>40.794124670000002</c:v>
                </c:pt>
                <c:pt idx="178">
                  <c:v>40.794124670000002</c:v>
                </c:pt>
                <c:pt idx="179">
                  <c:v>40.794124670000002</c:v>
                </c:pt>
                <c:pt idx="180">
                  <c:v>40.794124670000002</c:v>
                </c:pt>
                <c:pt idx="181">
                  <c:v>40.794124670000002</c:v>
                </c:pt>
                <c:pt idx="182">
                  <c:v>40.794124670000002</c:v>
                </c:pt>
                <c:pt idx="183">
                  <c:v>40.794124670000002</c:v>
                </c:pt>
                <c:pt idx="184">
                  <c:v>40.794124670000002</c:v>
                </c:pt>
                <c:pt idx="185">
                  <c:v>40.794124670000002</c:v>
                </c:pt>
                <c:pt idx="186">
                  <c:v>40.794124670000002</c:v>
                </c:pt>
                <c:pt idx="187">
                  <c:v>40.794124670000002</c:v>
                </c:pt>
                <c:pt idx="188">
                  <c:v>40.794124670000002</c:v>
                </c:pt>
                <c:pt idx="189">
                  <c:v>40.794124670000002</c:v>
                </c:pt>
                <c:pt idx="190">
                  <c:v>40.794124670000002</c:v>
                </c:pt>
                <c:pt idx="191">
                  <c:v>40.794124670000002</c:v>
                </c:pt>
                <c:pt idx="192">
                  <c:v>40.794124670000002</c:v>
                </c:pt>
                <c:pt idx="193">
                  <c:v>40.794124670000002</c:v>
                </c:pt>
                <c:pt idx="194">
                  <c:v>40.794124670000002</c:v>
                </c:pt>
                <c:pt idx="195">
                  <c:v>40.794124670000002</c:v>
                </c:pt>
                <c:pt idx="196">
                  <c:v>40.794124670000002</c:v>
                </c:pt>
                <c:pt idx="197">
                  <c:v>40.794124670000002</c:v>
                </c:pt>
                <c:pt idx="198">
                  <c:v>40.794124670000002</c:v>
                </c:pt>
                <c:pt idx="199">
                  <c:v>40.794124670000002</c:v>
                </c:pt>
                <c:pt idx="200">
                  <c:v>40.794124670000002</c:v>
                </c:pt>
                <c:pt idx="201">
                  <c:v>40.794124670000002</c:v>
                </c:pt>
                <c:pt idx="202">
                  <c:v>40.794124670000002</c:v>
                </c:pt>
                <c:pt idx="203">
                  <c:v>40.794124670000002</c:v>
                </c:pt>
                <c:pt idx="204">
                  <c:v>40.794124670000002</c:v>
                </c:pt>
                <c:pt idx="205">
                  <c:v>40.794124670000002</c:v>
                </c:pt>
                <c:pt idx="206">
                  <c:v>40.794124670000002</c:v>
                </c:pt>
                <c:pt idx="207">
                  <c:v>40.794124670000002</c:v>
                </c:pt>
                <c:pt idx="208">
                  <c:v>40.794124670000002</c:v>
                </c:pt>
                <c:pt idx="209">
                  <c:v>40.794124670000002</c:v>
                </c:pt>
                <c:pt idx="210">
                  <c:v>40.794124670000002</c:v>
                </c:pt>
                <c:pt idx="211">
                  <c:v>40.794124670000002</c:v>
                </c:pt>
                <c:pt idx="212">
                  <c:v>40.794124670000002</c:v>
                </c:pt>
                <c:pt idx="213">
                  <c:v>40.794124670000002</c:v>
                </c:pt>
                <c:pt idx="214">
                  <c:v>40.794124670000002</c:v>
                </c:pt>
                <c:pt idx="215">
                  <c:v>40.794124670000002</c:v>
                </c:pt>
                <c:pt idx="216">
                  <c:v>40.794124670000002</c:v>
                </c:pt>
                <c:pt idx="217">
                  <c:v>40.794124670000002</c:v>
                </c:pt>
                <c:pt idx="218">
                  <c:v>40.794124670000002</c:v>
                </c:pt>
                <c:pt idx="219">
                  <c:v>40.794124670000002</c:v>
                </c:pt>
                <c:pt idx="220">
                  <c:v>40.794124670000002</c:v>
                </c:pt>
                <c:pt idx="221">
                  <c:v>40.794124670000002</c:v>
                </c:pt>
                <c:pt idx="222">
                  <c:v>40.794124670000002</c:v>
                </c:pt>
                <c:pt idx="223">
                  <c:v>40.794124670000002</c:v>
                </c:pt>
                <c:pt idx="224">
                  <c:v>40.794124670000002</c:v>
                </c:pt>
                <c:pt idx="225">
                  <c:v>40.794124670000002</c:v>
                </c:pt>
                <c:pt idx="226">
                  <c:v>40.794124670000002</c:v>
                </c:pt>
                <c:pt idx="227">
                  <c:v>40.794124670000002</c:v>
                </c:pt>
                <c:pt idx="228">
                  <c:v>40.794124670000002</c:v>
                </c:pt>
                <c:pt idx="229">
                  <c:v>40.794124670000002</c:v>
                </c:pt>
                <c:pt idx="230">
                  <c:v>40.794124670000002</c:v>
                </c:pt>
                <c:pt idx="231">
                  <c:v>40.794124670000002</c:v>
                </c:pt>
                <c:pt idx="232">
                  <c:v>40.794124670000002</c:v>
                </c:pt>
                <c:pt idx="233">
                  <c:v>40.794124670000002</c:v>
                </c:pt>
                <c:pt idx="234">
                  <c:v>40.794124670000002</c:v>
                </c:pt>
                <c:pt idx="235">
                  <c:v>40.794124670000002</c:v>
                </c:pt>
                <c:pt idx="236">
                  <c:v>40.794124670000002</c:v>
                </c:pt>
                <c:pt idx="237">
                  <c:v>40.794124670000002</c:v>
                </c:pt>
                <c:pt idx="238">
                  <c:v>40.794124670000002</c:v>
                </c:pt>
                <c:pt idx="239">
                  <c:v>40.794124670000002</c:v>
                </c:pt>
                <c:pt idx="240">
                  <c:v>40.794124670000002</c:v>
                </c:pt>
                <c:pt idx="241">
                  <c:v>40.794124670000002</c:v>
                </c:pt>
                <c:pt idx="242">
                  <c:v>40.794124670000002</c:v>
                </c:pt>
                <c:pt idx="243">
                  <c:v>40.794124670000002</c:v>
                </c:pt>
                <c:pt idx="244">
                  <c:v>40.794124670000002</c:v>
                </c:pt>
                <c:pt idx="245">
                  <c:v>40.794124670000002</c:v>
                </c:pt>
                <c:pt idx="246">
                  <c:v>40.794124670000002</c:v>
                </c:pt>
                <c:pt idx="247">
                  <c:v>40.794124670000002</c:v>
                </c:pt>
                <c:pt idx="248">
                  <c:v>40.794124670000002</c:v>
                </c:pt>
                <c:pt idx="249">
                  <c:v>40.794124670000002</c:v>
                </c:pt>
                <c:pt idx="250">
                  <c:v>40.794124670000002</c:v>
                </c:pt>
                <c:pt idx="251">
                  <c:v>40.794124670000002</c:v>
                </c:pt>
                <c:pt idx="252">
                  <c:v>40.794124670000002</c:v>
                </c:pt>
                <c:pt idx="253">
                  <c:v>40.794124670000002</c:v>
                </c:pt>
                <c:pt idx="254">
                  <c:v>40.794124670000002</c:v>
                </c:pt>
                <c:pt idx="255">
                  <c:v>40.794124670000002</c:v>
                </c:pt>
                <c:pt idx="256">
                  <c:v>40.794124670000002</c:v>
                </c:pt>
                <c:pt idx="257">
                  <c:v>40.794124670000002</c:v>
                </c:pt>
                <c:pt idx="258">
                  <c:v>40.794124670000002</c:v>
                </c:pt>
                <c:pt idx="259">
                  <c:v>40.794124670000002</c:v>
                </c:pt>
                <c:pt idx="260">
                  <c:v>40.794124670000002</c:v>
                </c:pt>
                <c:pt idx="261">
                  <c:v>40.794124670000002</c:v>
                </c:pt>
                <c:pt idx="262">
                  <c:v>40.794124670000002</c:v>
                </c:pt>
                <c:pt idx="263">
                  <c:v>40.794124670000002</c:v>
                </c:pt>
                <c:pt idx="264">
                  <c:v>40.794124670000002</c:v>
                </c:pt>
                <c:pt idx="265">
                  <c:v>40.794124670000002</c:v>
                </c:pt>
                <c:pt idx="266">
                  <c:v>40.794124670000002</c:v>
                </c:pt>
                <c:pt idx="267">
                  <c:v>40.794124670000002</c:v>
                </c:pt>
                <c:pt idx="268">
                  <c:v>40.794124670000002</c:v>
                </c:pt>
                <c:pt idx="269">
                  <c:v>40.794124670000002</c:v>
                </c:pt>
                <c:pt idx="270">
                  <c:v>40.794124670000002</c:v>
                </c:pt>
                <c:pt idx="271">
                  <c:v>40.794124670000002</c:v>
                </c:pt>
                <c:pt idx="272">
                  <c:v>40.794124670000002</c:v>
                </c:pt>
                <c:pt idx="273">
                  <c:v>40.794124670000002</c:v>
                </c:pt>
                <c:pt idx="274">
                  <c:v>40.794124670000002</c:v>
                </c:pt>
                <c:pt idx="275">
                  <c:v>40.794124670000002</c:v>
                </c:pt>
                <c:pt idx="276">
                  <c:v>40.794124670000002</c:v>
                </c:pt>
                <c:pt idx="277">
                  <c:v>40.794124670000002</c:v>
                </c:pt>
                <c:pt idx="278">
                  <c:v>40.794124670000002</c:v>
                </c:pt>
                <c:pt idx="279">
                  <c:v>40.794124670000002</c:v>
                </c:pt>
                <c:pt idx="280">
                  <c:v>40.794124670000002</c:v>
                </c:pt>
                <c:pt idx="281">
                  <c:v>40.794124670000002</c:v>
                </c:pt>
                <c:pt idx="282">
                  <c:v>40.794124670000002</c:v>
                </c:pt>
                <c:pt idx="283">
                  <c:v>40.794124670000002</c:v>
                </c:pt>
                <c:pt idx="284">
                  <c:v>40.794124670000002</c:v>
                </c:pt>
                <c:pt idx="285">
                  <c:v>40.794124670000002</c:v>
                </c:pt>
                <c:pt idx="286">
                  <c:v>40.794124670000002</c:v>
                </c:pt>
                <c:pt idx="287">
                  <c:v>40.794124670000002</c:v>
                </c:pt>
                <c:pt idx="288">
                  <c:v>40.794124670000002</c:v>
                </c:pt>
                <c:pt idx="289">
                  <c:v>40.794124670000002</c:v>
                </c:pt>
                <c:pt idx="290">
                  <c:v>40.794124670000002</c:v>
                </c:pt>
                <c:pt idx="291">
                  <c:v>40.794124670000002</c:v>
                </c:pt>
                <c:pt idx="292">
                  <c:v>40.794124670000002</c:v>
                </c:pt>
                <c:pt idx="293">
                  <c:v>40.794124670000002</c:v>
                </c:pt>
                <c:pt idx="294">
                  <c:v>40.794124670000002</c:v>
                </c:pt>
                <c:pt idx="295">
                  <c:v>40.794124670000002</c:v>
                </c:pt>
                <c:pt idx="296">
                  <c:v>40.794124670000002</c:v>
                </c:pt>
                <c:pt idx="297">
                  <c:v>40.794124670000002</c:v>
                </c:pt>
                <c:pt idx="298">
                  <c:v>40.794124670000002</c:v>
                </c:pt>
                <c:pt idx="299">
                  <c:v>40.794124670000002</c:v>
                </c:pt>
                <c:pt idx="300">
                  <c:v>40.794124670000002</c:v>
                </c:pt>
                <c:pt idx="301">
                  <c:v>40.794124670000002</c:v>
                </c:pt>
                <c:pt idx="302">
                  <c:v>40.794124670000002</c:v>
                </c:pt>
                <c:pt idx="303">
                  <c:v>40.794124670000002</c:v>
                </c:pt>
                <c:pt idx="304">
                  <c:v>40.794124670000002</c:v>
                </c:pt>
                <c:pt idx="305">
                  <c:v>40.794124670000002</c:v>
                </c:pt>
                <c:pt idx="306">
                  <c:v>40.794124670000002</c:v>
                </c:pt>
                <c:pt idx="307">
                  <c:v>40.794124670000002</c:v>
                </c:pt>
                <c:pt idx="308">
                  <c:v>40.794124670000002</c:v>
                </c:pt>
                <c:pt idx="309">
                  <c:v>40.794124670000002</c:v>
                </c:pt>
                <c:pt idx="310">
                  <c:v>40.794124670000002</c:v>
                </c:pt>
                <c:pt idx="311">
                  <c:v>40.794124670000002</c:v>
                </c:pt>
                <c:pt idx="312">
                  <c:v>40.794124670000002</c:v>
                </c:pt>
                <c:pt idx="313">
                  <c:v>40.794124670000002</c:v>
                </c:pt>
                <c:pt idx="314">
                  <c:v>40.794124670000002</c:v>
                </c:pt>
                <c:pt idx="315">
                  <c:v>40.794124670000002</c:v>
                </c:pt>
                <c:pt idx="316">
                  <c:v>40.794124670000002</c:v>
                </c:pt>
                <c:pt idx="317">
                  <c:v>40.794124670000002</c:v>
                </c:pt>
                <c:pt idx="318">
                  <c:v>40.794124670000002</c:v>
                </c:pt>
                <c:pt idx="319">
                  <c:v>40.794124670000002</c:v>
                </c:pt>
                <c:pt idx="320">
                  <c:v>40.794124670000002</c:v>
                </c:pt>
                <c:pt idx="321">
                  <c:v>40.794124670000002</c:v>
                </c:pt>
                <c:pt idx="322">
                  <c:v>40.794124670000002</c:v>
                </c:pt>
                <c:pt idx="323">
                  <c:v>40.794124670000002</c:v>
                </c:pt>
                <c:pt idx="324">
                  <c:v>40.794124670000002</c:v>
                </c:pt>
                <c:pt idx="325">
                  <c:v>40.794124670000002</c:v>
                </c:pt>
                <c:pt idx="326">
                  <c:v>40.794124670000002</c:v>
                </c:pt>
                <c:pt idx="327">
                  <c:v>40.794124670000002</c:v>
                </c:pt>
                <c:pt idx="328">
                  <c:v>40.794124670000002</c:v>
                </c:pt>
                <c:pt idx="329">
                  <c:v>40.794124670000002</c:v>
                </c:pt>
                <c:pt idx="330">
                  <c:v>40.794124670000002</c:v>
                </c:pt>
                <c:pt idx="331">
                  <c:v>40.794124670000002</c:v>
                </c:pt>
                <c:pt idx="332">
                  <c:v>40.794124670000002</c:v>
                </c:pt>
                <c:pt idx="333">
                  <c:v>40.794124670000002</c:v>
                </c:pt>
                <c:pt idx="334">
                  <c:v>40.794124670000002</c:v>
                </c:pt>
                <c:pt idx="335">
                  <c:v>40.794124670000002</c:v>
                </c:pt>
                <c:pt idx="336">
                  <c:v>40.794124670000002</c:v>
                </c:pt>
                <c:pt idx="337">
                  <c:v>40.794124670000002</c:v>
                </c:pt>
                <c:pt idx="338">
                  <c:v>40.794124670000002</c:v>
                </c:pt>
                <c:pt idx="339">
                  <c:v>40.794124670000002</c:v>
                </c:pt>
                <c:pt idx="340">
                  <c:v>40.794124670000002</c:v>
                </c:pt>
                <c:pt idx="341">
                  <c:v>40.794124670000002</c:v>
                </c:pt>
                <c:pt idx="342">
                  <c:v>40.794124670000002</c:v>
                </c:pt>
                <c:pt idx="343">
                  <c:v>40.794124670000002</c:v>
                </c:pt>
                <c:pt idx="344">
                  <c:v>40.794124670000002</c:v>
                </c:pt>
                <c:pt idx="345">
                  <c:v>40.794124670000002</c:v>
                </c:pt>
                <c:pt idx="346">
                  <c:v>40.794124670000002</c:v>
                </c:pt>
                <c:pt idx="347">
                  <c:v>40.794124670000002</c:v>
                </c:pt>
                <c:pt idx="348">
                  <c:v>40.794124670000002</c:v>
                </c:pt>
                <c:pt idx="349">
                  <c:v>40.794124670000002</c:v>
                </c:pt>
                <c:pt idx="350">
                  <c:v>40.794124670000002</c:v>
                </c:pt>
                <c:pt idx="351">
                  <c:v>40.794124670000002</c:v>
                </c:pt>
                <c:pt idx="352">
                  <c:v>40.794124670000002</c:v>
                </c:pt>
                <c:pt idx="353">
                  <c:v>40.794124670000002</c:v>
                </c:pt>
                <c:pt idx="354">
                  <c:v>40.794124670000002</c:v>
                </c:pt>
                <c:pt idx="355">
                  <c:v>40.794124670000002</c:v>
                </c:pt>
                <c:pt idx="356">
                  <c:v>40.794124670000002</c:v>
                </c:pt>
                <c:pt idx="357">
                  <c:v>40.794124670000002</c:v>
                </c:pt>
                <c:pt idx="358">
                  <c:v>40.794124670000002</c:v>
                </c:pt>
                <c:pt idx="359">
                  <c:v>40.794124670000002</c:v>
                </c:pt>
                <c:pt idx="360">
                  <c:v>40.794124670000002</c:v>
                </c:pt>
                <c:pt idx="361">
                  <c:v>40.794124670000002</c:v>
                </c:pt>
                <c:pt idx="362">
                  <c:v>40.794124670000002</c:v>
                </c:pt>
                <c:pt idx="363">
                  <c:v>40.794124670000002</c:v>
                </c:pt>
                <c:pt idx="364">
                  <c:v>40.794124670000002</c:v>
                </c:pt>
                <c:pt idx="365">
                  <c:v>40.794124670000002</c:v>
                </c:pt>
                <c:pt idx="366">
                  <c:v>40.794124670000002</c:v>
                </c:pt>
                <c:pt idx="367">
                  <c:v>40.794124670000002</c:v>
                </c:pt>
                <c:pt idx="368">
                  <c:v>40.794124670000002</c:v>
                </c:pt>
                <c:pt idx="369">
                  <c:v>40.794124670000002</c:v>
                </c:pt>
                <c:pt idx="370">
                  <c:v>40.794124670000002</c:v>
                </c:pt>
                <c:pt idx="371">
                  <c:v>40.794124670000002</c:v>
                </c:pt>
                <c:pt idx="372">
                  <c:v>40.794124670000002</c:v>
                </c:pt>
                <c:pt idx="373">
                  <c:v>40.794124670000002</c:v>
                </c:pt>
                <c:pt idx="374">
                  <c:v>40.794124670000002</c:v>
                </c:pt>
                <c:pt idx="375">
                  <c:v>40.794124670000002</c:v>
                </c:pt>
                <c:pt idx="376">
                  <c:v>40.794124670000002</c:v>
                </c:pt>
                <c:pt idx="377">
                  <c:v>40.794124670000002</c:v>
                </c:pt>
                <c:pt idx="378">
                  <c:v>40.794124670000002</c:v>
                </c:pt>
                <c:pt idx="379">
                  <c:v>40.794124670000002</c:v>
                </c:pt>
                <c:pt idx="380">
                  <c:v>40.794124670000002</c:v>
                </c:pt>
                <c:pt idx="381">
                  <c:v>40.794124670000002</c:v>
                </c:pt>
                <c:pt idx="382">
                  <c:v>40.794124670000002</c:v>
                </c:pt>
                <c:pt idx="383">
                  <c:v>40.794124670000002</c:v>
                </c:pt>
                <c:pt idx="384">
                  <c:v>40.794124670000002</c:v>
                </c:pt>
                <c:pt idx="385">
                  <c:v>40.794124670000002</c:v>
                </c:pt>
                <c:pt idx="386">
                  <c:v>40.794124670000002</c:v>
                </c:pt>
                <c:pt idx="387">
                  <c:v>40.794124670000002</c:v>
                </c:pt>
                <c:pt idx="388">
                  <c:v>40.794124670000002</c:v>
                </c:pt>
                <c:pt idx="389">
                  <c:v>40.794124670000002</c:v>
                </c:pt>
                <c:pt idx="390">
                  <c:v>40.794124670000002</c:v>
                </c:pt>
                <c:pt idx="391">
                  <c:v>40.794124670000002</c:v>
                </c:pt>
                <c:pt idx="392">
                  <c:v>40.794124670000002</c:v>
                </c:pt>
                <c:pt idx="393">
                  <c:v>40.794124670000002</c:v>
                </c:pt>
                <c:pt idx="394">
                  <c:v>40.794124670000002</c:v>
                </c:pt>
                <c:pt idx="395">
                  <c:v>40.794124670000002</c:v>
                </c:pt>
                <c:pt idx="396">
                  <c:v>40.794124670000002</c:v>
                </c:pt>
                <c:pt idx="397">
                  <c:v>40.794124670000002</c:v>
                </c:pt>
                <c:pt idx="398">
                  <c:v>40.794124670000002</c:v>
                </c:pt>
                <c:pt idx="399">
                  <c:v>40.794124670000002</c:v>
                </c:pt>
                <c:pt idx="400">
                  <c:v>40.794124670000002</c:v>
                </c:pt>
                <c:pt idx="401">
                  <c:v>40.794124670000002</c:v>
                </c:pt>
                <c:pt idx="402">
                  <c:v>40.794124670000002</c:v>
                </c:pt>
                <c:pt idx="403">
                  <c:v>40.794124670000002</c:v>
                </c:pt>
                <c:pt idx="404">
                  <c:v>40.794124670000002</c:v>
                </c:pt>
                <c:pt idx="405">
                  <c:v>40.794124670000002</c:v>
                </c:pt>
                <c:pt idx="406">
                  <c:v>40.794124670000002</c:v>
                </c:pt>
                <c:pt idx="407">
                  <c:v>40.794124670000002</c:v>
                </c:pt>
                <c:pt idx="408">
                  <c:v>40.794124670000002</c:v>
                </c:pt>
                <c:pt idx="409">
                  <c:v>40.794124670000002</c:v>
                </c:pt>
                <c:pt idx="410">
                  <c:v>40.794124670000002</c:v>
                </c:pt>
                <c:pt idx="411">
                  <c:v>40.794124670000002</c:v>
                </c:pt>
                <c:pt idx="412">
                  <c:v>40.794124670000002</c:v>
                </c:pt>
                <c:pt idx="413">
                  <c:v>40.794124670000002</c:v>
                </c:pt>
                <c:pt idx="414">
                  <c:v>40.794124670000002</c:v>
                </c:pt>
                <c:pt idx="415">
                  <c:v>40.794124670000002</c:v>
                </c:pt>
                <c:pt idx="416">
                  <c:v>40.794124670000002</c:v>
                </c:pt>
                <c:pt idx="417">
                  <c:v>40.794124670000002</c:v>
                </c:pt>
                <c:pt idx="418">
                  <c:v>40.794124670000002</c:v>
                </c:pt>
                <c:pt idx="419">
                  <c:v>40.794124670000002</c:v>
                </c:pt>
                <c:pt idx="420">
                  <c:v>40.794124670000002</c:v>
                </c:pt>
                <c:pt idx="421">
                  <c:v>40.794124670000002</c:v>
                </c:pt>
                <c:pt idx="422">
                  <c:v>40.794124670000002</c:v>
                </c:pt>
                <c:pt idx="423">
                  <c:v>40.794124670000002</c:v>
                </c:pt>
                <c:pt idx="424">
                  <c:v>40.794124670000002</c:v>
                </c:pt>
                <c:pt idx="425">
                  <c:v>40.794124670000002</c:v>
                </c:pt>
                <c:pt idx="426">
                  <c:v>40.794124670000002</c:v>
                </c:pt>
                <c:pt idx="427">
                  <c:v>40.794124670000002</c:v>
                </c:pt>
                <c:pt idx="428">
                  <c:v>40.794124670000002</c:v>
                </c:pt>
                <c:pt idx="429">
                  <c:v>40.794124670000002</c:v>
                </c:pt>
                <c:pt idx="430">
                  <c:v>40.794124670000002</c:v>
                </c:pt>
                <c:pt idx="431">
                  <c:v>40.794124670000002</c:v>
                </c:pt>
                <c:pt idx="432">
                  <c:v>40.794124670000002</c:v>
                </c:pt>
                <c:pt idx="433">
                  <c:v>40.794124670000002</c:v>
                </c:pt>
                <c:pt idx="434">
                  <c:v>40.794124670000002</c:v>
                </c:pt>
                <c:pt idx="435">
                  <c:v>40.794124670000002</c:v>
                </c:pt>
                <c:pt idx="436">
                  <c:v>40.794124670000002</c:v>
                </c:pt>
                <c:pt idx="437">
                  <c:v>40.794124670000002</c:v>
                </c:pt>
                <c:pt idx="438">
                  <c:v>40.794124670000002</c:v>
                </c:pt>
                <c:pt idx="439">
                  <c:v>40.794124670000002</c:v>
                </c:pt>
                <c:pt idx="440">
                  <c:v>40.794124670000002</c:v>
                </c:pt>
                <c:pt idx="441">
                  <c:v>40.794124670000002</c:v>
                </c:pt>
                <c:pt idx="442">
                  <c:v>40.794124670000002</c:v>
                </c:pt>
                <c:pt idx="443">
                  <c:v>40.794124670000002</c:v>
                </c:pt>
                <c:pt idx="444">
                  <c:v>40.794124670000002</c:v>
                </c:pt>
                <c:pt idx="445">
                  <c:v>40.794124670000002</c:v>
                </c:pt>
                <c:pt idx="446">
                  <c:v>40.794124670000002</c:v>
                </c:pt>
                <c:pt idx="447">
                  <c:v>40.794124670000002</c:v>
                </c:pt>
                <c:pt idx="448">
                  <c:v>40.794124670000002</c:v>
                </c:pt>
                <c:pt idx="449">
                  <c:v>40.794124670000002</c:v>
                </c:pt>
                <c:pt idx="450">
                  <c:v>40.794124670000002</c:v>
                </c:pt>
                <c:pt idx="451">
                  <c:v>40.794124670000002</c:v>
                </c:pt>
                <c:pt idx="452">
                  <c:v>40.794124670000002</c:v>
                </c:pt>
                <c:pt idx="453">
                  <c:v>40.794124670000002</c:v>
                </c:pt>
                <c:pt idx="454">
                  <c:v>40.794124670000002</c:v>
                </c:pt>
                <c:pt idx="455">
                  <c:v>40.794124670000002</c:v>
                </c:pt>
                <c:pt idx="456">
                  <c:v>40.794124670000002</c:v>
                </c:pt>
                <c:pt idx="457">
                  <c:v>40.794124670000002</c:v>
                </c:pt>
                <c:pt idx="458">
                  <c:v>40.794124670000002</c:v>
                </c:pt>
                <c:pt idx="459">
                  <c:v>40.794124670000002</c:v>
                </c:pt>
                <c:pt idx="460">
                  <c:v>40.794124670000002</c:v>
                </c:pt>
                <c:pt idx="461">
                  <c:v>40.794124670000002</c:v>
                </c:pt>
                <c:pt idx="462">
                  <c:v>40.794124670000002</c:v>
                </c:pt>
                <c:pt idx="463">
                  <c:v>40.794124670000002</c:v>
                </c:pt>
                <c:pt idx="464">
                  <c:v>40.794124670000002</c:v>
                </c:pt>
                <c:pt idx="465">
                  <c:v>40.794124670000002</c:v>
                </c:pt>
                <c:pt idx="466">
                  <c:v>40.794124670000002</c:v>
                </c:pt>
                <c:pt idx="467">
                  <c:v>40.794124670000002</c:v>
                </c:pt>
                <c:pt idx="468">
                  <c:v>40.794124670000002</c:v>
                </c:pt>
                <c:pt idx="469">
                  <c:v>40.794124670000002</c:v>
                </c:pt>
                <c:pt idx="470">
                  <c:v>40.794124670000002</c:v>
                </c:pt>
                <c:pt idx="471">
                  <c:v>40.794124670000002</c:v>
                </c:pt>
                <c:pt idx="472">
                  <c:v>40.794124670000002</c:v>
                </c:pt>
                <c:pt idx="473">
                  <c:v>40.794124670000002</c:v>
                </c:pt>
                <c:pt idx="474">
                  <c:v>40.794124670000002</c:v>
                </c:pt>
                <c:pt idx="475">
                  <c:v>40.794124670000002</c:v>
                </c:pt>
                <c:pt idx="476">
                  <c:v>40.794124670000002</c:v>
                </c:pt>
                <c:pt idx="477">
                  <c:v>40.794124670000002</c:v>
                </c:pt>
                <c:pt idx="478">
                  <c:v>40.794124670000002</c:v>
                </c:pt>
                <c:pt idx="479">
                  <c:v>40.794124670000002</c:v>
                </c:pt>
                <c:pt idx="480">
                  <c:v>40.794124670000002</c:v>
                </c:pt>
                <c:pt idx="481">
                  <c:v>40.794124670000002</c:v>
                </c:pt>
                <c:pt idx="482">
                  <c:v>40.794124670000002</c:v>
                </c:pt>
                <c:pt idx="483">
                  <c:v>40.794124670000002</c:v>
                </c:pt>
                <c:pt idx="484">
                  <c:v>40.794124670000002</c:v>
                </c:pt>
                <c:pt idx="485">
                  <c:v>40.794124670000002</c:v>
                </c:pt>
                <c:pt idx="486">
                  <c:v>40.794124670000002</c:v>
                </c:pt>
                <c:pt idx="487">
                  <c:v>40.794124670000002</c:v>
                </c:pt>
                <c:pt idx="488">
                  <c:v>40.794124670000002</c:v>
                </c:pt>
                <c:pt idx="489">
                  <c:v>40.794124670000002</c:v>
                </c:pt>
                <c:pt idx="490">
                  <c:v>40.794124670000002</c:v>
                </c:pt>
                <c:pt idx="491">
                  <c:v>40.794124670000002</c:v>
                </c:pt>
                <c:pt idx="492">
                  <c:v>40.794124670000002</c:v>
                </c:pt>
                <c:pt idx="493">
                  <c:v>40.794124670000002</c:v>
                </c:pt>
                <c:pt idx="494">
                  <c:v>40.794124670000002</c:v>
                </c:pt>
                <c:pt idx="495">
                  <c:v>40.794124670000002</c:v>
                </c:pt>
                <c:pt idx="496">
                  <c:v>40.794124670000002</c:v>
                </c:pt>
                <c:pt idx="497">
                  <c:v>40.794124670000002</c:v>
                </c:pt>
                <c:pt idx="498">
                  <c:v>40.794124670000002</c:v>
                </c:pt>
                <c:pt idx="499">
                  <c:v>40.794124670000002</c:v>
                </c:pt>
                <c:pt idx="500">
                  <c:v>40.794124670000002</c:v>
                </c:pt>
                <c:pt idx="501">
                  <c:v>40.794124670000002</c:v>
                </c:pt>
                <c:pt idx="502">
                  <c:v>40.794124670000002</c:v>
                </c:pt>
                <c:pt idx="503">
                  <c:v>40.794124670000002</c:v>
                </c:pt>
                <c:pt idx="504">
                  <c:v>40.794124670000002</c:v>
                </c:pt>
                <c:pt idx="505">
                  <c:v>40.794124670000002</c:v>
                </c:pt>
                <c:pt idx="506">
                  <c:v>40.794124670000002</c:v>
                </c:pt>
                <c:pt idx="507">
                  <c:v>40.794124670000002</c:v>
                </c:pt>
                <c:pt idx="508">
                  <c:v>40.794124670000002</c:v>
                </c:pt>
                <c:pt idx="509">
                  <c:v>40.794124670000002</c:v>
                </c:pt>
                <c:pt idx="510">
                  <c:v>40.794124670000002</c:v>
                </c:pt>
                <c:pt idx="511">
                  <c:v>40.794124670000002</c:v>
                </c:pt>
                <c:pt idx="512">
                  <c:v>40.794124670000002</c:v>
                </c:pt>
                <c:pt idx="513">
                  <c:v>40.794124670000002</c:v>
                </c:pt>
                <c:pt idx="514">
                  <c:v>40.794124670000002</c:v>
                </c:pt>
                <c:pt idx="515">
                  <c:v>40.794124670000002</c:v>
                </c:pt>
                <c:pt idx="516">
                  <c:v>40.794124670000002</c:v>
                </c:pt>
                <c:pt idx="517">
                  <c:v>40.794124670000002</c:v>
                </c:pt>
                <c:pt idx="518">
                  <c:v>40.794124670000002</c:v>
                </c:pt>
                <c:pt idx="519">
                  <c:v>40.794124670000002</c:v>
                </c:pt>
                <c:pt idx="520">
                  <c:v>40.794124670000002</c:v>
                </c:pt>
                <c:pt idx="521">
                  <c:v>40.794124670000002</c:v>
                </c:pt>
                <c:pt idx="522">
                  <c:v>40.794124670000002</c:v>
                </c:pt>
                <c:pt idx="523">
                  <c:v>40.794124670000002</c:v>
                </c:pt>
                <c:pt idx="524">
                  <c:v>40.794124670000002</c:v>
                </c:pt>
                <c:pt idx="525">
                  <c:v>40.794124670000002</c:v>
                </c:pt>
                <c:pt idx="526">
                  <c:v>40.794124670000002</c:v>
                </c:pt>
                <c:pt idx="527">
                  <c:v>40.794124670000002</c:v>
                </c:pt>
                <c:pt idx="528">
                  <c:v>40.794124670000002</c:v>
                </c:pt>
                <c:pt idx="529">
                  <c:v>40.794124670000002</c:v>
                </c:pt>
                <c:pt idx="530">
                  <c:v>40.794124670000002</c:v>
                </c:pt>
                <c:pt idx="531">
                  <c:v>40.794124670000002</c:v>
                </c:pt>
                <c:pt idx="532">
                  <c:v>40.794124670000002</c:v>
                </c:pt>
                <c:pt idx="533">
                  <c:v>40.794124670000002</c:v>
                </c:pt>
                <c:pt idx="534">
                  <c:v>40.794124670000002</c:v>
                </c:pt>
                <c:pt idx="535">
                  <c:v>40.794124670000002</c:v>
                </c:pt>
                <c:pt idx="536">
                  <c:v>40.794124670000002</c:v>
                </c:pt>
                <c:pt idx="537">
                  <c:v>40.794124670000002</c:v>
                </c:pt>
                <c:pt idx="538">
                  <c:v>40.794124670000002</c:v>
                </c:pt>
                <c:pt idx="539">
                  <c:v>40.794124670000002</c:v>
                </c:pt>
                <c:pt idx="540">
                  <c:v>40.794124670000002</c:v>
                </c:pt>
                <c:pt idx="541">
                  <c:v>40.794124670000002</c:v>
                </c:pt>
                <c:pt idx="542">
                  <c:v>40.794124670000002</c:v>
                </c:pt>
                <c:pt idx="543">
                  <c:v>40.794124670000002</c:v>
                </c:pt>
                <c:pt idx="544">
                  <c:v>40.794124670000002</c:v>
                </c:pt>
                <c:pt idx="545">
                  <c:v>40.794124670000002</c:v>
                </c:pt>
                <c:pt idx="546">
                  <c:v>40.794124670000002</c:v>
                </c:pt>
                <c:pt idx="547">
                  <c:v>40.794124670000002</c:v>
                </c:pt>
                <c:pt idx="548">
                  <c:v>40.794124670000002</c:v>
                </c:pt>
                <c:pt idx="549">
                  <c:v>40.794124670000002</c:v>
                </c:pt>
                <c:pt idx="550">
                  <c:v>40.794124670000002</c:v>
                </c:pt>
                <c:pt idx="551">
                  <c:v>40.794124670000002</c:v>
                </c:pt>
                <c:pt idx="552">
                  <c:v>40.794124670000002</c:v>
                </c:pt>
                <c:pt idx="553">
                  <c:v>40.794124670000002</c:v>
                </c:pt>
                <c:pt idx="554">
                  <c:v>40.794124670000002</c:v>
                </c:pt>
                <c:pt idx="555">
                  <c:v>40.794124670000002</c:v>
                </c:pt>
                <c:pt idx="556">
                  <c:v>40.794124670000002</c:v>
                </c:pt>
                <c:pt idx="557">
                  <c:v>40.794124670000002</c:v>
                </c:pt>
                <c:pt idx="558">
                  <c:v>40.794124670000002</c:v>
                </c:pt>
                <c:pt idx="559">
                  <c:v>40.794124670000002</c:v>
                </c:pt>
                <c:pt idx="560">
                  <c:v>40.794124670000002</c:v>
                </c:pt>
                <c:pt idx="561">
                  <c:v>40.794124670000002</c:v>
                </c:pt>
                <c:pt idx="562">
                  <c:v>40.794124670000002</c:v>
                </c:pt>
                <c:pt idx="563">
                  <c:v>40.794124670000002</c:v>
                </c:pt>
                <c:pt idx="564">
                  <c:v>40.794124670000002</c:v>
                </c:pt>
                <c:pt idx="565">
                  <c:v>40.794124670000002</c:v>
                </c:pt>
                <c:pt idx="566">
                  <c:v>40.794124670000002</c:v>
                </c:pt>
                <c:pt idx="567">
                  <c:v>40.794124670000002</c:v>
                </c:pt>
                <c:pt idx="568">
                  <c:v>40.794124670000002</c:v>
                </c:pt>
                <c:pt idx="569">
                  <c:v>40.794124670000002</c:v>
                </c:pt>
                <c:pt idx="570">
                  <c:v>40.794124670000002</c:v>
                </c:pt>
                <c:pt idx="571">
                  <c:v>40.794124670000002</c:v>
                </c:pt>
                <c:pt idx="572">
                  <c:v>40.794124670000002</c:v>
                </c:pt>
                <c:pt idx="573">
                  <c:v>40.794124670000002</c:v>
                </c:pt>
                <c:pt idx="574">
                  <c:v>40.794124670000002</c:v>
                </c:pt>
                <c:pt idx="575">
                  <c:v>40.794124670000002</c:v>
                </c:pt>
                <c:pt idx="576">
                  <c:v>40.794124670000002</c:v>
                </c:pt>
                <c:pt idx="577">
                  <c:v>40.794124670000002</c:v>
                </c:pt>
                <c:pt idx="578">
                  <c:v>40.794124670000002</c:v>
                </c:pt>
                <c:pt idx="579">
                  <c:v>40.794124670000002</c:v>
                </c:pt>
                <c:pt idx="580">
                  <c:v>40.794124670000002</c:v>
                </c:pt>
                <c:pt idx="581">
                  <c:v>40.794124670000002</c:v>
                </c:pt>
                <c:pt idx="582">
                  <c:v>40.794124670000002</c:v>
                </c:pt>
                <c:pt idx="583">
                  <c:v>40.794124670000002</c:v>
                </c:pt>
                <c:pt idx="584">
                  <c:v>40.794124670000002</c:v>
                </c:pt>
                <c:pt idx="585">
                  <c:v>40.794124670000002</c:v>
                </c:pt>
                <c:pt idx="586">
                  <c:v>40.794124670000002</c:v>
                </c:pt>
                <c:pt idx="587">
                  <c:v>40.794124670000002</c:v>
                </c:pt>
                <c:pt idx="588">
                  <c:v>40.794124670000002</c:v>
                </c:pt>
                <c:pt idx="589">
                  <c:v>40.794124670000002</c:v>
                </c:pt>
                <c:pt idx="590">
                  <c:v>40.794124670000002</c:v>
                </c:pt>
                <c:pt idx="591">
                  <c:v>40.794124670000002</c:v>
                </c:pt>
                <c:pt idx="592">
                  <c:v>40.794124670000002</c:v>
                </c:pt>
                <c:pt idx="593">
                  <c:v>40.794124670000002</c:v>
                </c:pt>
                <c:pt idx="594">
                  <c:v>40.794124670000002</c:v>
                </c:pt>
                <c:pt idx="595">
                  <c:v>40.794124670000002</c:v>
                </c:pt>
                <c:pt idx="596">
                  <c:v>40.794124670000002</c:v>
                </c:pt>
                <c:pt idx="597">
                  <c:v>40.794124670000002</c:v>
                </c:pt>
                <c:pt idx="598">
                  <c:v>40.794124670000002</c:v>
                </c:pt>
                <c:pt idx="599">
                  <c:v>40.794124670000002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D-4686-A429-70A477E1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8383"/>
        <c:axId val="213601663"/>
      </c:scatterChart>
      <c:valAx>
        <c:axId val="213608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601663"/>
        <c:crosses val="autoZero"/>
        <c:crossBetween val="midCat"/>
      </c:valAx>
      <c:valAx>
        <c:axId val="213601663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608383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Chart No. 3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Error (1)</c:v>
          </c:tx>
          <c:marker>
            <c:symbol val="none"/>
          </c:marker>
          <c:xVal>
            <c:numRef>
              <c:f>'Report PID'!$C$11:$C$610</c:f>
              <c:numCache>
                <c:formatCode>General</c:formatCode>
                <c:ptCount val="6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</c:numCache>
            </c:numRef>
          </c:xVal>
          <c:yVal>
            <c:numRef>
              <c:f>'Report PID'!$AS$11:$AS$610</c:f>
              <c:numCache>
                <c:formatCode>General</c:formatCode>
                <c:ptCount val="600"/>
                <c:pt idx="0">
                  <c:v>-1.6025722970880452E-11</c:v>
                </c:pt>
                <c:pt idx="1">
                  <c:v>-1.6025722970880452E-11</c:v>
                </c:pt>
                <c:pt idx="2">
                  <c:v>-6.5599081722211849E-11</c:v>
                </c:pt>
                <c:pt idx="3">
                  <c:v>4.2682515299929944E-11</c:v>
                </c:pt>
                <c:pt idx="4">
                  <c:v>-3.4708321550169787E-10</c:v>
                </c:pt>
                <c:pt idx="5">
                  <c:v>8.3910748571724983E-10</c:v>
                </c:pt>
                <c:pt idx="6">
                  <c:v>-2.9568798964874075E-9</c:v>
                </c:pt>
                <c:pt idx="7">
                  <c:v>9.0021943321971774E-9</c:v>
                </c:pt>
                <c:pt idx="8">
                  <c:v>-2.885615408843023E-8</c:v>
                </c:pt>
                <c:pt idx="9">
                  <c:v>9.0812471498225025E-8</c:v>
                </c:pt>
                <c:pt idx="10">
                  <c:v>-2.8762820939221003E-7</c:v>
                </c:pt>
                <c:pt idx="11">
                  <c:v>9.0898575685116615E-7</c:v>
                </c:pt>
                <c:pt idx="12">
                  <c:v>-2.8748229845376727E-6</c:v>
                </c:pt>
                <c:pt idx="13">
                  <c:v>9.0897852876992141E-6</c:v>
                </c:pt>
                <c:pt idx="14">
                  <c:v>-2.8743109741355965E-5</c:v>
                </c:pt>
                <c:pt idx="15">
                  <c:v>9.0886894692943088E-5</c:v>
                </c:pt>
                <c:pt idx="16">
                  <c:v>-2.873908842729378E-4</c:v>
                </c:pt>
                <c:pt idx="17">
                  <c:v>9.0874767423770213E-4</c:v>
                </c:pt>
                <c:pt idx="18">
                  <c:v>-1.6797522698252009E-3</c:v>
                </c:pt>
                <c:pt idx="19">
                  <c:v>9.1645771987302282E-4</c:v>
                </c:pt>
                <c:pt idx="20">
                  <c:v>-1.6721193246462462E-3</c:v>
                </c:pt>
                <c:pt idx="21">
                  <c:v>9.2401433560020509E-4</c:v>
                </c:pt>
                <c:pt idx="22">
                  <c:v>-1.6646382750763423E-3</c:v>
                </c:pt>
                <c:pt idx="23">
                  <c:v>9.3142057467439083E-4</c:v>
                </c:pt>
                <c:pt idx="24">
                  <c:v>-1.6573060983928656E-3</c:v>
                </c:pt>
                <c:pt idx="25">
                  <c:v>9.3867942959107613E-4</c:v>
                </c:pt>
                <c:pt idx="26">
                  <c:v>-1.6501198320253252E-3</c:v>
                </c:pt>
                <c:pt idx="27">
                  <c:v>9.4579383329495669E-4</c:v>
                </c:pt>
                <c:pt idx="28">
                  <c:v>-1.6430765723585239E-3</c:v>
                </c:pt>
                <c:pt idx="29">
                  <c:v>9.527666603650431E-4</c:v>
                </c:pt>
                <c:pt idx="30">
                  <c:v>-1.6361734735590972E-3</c:v>
                </c:pt>
                <c:pt idx="31">
                  <c:v>9.5960072817646846E-4</c:v>
                </c:pt>
                <c:pt idx="32">
                  <c:v>-1.6294077464257838E-3</c:v>
                </c:pt>
                <c:pt idx="33">
                  <c:v>9.662987980384941E-4</c:v>
                </c:pt>
                <c:pt idx="34">
                  <c:v>-1.6227766572624346E-3</c:v>
                </c:pt>
                <c:pt idx="35">
                  <c:v>9.7286357631020336E-4</c:v>
                </c:pt>
                <c:pt idx="36">
                  <c:v>-1.616277526773402E-3</c:v>
                </c:pt>
                <c:pt idx="37">
                  <c:v>9.7929771549431165E-4</c:v>
                </c:pt>
                <c:pt idx="38">
                  <c:v>-1.6099077289811704E-3</c:v>
                </c:pt>
                <c:pt idx="39">
                  <c:v>9.8560381530866437E-4</c:v>
                </c:pt>
                <c:pt idx="40">
                  <c:v>-1.6036646901649476E-3</c:v>
                </c:pt>
                <c:pt idx="41">
                  <c:v>9.9178442373670361E-4</c:v>
                </c:pt>
                <c:pt idx="42">
                  <c:v>-1.5975458878211412E-3</c:v>
                </c:pt>
                <c:pt idx="43">
                  <c:v>9.9784203805704415E-4</c:v>
                </c:pt>
                <c:pt idx="44">
                  <c:v>-1.5915488496440133E-3</c:v>
                </c:pt>
                <c:pt idx="45">
                  <c:v>1.0037791058524449E-3</c:v>
                </c:pt>
                <c:pt idx="46">
                  <c:v>-1.5856711525265865E-3</c:v>
                </c:pt>
                <c:pt idx="47">
                  <c:v>1.0095980259986702E-3</c:v>
                </c:pt>
                <c:pt idx="48">
                  <c:v>-1.5799104215818004E-3</c:v>
                </c:pt>
                <c:pt idx="49">
                  <c:v>1.0153011496340269E-3</c:v>
                </c:pt>
                <c:pt idx="50">
                  <c:v>-1.5742643291828528E-3</c:v>
                </c:pt>
                <c:pt idx="51">
                  <c:v>5.2089078110896026E-4</c:v>
                </c:pt>
                <c:pt idx="52">
                  <c:v>-2.5637305940226442E-3</c:v>
                </c:pt>
                <c:pt idx="53">
                  <c:v>-4.5868082108242448E-4</c:v>
                </c:pt>
                <c:pt idx="54">
                  <c:v>-3.533506480192088E-3</c:v>
                </c:pt>
                <c:pt idx="55">
                  <c:v>-1.4187589483901774E-3</c:v>
                </c:pt>
                <c:pt idx="56">
                  <c:v>-4.4839838262267758E-3</c:v>
                </c:pt>
                <c:pt idx="57">
                  <c:v>-2.3597315209644876E-3</c:v>
                </c:pt>
                <c:pt idx="58">
                  <c:v>-5.4155466730753691E-3</c:v>
                </c:pt>
                <c:pt idx="59">
                  <c:v>-3.2819787393446377E-3</c:v>
                </c:pt>
                <c:pt idx="60">
                  <c:v>-6.3285714192716823E-3</c:v>
                </c:pt>
                <c:pt idx="61">
                  <c:v>-4.1858732380789833E-3</c:v>
                </c:pt>
                <c:pt idx="62">
                  <c:v>-7.2234269730186897E-3</c:v>
                </c:pt>
                <c:pt idx="63">
                  <c:v>-5.0717802362885318E-3</c:v>
                </c:pt>
                <c:pt idx="64">
                  <c:v>-8.100474901246173E-3</c:v>
                </c:pt>
                <c:pt idx="65">
                  <c:v>-5.9400576852337399E-3</c:v>
                </c:pt>
                <c:pt idx="66">
                  <c:v>-8.9600695757019368E-3</c:v>
                </c:pt>
                <c:pt idx="67">
                  <c:v>-6.7910564129449111E-3</c:v>
                </c:pt>
                <c:pt idx="68">
                  <c:v>-9.8025583161359727E-3</c:v>
                </c:pt>
                <c:pt idx="69">
                  <c:v>-7.6251202659746295E-3</c:v>
                </c:pt>
                <c:pt idx="70">
                  <c:v>-1.0628281530635419E-2</c:v>
                </c:pt>
                <c:pt idx="71">
                  <c:v>-8.4425862483291075E-3</c:v>
                </c:pt>
                <c:pt idx="72">
                  <c:v>-1.1437572853166315E-2</c:v>
                </c:pt>
                <c:pt idx="73">
                  <c:v>-9.2437846576346773E-3</c:v>
                </c:pt>
                <c:pt idx="74">
                  <c:v>-1.2230759278378826E-2</c:v>
                </c:pt>
                <c:pt idx="75">
                  <c:v>-1.0029039218595059E-2</c:v>
                </c:pt>
                <c:pt idx="76">
                  <c:v>-1.3008161293729614E-2</c:v>
                </c:pt>
                <c:pt idx="77">
                  <c:v>-1.0798667213792327E-2</c:v>
                </c:pt>
                <c:pt idx="78">
                  <c:v>-1.377009300897491E-2</c:v>
                </c:pt>
                <c:pt idx="79">
                  <c:v>-1.1552979611885164E-2</c:v>
                </c:pt>
                <c:pt idx="80">
                  <c:v>-1.4516862283086809E-2</c:v>
                </c:pt>
                <c:pt idx="81">
                  <c:v>-1.2292281193255974E-2</c:v>
                </c:pt>
                <c:pt idx="82">
                  <c:v>-1.5248770848643929E-2</c:v>
                </c:pt>
                <c:pt idx="83">
                  <c:v>-1.3016870673157471E-2</c:v>
                </c:pt>
                <c:pt idx="84">
                  <c:v>-1.5966114433746414E-2</c:v>
                </c:pt>
                <c:pt idx="85">
                  <c:v>-1.3727040822408937E-2</c:v>
                </c:pt>
                <c:pt idx="86">
                  <c:v>-1.6669182881505335E-2</c:v>
                </c:pt>
                <c:pt idx="87">
                  <c:v>-1.4423078585690306E-2</c:v>
                </c:pt>
                <c:pt idx="88">
                  <c:v>-1.7358260267153938E-2</c:v>
                </c:pt>
                <c:pt idx="89">
                  <c:v>-1.5105265197482396E-2</c:v>
                </c:pt>
                <c:pt idx="90">
                  <c:v>-1.8033625012828056E-2</c:v>
                </c:pt>
                <c:pt idx="91">
                  <c:v>-1.5773876295699766E-2</c:v>
                </c:pt>
                <c:pt idx="92">
                  <c:v>-1.8695550000063291E-2</c:v>
                </c:pt>
                <c:pt idx="93">
                  <c:v>-1.6429182033062661E-2</c:v>
                </c:pt>
                <c:pt idx="94">
                  <c:v>-1.9344302680052508E-2</c:v>
                </c:pt>
                <c:pt idx="95">
                  <c:v>-1.7071447186252017E-2</c:v>
                </c:pt>
                <c:pt idx="96">
                  <c:v>-1.9980145181709971E-2</c:v>
                </c:pt>
                <c:pt idx="97">
                  <c:v>-1.7700931262892895E-2</c:v>
                </c:pt>
                <c:pt idx="98">
                  <c:v>-2.0603334417584451E-2</c:v>
                </c:pt>
                <c:pt idx="99">
                  <c:v>-1.8317888606408629E-2</c:v>
                </c:pt>
                <c:pt idx="100">
                  <c:v>-2.1214122187665083E-2</c:v>
                </c:pt>
                <c:pt idx="101">
                  <c:v>-1.8922568498788407E-2</c:v>
                </c:pt>
                <c:pt idx="102">
                  <c:v>-2.1812755281121029E-2</c:v>
                </c:pt>
                <c:pt idx="103">
                  <c:v>-1.951521526130982E-2</c:v>
                </c:pt>
                <c:pt idx="104">
                  <c:v>-2.2399475576017239E-2</c:v>
                </c:pt>
                <c:pt idx="105">
                  <c:v>-2.0096068353257054E-2</c:v>
                </c:pt>
                <c:pt idx="106">
                  <c:v>-2.2974520137045006E-2</c:v>
                </c:pt>
                <c:pt idx="107">
                  <c:v>-2.0665362468674574E-2</c:v>
                </c:pt>
                <c:pt idx="108">
                  <c:v>-2.3538121311308301E-2</c:v>
                </c:pt>
                <c:pt idx="109">
                  <c:v>-2.1223327631195232E-2</c:v>
                </c:pt>
                <c:pt idx="110">
                  <c:v>-2.409050682220382E-2</c:v>
                </c:pt>
                <c:pt idx="111">
                  <c:v>-2.1770189286981819E-2</c:v>
                </c:pt>
                <c:pt idx="112">
                  <c:v>-2.4631899861432487E-2</c:v>
                </c:pt>
                <c:pt idx="113">
                  <c:v>-2.2306168395818206E-2</c:v>
                </c:pt>
                <c:pt idx="114">
                  <c:v>-2.516251917918055E-2</c:v>
                </c:pt>
                <c:pt idx="115">
                  <c:v>-2.2831481520388764E-2</c:v>
                </c:pt>
                <c:pt idx="116">
                  <c:v>-2.5682579172505413E-2</c:v>
                </c:pt>
                <c:pt idx="117">
                  <c:v>-2.3346340913780354E-2</c:v>
                </c:pt>
                <c:pt idx="118">
                  <c:v>-2.6192289971963021E-2</c:v>
                </c:pt>
                <c:pt idx="119">
                  <c:v>-2.3850954605243401E-2</c:v>
                </c:pt>
                <c:pt idx="120">
                  <c:v>-2.6691857526511455E-2</c:v>
                </c:pt>
                <c:pt idx="121">
                  <c:v>-2.4345526484246351E-2</c:v>
                </c:pt>
                <c:pt idx="122">
                  <c:v>-2.7181483686724378E-2</c:v>
                </c:pt>
                <c:pt idx="123">
                  <c:v>-2.4830256382857172E-2</c:v>
                </c:pt>
                <c:pt idx="124">
                  <c:v>-2.7661366286349107E-2</c:v>
                </c:pt>
                <c:pt idx="125">
                  <c:v>-2.5305340156485626E-2</c:v>
                </c:pt>
                <c:pt idx="126">
                  <c:v>-2.8131699222241267E-2</c:v>
                </c:pt>
                <c:pt idx="127">
                  <c:v>-2.5770969763018882E-2</c:v>
                </c:pt>
                <c:pt idx="128">
                  <c:v>-2.8592672532709217E-2</c:v>
                </c:pt>
                <c:pt idx="129">
                  <c:v>-2.6227333340382158E-2</c:v>
                </c:pt>
                <c:pt idx="130">
                  <c:v>-2.9044472474298855E-2</c:v>
                </c:pt>
                <c:pt idx="131">
                  <c:v>-2.6674615282555863E-2</c:v>
                </c:pt>
                <c:pt idx="132">
                  <c:v>-2.948728159705084E-2</c:v>
                </c:pt>
                <c:pt idx="133">
                  <c:v>-2.7112996314080321E-2</c:v>
                </c:pt>
                <c:pt idx="134">
                  <c:v>-2.9921278818260007E-2</c:v>
                </c:pt>
                <c:pt idx="135">
                  <c:v>-2.7542653563077408E-2</c:v>
                </c:pt>
                <c:pt idx="136">
                  <c:v>-3.0346639494767159E-2</c:v>
                </c:pt>
                <c:pt idx="137">
                  <c:v>-2.7963760632819471E-2</c:v>
                </c:pt>
                <c:pt idx="138">
                  <c:v>-3.0763535493811816E-2</c:v>
                </c:pt>
                <c:pt idx="139">
                  <c:v>-2.8376487671873677E-2</c:v>
                </c:pt>
                <c:pt idx="140">
                  <c:v>-3.1172135262475465E-2</c:v>
                </c:pt>
                <c:pt idx="141">
                  <c:v>-2.8781001442850708E-2</c:v>
                </c:pt>
                <c:pt idx="142">
                  <c:v>-3.1572603895742686E-2</c:v>
                </c:pt>
                <c:pt idx="143">
                  <c:v>-2.917746538978527E-2</c:v>
                </c:pt>
                <c:pt idx="144">
                  <c:v>-3.1965103203207904E-2</c:v>
                </c:pt>
                <c:pt idx="145">
                  <c:v>-2.9566039704175821E-2</c:v>
                </c:pt>
                <c:pt idx="146">
                  <c:v>-3.23497917744546E-2</c:v>
                </c:pt>
                <c:pt idx="147">
                  <c:v>-2.9946881389710071E-2</c:v>
                </c:pt>
                <c:pt idx="148">
                  <c:v>-3.2726825043133442E-2</c:v>
                </c:pt>
                <c:pt idx="149">
                  <c:v>-3.0320144325702146E-2</c:v>
                </c:pt>
                <c:pt idx="150">
                  <c:v>-3.3096355349765648E-2</c:v>
                </c:pt>
                <c:pt idx="151">
                  <c:v>-3.0685979329267993E-2</c:v>
                </c:pt>
                <c:pt idx="152">
                  <c:v>-3.3458532003295786E-2</c:v>
                </c:pt>
                <c:pt idx="153">
                  <c:v>-3.1044534216262819E-2</c:v>
                </c:pt>
                <c:pt idx="154">
                  <c:v>-3.3813501341420672E-2</c:v>
                </c:pt>
                <c:pt idx="155">
                  <c:v>-3.1395953861006444E-2</c:v>
                </c:pt>
                <c:pt idx="156">
                  <c:v>-3.4161406789716867E-2</c:v>
                </c:pt>
                <c:pt idx="157">
                  <c:v>-3.1740380254819699E-2</c:v>
                </c:pt>
                <c:pt idx="158">
                  <c:v>-3.4502388919592022E-2</c:v>
                </c:pt>
                <c:pt idx="159">
                  <c:v>-3.207795256339608E-2</c:v>
                </c:pt>
                <c:pt idx="160">
                  <c:v>-3.4836585505082597E-2</c:v>
                </c:pt>
                <c:pt idx="161">
                  <c:v>-3.240880718303181E-2</c:v>
                </c:pt>
                <c:pt idx="162">
                  <c:v>-3.5164131578522058E-2</c:v>
                </c:pt>
                <c:pt idx="163">
                  <c:v>-3.2733077795736774E-2</c:v>
                </c:pt>
                <c:pt idx="164">
                  <c:v>-3.5485159485099942E-2</c:v>
                </c:pt>
                <c:pt idx="165">
                  <c:v>-3.3050895423248933E-2</c:v>
                </c:pt>
                <c:pt idx="166">
                  <c:v>-3.5799798936336981E-2</c:v>
                </c:pt>
                <c:pt idx="167">
                  <c:v>-3.3362388479973575E-2</c:v>
                </c:pt>
                <c:pt idx="168">
                  <c:v>-3.6108177062494418E-2</c:v>
                </c:pt>
                <c:pt idx="169">
                  <c:v>-3.3667682824869448E-2</c:v>
                </c:pt>
                <c:pt idx="170">
                  <c:v>-3.6410418463941309E-2</c:v>
                </c:pt>
                <c:pt idx="171">
                  <c:v>-3.3966901812301845E-2</c:v>
                </c:pt>
                <c:pt idx="172">
                  <c:v>-3.6706645261499346E-2</c:v>
                </c:pt>
                <c:pt idx="173">
                  <c:v>-3.4260166341884286E-2</c:v>
                </c:pt>
                <c:pt idx="174">
                  <c:v>-3.6996977145785974E-2</c:v>
                </c:pt>
                <c:pt idx="175">
                  <c:v>-3.4547594907328047E-2</c:v>
                </c:pt>
                <c:pt idx="176">
                  <c:v>-3.7281531425575311E-2</c:v>
                </c:pt>
                <c:pt idx="177">
                  <c:v>-3.4829303644319506E-2</c:v>
                </c:pt>
                <c:pt idx="178">
                  <c:v>-3.7560423075196851E-2</c:v>
                </c:pt>
                <c:pt idx="179">
                  <c:v>-3.5105406377444838E-2</c:v>
                </c:pt>
                <c:pt idx="180">
                  <c:v>-3.7833764780990931E-2</c:v>
                </c:pt>
                <c:pt idx="181">
                  <c:v>-3.537601466618099E-2</c:v>
                </c:pt>
                <c:pt idx="182">
                  <c:v>-3.810166698683972E-2</c:v>
                </c:pt>
                <c:pt idx="183">
                  <c:v>-3.5641237849971287E-2</c:v>
                </c:pt>
                <c:pt idx="184">
                  <c:v>-3.836423793879213E-2</c:v>
                </c:pt>
                <c:pt idx="185">
                  <c:v>-3.5901183092404171E-2</c:v>
                </c:pt>
                <c:pt idx="186">
                  <c:v>-3.8621583728800674E-2</c:v>
                </c:pt>
                <c:pt idx="187">
                  <c:v>-3.6155955424512595E-2</c:v>
                </c:pt>
                <c:pt idx="188">
                  <c:v>-3.8873808337588044E-2</c:v>
                </c:pt>
                <c:pt idx="189">
                  <c:v>-3.6405657787212109E-2</c:v>
                </c:pt>
                <c:pt idx="190">
                  <c:v>-3.9121013676660536E-2</c:v>
                </c:pt>
                <c:pt idx="191">
                  <c:v>-3.6650391072893883E-2</c:v>
                </c:pt>
                <c:pt idx="192">
                  <c:v>-3.9363299629485482E-2</c:v>
                </c:pt>
                <c:pt idx="193">
                  <c:v>-3.68902541661906E-2</c:v>
                </c:pt>
                <c:pt idx="194">
                  <c:v>-3.9600764091849212E-2</c:v>
                </c:pt>
                <c:pt idx="195">
                  <c:v>-3.7125343983930678E-2</c:v>
                </c:pt>
                <c:pt idx="196">
                  <c:v>-3.9833503011411933E-2</c:v>
                </c:pt>
                <c:pt idx="197">
                  <c:v>-3.7355755514297755E-2</c:v>
                </c:pt>
                <c:pt idx="198">
                  <c:v>-4.0061610426475339E-2</c:v>
                </c:pt>
                <c:pt idx="199">
                  <c:v>-3.7581581855210544E-2</c:v>
                </c:pt>
                <c:pt idx="200">
                  <c:v>-4.0285178503978968E-2</c:v>
                </c:pt>
                <c:pt idx="201">
                  <c:v>-3.7802914251939157E-2</c:v>
                </c:pt>
                <c:pt idx="202">
                  <c:v>-4.0504297576740317E-2</c:v>
                </c:pt>
                <c:pt idx="203">
                  <c:v>-3.80198421339729E-2</c:v>
                </c:pt>
                <c:pt idx="204">
                  <c:v>-4.0719056179953694E-2</c:v>
                </c:pt>
                <c:pt idx="205">
                  <c:v>-3.8232453151154144E-2</c:v>
                </c:pt>
                <c:pt idx="206">
                  <c:v>-4.0929541086963186E-2</c:v>
                </c:pt>
                <c:pt idx="207">
                  <c:v>-3.8440833209093486E-2</c:v>
                </c:pt>
                <c:pt idx="208">
                  <c:v>-4.1135837344323106E-2</c:v>
                </c:pt>
                <c:pt idx="209">
                  <c:v>-3.8645066503879874E-2</c:v>
                </c:pt>
                <c:pt idx="210">
                  <c:v>-4.1338028306161616E-2</c:v>
                </c:pt>
                <c:pt idx="211">
                  <c:v>-3.884523555609995E-2</c:v>
                </c:pt>
                <c:pt idx="212">
                  <c:v>-4.1536195667859488E-2</c:v>
                </c:pt>
                <c:pt idx="213">
                  <c:v>-3.904142124418087E-2</c:v>
                </c:pt>
                <c:pt idx="214">
                  <c:v>-4.1730419499059576E-2</c:v>
                </c:pt>
                <c:pt idx="215">
                  <c:v>-3.9233702837068944E-2</c:v>
                </c:pt>
                <c:pt idx="216">
                  <c:v>-4.1920778276018783E-2</c:v>
                </c:pt>
                <c:pt idx="217">
                  <c:v>-3.9422158026258529E-2</c:v>
                </c:pt>
                <c:pt idx="218">
                  <c:v>-4.2107348913316474E-2</c:v>
                </c:pt>
                <c:pt idx="219">
                  <c:v>-3.9606862957183256E-2</c:v>
                </c:pt>
                <c:pt idx="220">
                  <c:v>-4.2290206794931964E-2</c:v>
                </c:pt>
                <c:pt idx="221">
                  <c:v>-3.9787892259982624E-2</c:v>
                </c:pt>
                <c:pt idx="222">
                  <c:v>-4.2469425804703323E-2</c:v>
                </c:pt>
                <c:pt idx="223">
                  <c:v>-3.9965319079656253E-2</c:v>
                </c:pt>
                <c:pt idx="224">
                  <c:v>-4.2645078356180262E-2</c:v>
                </c:pt>
                <c:pt idx="225">
                  <c:v>-4.0139215105618437E-2</c:v>
                </c:pt>
                <c:pt idx="226">
                  <c:v>-4.2817235421882816E-2</c:v>
                </c:pt>
                <c:pt idx="227">
                  <c:v>-4.0309650600663931E-2</c:v>
                </c:pt>
                <c:pt idx="228">
                  <c:v>-4.2985966561977874E-2</c:v>
                </c:pt>
                <c:pt idx="229">
                  <c:v>-4.0476694429358064E-2</c:v>
                </c:pt>
                <c:pt idx="230">
                  <c:v>-4.3151339952385043E-2</c:v>
                </c:pt>
                <c:pt idx="231">
                  <c:v>-4.0640414085861137E-2</c:v>
                </c:pt>
                <c:pt idx="232">
                  <c:v>-4.3313422412323062E-2</c:v>
                </c:pt>
                <c:pt idx="233">
                  <c:v>-4.0800875721199788E-2</c:v>
                </c:pt>
                <c:pt idx="234">
                  <c:v>-4.3472279431308325E-2</c:v>
                </c:pt>
                <c:pt idx="235">
                  <c:v>-4.0958144169995235E-2</c:v>
                </c:pt>
                <c:pt idx="236">
                  <c:v>-4.3627975195615815E-2</c:v>
                </c:pt>
                <c:pt idx="237">
                  <c:v>-4.11122829766596E-2</c:v>
                </c:pt>
                <c:pt idx="238">
                  <c:v>-4.3780572614213538E-2</c:v>
                </c:pt>
                <c:pt idx="239">
                  <c:v>-4.126335442107134E-2</c:v>
                </c:pt>
                <c:pt idx="240">
                  <c:v>-4.3930133344181214E-2</c:v>
                </c:pt>
                <c:pt idx="241">
                  <c:v>-4.1411419543739357E-2</c:v>
                </c:pt>
                <c:pt idx="242">
                  <c:v>-4.4076717815622501E-2</c:v>
                </c:pt>
                <c:pt idx="243">
                  <c:v>-4.155653817046627E-2</c:v>
                </c:pt>
                <c:pt idx="244">
                  <c:v>-4.4220385256082156E-2</c:v>
                </c:pt>
                <c:pt idx="245">
                  <c:v>-4.1698768936521302E-2</c:v>
                </c:pt>
                <c:pt idx="246">
                  <c:v>-4.4361193714476672E-2</c:v>
                </c:pt>
                <c:pt idx="247">
                  <c:v>-4.1838169310331852E-2</c:v>
                </c:pt>
                <c:pt idx="248">
                  <c:v>-4.44992000845491E-2</c:v>
                </c:pt>
                <c:pt idx="249">
                  <c:v>-4.1974795616703559E-2</c:v>
                </c:pt>
                <c:pt idx="250">
                  <c:v>-4.4634460127857094E-2</c:v>
                </c:pt>
                <c:pt idx="251">
                  <c:v>-4.2108703059578471E-2</c:v>
                </c:pt>
                <c:pt idx="252">
                  <c:v>-4.4767028496303214E-2</c:v>
                </c:pt>
                <c:pt idx="253">
                  <c:v>-4.223994574434016E-2</c:v>
                </c:pt>
                <c:pt idx="254">
                  <c:v>-4.4896958754217307E-2</c:v>
                </c:pt>
                <c:pt idx="255">
                  <c:v>-4.2368576699675128E-2</c:v>
                </c:pt>
                <c:pt idx="256">
                  <c:v>-4.5024303399998897E-2</c:v>
                </c:pt>
                <c:pt idx="257">
                  <c:v>-4.2494647898998893E-2</c:v>
                </c:pt>
                <c:pt idx="258">
                  <c:v>-4.5149113887329478E-2</c:v>
                </c:pt>
                <c:pt idx="259">
                  <c:v>-4.2618210281456112E-2</c:v>
                </c:pt>
                <c:pt idx="260">
                  <c:v>-4.5271440645962072E-2</c:v>
                </c:pt>
                <c:pt idx="261">
                  <c:v>-4.2739313772502424E-2</c:v>
                </c:pt>
                <c:pt idx="262">
                  <c:v>-4.5391333102097989E-2</c:v>
                </c:pt>
                <c:pt idx="263">
                  <c:v>-4.2858007304077003E-2</c:v>
                </c:pt>
                <c:pt idx="264">
                  <c:v>-4.5508839698356812E-2</c:v>
                </c:pt>
                <c:pt idx="265">
                  <c:v>-4.297433883437321E-2</c:v>
                </c:pt>
                <c:pt idx="266">
                  <c:v>-4.5624007913350015E-2</c:v>
                </c:pt>
                <c:pt idx="267">
                  <c:v>-4.3088355367216453E-2</c:v>
                </c:pt>
                <c:pt idx="268">
                  <c:v>-4.5736884280864844E-2</c:v>
                </c:pt>
                <c:pt idx="269">
                  <c:v>-4.3200102971056184E-2</c:v>
                </c:pt>
                <c:pt idx="270">
                  <c:v>-4.5847514408666183E-2</c:v>
                </c:pt>
                <c:pt idx="271">
                  <c:v>-4.3309626797579458E-2</c:v>
                </c:pt>
                <c:pt idx="272">
                  <c:v>-4.5955942996924223E-2</c:v>
                </c:pt>
                <c:pt idx="273">
                  <c:v>-4.3416971099954932E-2</c:v>
                </c:pt>
                <c:pt idx="274">
                  <c:v>-4.6062213856275916E-2</c:v>
                </c:pt>
                <c:pt idx="275">
                  <c:v>-4.3522179250713153E-2</c:v>
                </c:pt>
                <c:pt idx="276">
                  <c:v>-4.6166369925526564E-2</c:v>
                </c:pt>
                <c:pt idx="277">
                  <c:v>-4.3625293759271246E-2</c:v>
                </c:pt>
                <c:pt idx="278">
                  <c:v>-4.626845328899911E-2</c:v>
                </c:pt>
                <c:pt idx="279">
                  <c:v>-4.3726356289109064E-2</c:v>
                </c:pt>
                <c:pt idx="280">
                  <c:v>-4.6368505193538495E-2</c:v>
                </c:pt>
                <c:pt idx="281">
                  <c:v>-4.3825407674603058E-2</c:v>
                </c:pt>
                <c:pt idx="282">
                  <c:v>-4.6466566065177586E-2</c:v>
                </c:pt>
                <c:pt idx="283">
                  <c:v>-4.3922487937525789E-2</c:v>
                </c:pt>
                <c:pt idx="284">
                  <c:v>-4.6562675525471067E-2</c:v>
                </c:pt>
                <c:pt idx="285">
                  <c:v>-4.4017636303216319E-2</c:v>
                </c:pt>
                <c:pt idx="286">
                  <c:v>-4.6656872407504719E-2</c:v>
                </c:pt>
                <c:pt idx="287">
                  <c:v>-4.4110891216429665E-2</c:v>
                </c:pt>
                <c:pt idx="288">
                  <c:v>-4.6749194771585893E-2</c:v>
                </c:pt>
                <c:pt idx="289">
                  <c:v>-4.4202290356870011E-2</c:v>
                </c:pt>
                <c:pt idx="290">
                  <c:v>-4.6839679920621859E-2</c:v>
                </c:pt>
                <c:pt idx="291">
                  <c:v>-4.4291870654415602E-2</c:v>
                </c:pt>
                <c:pt idx="292">
                  <c:v>-4.6928364415191978E-2</c:v>
                </c:pt>
                <c:pt idx="293">
                  <c:v>-4.4379668304040013E-2</c:v>
                </c:pt>
                <c:pt idx="294">
                  <c:v>-4.7015284088320189E-2</c:v>
                </c:pt>
                <c:pt idx="295">
                  <c:v>-4.4465718780436918E-2</c:v>
                </c:pt>
                <c:pt idx="296">
                  <c:v>-4.7100474059953115E-2</c:v>
                </c:pt>
                <c:pt idx="297">
                  <c:v>-4.455005685235356E-2</c:v>
                </c:pt>
                <c:pt idx="298">
                  <c:v>-4.7183968751150614E-2</c:v>
                </c:pt>
                <c:pt idx="299">
                  <c:v>-4.4632716596639102E-2</c:v>
                </c:pt>
                <c:pt idx="300">
                  <c:v>-4.7265801897993287E-2</c:v>
                </c:pt>
                <c:pt idx="301">
                  <c:v>-4.4713731412013333E-2</c:v>
                </c:pt>
                <c:pt idx="302">
                  <c:v>-4.7346006565213726E-2</c:v>
                </c:pt>
                <c:pt idx="303">
                  <c:v>-4.479313403256157E-2</c:v>
                </c:pt>
                <c:pt idx="304">
                  <c:v>-4.7424615159556538E-2</c:v>
                </c:pt>
                <c:pt idx="305">
                  <c:v>-4.4870956540960946E-2</c:v>
                </c:pt>
                <c:pt idx="306">
                  <c:v>-4.7501659442871901E-2</c:v>
                </c:pt>
                <c:pt idx="307">
                  <c:v>-4.4947230381443146E-2</c:v>
                </c:pt>
                <c:pt idx="308">
                  <c:v>-4.7577170544949254E-2</c:v>
                </c:pt>
                <c:pt idx="309">
                  <c:v>-4.5021986372499753E-2</c:v>
                </c:pt>
                <c:pt idx="310">
                  <c:v>-4.7651178976095283E-2</c:v>
                </c:pt>
                <c:pt idx="311">
                  <c:v>-4.5095254719334295E-2</c:v>
                </c:pt>
                <c:pt idx="312">
                  <c:v>-4.7723714639461505E-2</c:v>
                </c:pt>
                <c:pt idx="313">
                  <c:v>-4.5167065026066877E-2</c:v>
                </c:pt>
                <c:pt idx="314">
                  <c:v>-4.7794806843126737E-2</c:v>
                </c:pt>
                <c:pt idx="315">
                  <c:v>-4.5237446307695418E-2</c:v>
                </c:pt>
                <c:pt idx="316">
                  <c:v>-4.7864484311939036E-2</c:v>
                </c:pt>
                <c:pt idx="317">
                  <c:v>-4.5306427001819645E-2</c:v>
                </c:pt>
                <c:pt idx="318">
                  <c:v>-4.7932775199122021E-2</c:v>
                </c:pt>
                <c:pt idx="319">
                  <c:v>-4.5374034980130776E-2</c:v>
                </c:pt>
                <c:pt idx="320">
                  <c:v>-4.7999707097649988E-2</c:v>
                </c:pt>
                <c:pt idx="321">
                  <c:v>-4.5440297559673437E-2</c:v>
                </c:pt>
                <c:pt idx="322">
                  <c:v>-4.8065307051397284E-2</c:v>
                </c:pt>
                <c:pt idx="323">
                  <c:v>-4.5505241513883306E-2</c:v>
                </c:pt>
                <c:pt idx="324">
                  <c:v>-4.8129601566065008E-2</c:v>
                </c:pt>
                <c:pt idx="325">
                  <c:v>-4.5568893083404304E-2</c:v>
                </c:pt>
                <c:pt idx="326">
                  <c:v>-4.8192616619890813E-2</c:v>
                </c:pt>
                <c:pt idx="327">
                  <c:v>-4.5631277986691858E-2</c:v>
                </c:pt>
                <c:pt idx="328">
                  <c:v>-4.8254377674145491E-2</c:v>
                </c:pt>
                <c:pt idx="329">
                  <c:v>-4.569242143040398E-2</c:v>
                </c:pt>
                <c:pt idx="330">
                  <c:v>-4.8314909683420525E-2</c:v>
                </c:pt>
                <c:pt idx="331">
                  <c:v>-4.5752348119586304E-2</c:v>
                </c:pt>
                <c:pt idx="332">
                  <c:v>-4.8374237105711017E-2</c:v>
                </c:pt>
                <c:pt idx="333">
                  <c:v>-4.5811082267653874E-2</c:v>
                </c:pt>
                <c:pt idx="334">
                  <c:v>-4.8432383912297892E-2</c:v>
                </c:pt>
                <c:pt idx="335">
                  <c:v>-4.5868647606174873E-2</c:v>
                </c:pt>
                <c:pt idx="336">
                  <c:v>-4.8489373597433667E-2</c:v>
                </c:pt>
                <c:pt idx="337">
                  <c:v>-4.5925067394459305E-2</c:v>
                </c:pt>
                <c:pt idx="338">
                  <c:v>-4.8545229187835236E-2</c:v>
                </c:pt>
                <c:pt idx="339">
                  <c:v>-4.5980364428956831E-2</c:v>
                </c:pt>
                <c:pt idx="340">
                  <c:v>-4.8599973251987831E-2</c:v>
                </c:pt>
                <c:pt idx="341">
                  <c:v>-4.6034561052467921E-2</c:v>
                </c:pt>
                <c:pt idx="342">
                  <c:v>-4.8653627909263759E-2</c:v>
                </c:pt>
                <c:pt idx="343">
                  <c:v>-4.6087679163171059E-2</c:v>
                </c:pt>
                <c:pt idx="344">
                  <c:v>-4.870621483885991E-2</c:v>
                </c:pt>
                <c:pt idx="345">
                  <c:v>-4.6139740223471296E-2</c:v>
                </c:pt>
                <c:pt idx="346">
                  <c:v>-4.8757755288557122E-2</c:v>
                </c:pt>
                <c:pt idx="347">
                  <c:v>-4.6190765268671538E-2</c:v>
                </c:pt>
                <c:pt idx="348">
                  <c:v>-4.8808270083305343E-2</c:v>
                </c:pt>
                <c:pt idx="349">
                  <c:v>-4.6240774915472259E-2</c:v>
                </c:pt>
                <c:pt idx="350">
                  <c:v>-4.8857779633638077E-2</c:v>
                </c:pt>
                <c:pt idx="351">
                  <c:v>-4.628978937030169E-2</c:v>
                </c:pt>
                <c:pt idx="352">
                  <c:v>-4.8906303943919198E-2</c:v>
                </c:pt>
                <c:pt idx="353">
                  <c:v>-4.6337828437479939E-2</c:v>
                </c:pt>
                <c:pt idx="354">
                  <c:v>-4.8953862620425712E-2</c:v>
                </c:pt>
                <c:pt idx="355">
                  <c:v>-4.6384911527221392E-2</c:v>
                </c:pt>
                <c:pt idx="356">
                  <c:v>-4.9000474879269756E-2</c:v>
                </c:pt>
                <c:pt idx="357">
                  <c:v>-4.6431057663477021E-2</c:v>
                </c:pt>
                <c:pt idx="358">
                  <c:v>-4.9046159554162826E-2</c:v>
                </c:pt>
                <c:pt idx="359">
                  <c:v>-4.6476285491621139E-2</c:v>
                </c:pt>
                <c:pt idx="360">
                  <c:v>-4.9090935104025492E-2</c:v>
                </c:pt>
                <c:pt idx="361">
                  <c:v>-4.6520613285985203E-2</c:v>
                </c:pt>
                <c:pt idx="362">
                  <c:v>-4.9134819620445927E-2</c:v>
                </c:pt>
                <c:pt idx="363">
                  <c:v>-4.6564058957241417E-2</c:v>
                </c:pt>
                <c:pt idx="364">
                  <c:v>-4.9177830834989535E-2</c:v>
                </c:pt>
                <c:pt idx="365">
                  <c:v>-4.660664005963959E-2</c:v>
                </c:pt>
                <c:pt idx="366">
                  <c:v>-4.9219986126363718E-2</c:v>
                </c:pt>
                <c:pt idx="367">
                  <c:v>-4.6648373798100023E-2</c:v>
                </c:pt>
                <c:pt idx="368">
                  <c:v>-4.9261302527439599E-2</c:v>
                </c:pt>
                <c:pt idx="369">
                  <c:v>-4.6689277035165164E-2</c:v>
                </c:pt>
                <c:pt idx="370">
                  <c:v>-4.9301796732134091E-2</c:v>
                </c:pt>
                <c:pt idx="371">
                  <c:v>-4.6729366297812686E-2</c:v>
                </c:pt>
                <c:pt idx="372">
                  <c:v>-4.934148510215515E-2</c:v>
                </c:pt>
                <c:pt idx="373">
                  <c:v>-4.6768657784133583E-2</c:v>
                </c:pt>
                <c:pt idx="374">
                  <c:v>-4.9380383673612797E-2</c:v>
                </c:pt>
                <c:pt idx="375">
                  <c:v>-4.6807167369876626E-2</c:v>
                </c:pt>
                <c:pt idx="376">
                  <c:v>-4.9418508163498416E-2</c:v>
                </c:pt>
                <c:pt idx="377">
                  <c:v>-4.6844910614863407E-2</c:v>
                </c:pt>
                <c:pt idx="378">
                  <c:v>-4.9455873976035319E-2</c:v>
                </c:pt>
                <c:pt idx="379">
                  <c:v>-4.6881902769274932E-2</c:v>
                </c:pt>
                <c:pt idx="380">
                  <c:v>-4.9492496208902705E-2</c:v>
                </c:pt>
                <c:pt idx="381">
                  <c:v>-4.6918158779813625E-2</c:v>
                </c:pt>
                <c:pt idx="382">
                  <c:v>-4.9528389659336015E-2</c:v>
                </c:pt>
                <c:pt idx="383">
                  <c:v>-4.6953693295742623E-2</c:v>
                </c:pt>
                <c:pt idx="384">
                  <c:v>-4.9563568830105778E-2</c:v>
                </c:pt>
                <c:pt idx="385">
                  <c:v>-4.6988520674804662E-2</c:v>
                </c:pt>
                <c:pt idx="386">
                  <c:v>-4.9598047935377136E-2</c:v>
                </c:pt>
                <c:pt idx="387">
                  <c:v>-4.7022654989023353E-2</c:v>
                </c:pt>
                <c:pt idx="388">
                  <c:v>-4.96318409064537E-2</c:v>
                </c:pt>
                <c:pt idx="389">
                  <c:v>-4.7056110030389106E-2</c:v>
                </c:pt>
                <c:pt idx="390">
                  <c:v>-4.9664961397405775E-2</c:v>
                </c:pt>
                <c:pt idx="391">
                  <c:v>-4.7088899316431704E-2</c:v>
                </c:pt>
                <c:pt idx="392">
                  <c:v>-4.969742279058792E-2</c:v>
                </c:pt>
                <c:pt idx="393">
                  <c:v>-4.712103609568203E-2</c:v>
                </c:pt>
                <c:pt idx="394">
                  <c:v>-4.9729238202045778E-2</c:v>
                </c:pt>
                <c:pt idx="395">
                  <c:v>-4.7152533353025279E-2</c:v>
                </c:pt>
                <c:pt idx="396">
                  <c:v>-4.976042048681556E-2</c:v>
                </c:pt>
                <c:pt idx="397">
                  <c:v>-4.7183403814947338E-2</c:v>
                </c:pt>
                <c:pt idx="398">
                  <c:v>-4.9790982244118424E-2</c:v>
                </c:pt>
                <c:pt idx="399">
                  <c:v>-4.721365995467721E-2</c:v>
                </c:pt>
                <c:pt idx="400">
                  <c:v>-4.9820935822450993E-2</c:v>
                </c:pt>
                <c:pt idx="401">
                  <c:v>-4.7243313997226435E-2</c:v>
                </c:pt>
                <c:pt idx="402">
                  <c:v>-4.9850293324574718E-2</c:v>
                </c:pt>
                <c:pt idx="403">
                  <c:v>-4.7272377924328951E-2</c:v>
                </c:pt>
                <c:pt idx="404">
                  <c:v>-4.9879066612406223E-2</c:v>
                </c:pt>
                <c:pt idx="405">
                  <c:v>-4.730086347928214E-2</c:v>
                </c:pt>
                <c:pt idx="406">
                  <c:v>-4.9907267311809847E-2</c:v>
                </c:pt>
                <c:pt idx="407">
                  <c:v>-4.732878217169173E-2</c:v>
                </c:pt>
                <c:pt idx="408">
                  <c:v>-4.9934906817295399E-2</c:v>
                </c:pt>
                <c:pt idx="409">
                  <c:v>-4.7356145282122383E-2</c:v>
                </c:pt>
                <c:pt idx="410">
                  <c:v>-4.9961996296621722E-2</c:v>
                </c:pt>
                <c:pt idx="411">
                  <c:v>-4.7382963866655456E-2</c:v>
                </c:pt>
                <c:pt idx="412">
                  <c:v>-4.9988546695309423E-2</c:v>
                </c:pt>
                <c:pt idx="413">
                  <c:v>-4.7409248761356299E-2</c:v>
                </c:pt>
                <c:pt idx="414">
                  <c:v>-5.0014568741063317E-2</c:v>
                </c:pt>
                <c:pt idx="415">
                  <c:v>-4.7435010586652664E-2</c:v>
                </c:pt>
                <c:pt idx="416">
                  <c:v>-5.0040072948106695E-2</c:v>
                </c:pt>
                <c:pt idx="417">
                  <c:v>-4.74602597516256E-2</c:v>
                </c:pt>
                <c:pt idx="418">
                  <c:v>-5.0065069621429925E-2</c:v>
                </c:pt>
                <c:pt idx="419">
                  <c:v>-4.748500645821558E-2</c:v>
                </c:pt>
                <c:pt idx="420">
                  <c:v>-5.0089568860953976E-2</c:v>
                </c:pt>
                <c:pt idx="421">
                  <c:v>-4.7509260705344405E-2</c:v>
                </c:pt>
                <c:pt idx="422">
                  <c:v>-5.01135805656115E-2</c:v>
                </c:pt>
                <c:pt idx="423">
                  <c:v>-4.753303229295533E-2</c:v>
                </c:pt>
                <c:pt idx="424">
                  <c:v>-5.0137114437346357E-2</c:v>
                </c:pt>
                <c:pt idx="425">
                  <c:v>-4.7556330825972853E-2</c:v>
                </c:pt>
                <c:pt idx="426">
                  <c:v>-5.0160179985033651E-2</c:v>
                </c:pt>
                <c:pt idx="427">
                  <c:v>-4.7579165718183276E-2</c:v>
                </c:pt>
                <c:pt idx="428">
                  <c:v>-5.0182786528322011E-2</c:v>
                </c:pt>
                <c:pt idx="429">
                  <c:v>-4.7601546196038742E-2</c:v>
                </c:pt>
                <c:pt idx="430">
                  <c:v>-5.0204943201398892E-2</c:v>
                </c:pt>
                <c:pt idx="431">
                  <c:v>-4.7623481302384862E-2</c:v>
                </c:pt>
                <c:pt idx="432">
                  <c:v>-5.0226658956681547E-2</c:v>
                </c:pt>
                <c:pt idx="433">
                  <c:v>-4.7644979900114709E-2</c:v>
                </c:pt>
                <c:pt idx="434">
                  <c:v>-5.0247942568434144E-2</c:v>
                </c:pt>
                <c:pt idx="435">
                  <c:v>-4.7666050675749784E-2</c:v>
                </c:pt>
                <c:pt idx="436">
                  <c:v>-5.0268802636312844E-2</c:v>
                </c:pt>
                <c:pt idx="437">
                  <c:v>-4.7686702142949643E-2</c:v>
                </c:pt>
                <c:pt idx="438">
                  <c:v>-5.0289247588840666E-2</c:v>
                </c:pt>
                <c:pt idx="439">
                  <c:v>-4.7706942645952211E-2</c:v>
                </c:pt>
                <c:pt idx="440">
                  <c:v>-5.0309285686813254E-2</c:v>
                </c:pt>
                <c:pt idx="441">
                  <c:v>-4.772678036294508E-2</c:v>
                </c:pt>
                <c:pt idx="442">
                  <c:v>-5.0328925026636211E-2</c:v>
                </c:pt>
                <c:pt idx="443">
                  <c:v>-4.7746223309369784E-2</c:v>
                </c:pt>
                <c:pt idx="444">
                  <c:v>-5.0348173543596601E-2</c:v>
                </c:pt>
                <c:pt idx="445">
                  <c:v>-4.7765279341160607E-2</c:v>
                </c:pt>
                <c:pt idx="446">
                  <c:v>-5.0367039015069538E-2</c:v>
                </c:pt>
                <c:pt idx="447">
                  <c:v>-4.7783956157918792E-2</c:v>
                </c:pt>
                <c:pt idx="448">
                  <c:v>-5.0385529063660145E-2</c:v>
                </c:pt>
                <c:pt idx="449">
                  <c:v>-4.7802261306023511E-2</c:v>
                </c:pt>
                <c:pt idx="450">
                  <c:v>-5.0403651160283829E-2</c:v>
                </c:pt>
                <c:pt idx="451">
                  <c:v>-4.7820202181680926E-2</c:v>
                </c:pt>
                <c:pt idx="452">
                  <c:v>-5.0421412627184664E-2</c:v>
                </c:pt>
                <c:pt idx="453">
                  <c:v>-4.7837786033912762E-2</c:v>
                </c:pt>
                <c:pt idx="454">
                  <c:v>-5.0438820640894166E-2</c:v>
                </c:pt>
                <c:pt idx="455">
                  <c:v>-4.7855019967485223E-2</c:v>
                </c:pt>
                <c:pt idx="456">
                  <c:v>-5.0455882235130929E-2</c:v>
                </c:pt>
                <c:pt idx="457">
                  <c:v>-4.7871910945779562E-2</c:v>
                </c:pt>
                <c:pt idx="458">
                  <c:v>-5.0472604303642331E-2</c:v>
                </c:pt>
                <c:pt idx="459">
                  <c:v>-4.7888465793605874E-2</c:v>
                </c:pt>
                <c:pt idx="460">
                  <c:v>-5.048899360299039E-2</c:v>
                </c:pt>
                <c:pt idx="461">
                  <c:v>-4.7904691199960464E-2</c:v>
                </c:pt>
                <c:pt idx="462">
                  <c:v>-5.0505056755281427E-2</c:v>
                </c:pt>
                <c:pt idx="463">
                  <c:v>-4.7920593720728565E-2</c:v>
                </c:pt>
                <c:pt idx="464">
                  <c:v>-5.0520800250841803E-2</c:v>
                </c:pt>
                <c:pt idx="465">
                  <c:v>-4.7936179781333334E-2</c:v>
                </c:pt>
                <c:pt idx="466">
                  <c:v>-5.0536230450840589E-2</c:v>
                </c:pt>
                <c:pt idx="467">
                  <c:v>-4.7951455679332115E-2</c:v>
                </c:pt>
                <c:pt idx="468">
                  <c:v>-5.0551353589859363E-2</c:v>
                </c:pt>
                <c:pt idx="469">
                  <c:v>-4.7966427586960736E-2</c:v>
                </c:pt>
                <c:pt idx="470">
                  <c:v>-5.0566175778411659E-2</c:v>
                </c:pt>
                <c:pt idx="471">
                  <c:v>-4.7981101553627496E-2</c:v>
                </c:pt>
                <c:pt idx="472">
                  <c:v>-5.0580703005411752E-2</c:v>
                </c:pt>
                <c:pt idx="473">
                  <c:v>-4.7995483508357563E-2</c:v>
                </c:pt>
                <c:pt idx="474">
                  <c:v>-5.059494114059454E-2</c:v>
                </c:pt>
                <c:pt idx="475">
                  <c:v>-4.8009579262188566E-2</c:v>
                </c:pt>
                <c:pt idx="476">
                  <c:v>-5.0608895936887208E-2</c:v>
                </c:pt>
                <c:pt idx="477">
                  <c:v>-4.8023394510518284E-2</c:v>
                </c:pt>
                <c:pt idx="478">
                  <c:v>-5.0622573032733625E-2</c:v>
                </c:pt>
                <c:pt idx="479">
                  <c:v>-4.8036934835406268E-2</c:v>
                </c:pt>
                <c:pt idx="480">
                  <c:v>-5.0635977954372746E-2</c:v>
                </c:pt>
                <c:pt idx="481">
                  <c:v>-4.8050205707829009E-2</c:v>
                </c:pt>
                <c:pt idx="482">
                  <c:v>-5.0649116118071262E-2</c:v>
                </c:pt>
                <c:pt idx="483">
                  <c:v>-4.8063212489890504E-2</c:v>
                </c:pt>
                <c:pt idx="484">
                  <c:v>-5.0661992832312139E-2</c:v>
                </c:pt>
                <c:pt idx="485">
                  <c:v>-4.8075960436989008E-2</c:v>
                </c:pt>
                <c:pt idx="486">
                  <c:v>-5.0674613299939678E-2</c:v>
                </c:pt>
                <c:pt idx="487">
                  <c:v>-4.8088454699940254E-2</c:v>
                </c:pt>
                <c:pt idx="488">
                  <c:v>-5.0686982620261389E-2</c:v>
                </c:pt>
                <c:pt idx="489">
                  <c:v>-4.810070032705873E-2</c:v>
                </c:pt>
                <c:pt idx="490">
                  <c:v>-5.069910579110868E-2</c:v>
                </c:pt>
                <c:pt idx="491">
                  <c:v>-4.8112702266197543E-2</c:v>
                </c:pt>
                <c:pt idx="492">
                  <c:v>-5.0710987710856088E-2</c:v>
                </c:pt>
                <c:pt idx="493">
                  <c:v>-4.8124465366747485E-2</c:v>
                </c:pt>
                <c:pt idx="494">
                  <c:v>-5.072263318040058E-2</c:v>
                </c:pt>
                <c:pt idx="495">
                  <c:v>-4.8135994381596561E-2</c:v>
                </c:pt>
                <c:pt idx="496">
                  <c:v>-5.0734046905101166E-2</c:v>
                </c:pt>
                <c:pt idx="497">
                  <c:v>-4.8147293969050084E-2</c:v>
                </c:pt>
                <c:pt idx="498">
                  <c:v>-5.0745233496680128E-2</c:v>
                </c:pt>
                <c:pt idx="499">
                  <c:v>-4.8158368694713259E-2</c:v>
                </c:pt>
                <c:pt idx="500">
                  <c:v>-5.0756197475086681E-2</c:v>
                </c:pt>
                <c:pt idx="501">
                  <c:v>-4.8169223033335769E-2</c:v>
                </c:pt>
                <c:pt idx="502">
                  <c:v>-5.0766943270322995E-2</c:v>
                </c:pt>
                <c:pt idx="503">
                  <c:v>-4.817986137061972E-2</c:v>
                </c:pt>
                <c:pt idx="504">
                  <c:v>-5.0777475224234078E-2</c:v>
                </c:pt>
                <c:pt idx="505">
                  <c:v>-4.8190288004991685E-2</c:v>
                </c:pt>
                <c:pt idx="506">
                  <c:v>-5.078779759226229E-2</c:v>
                </c:pt>
                <c:pt idx="507">
                  <c:v>-4.8200507149339628E-2</c:v>
                </c:pt>
                <c:pt idx="508">
                  <c:v>-5.0797914545166807E-2</c:v>
                </c:pt>
                <c:pt idx="509">
                  <c:v>-4.8210522932715064E-2</c:v>
                </c:pt>
                <c:pt idx="510">
                  <c:v>-5.0807830170708501E-2</c:v>
                </c:pt>
                <c:pt idx="511">
                  <c:v>-4.8220339402001357E-2</c:v>
                </c:pt>
                <c:pt idx="512">
                  <c:v>-5.081754847530192E-2</c:v>
                </c:pt>
                <c:pt idx="513">
                  <c:v>-4.822996052354888E-2</c:v>
                </c:pt>
                <c:pt idx="514">
                  <c:v>-5.0827073385633949E-2</c:v>
                </c:pt>
                <c:pt idx="515">
                  <c:v>-4.8239390184777589E-2</c:v>
                </c:pt>
                <c:pt idx="516">
                  <c:v>-5.0836408750250396E-2</c:v>
                </c:pt>
                <c:pt idx="517">
                  <c:v>-4.8248632195747876E-2</c:v>
                </c:pt>
                <c:pt idx="518">
                  <c:v>-5.084555834111093E-2</c:v>
                </c:pt>
                <c:pt idx="519">
                  <c:v>-4.825769029069981E-2</c:v>
                </c:pt>
                <c:pt idx="520">
                  <c:v>-5.0854525855113339E-2</c:v>
                </c:pt>
                <c:pt idx="521">
                  <c:v>-4.8266568129562162E-2</c:v>
                </c:pt>
                <c:pt idx="522">
                  <c:v>-5.0863314915587099E-2</c:v>
                </c:pt>
                <c:pt idx="523">
                  <c:v>-4.8275269299431184E-2</c:v>
                </c:pt>
                <c:pt idx="524">
                  <c:v>-5.0871929073757441E-2</c:v>
                </c:pt>
                <c:pt idx="525">
                  <c:v>-4.8283797316019846E-2</c:v>
                </c:pt>
                <c:pt idx="526">
                  <c:v>-5.0880371810180167E-2</c:v>
                </c:pt>
                <c:pt idx="527">
                  <c:v>-4.829215562507834E-2</c:v>
                </c:pt>
                <c:pt idx="528">
                  <c:v>-5.0888646536148129E-2</c:v>
                </c:pt>
                <c:pt idx="529">
                  <c:v>-4.8300347603786591E-2</c:v>
                </c:pt>
                <c:pt idx="530">
                  <c:v>-5.0896756595069308E-2</c:v>
                </c:pt>
                <c:pt idx="531">
                  <c:v>-4.8308376562118553E-2</c:v>
                </c:pt>
                <c:pt idx="532">
                  <c:v>-5.0904705263817934E-2</c:v>
                </c:pt>
                <c:pt idx="533">
                  <c:v>-4.8316245744179726E-2</c:v>
                </c:pt>
                <c:pt idx="534">
                  <c:v>-5.091249575405847E-2</c:v>
                </c:pt>
                <c:pt idx="535">
                  <c:v>-4.8323958329517823E-2</c:v>
                </c:pt>
                <c:pt idx="536">
                  <c:v>-5.0920131213543197E-2</c:v>
                </c:pt>
                <c:pt idx="537">
                  <c:v>-4.8331517434407729E-2</c:v>
                </c:pt>
                <c:pt idx="538">
                  <c:v>-5.0927614727384239E-2</c:v>
                </c:pt>
                <c:pt idx="539">
                  <c:v>-4.8338926113110359E-2</c:v>
                </c:pt>
                <c:pt idx="540">
                  <c:v>-5.0934949319299816E-2</c:v>
                </c:pt>
                <c:pt idx="541">
                  <c:v>-4.8346187359106806E-2</c:v>
                </c:pt>
                <c:pt idx="542">
                  <c:v>-5.0942137952836287E-2</c:v>
                </c:pt>
                <c:pt idx="543">
                  <c:v>-4.8353304106307886E-2</c:v>
                </c:pt>
                <c:pt idx="544">
                  <c:v>-5.0949183532565383E-2</c:v>
                </c:pt>
                <c:pt idx="545">
                  <c:v>-4.8360279230239694E-2</c:v>
                </c:pt>
                <c:pt idx="546">
                  <c:v>-5.0956088905257886E-2</c:v>
                </c:pt>
                <c:pt idx="547">
                  <c:v>-4.8367115549205267E-2</c:v>
                </c:pt>
                <c:pt idx="548">
                  <c:v>-5.0962856861033787E-2</c:v>
                </c:pt>
                <c:pt idx="549">
                  <c:v>-4.8373815825423418E-2</c:v>
                </c:pt>
                <c:pt idx="550">
                  <c:v>-5.0969490134489773E-2</c:v>
                </c:pt>
                <c:pt idx="551">
                  <c:v>-4.8380382766144835E-2</c:v>
                </c:pt>
                <c:pt idx="552">
                  <c:v>-5.0975991405803923E-2</c:v>
                </c:pt>
                <c:pt idx="553">
                  <c:v>-4.8386819024745835E-2</c:v>
                </c:pt>
                <c:pt idx="554">
                  <c:v>-5.0982363301818906E-2</c:v>
                </c:pt>
                <c:pt idx="555">
                  <c:v>-4.8393127201800681E-2</c:v>
                </c:pt>
                <c:pt idx="556">
                  <c:v>-5.0988608397103195E-2</c:v>
                </c:pt>
                <c:pt idx="557">
                  <c:v>-4.839930984613211E-2</c:v>
                </c:pt>
                <c:pt idx="558">
                  <c:v>-5.0994729214991354E-2</c:v>
                </c:pt>
                <c:pt idx="559">
                  <c:v>-4.840536945584141E-2</c:v>
                </c:pt>
                <c:pt idx="560">
                  <c:v>-5.1000728228603548E-2</c:v>
                </c:pt>
                <c:pt idx="561">
                  <c:v>-4.8411308479317509E-2</c:v>
                </c:pt>
                <c:pt idx="562">
                  <c:v>-5.100660786184491E-2</c:v>
                </c:pt>
                <c:pt idx="563">
                  <c:v>-4.8417129316226451E-2</c:v>
                </c:pt>
                <c:pt idx="564">
                  <c:v>-5.1012370490384741E-2</c:v>
                </c:pt>
                <c:pt idx="565">
                  <c:v>-4.8422834318480878E-2</c:v>
                </c:pt>
                <c:pt idx="566">
                  <c:v>-5.101801844261665E-2</c:v>
                </c:pt>
                <c:pt idx="567">
                  <c:v>-4.8428425791190437E-2</c:v>
                </c:pt>
                <c:pt idx="568">
                  <c:v>-5.1023554000599061E-2</c:v>
                </c:pt>
                <c:pt idx="569">
                  <c:v>-4.8433905993593027E-2</c:v>
                </c:pt>
                <c:pt idx="570">
                  <c:v>-5.1028979400977621E-2</c:v>
                </c:pt>
                <c:pt idx="571">
                  <c:v>-4.8439277139967769E-2</c:v>
                </c:pt>
                <c:pt idx="572">
                  <c:v>-5.1034296835888643E-2</c:v>
                </c:pt>
                <c:pt idx="573">
                  <c:v>-4.8444541400529742E-2</c:v>
                </c:pt>
                <c:pt idx="574">
                  <c:v>-5.1039508453845028E-2</c:v>
                </c:pt>
                <c:pt idx="575">
                  <c:v>-4.8449700902306533E-2</c:v>
                </c:pt>
                <c:pt idx="576">
                  <c:v>-5.1044616360603999E-2</c:v>
                </c:pt>
                <c:pt idx="577">
                  <c:v>-4.845475772999791E-2</c:v>
                </c:pt>
                <c:pt idx="578">
                  <c:v>-5.1049622620018484E-2</c:v>
                </c:pt>
                <c:pt idx="579">
                  <c:v>-4.8459713926818256E-2</c:v>
                </c:pt>
                <c:pt idx="580">
                  <c:v>-5.1054529254870647E-2</c:v>
                </c:pt>
                <c:pt idx="581">
                  <c:v>-4.846457149532192E-2</c:v>
                </c:pt>
                <c:pt idx="582">
                  <c:v>-5.1059338247689254E-2</c:v>
                </c:pt>
                <c:pt idx="583">
                  <c:v>-4.8469332398212328E-2</c:v>
                </c:pt>
                <c:pt idx="584">
                  <c:v>-5.1064051541550769E-2</c:v>
                </c:pt>
                <c:pt idx="585">
                  <c:v>-4.8473998559135228E-2</c:v>
                </c:pt>
                <c:pt idx="586">
                  <c:v>-5.1068671040864405E-2</c:v>
                </c:pt>
                <c:pt idx="587">
                  <c:v>-4.8478571863455715E-2</c:v>
                </c:pt>
                <c:pt idx="588">
                  <c:v>-5.1073198612141726E-2</c:v>
                </c:pt>
                <c:pt idx="589">
                  <c:v>-4.8483054159020253E-2</c:v>
                </c:pt>
                <c:pt idx="590">
                  <c:v>-5.1077636084750605E-2</c:v>
                </c:pt>
                <c:pt idx="591">
                  <c:v>-4.8487447256903099E-2</c:v>
                </c:pt>
                <c:pt idx="592">
                  <c:v>-5.1081985251654631E-2</c:v>
                </c:pt>
                <c:pt idx="593">
                  <c:v>-4.8491752932138039E-2</c:v>
                </c:pt>
                <c:pt idx="594">
                  <c:v>-5.1086247870137241E-2</c:v>
                </c:pt>
                <c:pt idx="595">
                  <c:v>-4.8495972924435832E-2</c:v>
                </c:pt>
                <c:pt idx="596">
                  <c:v>-5.1090425662512047E-2</c:v>
                </c:pt>
                <c:pt idx="597">
                  <c:v>-4.8500108938886871E-2</c:v>
                </c:pt>
                <c:pt idx="598">
                  <c:v>-5.1094520316818548E-2</c:v>
                </c:pt>
                <c:pt idx="599">
                  <c:v>-4.8504162646650355E-2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28-4A83-A001-97E45D6CD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4463"/>
        <c:axId val="213589663"/>
      </c:scatterChart>
      <c:valAx>
        <c:axId val="213594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589663"/>
        <c:crosses val="autoZero"/>
        <c:crossBetween val="midCat"/>
      </c:valAx>
      <c:valAx>
        <c:axId val="213589663"/>
        <c:scaling>
          <c:orientation val="minMax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6350" cap="flat" cmpd="sng" algn="ctr">
                  <a:solidFill>
                    <a:sysClr val="windowText" lastClr="000000">
                      <a:tint val="75000"/>
                    </a:sysClr>
                  </a:solidFill>
                  <a:prstDash val="solid"/>
                  <a:round/>
                </a14:hiddenLine>
              </a:ext>
            </a:extLst>
          </c:spPr>
        </c:majorGridlines>
        <c:numFmt formatCode="General" sourceLinked="1"/>
        <c:majorTickMark val="out"/>
        <c:minorTickMark val="none"/>
        <c:tickLblPos val="nextTo"/>
        <c:spPr>
          <a:ln w="19050">
            <a:solidFill>
              <a:srgbClr val="000000"/>
            </a:solidFill>
          </a:ln>
        </c:spPr>
        <c:crossAx val="213594463"/>
        <c:crosses val="autoZero"/>
        <c:crossBetween val="midCat"/>
      </c:valAx>
      <c:spPr>
        <a:ln w="3175"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fmlaLink="$AB$13" lockText="1" noThreeD="1"/>
</file>

<file path=xl/ctrlProps/ctrlProp2.xml><?xml version="1.0" encoding="utf-8"?>
<formControlPr xmlns="http://schemas.microsoft.com/office/spreadsheetml/2009/9/main" objectType="CheckBox" fmlaLink="$AB$14" lockText="1" noThreeD="1"/>
</file>

<file path=xl/ctrlProps/ctrlProp3.xml><?xml version="1.0" encoding="utf-8"?>
<formControlPr xmlns="http://schemas.microsoft.com/office/spreadsheetml/2009/9/main" objectType="CheckBox" fmlaLink="$AB$15" lockText="1" noThreeD="1"/>
</file>

<file path=xl/ctrlProps/ctrlProp4.xml><?xml version="1.0" encoding="utf-8"?>
<formControlPr xmlns="http://schemas.microsoft.com/office/spreadsheetml/2009/9/main" objectType="CheckBox" fmlaLink="$AB$16" lockText="1" noThreeD="1"/>
</file>

<file path=xl/ctrlProps/ctrlProp5.xml><?xml version="1.0" encoding="utf-8"?>
<formControlPr xmlns="http://schemas.microsoft.com/office/spreadsheetml/2009/9/main" objectType="CheckBox" fmlaLink="$AB$17" lockText="1" noThreeD="1"/>
</file>

<file path=xl/ctrlProps/ctrlProp6.xml><?xml version="1.0" encoding="utf-8"?>
<formControlPr xmlns="http://schemas.microsoft.com/office/spreadsheetml/2009/9/main" objectType="CheckBox" fmlaLink="$AB$18" lockText="1" noThreeD="1"/>
</file>

<file path=xl/ctrlProps/ctrlProp7.xml><?xml version="1.0" encoding="utf-8"?>
<formControlPr xmlns="http://schemas.microsoft.com/office/spreadsheetml/2009/9/main" objectType="CheckBox" fmlaLink="$AB$19" lockText="1" noThreeD="1"/>
</file>

<file path=xl/ctrlProps/ctrlProp8.xml><?xml version="1.0" encoding="utf-8"?>
<formControlPr xmlns="http://schemas.microsoft.com/office/spreadsheetml/2009/9/main" objectType="CheckBox" fmlaLink="$AB$20" lockText="1" noThreeD="1"/>
</file>

<file path=xl/ctrlProps/ctrlProp9.xml><?xml version="1.0" encoding="utf-8"?>
<formControlPr xmlns="http://schemas.microsoft.com/office/spreadsheetml/2009/9/main" objectType="CheckBox" fmlaLink="$AB$21" lockText="1" noThreeD="1"/>
</file>

<file path=xl/ctrlProps/ctrlProp10.xml><?xml version="1.0" encoding="utf-8"?>
<formControlPr xmlns="http://schemas.microsoft.com/office/spreadsheetml/2009/9/main" objectType="CheckBox" fmlaLink="$AB$22" lockText="1" noThreeD="1"/>
</file>

<file path=xl/ctrlProps/ctrlProp11.xml><?xml version="1.0" encoding="utf-8"?>
<formControlPr xmlns="http://schemas.microsoft.com/office/spreadsheetml/2009/9/main" objectType="CheckBox" fmlaLink="$AB$23" lockText="1" noThreeD="1"/>
</file>

<file path=xl/ctrlProps/ctrlProp12.xml><?xml version="1.0" encoding="utf-8"?>
<formControlPr xmlns="http://schemas.microsoft.com/office/spreadsheetml/2009/9/main" objectType="CheckBox" fmlaLink="$AB$24" lockText="1" noThreeD="1"/>
</file>

<file path=xl/ctrlProps/ctrlProp13.xml><?xml version="1.0" encoding="utf-8"?>
<formControlPr xmlns="http://schemas.microsoft.com/office/spreadsheetml/2009/9/main" objectType="CheckBox" fmlaLink="$AB$25" lockText="1" noThreeD="1"/>
</file>

<file path=xl/ctrlProps/ctrlProp14.xml><?xml version="1.0" encoding="utf-8"?>
<formControlPr xmlns="http://schemas.microsoft.com/office/spreadsheetml/2009/9/main" objectType="CheckBox" fmlaLink="$AB$26" lockText="1" noThreeD="1"/>
</file>

<file path=xl/ctrlProps/ctrlProp15.xml><?xml version="1.0" encoding="utf-8"?>
<formControlPr xmlns="http://schemas.microsoft.com/office/spreadsheetml/2009/9/main" objectType="CheckBox" fmlaLink="$AB$27" lockText="1" noThreeD="1"/>
</file>

<file path=xl/ctrlProps/ctrlProp16.xml><?xml version="1.0" encoding="utf-8"?>
<formControlPr xmlns="http://schemas.microsoft.com/office/spreadsheetml/2009/9/main" objectType="CheckBox" fmlaLink="$AB$28" lockText="1" noThreeD="1"/>
</file>

<file path=xl/ctrlProps/ctrlProp17.xml><?xml version="1.0" encoding="utf-8"?>
<formControlPr xmlns="http://schemas.microsoft.com/office/spreadsheetml/2009/9/main" objectType="CheckBox" fmlaLink="$AB$29" lockText="1" noThreeD="1"/>
</file>

<file path=xl/ctrlProps/ctrlProp18.xml><?xml version="1.0" encoding="utf-8"?>
<formControlPr xmlns="http://schemas.microsoft.com/office/spreadsheetml/2009/9/main" objectType="CheckBox" fmlaLink="$AB$30" lockText="1" noThreeD="1"/>
</file>

<file path=xl/ctrlProps/ctrlProp19.xml><?xml version="1.0" encoding="utf-8"?>
<formControlPr xmlns="http://schemas.microsoft.com/office/spreadsheetml/2009/9/main" objectType="CheckBox" fmlaLink="$AB$31" lockText="1" noThreeD="1"/>
</file>

<file path=xl/ctrlProps/ctrlProp20.xml><?xml version="1.0" encoding="utf-8"?>
<formControlPr xmlns="http://schemas.microsoft.com/office/spreadsheetml/2009/9/main" objectType="CheckBox" fmlaLink="$AB$32" lockText="1" noThreeD="1"/>
</file>

<file path=xl/ctrlProps/ctrlProp21.xml><?xml version="1.0" encoding="utf-8"?>
<formControlPr xmlns="http://schemas.microsoft.com/office/spreadsheetml/2009/9/main" objectType="CheckBox" fmlaLink="$AB$33" lockText="1" noThreeD="1"/>
</file>

<file path=xl/ctrlProps/ctrlProp22.xml><?xml version="1.0" encoding="utf-8"?>
<formControlPr xmlns="http://schemas.microsoft.com/office/spreadsheetml/2009/9/main" objectType="CheckBox" fmlaLink="$AB$34" lockText="1" noThreeD="1"/>
</file>

<file path=xl/ctrlProps/ctrlProp23.xml><?xml version="1.0" encoding="utf-8"?>
<formControlPr xmlns="http://schemas.microsoft.com/office/spreadsheetml/2009/9/main" objectType="CheckBox" fmlaLink="$AB$50" lockText="1" noThreeD="1"/>
</file>

<file path=xl/ctrlProps/ctrlProp24.xml><?xml version="1.0" encoding="utf-8"?>
<formControlPr xmlns="http://schemas.microsoft.com/office/spreadsheetml/2009/9/main" objectType="CheckBox" fmlaLink="$AB$51" lockText="1" noThreeD="1"/>
</file>

<file path=xl/ctrlProps/ctrlProp25.xml><?xml version="1.0" encoding="utf-8"?>
<formControlPr xmlns="http://schemas.microsoft.com/office/spreadsheetml/2009/9/main" objectType="CheckBox" fmlaLink="$AB$52" lockText="1" noThreeD="1"/>
</file>

<file path=xl/ctrlProps/ctrlProp26.xml><?xml version="1.0" encoding="utf-8"?>
<formControlPr xmlns="http://schemas.microsoft.com/office/spreadsheetml/2009/9/main" objectType="CheckBox" fmlaLink="$AB$13" lockText="1" noThreeD="1"/>
</file>

<file path=xl/ctrlProps/ctrlProp27.xml><?xml version="1.0" encoding="utf-8"?>
<formControlPr xmlns="http://schemas.microsoft.com/office/spreadsheetml/2009/9/main" objectType="CheckBox" fmlaLink="$AB$14" lockText="1" noThreeD="1"/>
</file>

<file path=xl/ctrlProps/ctrlProp28.xml><?xml version="1.0" encoding="utf-8"?>
<formControlPr xmlns="http://schemas.microsoft.com/office/spreadsheetml/2009/9/main" objectType="CheckBox" fmlaLink="$AB$15" lockText="1" noThreeD="1"/>
</file>

<file path=xl/ctrlProps/ctrlProp29.xml><?xml version="1.0" encoding="utf-8"?>
<formControlPr xmlns="http://schemas.microsoft.com/office/spreadsheetml/2009/9/main" objectType="CheckBox" fmlaLink="$AB$16" lockText="1" noThreeD="1"/>
</file>

<file path=xl/ctrlProps/ctrlProp30.xml><?xml version="1.0" encoding="utf-8"?>
<formControlPr xmlns="http://schemas.microsoft.com/office/spreadsheetml/2009/9/main" objectType="CheckBox" fmlaLink="$AB$17" lockText="1" noThreeD="1"/>
</file>

<file path=xl/ctrlProps/ctrlProp31.xml><?xml version="1.0" encoding="utf-8"?>
<formControlPr xmlns="http://schemas.microsoft.com/office/spreadsheetml/2009/9/main" objectType="CheckBox" fmlaLink="$AB$18" lockText="1" noThreeD="1"/>
</file>

<file path=xl/ctrlProps/ctrlProp32.xml><?xml version="1.0" encoding="utf-8"?>
<formControlPr xmlns="http://schemas.microsoft.com/office/spreadsheetml/2009/9/main" objectType="CheckBox" fmlaLink="$AB$19" lockText="1" noThreeD="1"/>
</file>

<file path=xl/ctrlProps/ctrlProp33.xml><?xml version="1.0" encoding="utf-8"?>
<formControlPr xmlns="http://schemas.microsoft.com/office/spreadsheetml/2009/9/main" objectType="CheckBox" fmlaLink="$AB$20" lockText="1" noThreeD="1"/>
</file>

<file path=xl/ctrlProps/ctrlProp34.xml><?xml version="1.0" encoding="utf-8"?>
<formControlPr xmlns="http://schemas.microsoft.com/office/spreadsheetml/2009/9/main" objectType="CheckBox" fmlaLink="$AB$21" lockText="1" noThreeD="1"/>
</file>

<file path=xl/ctrlProps/ctrlProp35.xml><?xml version="1.0" encoding="utf-8"?>
<formControlPr xmlns="http://schemas.microsoft.com/office/spreadsheetml/2009/9/main" objectType="CheckBox" fmlaLink="$AB$22" lockText="1" noThreeD="1"/>
</file>

<file path=xl/ctrlProps/ctrlProp36.xml><?xml version="1.0" encoding="utf-8"?>
<formControlPr xmlns="http://schemas.microsoft.com/office/spreadsheetml/2009/9/main" objectType="CheckBox" fmlaLink="$AB$23" lockText="1" noThreeD="1"/>
</file>

<file path=xl/ctrlProps/ctrlProp37.xml><?xml version="1.0" encoding="utf-8"?>
<formControlPr xmlns="http://schemas.microsoft.com/office/spreadsheetml/2009/9/main" objectType="CheckBox" fmlaLink="$AB$24" lockText="1" noThreeD="1"/>
</file>

<file path=xl/ctrlProps/ctrlProp38.xml><?xml version="1.0" encoding="utf-8"?>
<formControlPr xmlns="http://schemas.microsoft.com/office/spreadsheetml/2009/9/main" objectType="CheckBox" fmlaLink="$AB$25" lockText="1" noThreeD="1"/>
</file>

<file path=xl/ctrlProps/ctrlProp39.xml><?xml version="1.0" encoding="utf-8"?>
<formControlPr xmlns="http://schemas.microsoft.com/office/spreadsheetml/2009/9/main" objectType="CheckBox" fmlaLink="$AB$26" lockText="1" noThreeD="1"/>
</file>

<file path=xl/ctrlProps/ctrlProp40.xml><?xml version="1.0" encoding="utf-8"?>
<formControlPr xmlns="http://schemas.microsoft.com/office/spreadsheetml/2009/9/main" objectType="CheckBox" fmlaLink="$AB$27" lockText="1" noThreeD="1"/>
</file>

<file path=xl/ctrlProps/ctrlProp41.xml><?xml version="1.0" encoding="utf-8"?>
<formControlPr xmlns="http://schemas.microsoft.com/office/spreadsheetml/2009/9/main" objectType="CheckBox" fmlaLink="$AB$28" lockText="1" noThreeD="1"/>
</file>

<file path=xl/ctrlProps/ctrlProp42.xml><?xml version="1.0" encoding="utf-8"?>
<formControlPr xmlns="http://schemas.microsoft.com/office/spreadsheetml/2009/9/main" objectType="CheckBox" fmlaLink="$AB$29" lockText="1" noThreeD="1"/>
</file>

<file path=xl/ctrlProps/ctrlProp43.xml><?xml version="1.0" encoding="utf-8"?>
<formControlPr xmlns="http://schemas.microsoft.com/office/spreadsheetml/2009/9/main" objectType="CheckBox" fmlaLink="$AB$30" lockText="1" noThreeD="1"/>
</file>

<file path=xl/ctrlProps/ctrlProp44.xml><?xml version="1.0" encoding="utf-8"?>
<formControlPr xmlns="http://schemas.microsoft.com/office/spreadsheetml/2009/9/main" objectType="CheckBox" fmlaLink="$AB$31" lockText="1" noThreeD="1"/>
</file>

<file path=xl/ctrlProps/ctrlProp45.xml><?xml version="1.0" encoding="utf-8"?>
<formControlPr xmlns="http://schemas.microsoft.com/office/spreadsheetml/2009/9/main" objectType="CheckBox" fmlaLink="$AB$32" lockText="1" noThreeD="1"/>
</file>

<file path=xl/ctrlProps/ctrlProp46.xml><?xml version="1.0" encoding="utf-8"?>
<formControlPr xmlns="http://schemas.microsoft.com/office/spreadsheetml/2009/9/main" objectType="CheckBox" fmlaLink="$AB$33" lockText="1" noThreeD="1"/>
</file>

<file path=xl/ctrlProps/ctrlProp47.xml><?xml version="1.0" encoding="utf-8"?>
<formControlPr xmlns="http://schemas.microsoft.com/office/spreadsheetml/2009/9/main" objectType="CheckBox" fmlaLink="$AB$34" lockText="1" noThreeD="1"/>
</file>

<file path=xl/ctrlProps/ctrlProp48.xml><?xml version="1.0" encoding="utf-8"?>
<formControlPr xmlns="http://schemas.microsoft.com/office/spreadsheetml/2009/9/main" objectType="CheckBox" fmlaLink="$AB$38" lockText="1" noThreeD="1"/>
</file>

<file path=xl/ctrlProps/ctrlProp49.xml><?xml version="1.0" encoding="utf-8"?>
<formControlPr xmlns="http://schemas.microsoft.com/office/spreadsheetml/2009/9/main" objectType="CheckBox" fmlaLink="$AB$39" lockText="1" noThreeD="1"/>
</file>

<file path=xl/ctrlProps/ctrlProp50.xml><?xml version="1.0" encoding="utf-8"?>
<formControlPr xmlns="http://schemas.microsoft.com/office/spreadsheetml/2009/9/main" objectType="CheckBox" fmlaLink="$AB$40" lockText="1" noThreeD="1"/>
</file>

<file path=xl/ctrlProps/ctrlProp51.xml><?xml version="1.0" encoding="utf-8"?>
<formControlPr xmlns="http://schemas.microsoft.com/office/spreadsheetml/2009/9/main" objectType="CheckBox" fmlaLink="$AB$13" lockText="1" noThreeD="1"/>
</file>

<file path=xl/ctrlProps/ctrlProp52.xml><?xml version="1.0" encoding="utf-8"?>
<formControlPr xmlns="http://schemas.microsoft.com/office/spreadsheetml/2009/9/main" objectType="CheckBox" fmlaLink="$AB$14" lockText="1" noThreeD="1"/>
</file>

<file path=xl/ctrlProps/ctrlProp53.xml><?xml version="1.0" encoding="utf-8"?>
<formControlPr xmlns="http://schemas.microsoft.com/office/spreadsheetml/2009/9/main" objectType="CheckBox" fmlaLink="$AB$15" lockText="1" noThreeD="1"/>
</file>

<file path=xl/ctrlProps/ctrlProp54.xml><?xml version="1.0" encoding="utf-8"?>
<formControlPr xmlns="http://schemas.microsoft.com/office/spreadsheetml/2009/9/main" objectType="CheckBox" fmlaLink="$AB$16" lockText="1" noThreeD="1"/>
</file>

<file path=xl/ctrlProps/ctrlProp55.xml><?xml version="1.0" encoding="utf-8"?>
<formControlPr xmlns="http://schemas.microsoft.com/office/spreadsheetml/2009/9/main" objectType="CheckBox" fmlaLink="$AB$17" lockText="1" noThreeD="1"/>
</file>

<file path=xl/ctrlProps/ctrlProp56.xml><?xml version="1.0" encoding="utf-8"?>
<formControlPr xmlns="http://schemas.microsoft.com/office/spreadsheetml/2009/9/main" objectType="CheckBox" fmlaLink="$AB$18" lockText="1" noThreeD="1"/>
</file>

<file path=xl/ctrlProps/ctrlProp57.xml><?xml version="1.0" encoding="utf-8"?>
<formControlPr xmlns="http://schemas.microsoft.com/office/spreadsheetml/2009/9/main" objectType="CheckBox" fmlaLink="$AB$19" lockText="1" noThreeD="1"/>
</file>

<file path=xl/ctrlProps/ctrlProp58.xml><?xml version="1.0" encoding="utf-8"?>
<formControlPr xmlns="http://schemas.microsoft.com/office/spreadsheetml/2009/9/main" objectType="CheckBox" fmlaLink="$AB$20" lockText="1" noThreeD="1"/>
</file>

<file path=xl/ctrlProps/ctrlProp59.xml><?xml version="1.0" encoding="utf-8"?>
<formControlPr xmlns="http://schemas.microsoft.com/office/spreadsheetml/2009/9/main" objectType="CheckBox" fmlaLink="$AB$21" lockText="1" noThreeD="1"/>
</file>

<file path=xl/ctrlProps/ctrlProp60.xml><?xml version="1.0" encoding="utf-8"?>
<formControlPr xmlns="http://schemas.microsoft.com/office/spreadsheetml/2009/9/main" objectType="CheckBox" fmlaLink="$AB$22" lockText="1" noThreeD="1"/>
</file>

<file path=xl/ctrlProps/ctrlProp61.xml><?xml version="1.0" encoding="utf-8"?>
<formControlPr xmlns="http://schemas.microsoft.com/office/spreadsheetml/2009/9/main" objectType="CheckBox" fmlaLink="$AB$23" lockText="1" noThreeD="1"/>
</file>

<file path=xl/ctrlProps/ctrlProp62.xml><?xml version="1.0" encoding="utf-8"?>
<formControlPr xmlns="http://schemas.microsoft.com/office/spreadsheetml/2009/9/main" objectType="CheckBox" fmlaLink="$AB$24" lockText="1" noThreeD="1"/>
</file>

<file path=xl/ctrlProps/ctrlProp63.xml><?xml version="1.0" encoding="utf-8"?>
<formControlPr xmlns="http://schemas.microsoft.com/office/spreadsheetml/2009/9/main" objectType="CheckBox" fmlaLink="$AB$25" lockText="1" noThreeD="1"/>
</file>

<file path=xl/ctrlProps/ctrlProp64.xml><?xml version="1.0" encoding="utf-8"?>
<formControlPr xmlns="http://schemas.microsoft.com/office/spreadsheetml/2009/9/main" objectType="CheckBox" fmlaLink="$AB$26" lockText="1" noThreeD="1"/>
</file>

<file path=xl/ctrlProps/ctrlProp65.xml><?xml version="1.0" encoding="utf-8"?>
<formControlPr xmlns="http://schemas.microsoft.com/office/spreadsheetml/2009/9/main" objectType="CheckBox" fmlaLink="$AB$27" lockText="1" noThreeD="1"/>
</file>

<file path=xl/ctrlProps/ctrlProp66.xml><?xml version="1.0" encoding="utf-8"?>
<formControlPr xmlns="http://schemas.microsoft.com/office/spreadsheetml/2009/9/main" objectType="CheckBox" fmlaLink="$AB$28" lockText="1" noThreeD="1"/>
</file>

<file path=xl/ctrlProps/ctrlProp67.xml><?xml version="1.0" encoding="utf-8"?>
<formControlPr xmlns="http://schemas.microsoft.com/office/spreadsheetml/2009/9/main" objectType="CheckBox" fmlaLink="$AB$29" lockText="1" noThreeD="1"/>
</file>

<file path=xl/ctrlProps/ctrlProp68.xml><?xml version="1.0" encoding="utf-8"?>
<formControlPr xmlns="http://schemas.microsoft.com/office/spreadsheetml/2009/9/main" objectType="CheckBox" fmlaLink="$AB$30" lockText="1" noThreeD="1"/>
</file>

<file path=xl/ctrlProps/ctrlProp69.xml><?xml version="1.0" encoding="utf-8"?>
<formControlPr xmlns="http://schemas.microsoft.com/office/spreadsheetml/2009/9/main" objectType="CheckBox" fmlaLink="$AB$31" lockText="1" noThreeD="1"/>
</file>

<file path=xl/ctrlProps/ctrlProp70.xml><?xml version="1.0" encoding="utf-8"?>
<formControlPr xmlns="http://schemas.microsoft.com/office/spreadsheetml/2009/9/main" objectType="CheckBox" fmlaLink="$AB$32" lockText="1" noThreeD="1"/>
</file>

<file path=xl/ctrlProps/ctrlProp71.xml><?xml version="1.0" encoding="utf-8"?>
<formControlPr xmlns="http://schemas.microsoft.com/office/spreadsheetml/2009/9/main" objectType="CheckBox" fmlaLink="$AB$33" lockText="1" noThreeD="1"/>
</file>

<file path=xl/ctrlProps/ctrlProp72.xml><?xml version="1.0" encoding="utf-8"?>
<formControlPr xmlns="http://schemas.microsoft.com/office/spreadsheetml/2009/9/main" objectType="CheckBox" fmlaLink="$AB$34" lockText="1" noThreeD="1"/>
</file>

<file path=xl/ctrlProps/ctrlProp73.xml><?xml version="1.0" encoding="utf-8"?>
<formControlPr xmlns="http://schemas.microsoft.com/office/spreadsheetml/2009/9/main" objectType="CheckBox" fmlaLink="$AB$38" lockText="1" noThreeD="1"/>
</file>

<file path=xl/ctrlProps/ctrlProp74.xml><?xml version="1.0" encoding="utf-8"?>
<formControlPr xmlns="http://schemas.microsoft.com/office/spreadsheetml/2009/9/main" objectType="CheckBox" fmlaLink="$AB$39" lockText="1" noThreeD="1"/>
</file>

<file path=xl/ctrlProps/ctrlProp75.xml><?xml version="1.0" encoding="utf-8"?>
<formControlPr xmlns="http://schemas.microsoft.com/office/spreadsheetml/2009/9/main" objectType="CheckBox" fmlaLink="$AB$40" lockText="1" noThreeD="1"/>
</file>

<file path=xl/ctrlProps/ctrlProp76.xml><?xml version="1.0" encoding="utf-8"?>
<formControlPr xmlns="http://schemas.microsoft.com/office/spreadsheetml/2009/9/main" objectType="CheckBox" fmlaLink="$AB$13" lockText="1" noThreeD="1"/>
</file>

<file path=xl/ctrlProps/ctrlProp77.xml><?xml version="1.0" encoding="utf-8"?>
<formControlPr xmlns="http://schemas.microsoft.com/office/spreadsheetml/2009/9/main" objectType="CheckBox" fmlaLink="$AB$14" lockText="1" noThreeD="1"/>
</file>

<file path=xl/ctrlProps/ctrlProp78.xml><?xml version="1.0" encoding="utf-8"?>
<formControlPr xmlns="http://schemas.microsoft.com/office/spreadsheetml/2009/9/main" objectType="CheckBox" fmlaLink="$AB$15" lockText="1" noThreeD="1"/>
</file>

<file path=xl/ctrlProps/ctrlProp79.xml><?xml version="1.0" encoding="utf-8"?>
<formControlPr xmlns="http://schemas.microsoft.com/office/spreadsheetml/2009/9/main" objectType="CheckBox" fmlaLink="$AB$16" lockText="1" noThreeD="1"/>
</file>

<file path=xl/ctrlProps/ctrlProp80.xml><?xml version="1.0" encoding="utf-8"?>
<formControlPr xmlns="http://schemas.microsoft.com/office/spreadsheetml/2009/9/main" objectType="CheckBox" fmlaLink="$AB$17" lockText="1" noThreeD="1"/>
</file>

<file path=xl/ctrlProps/ctrlProp81.xml><?xml version="1.0" encoding="utf-8"?>
<formControlPr xmlns="http://schemas.microsoft.com/office/spreadsheetml/2009/9/main" objectType="CheckBox" fmlaLink="$AB$18" lockText="1" noThreeD="1"/>
</file>

<file path=xl/ctrlProps/ctrlProp82.xml><?xml version="1.0" encoding="utf-8"?>
<formControlPr xmlns="http://schemas.microsoft.com/office/spreadsheetml/2009/9/main" objectType="CheckBox" fmlaLink="$AB$19" lockText="1" noThreeD="1"/>
</file>

<file path=xl/ctrlProps/ctrlProp83.xml><?xml version="1.0" encoding="utf-8"?>
<formControlPr xmlns="http://schemas.microsoft.com/office/spreadsheetml/2009/9/main" objectType="CheckBox" fmlaLink="$AB$20" lockText="1" noThreeD="1"/>
</file>

<file path=xl/ctrlProps/ctrlProp84.xml><?xml version="1.0" encoding="utf-8"?>
<formControlPr xmlns="http://schemas.microsoft.com/office/spreadsheetml/2009/9/main" objectType="CheckBox" fmlaLink="$AB$21" lockText="1" noThreeD="1"/>
</file>

<file path=xl/ctrlProps/ctrlProp85.xml><?xml version="1.0" encoding="utf-8"?>
<formControlPr xmlns="http://schemas.microsoft.com/office/spreadsheetml/2009/9/main" objectType="CheckBox" fmlaLink="$AB$22" lockText="1" noThreeD="1"/>
</file>

<file path=xl/ctrlProps/ctrlProp86.xml><?xml version="1.0" encoding="utf-8"?>
<formControlPr xmlns="http://schemas.microsoft.com/office/spreadsheetml/2009/9/main" objectType="CheckBox" fmlaLink="$AB$23" lockText="1" noThreeD="1"/>
</file>

<file path=xl/ctrlProps/ctrlProp87.xml><?xml version="1.0" encoding="utf-8"?>
<formControlPr xmlns="http://schemas.microsoft.com/office/spreadsheetml/2009/9/main" objectType="CheckBox" fmlaLink="$AB$24" lockText="1" noThreeD="1"/>
</file>

<file path=xl/ctrlProps/ctrlProp88.xml><?xml version="1.0" encoding="utf-8"?>
<formControlPr xmlns="http://schemas.microsoft.com/office/spreadsheetml/2009/9/main" objectType="CheckBox" fmlaLink="$AB$25" lockText="1" noThreeD="1"/>
</file>

<file path=xl/ctrlProps/ctrlProp89.xml><?xml version="1.0" encoding="utf-8"?>
<formControlPr xmlns="http://schemas.microsoft.com/office/spreadsheetml/2009/9/main" objectType="CheckBox" fmlaLink="$AB$26" lockText="1" noThreeD="1"/>
</file>

<file path=xl/ctrlProps/ctrlProp90.xml><?xml version="1.0" encoding="utf-8"?>
<formControlPr xmlns="http://schemas.microsoft.com/office/spreadsheetml/2009/9/main" objectType="CheckBox" fmlaLink="$AB$27" lockText="1" noThreeD="1"/>
</file>

<file path=xl/ctrlProps/ctrlProp91.xml><?xml version="1.0" encoding="utf-8"?>
<formControlPr xmlns="http://schemas.microsoft.com/office/spreadsheetml/2009/9/main" objectType="CheckBox" fmlaLink="$AB$28" lockText="1" noThreeD="1"/>
</file>

<file path=xl/ctrlProps/ctrlProp92.xml><?xml version="1.0" encoding="utf-8"?>
<formControlPr xmlns="http://schemas.microsoft.com/office/spreadsheetml/2009/9/main" objectType="CheckBox" fmlaLink="$AB$29" lockText="1" noThreeD="1"/>
</file>

<file path=xl/ctrlProps/ctrlProp93.xml><?xml version="1.0" encoding="utf-8"?>
<formControlPr xmlns="http://schemas.microsoft.com/office/spreadsheetml/2009/9/main" objectType="CheckBox" fmlaLink="$AB$30" lockText="1" noThreeD="1"/>
</file>

<file path=xl/ctrlProps/ctrlProp94.xml><?xml version="1.0" encoding="utf-8"?>
<formControlPr xmlns="http://schemas.microsoft.com/office/spreadsheetml/2009/9/main" objectType="CheckBox" fmlaLink="$AB$31" lockText="1" noThreeD="1"/>
</file>

<file path=xl/ctrlProps/ctrlProp95.xml><?xml version="1.0" encoding="utf-8"?>
<formControlPr xmlns="http://schemas.microsoft.com/office/spreadsheetml/2009/9/main" objectType="CheckBox" fmlaLink="$AB$32" lockText="1" noThreeD="1"/>
</file>

<file path=xl/ctrlProps/ctrlProp96.xml><?xml version="1.0" encoding="utf-8"?>
<formControlPr xmlns="http://schemas.microsoft.com/office/spreadsheetml/2009/9/main" objectType="CheckBox" fmlaLink="$AB$33" lockText="1" noThreeD="1"/>
</file>

<file path=xl/ctrlProps/ctrlProp97.xml><?xml version="1.0" encoding="utf-8"?>
<formControlPr xmlns="http://schemas.microsoft.com/office/spreadsheetml/2009/9/main" objectType="CheckBox" fmlaLink="$AB$34" lockText="1" noThreeD="1"/>
</file>

<file path=xl/ctrlProps/ctrlProp98.xml><?xml version="1.0" encoding="utf-8"?>
<formControlPr xmlns="http://schemas.microsoft.com/office/spreadsheetml/2009/9/main" objectType="CheckBox" fmlaLink="$AB$38" lockText="1" noThreeD="1"/>
</file>

<file path=xl/ctrlProps/ctrlProp99.xml><?xml version="1.0" encoding="utf-8"?>
<formControlPr xmlns="http://schemas.microsoft.com/office/spreadsheetml/2009/9/main" objectType="CheckBox" fmlaLink="$AB$39" lockText="1" noThreeD="1"/>
</file>

<file path=xl/ctrlProps/ctrlProp100.xml><?xml version="1.0" encoding="utf-8"?>
<formControlPr xmlns="http://schemas.microsoft.com/office/spreadsheetml/2009/9/main" objectType="CheckBox" fmlaLink="$AB$40" lockText="1" noThreeD="1"/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11</xdr:row>
          <xdr:rowOff>182880</xdr:rowOff>
        </xdr:from>
        <xdr:to>
          <xdr:col>25</xdr:col>
          <xdr:colOff>632460</xdr:colOff>
          <xdr:row>13</xdr:row>
          <xdr:rowOff>7620</xdr:rowOff>
        </xdr:to>
        <xdr:sp macro="" textlink="">
          <xdr:nvSpPr>
            <xdr:cNvPr id="4097" name="SecondaryAxis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12</xdr:row>
          <xdr:rowOff>182880</xdr:rowOff>
        </xdr:from>
        <xdr:to>
          <xdr:col>25</xdr:col>
          <xdr:colOff>632460</xdr:colOff>
          <xdr:row>14</xdr:row>
          <xdr:rowOff>7620</xdr:rowOff>
        </xdr:to>
        <xdr:sp macro="" textlink="">
          <xdr:nvSpPr>
            <xdr:cNvPr id="4098" name="SecondaryAxis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13</xdr:row>
          <xdr:rowOff>182880</xdr:rowOff>
        </xdr:from>
        <xdr:to>
          <xdr:col>25</xdr:col>
          <xdr:colOff>632460</xdr:colOff>
          <xdr:row>15</xdr:row>
          <xdr:rowOff>7620</xdr:rowOff>
        </xdr:to>
        <xdr:sp macro="" textlink="">
          <xdr:nvSpPr>
            <xdr:cNvPr id="4099" name="SecondaryAxis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14</xdr:row>
          <xdr:rowOff>182880</xdr:rowOff>
        </xdr:from>
        <xdr:to>
          <xdr:col>25</xdr:col>
          <xdr:colOff>632460</xdr:colOff>
          <xdr:row>16</xdr:row>
          <xdr:rowOff>7620</xdr:rowOff>
        </xdr:to>
        <xdr:sp macro="" textlink="">
          <xdr:nvSpPr>
            <xdr:cNvPr id="4100" name="SecondaryAxis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15</xdr:row>
          <xdr:rowOff>182880</xdr:rowOff>
        </xdr:from>
        <xdr:to>
          <xdr:col>25</xdr:col>
          <xdr:colOff>632460</xdr:colOff>
          <xdr:row>17</xdr:row>
          <xdr:rowOff>7620</xdr:rowOff>
        </xdr:to>
        <xdr:sp macro="" textlink="">
          <xdr:nvSpPr>
            <xdr:cNvPr id="4101" name="SecondaryAxis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16</xdr:row>
          <xdr:rowOff>182880</xdr:rowOff>
        </xdr:from>
        <xdr:to>
          <xdr:col>25</xdr:col>
          <xdr:colOff>632460</xdr:colOff>
          <xdr:row>18</xdr:row>
          <xdr:rowOff>7620</xdr:rowOff>
        </xdr:to>
        <xdr:sp macro="" textlink="">
          <xdr:nvSpPr>
            <xdr:cNvPr id="4102" name="SecondaryAxis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17</xdr:row>
          <xdr:rowOff>182880</xdr:rowOff>
        </xdr:from>
        <xdr:to>
          <xdr:col>25</xdr:col>
          <xdr:colOff>632460</xdr:colOff>
          <xdr:row>19</xdr:row>
          <xdr:rowOff>7620</xdr:rowOff>
        </xdr:to>
        <xdr:sp macro="" textlink="">
          <xdr:nvSpPr>
            <xdr:cNvPr id="4103" name="SecondaryAxis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18</xdr:row>
          <xdr:rowOff>182880</xdr:rowOff>
        </xdr:from>
        <xdr:to>
          <xdr:col>25</xdr:col>
          <xdr:colOff>632460</xdr:colOff>
          <xdr:row>20</xdr:row>
          <xdr:rowOff>7620</xdr:rowOff>
        </xdr:to>
        <xdr:sp macro="" textlink="">
          <xdr:nvSpPr>
            <xdr:cNvPr id="4104" name="SecondaryAxis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19</xdr:row>
          <xdr:rowOff>182880</xdr:rowOff>
        </xdr:from>
        <xdr:to>
          <xdr:col>25</xdr:col>
          <xdr:colOff>632460</xdr:colOff>
          <xdr:row>21</xdr:row>
          <xdr:rowOff>7620</xdr:rowOff>
        </xdr:to>
        <xdr:sp macro="" textlink="">
          <xdr:nvSpPr>
            <xdr:cNvPr id="4105" name="SecondaryAxis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20</xdr:row>
          <xdr:rowOff>182880</xdr:rowOff>
        </xdr:from>
        <xdr:to>
          <xdr:col>25</xdr:col>
          <xdr:colOff>632460</xdr:colOff>
          <xdr:row>22</xdr:row>
          <xdr:rowOff>7620</xdr:rowOff>
        </xdr:to>
        <xdr:sp macro="" textlink="">
          <xdr:nvSpPr>
            <xdr:cNvPr id="4106" name="SecondaryAxis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21</xdr:row>
          <xdr:rowOff>182880</xdr:rowOff>
        </xdr:from>
        <xdr:to>
          <xdr:col>25</xdr:col>
          <xdr:colOff>632460</xdr:colOff>
          <xdr:row>23</xdr:row>
          <xdr:rowOff>7620</xdr:rowOff>
        </xdr:to>
        <xdr:sp macro="" textlink="">
          <xdr:nvSpPr>
            <xdr:cNvPr id="4107" name="SecondaryAxis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22</xdr:row>
          <xdr:rowOff>182880</xdr:rowOff>
        </xdr:from>
        <xdr:to>
          <xdr:col>25</xdr:col>
          <xdr:colOff>632460</xdr:colOff>
          <xdr:row>24</xdr:row>
          <xdr:rowOff>7620</xdr:rowOff>
        </xdr:to>
        <xdr:sp macro="" textlink="">
          <xdr:nvSpPr>
            <xdr:cNvPr id="4108" name="SecondaryAxis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23</xdr:row>
          <xdr:rowOff>182880</xdr:rowOff>
        </xdr:from>
        <xdr:to>
          <xdr:col>25</xdr:col>
          <xdr:colOff>632460</xdr:colOff>
          <xdr:row>25</xdr:row>
          <xdr:rowOff>7620</xdr:rowOff>
        </xdr:to>
        <xdr:sp macro="" textlink="">
          <xdr:nvSpPr>
            <xdr:cNvPr id="4109" name="SecondaryAxis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24</xdr:row>
          <xdr:rowOff>182880</xdr:rowOff>
        </xdr:from>
        <xdr:to>
          <xdr:col>25</xdr:col>
          <xdr:colOff>632460</xdr:colOff>
          <xdr:row>26</xdr:row>
          <xdr:rowOff>7620</xdr:rowOff>
        </xdr:to>
        <xdr:sp macro="" textlink="">
          <xdr:nvSpPr>
            <xdr:cNvPr id="4110" name="SecondaryAxis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25</xdr:row>
          <xdr:rowOff>182880</xdr:rowOff>
        </xdr:from>
        <xdr:to>
          <xdr:col>25</xdr:col>
          <xdr:colOff>632460</xdr:colOff>
          <xdr:row>27</xdr:row>
          <xdr:rowOff>7620</xdr:rowOff>
        </xdr:to>
        <xdr:sp macro="" textlink="">
          <xdr:nvSpPr>
            <xdr:cNvPr id="4111" name="SecondaryAxis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1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26</xdr:row>
          <xdr:rowOff>182880</xdr:rowOff>
        </xdr:from>
        <xdr:to>
          <xdr:col>25</xdr:col>
          <xdr:colOff>632460</xdr:colOff>
          <xdr:row>28</xdr:row>
          <xdr:rowOff>7620</xdr:rowOff>
        </xdr:to>
        <xdr:sp macro="" textlink="">
          <xdr:nvSpPr>
            <xdr:cNvPr id="4112" name="SecondaryAxis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1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27</xdr:row>
          <xdr:rowOff>182880</xdr:rowOff>
        </xdr:from>
        <xdr:to>
          <xdr:col>25</xdr:col>
          <xdr:colOff>632460</xdr:colOff>
          <xdr:row>29</xdr:row>
          <xdr:rowOff>7620</xdr:rowOff>
        </xdr:to>
        <xdr:sp macro="" textlink="">
          <xdr:nvSpPr>
            <xdr:cNvPr id="4113" name="SecondaryAxis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1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28</xdr:row>
          <xdr:rowOff>182880</xdr:rowOff>
        </xdr:from>
        <xdr:to>
          <xdr:col>25</xdr:col>
          <xdr:colOff>632460</xdr:colOff>
          <xdr:row>30</xdr:row>
          <xdr:rowOff>7620</xdr:rowOff>
        </xdr:to>
        <xdr:sp macro="" textlink="">
          <xdr:nvSpPr>
            <xdr:cNvPr id="4114" name="SecondaryAxis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1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29</xdr:row>
          <xdr:rowOff>182880</xdr:rowOff>
        </xdr:from>
        <xdr:to>
          <xdr:col>25</xdr:col>
          <xdr:colOff>632460</xdr:colOff>
          <xdr:row>31</xdr:row>
          <xdr:rowOff>7620</xdr:rowOff>
        </xdr:to>
        <xdr:sp macro="" textlink="">
          <xdr:nvSpPr>
            <xdr:cNvPr id="4115" name="SecondaryAxis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1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30</xdr:row>
          <xdr:rowOff>182880</xdr:rowOff>
        </xdr:from>
        <xdr:to>
          <xdr:col>25</xdr:col>
          <xdr:colOff>632460</xdr:colOff>
          <xdr:row>32</xdr:row>
          <xdr:rowOff>7620</xdr:rowOff>
        </xdr:to>
        <xdr:sp macro="" textlink="">
          <xdr:nvSpPr>
            <xdr:cNvPr id="4116" name="SecondaryAxis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31</xdr:row>
          <xdr:rowOff>182880</xdr:rowOff>
        </xdr:from>
        <xdr:to>
          <xdr:col>25</xdr:col>
          <xdr:colOff>632460</xdr:colOff>
          <xdr:row>33</xdr:row>
          <xdr:rowOff>7620</xdr:rowOff>
        </xdr:to>
        <xdr:sp macro="" textlink="">
          <xdr:nvSpPr>
            <xdr:cNvPr id="4117" name="SecondaryAxis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1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32</xdr:row>
          <xdr:rowOff>182880</xdr:rowOff>
        </xdr:from>
        <xdr:to>
          <xdr:col>25</xdr:col>
          <xdr:colOff>632460</xdr:colOff>
          <xdr:row>34</xdr:row>
          <xdr:rowOff>7620</xdr:rowOff>
        </xdr:to>
        <xdr:sp macro="" textlink="">
          <xdr:nvSpPr>
            <xdr:cNvPr id="4118" name="SecondaryAxis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1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48</xdr:row>
          <xdr:rowOff>182880</xdr:rowOff>
        </xdr:from>
        <xdr:to>
          <xdr:col>25</xdr:col>
          <xdr:colOff>632460</xdr:colOff>
          <xdr:row>53</xdr:row>
          <xdr:rowOff>22860</xdr:rowOff>
        </xdr:to>
        <xdr:sp macro="" textlink="">
          <xdr:nvSpPr>
            <xdr:cNvPr id="4119" name="SecondaryAxis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1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49</xdr:row>
          <xdr:rowOff>182880</xdr:rowOff>
        </xdr:from>
        <xdr:to>
          <xdr:col>25</xdr:col>
          <xdr:colOff>632460</xdr:colOff>
          <xdr:row>53</xdr:row>
          <xdr:rowOff>22860</xdr:rowOff>
        </xdr:to>
        <xdr:sp macro="" textlink="">
          <xdr:nvSpPr>
            <xdr:cNvPr id="4120" name="SecondaryAxis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1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50</xdr:row>
          <xdr:rowOff>182880</xdr:rowOff>
        </xdr:from>
        <xdr:to>
          <xdr:col>25</xdr:col>
          <xdr:colOff>632460</xdr:colOff>
          <xdr:row>53</xdr:row>
          <xdr:rowOff>22860</xdr:rowOff>
        </xdr:to>
        <xdr:sp macro="" textlink="">
          <xdr:nvSpPr>
            <xdr:cNvPr id="4121" name="SecondaryAxis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1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11</xdr:row>
          <xdr:rowOff>182880</xdr:rowOff>
        </xdr:from>
        <xdr:to>
          <xdr:col>25</xdr:col>
          <xdr:colOff>632460</xdr:colOff>
          <xdr:row>13</xdr:row>
          <xdr:rowOff>7620</xdr:rowOff>
        </xdr:to>
        <xdr:sp macro="" textlink="">
          <xdr:nvSpPr>
            <xdr:cNvPr id="15361" name="SecondaryAxis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94D4DD90-57CD-442A-B00A-EFC497FB8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12</xdr:row>
          <xdr:rowOff>182880</xdr:rowOff>
        </xdr:from>
        <xdr:to>
          <xdr:col>25</xdr:col>
          <xdr:colOff>632460</xdr:colOff>
          <xdr:row>14</xdr:row>
          <xdr:rowOff>7620</xdr:rowOff>
        </xdr:to>
        <xdr:sp macro="" textlink="">
          <xdr:nvSpPr>
            <xdr:cNvPr id="15362" name="SecondaryAxis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4DEAB7CF-F589-4171-A60F-01CE7B657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13</xdr:row>
          <xdr:rowOff>182880</xdr:rowOff>
        </xdr:from>
        <xdr:to>
          <xdr:col>25</xdr:col>
          <xdr:colOff>632460</xdr:colOff>
          <xdr:row>15</xdr:row>
          <xdr:rowOff>7620</xdr:rowOff>
        </xdr:to>
        <xdr:sp macro="" textlink="">
          <xdr:nvSpPr>
            <xdr:cNvPr id="15363" name="SecondaryAxis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6EEAD216-94E6-4DBE-A1E2-D78625678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14</xdr:row>
          <xdr:rowOff>182880</xdr:rowOff>
        </xdr:from>
        <xdr:to>
          <xdr:col>25</xdr:col>
          <xdr:colOff>632460</xdr:colOff>
          <xdr:row>16</xdr:row>
          <xdr:rowOff>7620</xdr:rowOff>
        </xdr:to>
        <xdr:sp macro="" textlink="">
          <xdr:nvSpPr>
            <xdr:cNvPr id="15364" name="SecondaryAxis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2654204A-7FB8-4F4C-8C2C-F615366F7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15</xdr:row>
          <xdr:rowOff>182880</xdr:rowOff>
        </xdr:from>
        <xdr:to>
          <xdr:col>25</xdr:col>
          <xdr:colOff>632460</xdr:colOff>
          <xdr:row>17</xdr:row>
          <xdr:rowOff>7620</xdr:rowOff>
        </xdr:to>
        <xdr:sp macro="" textlink="">
          <xdr:nvSpPr>
            <xdr:cNvPr id="15365" name="SecondaryAxis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378AE491-0A2B-4A3C-89EA-71E3AB7AE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16</xdr:row>
          <xdr:rowOff>182880</xdr:rowOff>
        </xdr:from>
        <xdr:to>
          <xdr:col>25</xdr:col>
          <xdr:colOff>632460</xdr:colOff>
          <xdr:row>18</xdr:row>
          <xdr:rowOff>7620</xdr:rowOff>
        </xdr:to>
        <xdr:sp macro="" textlink="">
          <xdr:nvSpPr>
            <xdr:cNvPr id="15366" name="SecondaryAxis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DCC70E44-3843-43E5-A4BE-496EABA38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17</xdr:row>
          <xdr:rowOff>182880</xdr:rowOff>
        </xdr:from>
        <xdr:to>
          <xdr:col>25</xdr:col>
          <xdr:colOff>632460</xdr:colOff>
          <xdr:row>19</xdr:row>
          <xdr:rowOff>7620</xdr:rowOff>
        </xdr:to>
        <xdr:sp macro="" textlink="">
          <xdr:nvSpPr>
            <xdr:cNvPr id="15367" name="SecondaryAxis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4DA3DFD6-C7DE-4EAF-899D-5BF87961B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18</xdr:row>
          <xdr:rowOff>182880</xdr:rowOff>
        </xdr:from>
        <xdr:to>
          <xdr:col>25</xdr:col>
          <xdr:colOff>632460</xdr:colOff>
          <xdr:row>20</xdr:row>
          <xdr:rowOff>7620</xdr:rowOff>
        </xdr:to>
        <xdr:sp macro="" textlink="">
          <xdr:nvSpPr>
            <xdr:cNvPr id="15368" name="SecondaryAxis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6E377B60-CD69-453C-838E-22D3D4ACD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19</xdr:row>
          <xdr:rowOff>182880</xdr:rowOff>
        </xdr:from>
        <xdr:to>
          <xdr:col>25</xdr:col>
          <xdr:colOff>632460</xdr:colOff>
          <xdr:row>21</xdr:row>
          <xdr:rowOff>7620</xdr:rowOff>
        </xdr:to>
        <xdr:sp macro="" textlink="">
          <xdr:nvSpPr>
            <xdr:cNvPr id="15369" name="SecondaryAxis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EFE1C9C5-3AC9-4535-BBB2-BA9288726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20</xdr:row>
          <xdr:rowOff>182880</xdr:rowOff>
        </xdr:from>
        <xdr:to>
          <xdr:col>25</xdr:col>
          <xdr:colOff>632460</xdr:colOff>
          <xdr:row>22</xdr:row>
          <xdr:rowOff>7620</xdr:rowOff>
        </xdr:to>
        <xdr:sp macro="" textlink="">
          <xdr:nvSpPr>
            <xdr:cNvPr id="15370" name="SecondaryAxis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C297F3F7-FE75-4E82-91D2-ABA9AA832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21</xdr:row>
          <xdr:rowOff>182880</xdr:rowOff>
        </xdr:from>
        <xdr:to>
          <xdr:col>25</xdr:col>
          <xdr:colOff>632460</xdr:colOff>
          <xdr:row>23</xdr:row>
          <xdr:rowOff>7620</xdr:rowOff>
        </xdr:to>
        <xdr:sp macro="" textlink="">
          <xdr:nvSpPr>
            <xdr:cNvPr id="15371" name="SecondaryAxis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B3180BA0-F637-4BBD-B21C-7E73CE107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22</xdr:row>
          <xdr:rowOff>182880</xdr:rowOff>
        </xdr:from>
        <xdr:to>
          <xdr:col>25</xdr:col>
          <xdr:colOff>632460</xdr:colOff>
          <xdr:row>24</xdr:row>
          <xdr:rowOff>7620</xdr:rowOff>
        </xdr:to>
        <xdr:sp macro="" textlink="">
          <xdr:nvSpPr>
            <xdr:cNvPr id="15372" name="SecondaryAxis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797E93E7-C48E-4F96-85F9-BB7A5ADBB1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23</xdr:row>
          <xdr:rowOff>182880</xdr:rowOff>
        </xdr:from>
        <xdr:to>
          <xdr:col>25</xdr:col>
          <xdr:colOff>632460</xdr:colOff>
          <xdr:row>25</xdr:row>
          <xdr:rowOff>7620</xdr:rowOff>
        </xdr:to>
        <xdr:sp macro="" textlink="">
          <xdr:nvSpPr>
            <xdr:cNvPr id="15373" name="SecondaryAxis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66BA5CDC-E79B-4A2D-B0B5-649BE2F93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24</xdr:row>
          <xdr:rowOff>182880</xdr:rowOff>
        </xdr:from>
        <xdr:to>
          <xdr:col>25</xdr:col>
          <xdr:colOff>632460</xdr:colOff>
          <xdr:row>26</xdr:row>
          <xdr:rowOff>7620</xdr:rowOff>
        </xdr:to>
        <xdr:sp macro="" textlink="">
          <xdr:nvSpPr>
            <xdr:cNvPr id="15374" name="SecondaryAxis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FBB2E352-552B-465D-A1AD-306FD9673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25</xdr:row>
          <xdr:rowOff>182880</xdr:rowOff>
        </xdr:from>
        <xdr:to>
          <xdr:col>25</xdr:col>
          <xdr:colOff>632460</xdr:colOff>
          <xdr:row>27</xdr:row>
          <xdr:rowOff>7620</xdr:rowOff>
        </xdr:to>
        <xdr:sp macro="" textlink="">
          <xdr:nvSpPr>
            <xdr:cNvPr id="15375" name="SecondaryAxis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62ED9E36-1854-48AA-987D-91E89B9C2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26</xdr:row>
          <xdr:rowOff>182880</xdr:rowOff>
        </xdr:from>
        <xdr:to>
          <xdr:col>25</xdr:col>
          <xdr:colOff>632460</xdr:colOff>
          <xdr:row>28</xdr:row>
          <xdr:rowOff>7620</xdr:rowOff>
        </xdr:to>
        <xdr:sp macro="" textlink="">
          <xdr:nvSpPr>
            <xdr:cNvPr id="15376" name="SecondaryAxis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53681D5F-FB42-4FE0-B2E2-7B6AF445F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27</xdr:row>
          <xdr:rowOff>182880</xdr:rowOff>
        </xdr:from>
        <xdr:to>
          <xdr:col>25</xdr:col>
          <xdr:colOff>632460</xdr:colOff>
          <xdr:row>29</xdr:row>
          <xdr:rowOff>7620</xdr:rowOff>
        </xdr:to>
        <xdr:sp macro="" textlink="">
          <xdr:nvSpPr>
            <xdr:cNvPr id="15377" name="SecondaryAxis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3123EC60-6319-4E88-B9C5-80882ABA6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28</xdr:row>
          <xdr:rowOff>182880</xdr:rowOff>
        </xdr:from>
        <xdr:to>
          <xdr:col>25</xdr:col>
          <xdr:colOff>632460</xdr:colOff>
          <xdr:row>30</xdr:row>
          <xdr:rowOff>7620</xdr:rowOff>
        </xdr:to>
        <xdr:sp macro="" textlink="">
          <xdr:nvSpPr>
            <xdr:cNvPr id="15378" name="SecondaryAxis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8A86FA9D-F2FE-4E04-99FD-46FEE33F5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29</xdr:row>
          <xdr:rowOff>182880</xdr:rowOff>
        </xdr:from>
        <xdr:to>
          <xdr:col>25</xdr:col>
          <xdr:colOff>632460</xdr:colOff>
          <xdr:row>31</xdr:row>
          <xdr:rowOff>7620</xdr:rowOff>
        </xdr:to>
        <xdr:sp macro="" textlink="">
          <xdr:nvSpPr>
            <xdr:cNvPr id="15379" name="SecondaryAxis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95D29181-883A-4645-BF7E-FC53EE1A2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30</xdr:row>
          <xdr:rowOff>182880</xdr:rowOff>
        </xdr:from>
        <xdr:to>
          <xdr:col>25</xdr:col>
          <xdr:colOff>632460</xdr:colOff>
          <xdr:row>32</xdr:row>
          <xdr:rowOff>7620</xdr:rowOff>
        </xdr:to>
        <xdr:sp macro="" textlink="">
          <xdr:nvSpPr>
            <xdr:cNvPr id="15380" name="SecondaryAxis20" hidden="1">
              <a:extLst>
                <a:ext uri="{63B3BB69-23CF-44E3-9099-C40C66FF867C}">
                  <a14:compatExt spid="_x0000_s15380"/>
                </a:ext>
                <a:ext uri="{FF2B5EF4-FFF2-40B4-BE49-F238E27FC236}">
                  <a16:creationId xmlns:a16="http://schemas.microsoft.com/office/drawing/2014/main" id="{C582FCD6-CE13-4839-9D9E-C08157AE9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31</xdr:row>
          <xdr:rowOff>182880</xdr:rowOff>
        </xdr:from>
        <xdr:to>
          <xdr:col>25</xdr:col>
          <xdr:colOff>632460</xdr:colOff>
          <xdr:row>33</xdr:row>
          <xdr:rowOff>7620</xdr:rowOff>
        </xdr:to>
        <xdr:sp macro="" textlink="">
          <xdr:nvSpPr>
            <xdr:cNvPr id="15381" name="SecondaryAxis21" hidden="1">
              <a:extLst>
                <a:ext uri="{63B3BB69-23CF-44E3-9099-C40C66FF867C}">
                  <a14:compatExt spid="_x0000_s15381"/>
                </a:ext>
                <a:ext uri="{FF2B5EF4-FFF2-40B4-BE49-F238E27FC236}">
                  <a16:creationId xmlns:a16="http://schemas.microsoft.com/office/drawing/2014/main" id="{4310C25F-4F3F-49E4-AE41-5171B48FD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32</xdr:row>
          <xdr:rowOff>182880</xdr:rowOff>
        </xdr:from>
        <xdr:to>
          <xdr:col>25</xdr:col>
          <xdr:colOff>632460</xdr:colOff>
          <xdr:row>34</xdr:row>
          <xdr:rowOff>7620</xdr:rowOff>
        </xdr:to>
        <xdr:sp macro="" textlink="">
          <xdr:nvSpPr>
            <xdr:cNvPr id="15382" name="SecondaryAxis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CD204749-BD41-49D7-BB89-7C96285E3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36</xdr:row>
          <xdr:rowOff>182880</xdr:rowOff>
        </xdr:from>
        <xdr:to>
          <xdr:col>25</xdr:col>
          <xdr:colOff>632460</xdr:colOff>
          <xdr:row>38</xdr:row>
          <xdr:rowOff>7620</xdr:rowOff>
        </xdr:to>
        <xdr:sp macro="" textlink="">
          <xdr:nvSpPr>
            <xdr:cNvPr id="15383" name="SecondaryAxis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1BAE5BBD-B1FD-4C2F-8F26-571A226AA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37</xdr:row>
          <xdr:rowOff>182880</xdr:rowOff>
        </xdr:from>
        <xdr:to>
          <xdr:col>25</xdr:col>
          <xdr:colOff>632460</xdr:colOff>
          <xdr:row>39</xdr:row>
          <xdr:rowOff>7620</xdr:rowOff>
        </xdr:to>
        <xdr:sp macro="" textlink="">
          <xdr:nvSpPr>
            <xdr:cNvPr id="15384" name="SecondaryAxis24" hidden="1">
              <a:extLst>
                <a:ext uri="{63B3BB69-23CF-44E3-9099-C40C66FF867C}">
                  <a14:compatExt spid="_x0000_s15384"/>
                </a:ext>
                <a:ext uri="{FF2B5EF4-FFF2-40B4-BE49-F238E27FC236}">
                  <a16:creationId xmlns:a16="http://schemas.microsoft.com/office/drawing/2014/main" id="{C67171EF-87EB-4260-BB15-AD2D77CE6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38</xdr:row>
          <xdr:rowOff>182880</xdr:rowOff>
        </xdr:from>
        <xdr:to>
          <xdr:col>25</xdr:col>
          <xdr:colOff>632460</xdr:colOff>
          <xdr:row>40</xdr:row>
          <xdr:rowOff>7620</xdr:rowOff>
        </xdr:to>
        <xdr:sp macro="" textlink="">
          <xdr:nvSpPr>
            <xdr:cNvPr id="15385" name="SecondaryAxis25" hidden="1">
              <a:extLst>
                <a:ext uri="{63B3BB69-23CF-44E3-9099-C40C66FF867C}">
                  <a14:compatExt spid="_x0000_s15385"/>
                </a:ext>
                <a:ext uri="{FF2B5EF4-FFF2-40B4-BE49-F238E27FC236}">
                  <a16:creationId xmlns:a16="http://schemas.microsoft.com/office/drawing/2014/main" id="{E89F5CC9-2CBC-431D-BBF5-39491243A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11</xdr:row>
          <xdr:rowOff>182880</xdr:rowOff>
        </xdr:from>
        <xdr:to>
          <xdr:col>25</xdr:col>
          <xdr:colOff>632460</xdr:colOff>
          <xdr:row>13</xdr:row>
          <xdr:rowOff>7620</xdr:rowOff>
        </xdr:to>
        <xdr:sp macro="" textlink="">
          <xdr:nvSpPr>
            <xdr:cNvPr id="11265" name="SecondaryAxis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AE3B0673-9B68-4E1D-9BF4-6A205B7EB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12</xdr:row>
          <xdr:rowOff>182880</xdr:rowOff>
        </xdr:from>
        <xdr:to>
          <xdr:col>25</xdr:col>
          <xdr:colOff>632460</xdr:colOff>
          <xdr:row>14</xdr:row>
          <xdr:rowOff>7620</xdr:rowOff>
        </xdr:to>
        <xdr:sp macro="" textlink="">
          <xdr:nvSpPr>
            <xdr:cNvPr id="11266" name="SecondaryAxis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98F5103F-9D3A-41B7-ACFE-2CA1A6189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13</xdr:row>
          <xdr:rowOff>182880</xdr:rowOff>
        </xdr:from>
        <xdr:to>
          <xdr:col>25</xdr:col>
          <xdr:colOff>632460</xdr:colOff>
          <xdr:row>15</xdr:row>
          <xdr:rowOff>7620</xdr:rowOff>
        </xdr:to>
        <xdr:sp macro="" textlink="">
          <xdr:nvSpPr>
            <xdr:cNvPr id="11267" name="SecondaryAxis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2E7741EA-5531-46DC-8837-A0BA143CC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14</xdr:row>
          <xdr:rowOff>182880</xdr:rowOff>
        </xdr:from>
        <xdr:to>
          <xdr:col>25</xdr:col>
          <xdr:colOff>632460</xdr:colOff>
          <xdr:row>16</xdr:row>
          <xdr:rowOff>7620</xdr:rowOff>
        </xdr:to>
        <xdr:sp macro="" textlink="">
          <xdr:nvSpPr>
            <xdr:cNvPr id="11268" name="SecondaryAxis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2128F491-1A5A-412E-994A-9AAE736A0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15</xdr:row>
          <xdr:rowOff>182880</xdr:rowOff>
        </xdr:from>
        <xdr:to>
          <xdr:col>25</xdr:col>
          <xdr:colOff>632460</xdr:colOff>
          <xdr:row>17</xdr:row>
          <xdr:rowOff>7620</xdr:rowOff>
        </xdr:to>
        <xdr:sp macro="" textlink="">
          <xdr:nvSpPr>
            <xdr:cNvPr id="11269" name="SecondaryAxis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12FA7D8-9BC6-4760-8613-F6C3B8A691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16</xdr:row>
          <xdr:rowOff>182880</xdr:rowOff>
        </xdr:from>
        <xdr:to>
          <xdr:col>25</xdr:col>
          <xdr:colOff>632460</xdr:colOff>
          <xdr:row>18</xdr:row>
          <xdr:rowOff>7620</xdr:rowOff>
        </xdr:to>
        <xdr:sp macro="" textlink="">
          <xdr:nvSpPr>
            <xdr:cNvPr id="11270" name="SecondaryAxis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8835F772-1A25-45B4-AB96-BC7E2C388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17</xdr:row>
          <xdr:rowOff>182880</xdr:rowOff>
        </xdr:from>
        <xdr:to>
          <xdr:col>25</xdr:col>
          <xdr:colOff>632460</xdr:colOff>
          <xdr:row>19</xdr:row>
          <xdr:rowOff>7620</xdr:rowOff>
        </xdr:to>
        <xdr:sp macro="" textlink="">
          <xdr:nvSpPr>
            <xdr:cNvPr id="11271" name="SecondaryAxis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A7D56956-1E0C-4D94-B1C0-5F526C8FA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18</xdr:row>
          <xdr:rowOff>182880</xdr:rowOff>
        </xdr:from>
        <xdr:to>
          <xdr:col>25</xdr:col>
          <xdr:colOff>632460</xdr:colOff>
          <xdr:row>20</xdr:row>
          <xdr:rowOff>7620</xdr:rowOff>
        </xdr:to>
        <xdr:sp macro="" textlink="">
          <xdr:nvSpPr>
            <xdr:cNvPr id="11272" name="SecondaryAxis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B80A4970-897B-4752-BDD4-232F80F20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19</xdr:row>
          <xdr:rowOff>182880</xdr:rowOff>
        </xdr:from>
        <xdr:to>
          <xdr:col>25</xdr:col>
          <xdr:colOff>632460</xdr:colOff>
          <xdr:row>21</xdr:row>
          <xdr:rowOff>7620</xdr:rowOff>
        </xdr:to>
        <xdr:sp macro="" textlink="">
          <xdr:nvSpPr>
            <xdr:cNvPr id="11273" name="SecondaryAxis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8DF6F387-77BC-4513-B739-8B9A0488B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20</xdr:row>
          <xdr:rowOff>182880</xdr:rowOff>
        </xdr:from>
        <xdr:to>
          <xdr:col>25</xdr:col>
          <xdr:colOff>632460</xdr:colOff>
          <xdr:row>22</xdr:row>
          <xdr:rowOff>7620</xdr:rowOff>
        </xdr:to>
        <xdr:sp macro="" textlink="">
          <xdr:nvSpPr>
            <xdr:cNvPr id="11274" name="SecondaryAxis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762AC77C-F225-4247-9D99-A6195C988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21</xdr:row>
          <xdr:rowOff>182880</xdr:rowOff>
        </xdr:from>
        <xdr:to>
          <xdr:col>25</xdr:col>
          <xdr:colOff>632460</xdr:colOff>
          <xdr:row>23</xdr:row>
          <xdr:rowOff>7620</xdr:rowOff>
        </xdr:to>
        <xdr:sp macro="" textlink="">
          <xdr:nvSpPr>
            <xdr:cNvPr id="11275" name="SecondaryAxis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F3E39942-A44D-4953-BC20-F6D64CAAC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22</xdr:row>
          <xdr:rowOff>182880</xdr:rowOff>
        </xdr:from>
        <xdr:to>
          <xdr:col>25</xdr:col>
          <xdr:colOff>632460</xdr:colOff>
          <xdr:row>24</xdr:row>
          <xdr:rowOff>7620</xdr:rowOff>
        </xdr:to>
        <xdr:sp macro="" textlink="">
          <xdr:nvSpPr>
            <xdr:cNvPr id="11276" name="SecondaryAxis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ACE2F9AD-156C-4570-B286-BA578E516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23</xdr:row>
          <xdr:rowOff>182880</xdr:rowOff>
        </xdr:from>
        <xdr:to>
          <xdr:col>25</xdr:col>
          <xdr:colOff>632460</xdr:colOff>
          <xdr:row>25</xdr:row>
          <xdr:rowOff>7620</xdr:rowOff>
        </xdr:to>
        <xdr:sp macro="" textlink="">
          <xdr:nvSpPr>
            <xdr:cNvPr id="11277" name="SecondaryAxis13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id="{67FF7BDA-7D74-421F-9E2E-D00DA5559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24</xdr:row>
          <xdr:rowOff>182880</xdr:rowOff>
        </xdr:from>
        <xdr:to>
          <xdr:col>25</xdr:col>
          <xdr:colOff>632460</xdr:colOff>
          <xdr:row>26</xdr:row>
          <xdr:rowOff>7620</xdr:rowOff>
        </xdr:to>
        <xdr:sp macro="" textlink="">
          <xdr:nvSpPr>
            <xdr:cNvPr id="11278" name="SecondaryAxis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2FB130B1-9034-40D6-8B2B-BDBF4DE26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25</xdr:row>
          <xdr:rowOff>182880</xdr:rowOff>
        </xdr:from>
        <xdr:to>
          <xdr:col>25</xdr:col>
          <xdr:colOff>632460</xdr:colOff>
          <xdr:row>27</xdr:row>
          <xdr:rowOff>7620</xdr:rowOff>
        </xdr:to>
        <xdr:sp macro="" textlink="">
          <xdr:nvSpPr>
            <xdr:cNvPr id="11279" name="SecondaryAxis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B268086A-FEBE-458C-920E-42B18E435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26</xdr:row>
          <xdr:rowOff>182880</xdr:rowOff>
        </xdr:from>
        <xdr:to>
          <xdr:col>25</xdr:col>
          <xdr:colOff>632460</xdr:colOff>
          <xdr:row>28</xdr:row>
          <xdr:rowOff>7620</xdr:rowOff>
        </xdr:to>
        <xdr:sp macro="" textlink="">
          <xdr:nvSpPr>
            <xdr:cNvPr id="11280" name="SecondaryAxis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5756FA9A-694D-4DB5-8B8E-38D860C20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27</xdr:row>
          <xdr:rowOff>182880</xdr:rowOff>
        </xdr:from>
        <xdr:to>
          <xdr:col>25</xdr:col>
          <xdr:colOff>632460</xdr:colOff>
          <xdr:row>29</xdr:row>
          <xdr:rowOff>7620</xdr:rowOff>
        </xdr:to>
        <xdr:sp macro="" textlink="">
          <xdr:nvSpPr>
            <xdr:cNvPr id="11281" name="SecondaryAxis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D2F9C46C-9554-4305-9765-A37B38298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28</xdr:row>
          <xdr:rowOff>182880</xdr:rowOff>
        </xdr:from>
        <xdr:to>
          <xdr:col>25</xdr:col>
          <xdr:colOff>632460</xdr:colOff>
          <xdr:row>30</xdr:row>
          <xdr:rowOff>7620</xdr:rowOff>
        </xdr:to>
        <xdr:sp macro="" textlink="">
          <xdr:nvSpPr>
            <xdr:cNvPr id="11282" name="SecondaryAxis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94A2E4D0-9083-45F0-8EC9-F3851491B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29</xdr:row>
          <xdr:rowOff>182880</xdr:rowOff>
        </xdr:from>
        <xdr:to>
          <xdr:col>25</xdr:col>
          <xdr:colOff>632460</xdr:colOff>
          <xdr:row>31</xdr:row>
          <xdr:rowOff>7620</xdr:rowOff>
        </xdr:to>
        <xdr:sp macro="" textlink="">
          <xdr:nvSpPr>
            <xdr:cNvPr id="11283" name="SecondaryAxis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E8427605-B0A3-4E87-A281-C3C6C3254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30</xdr:row>
          <xdr:rowOff>182880</xdr:rowOff>
        </xdr:from>
        <xdr:to>
          <xdr:col>25</xdr:col>
          <xdr:colOff>632460</xdr:colOff>
          <xdr:row>32</xdr:row>
          <xdr:rowOff>7620</xdr:rowOff>
        </xdr:to>
        <xdr:sp macro="" textlink="">
          <xdr:nvSpPr>
            <xdr:cNvPr id="11284" name="SecondaryAxis20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id="{3583E0DA-03DD-4DBA-829B-D7C31C9FB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31</xdr:row>
          <xdr:rowOff>182880</xdr:rowOff>
        </xdr:from>
        <xdr:to>
          <xdr:col>25</xdr:col>
          <xdr:colOff>632460</xdr:colOff>
          <xdr:row>33</xdr:row>
          <xdr:rowOff>7620</xdr:rowOff>
        </xdr:to>
        <xdr:sp macro="" textlink="">
          <xdr:nvSpPr>
            <xdr:cNvPr id="11285" name="SecondaryAxis21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id="{8C8D7565-583B-4B5A-BD74-98E01B448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32</xdr:row>
          <xdr:rowOff>182880</xdr:rowOff>
        </xdr:from>
        <xdr:to>
          <xdr:col>25</xdr:col>
          <xdr:colOff>632460</xdr:colOff>
          <xdr:row>34</xdr:row>
          <xdr:rowOff>7620</xdr:rowOff>
        </xdr:to>
        <xdr:sp macro="" textlink="">
          <xdr:nvSpPr>
            <xdr:cNvPr id="11286" name="SecondaryAxis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886E911-8C2C-483D-9C68-8DA92C478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36</xdr:row>
          <xdr:rowOff>182880</xdr:rowOff>
        </xdr:from>
        <xdr:to>
          <xdr:col>25</xdr:col>
          <xdr:colOff>632460</xdr:colOff>
          <xdr:row>38</xdr:row>
          <xdr:rowOff>15240</xdr:rowOff>
        </xdr:to>
        <xdr:sp macro="" textlink="">
          <xdr:nvSpPr>
            <xdr:cNvPr id="11287" name="SecondaryAxis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7EA447A1-C68C-48BE-8AB1-20D6E5C78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37</xdr:row>
          <xdr:rowOff>182880</xdr:rowOff>
        </xdr:from>
        <xdr:to>
          <xdr:col>25</xdr:col>
          <xdr:colOff>632460</xdr:colOff>
          <xdr:row>39</xdr:row>
          <xdr:rowOff>15240</xdr:rowOff>
        </xdr:to>
        <xdr:sp macro="" textlink="">
          <xdr:nvSpPr>
            <xdr:cNvPr id="11288" name="SecondaryAxis24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id="{4885AB9E-5C97-44A7-A8F2-0E29C27F9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38</xdr:row>
          <xdr:rowOff>182880</xdr:rowOff>
        </xdr:from>
        <xdr:to>
          <xdr:col>25</xdr:col>
          <xdr:colOff>632460</xdr:colOff>
          <xdr:row>40</xdr:row>
          <xdr:rowOff>15240</xdr:rowOff>
        </xdr:to>
        <xdr:sp macro="" textlink="">
          <xdr:nvSpPr>
            <xdr:cNvPr id="11289" name="SecondaryAxis25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id="{908CB21A-F3C0-4FA4-8D5D-96141D8CC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205740</xdr:colOff>
      <xdr:row>14</xdr:row>
      <xdr:rowOff>51435</xdr:rowOff>
    </xdr:from>
    <xdr:to>
      <xdr:col>56</xdr:col>
      <xdr:colOff>478154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52</xdr:col>
      <xdr:colOff>175260</xdr:colOff>
      <xdr:row>1</xdr:row>
      <xdr:rowOff>22859</xdr:rowOff>
    </xdr:from>
    <xdr:to>
      <xdr:col>56</xdr:col>
      <xdr:colOff>429260</xdr:colOff>
      <xdr:row>12</xdr:row>
      <xdr:rowOff>65404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11</xdr:row>
          <xdr:rowOff>182880</xdr:rowOff>
        </xdr:from>
        <xdr:to>
          <xdr:col>25</xdr:col>
          <xdr:colOff>632460</xdr:colOff>
          <xdr:row>13</xdr:row>
          <xdr:rowOff>7620</xdr:rowOff>
        </xdr:to>
        <xdr:sp macro="" textlink="">
          <xdr:nvSpPr>
            <xdr:cNvPr id="6145" name="SecondaryAxis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12</xdr:row>
          <xdr:rowOff>182880</xdr:rowOff>
        </xdr:from>
        <xdr:to>
          <xdr:col>25</xdr:col>
          <xdr:colOff>632460</xdr:colOff>
          <xdr:row>14</xdr:row>
          <xdr:rowOff>7620</xdr:rowOff>
        </xdr:to>
        <xdr:sp macro="" textlink="">
          <xdr:nvSpPr>
            <xdr:cNvPr id="6146" name="SecondaryAxis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13</xdr:row>
          <xdr:rowOff>182880</xdr:rowOff>
        </xdr:from>
        <xdr:to>
          <xdr:col>25</xdr:col>
          <xdr:colOff>632460</xdr:colOff>
          <xdr:row>15</xdr:row>
          <xdr:rowOff>7620</xdr:rowOff>
        </xdr:to>
        <xdr:sp macro="" textlink="">
          <xdr:nvSpPr>
            <xdr:cNvPr id="6147" name="SecondaryAxis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14</xdr:row>
          <xdr:rowOff>182880</xdr:rowOff>
        </xdr:from>
        <xdr:to>
          <xdr:col>25</xdr:col>
          <xdr:colOff>632460</xdr:colOff>
          <xdr:row>16</xdr:row>
          <xdr:rowOff>7620</xdr:rowOff>
        </xdr:to>
        <xdr:sp macro="" textlink="">
          <xdr:nvSpPr>
            <xdr:cNvPr id="6148" name="SecondaryAxis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15</xdr:row>
          <xdr:rowOff>182880</xdr:rowOff>
        </xdr:from>
        <xdr:to>
          <xdr:col>25</xdr:col>
          <xdr:colOff>632460</xdr:colOff>
          <xdr:row>17</xdr:row>
          <xdr:rowOff>7620</xdr:rowOff>
        </xdr:to>
        <xdr:sp macro="" textlink="">
          <xdr:nvSpPr>
            <xdr:cNvPr id="6149" name="SecondaryAxis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16</xdr:row>
          <xdr:rowOff>182880</xdr:rowOff>
        </xdr:from>
        <xdr:to>
          <xdr:col>25</xdr:col>
          <xdr:colOff>632460</xdr:colOff>
          <xdr:row>18</xdr:row>
          <xdr:rowOff>7620</xdr:rowOff>
        </xdr:to>
        <xdr:sp macro="" textlink="">
          <xdr:nvSpPr>
            <xdr:cNvPr id="6150" name="SecondaryAxis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17</xdr:row>
          <xdr:rowOff>182880</xdr:rowOff>
        </xdr:from>
        <xdr:to>
          <xdr:col>25</xdr:col>
          <xdr:colOff>632460</xdr:colOff>
          <xdr:row>19</xdr:row>
          <xdr:rowOff>7620</xdr:rowOff>
        </xdr:to>
        <xdr:sp macro="" textlink="">
          <xdr:nvSpPr>
            <xdr:cNvPr id="6151" name="SecondaryAxis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18</xdr:row>
          <xdr:rowOff>182880</xdr:rowOff>
        </xdr:from>
        <xdr:to>
          <xdr:col>25</xdr:col>
          <xdr:colOff>632460</xdr:colOff>
          <xdr:row>20</xdr:row>
          <xdr:rowOff>7620</xdr:rowOff>
        </xdr:to>
        <xdr:sp macro="" textlink="">
          <xdr:nvSpPr>
            <xdr:cNvPr id="6152" name="SecondaryAxis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19</xdr:row>
          <xdr:rowOff>182880</xdr:rowOff>
        </xdr:from>
        <xdr:to>
          <xdr:col>25</xdr:col>
          <xdr:colOff>632460</xdr:colOff>
          <xdr:row>21</xdr:row>
          <xdr:rowOff>7620</xdr:rowOff>
        </xdr:to>
        <xdr:sp macro="" textlink="">
          <xdr:nvSpPr>
            <xdr:cNvPr id="6153" name="SecondaryAxis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20</xdr:row>
          <xdr:rowOff>182880</xdr:rowOff>
        </xdr:from>
        <xdr:to>
          <xdr:col>25</xdr:col>
          <xdr:colOff>632460</xdr:colOff>
          <xdr:row>22</xdr:row>
          <xdr:rowOff>7620</xdr:rowOff>
        </xdr:to>
        <xdr:sp macro="" textlink="">
          <xdr:nvSpPr>
            <xdr:cNvPr id="6154" name="SecondaryAxis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21</xdr:row>
          <xdr:rowOff>182880</xdr:rowOff>
        </xdr:from>
        <xdr:to>
          <xdr:col>25</xdr:col>
          <xdr:colOff>632460</xdr:colOff>
          <xdr:row>23</xdr:row>
          <xdr:rowOff>7620</xdr:rowOff>
        </xdr:to>
        <xdr:sp macro="" textlink="">
          <xdr:nvSpPr>
            <xdr:cNvPr id="6155" name="SecondaryAxis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22</xdr:row>
          <xdr:rowOff>182880</xdr:rowOff>
        </xdr:from>
        <xdr:to>
          <xdr:col>25</xdr:col>
          <xdr:colOff>632460</xdr:colOff>
          <xdr:row>24</xdr:row>
          <xdr:rowOff>7620</xdr:rowOff>
        </xdr:to>
        <xdr:sp macro="" textlink="">
          <xdr:nvSpPr>
            <xdr:cNvPr id="6156" name="SecondaryAxis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23</xdr:row>
          <xdr:rowOff>182880</xdr:rowOff>
        </xdr:from>
        <xdr:to>
          <xdr:col>25</xdr:col>
          <xdr:colOff>632460</xdr:colOff>
          <xdr:row>25</xdr:row>
          <xdr:rowOff>7620</xdr:rowOff>
        </xdr:to>
        <xdr:sp macro="" textlink="">
          <xdr:nvSpPr>
            <xdr:cNvPr id="6157" name="SecondaryAxis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3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24</xdr:row>
          <xdr:rowOff>182880</xdr:rowOff>
        </xdr:from>
        <xdr:to>
          <xdr:col>25</xdr:col>
          <xdr:colOff>632460</xdr:colOff>
          <xdr:row>26</xdr:row>
          <xdr:rowOff>7620</xdr:rowOff>
        </xdr:to>
        <xdr:sp macro="" textlink="">
          <xdr:nvSpPr>
            <xdr:cNvPr id="6158" name="SecondaryAxis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3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25</xdr:row>
          <xdr:rowOff>182880</xdr:rowOff>
        </xdr:from>
        <xdr:to>
          <xdr:col>25</xdr:col>
          <xdr:colOff>632460</xdr:colOff>
          <xdr:row>27</xdr:row>
          <xdr:rowOff>7620</xdr:rowOff>
        </xdr:to>
        <xdr:sp macro="" textlink="">
          <xdr:nvSpPr>
            <xdr:cNvPr id="6159" name="SecondaryAxis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3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26</xdr:row>
          <xdr:rowOff>182880</xdr:rowOff>
        </xdr:from>
        <xdr:to>
          <xdr:col>25</xdr:col>
          <xdr:colOff>632460</xdr:colOff>
          <xdr:row>28</xdr:row>
          <xdr:rowOff>7620</xdr:rowOff>
        </xdr:to>
        <xdr:sp macro="" textlink="">
          <xdr:nvSpPr>
            <xdr:cNvPr id="6160" name="SecondaryAxis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3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27</xdr:row>
          <xdr:rowOff>182880</xdr:rowOff>
        </xdr:from>
        <xdr:to>
          <xdr:col>25</xdr:col>
          <xdr:colOff>632460</xdr:colOff>
          <xdr:row>29</xdr:row>
          <xdr:rowOff>7620</xdr:rowOff>
        </xdr:to>
        <xdr:sp macro="" textlink="">
          <xdr:nvSpPr>
            <xdr:cNvPr id="6161" name="SecondaryAxis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3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28</xdr:row>
          <xdr:rowOff>182880</xdr:rowOff>
        </xdr:from>
        <xdr:to>
          <xdr:col>25</xdr:col>
          <xdr:colOff>632460</xdr:colOff>
          <xdr:row>30</xdr:row>
          <xdr:rowOff>7620</xdr:rowOff>
        </xdr:to>
        <xdr:sp macro="" textlink="">
          <xdr:nvSpPr>
            <xdr:cNvPr id="6162" name="SecondaryAxis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3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29</xdr:row>
          <xdr:rowOff>182880</xdr:rowOff>
        </xdr:from>
        <xdr:to>
          <xdr:col>25</xdr:col>
          <xdr:colOff>632460</xdr:colOff>
          <xdr:row>31</xdr:row>
          <xdr:rowOff>7620</xdr:rowOff>
        </xdr:to>
        <xdr:sp macro="" textlink="">
          <xdr:nvSpPr>
            <xdr:cNvPr id="6163" name="SecondaryAxis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3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30</xdr:row>
          <xdr:rowOff>182880</xdr:rowOff>
        </xdr:from>
        <xdr:to>
          <xdr:col>25</xdr:col>
          <xdr:colOff>632460</xdr:colOff>
          <xdr:row>32</xdr:row>
          <xdr:rowOff>7620</xdr:rowOff>
        </xdr:to>
        <xdr:sp macro="" textlink="">
          <xdr:nvSpPr>
            <xdr:cNvPr id="6164" name="SecondaryAxis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3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31</xdr:row>
          <xdr:rowOff>182880</xdr:rowOff>
        </xdr:from>
        <xdr:to>
          <xdr:col>25</xdr:col>
          <xdr:colOff>632460</xdr:colOff>
          <xdr:row>33</xdr:row>
          <xdr:rowOff>7620</xdr:rowOff>
        </xdr:to>
        <xdr:sp macro="" textlink="">
          <xdr:nvSpPr>
            <xdr:cNvPr id="6165" name="SecondaryAxis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3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32</xdr:row>
          <xdr:rowOff>182880</xdr:rowOff>
        </xdr:from>
        <xdr:to>
          <xdr:col>25</xdr:col>
          <xdr:colOff>632460</xdr:colOff>
          <xdr:row>34</xdr:row>
          <xdr:rowOff>7620</xdr:rowOff>
        </xdr:to>
        <xdr:sp macro="" textlink="">
          <xdr:nvSpPr>
            <xdr:cNvPr id="6166" name="SecondaryAxis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3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36</xdr:row>
          <xdr:rowOff>182880</xdr:rowOff>
        </xdr:from>
        <xdr:to>
          <xdr:col>25</xdr:col>
          <xdr:colOff>632460</xdr:colOff>
          <xdr:row>38</xdr:row>
          <xdr:rowOff>7620</xdr:rowOff>
        </xdr:to>
        <xdr:sp macro="" textlink="">
          <xdr:nvSpPr>
            <xdr:cNvPr id="6167" name="SecondaryAxis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3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37</xdr:row>
          <xdr:rowOff>182880</xdr:rowOff>
        </xdr:from>
        <xdr:to>
          <xdr:col>25</xdr:col>
          <xdr:colOff>632460</xdr:colOff>
          <xdr:row>39</xdr:row>
          <xdr:rowOff>7620</xdr:rowOff>
        </xdr:to>
        <xdr:sp macro="" textlink="">
          <xdr:nvSpPr>
            <xdr:cNvPr id="6168" name="SecondaryAxis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3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327660</xdr:colOff>
          <xdr:row>38</xdr:row>
          <xdr:rowOff>182880</xdr:rowOff>
        </xdr:from>
        <xdr:to>
          <xdr:col>25</xdr:col>
          <xdr:colOff>632460</xdr:colOff>
          <xdr:row>40</xdr:row>
          <xdr:rowOff>7620</xdr:rowOff>
        </xdr:to>
        <xdr:sp macro="" textlink="">
          <xdr:nvSpPr>
            <xdr:cNvPr id="6169" name="SecondaryAxis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3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81615</xdr:colOff>
      <xdr:row>21</xdr:row>
      <xdr:rowOff>42582</xdr:rowOff>
    </xdr:from>
    <xdr:to>
      <xdr:col>56</xdr:col>
      <xdr:colOff>78441</xdr:colOff>
      <xdr:row>41</xdr:row>
      <xdr:rowOff>145677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45</xdr:col>
      <xdr:colOff>851648</xdr:colOff>
      <xdr:row>17</xdr:row>
      <xdr:rowOff>123266</xdr:rowOff>
    </xdr:from>
    <xdr:to>
      <xdr:col>59</xdr:col>
      <xdr:colOff>123266</xdr:colOff>
      <xdr:row>37</xdr:row>
      <xdr:rowOff>33619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45</xdr:col>
      <xdr:colOff>347383</xdr:colOff>
      <xdr:row>19</xdr:row>
      <xdr:rowOff>51734</xdr:rowOff>
    </xdr:from>
    <xdr:to>
      <xdr:col>57</xdr:col>
      <xdr:colOff>181350</xdr:colOff>
      <xdr:row>40</xdr:row>
      <xdr:rowOff>56030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60325</xdr:colOff>
      <xdr:row>4</xdr:row>
      <xdr:rowOff>110490</xdr:rowOff>
    </xdr:from>
    <xdr:to>
      <xdr:col>59</xdr:col>
      <xdr:colOff>161925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52</xdr:col>
      <xdr:colOff>565785</xdr:colOff>
      <xdr:row>22</xdr:row>
      <xdr:rowOff>67945</xdr:rowOff>
    </xdr:from>
    <xdr:to>
      <xdr:col>60</xdr:col>
      <xdr:colOff>358775</xdr:colOff>
      <xdr:row>39</xdr:row>
      <xdr:rowOff>8255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706120</xdr:colOff>
      <xdr:row>4</xdr:row>
      <xdr:rowOff>30480</xdr:rowOff>
    </xdr:from>
    <xdr:to>
      <xdr:col>7</xdr:col>
      <xdr:colOff>320040</xdr:colOff>
      <xdr:row>20</xdr:row>
      <xdr:rowOff>157480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84CB4-BB99-7447-719F-10F49E9A9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9</xdr:col>
      <xdr:colOff>502920</xdr:colOff>
      <xdr:row>3</xdr:row>
      <xdr:rowOff>157480</xdr:rowOff>
    </xdr:from>
    <xdr:to>
      <xdr:col>43</xdr:col>
      <xdr:colOff>436880</xdr:colOff>
      <xdr:row>20</xdr:row>
      <xdr:rowOff>124460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DACCA-CDDC-DB90-1462-462EA3644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439420</xdr:colOff>
      <xdr:row>7</xdr:row>
      <xdr:rowOff>152400</xdr:rowOff>
    </xdr:from>
    <xdr:to>
      <xdr:col>7</xdr:col>
      <xdr:colOff>53340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36898-5E86-83DA-6458-408D78C46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4</xdr:col>
      <xdr:colOff>754380</xdr:colOff>
      <xdr:row>5</xdr:row>
      <xdr:rowOff>127000</xdr:rowOff>
    </xdr:from>
    <xdr:to>
      <xdr:col>10</xdr:col>
      <xdr:colOff>269240</xdr:colOff>
      <xdr:row>22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C67E91-FE41-AE7F-8EDA-C364512D6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28</xdr:col>
      <xdr:colOff>132080</xdr:colOff>
      <xdr:row>1</xdr:row>
      <xdr:rowOff>132080</xdr:rowOff>
    </xdr:from>
    <xdr:to>
      <xdr:col>44</xdr:col>
      <xdr:colOff>523240</xdr:colOff>
      <xdr:row>18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D49695-6E8B-02D5-BB60-BBD719CF1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897\Downloads\PSIC.xlam" TargetMode="External"/><Relationship Id="rId1" Type="http://schemas.openxmlformats.org/officeDocument/2006/relationships/externalLinkPath" Target="/Users/91897/Downloads/PSIC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ublikace%20OK\PSIC%20&#8211;%20kopie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SICDATA"/>
      <sheetName val="PSICREPORT"/>
    </sheetNames>
    <definedNames>
      <definedName name="LIM"/>
      <definedName name="STEPLOAD"/>
      <definedName name="SYMBOLIC"/>
      <definedName name="TIMEUNITS"/>
    </defined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ICDATA"/>
      <sheetName val="PSICREPORT"/>
      <sheetName val="PSICSETTINGS"/>
      <sheetName val="PSIC – kopie"/>
    </sheetNames>
    <definedNames>
      <definedName name="STEPLOA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13" Type="http://schemas.openxmlformats.org/officeDocument/2006/relationships/ctrlProp" Target="../ctrlProps/ctrlProp35.xml"/><Relationship Id="rId18" Type="http://schemas.openxmlformats.org/officeDocument/2006/relationships/ctrlProp" Target="../ctrlProps/ctrlProp40.xml"/><Relationship Id="rId26" Type="http://schemas.openxmlformats.org/officeDocument/2006/relationships/ctrlProp" Target="../ctrlProps/ctrlProp4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43.xml"/><Relationship Id="rId7" Type="http://schemas.openxmlformats.org/officeDocument/2006/relationships/ctrlProp" Target="../ctrlProps/ctrlProp29.xml"/><Relationship Id="rId12" Type="http://schemas.openxmlformats.org/officeDocument/2006/relationships/ctrlProp" Target="../ctrlProps/ctrlProp34.xml"/><Relationship Id="rId17" Type="http://schemas.openxmlformats.org/officeDocument/2006/relationships/ctrlProp" Target="../ctrlProps/ctrlProp39.xml"/><Relationship Id="rId25" Type="http://schemas.openxmlformats.org/officeDocument/2006/relationships/ctrlProp" Target="../ctrlProps/ctrlProp47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38.xml"/><Relationship Id="rId20" Type="http://schemas.openxmlformats.org/officeDocument/2006/relationships/ctrlProp" Target="../ctrlProps/ctrlProp4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8.xml"/><Relationship Id="rId11" Type="http://schemas.openxmlformats.org/officeDocument/2006/relationships/ctrlProp" Target="../ctrlProps/ctrlProp33.xml"/><Relationship Id="rId24" Type="http://schemas.openxmlformats.org/officeDocument/2006/relationships/ctrlProp" Target="../ctrlProps/ctrlProp46.xml"/><Relationship Id="rId5" Type="http://schemas.openxmlformats.org/officeDocument/2006/relationships/ctrlProp" Target="../ctrlProps/ctrlProp27.xml"/><Relationship Id="rId15" Type="http://schemas.openxmlformats.org/officeDocument/2006/relationships/ctrlProp" Target="../ctrlProps/ctrlProp37.xml"/><Relationship Id="rId23" Type="http://schemas.openxmlformats.org/officeDocument/2006/relationships/ctrlProp" Target="../ctrlProps/ctrlProp45.xml"/><Relationship Id="rId28" Type="http://schemas.openxmlformats.org/officeDocument/2006/relationships/ctrlProp" Target="../ctrlProps/ctrlProp50.xml"/><Relationship Id="rId10" Type="http://schemas.openxmlformats.org/officeDocument/2006/relationships/ctrlProp" Target="../ctrlProps/ctrlProp32.xml"/><Relationship Id="rId19" Type="http://schemas.openxmlformats.org/officeDocument/2006/relationships/ctrlProp" Target="../ctrlProps/ctrlProp41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Relationship Id="rId14" Type="http://schemas.openxmlformats.org/officeDocument/2006/relationships/ctrlProp" Target="../ctrlProps/ctrlProp36.xml"/><Relationship Id="rId22" Type="http://schemas.openxmlformats.org/officeDocument/2006/relationships/ctrlProp" Target="../ctrlProps/ctrlProp44.xml"/><Relationship Id="rId27" Type="http://schemas.openxmlformats.org/officeDocument/2006/relationships/ctrlProp" Target="../ctrlProps/ctrlProp4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5.xml"/><Relationship Id="rId13" Type="http://schemas.openxmlformats.org/officeDocument/2006/relationships/ctrlProp" Target="../ctrlProps/ctrlProp60.xml"/><Relationship Id="rId18" Type="http://schemas.openxmlformats.org/officeDocument/2006/relationships/ctrlProp" Target="../ctrlProps/ctrlProp65.xml"/><Relationship Id="rId26" Type="http://schemas.openxmlformats.org/officeDocument/2006/relationships/ctrlProp" Target="../ctrlProps/ctrlProp73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68.xml"/><Relationship Id="rId7" Type="http://schemas.openxmlformats.org/officeDocument/2006/relationships/ctrlProp" Target="../ctrlProps/ctrlProp54.xml"/><Relationship Id="rId12" Type="http://schemas.openxmlformats.org/officeDocument/2006/relationships/ctrlProp" Target="../ctrlProps/ctrlProp59.xml"/><Relationship Id="rId17" Type="http://schemas.openxmlformats.org/officeDocument/2006/relationships/ctrlProp" Target="../ctrlProps/ctrlProp64.xml"/><Relationship Id="rId25" Type="http://schemas.openxmlformats.org/officeDocument/2006/relationships/ctrlProp" Target="../ctrlProps/ctrlProp72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63.xml"/><Relationship Id="rId20" Type="http://schemas.openxmlformats.org/officeDocument/2006/relationships/ctrlProp" Target="../ctrlProps/ctrlProp67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53.xml"/><Relationship Id="rId11" Type="http://schemas.openxmlformats.org/officeDocument/2006/relationships/ctrlProp" Target="../ctrlProps/ctrlProp58.xml"/><Relationship Id="rId24" Type="http://schemas.openxmlformats.org/officeDocument/2006/relationships/ctrlProp" Target="../ctrlProps/ctrlProp71.xml"/><Relationship Id="rId5" Type="http://schemas.openxmlformats.org/officeDocument/2006/relationships/ctrlProp" Target="../ctrlProps/ctrlProp52.xml"/><Relationship Id="rId15" Type="http://schemas.openxmlformats.org/officeDocument/2006/relationships/ctrlProp" Target="../ctrlProps/ctrlProp62.xml"/><Relationship Id="rId23" Type="http://schemas.openxmlformats.org/officeDocument/2006/relationships/ctrlProp" Target="../ctrlProps/ctrlProp70.xml"/><Relationship Id="rId28" Type="http://schemas.openxmlformats.org/officeDocument/2006/relationships/ctrlProp" Target="../ctrlProps/ctrlProp75.xml"/><Relationship Id="rId10" Type="http://schemas.openxmlformats.org/officeDocument/2006/relationships/ctrlProp" Target="../ctrlProps/ctrlProp57.xml"/><Relationship Id="rId19" Type="http://schemas.openxmlformats.org/officeDocument/2006/relationships/ctrlProp" Target="../ctrlProps/ctrlProp66.xml"/><Relationship Id="rId4" Type="http://schemas.openxmlformats.org/officeDocument/2006/relationships/ctrlProp" Target="../ctrlProps/ctrlProp51.xml"/><Relationship Id="rId9" Type="http://schemas.openxmlformats.org/officeDocument/2006/relationships/ctrlProp" Target="../ctrlProps/ctrlProp56.xml"/><Relationship Id="rId14" Type="http://schemas.openxmlformats.org/officeDocument/2006/relationships/ctrlProp" Target="../ctrlProps/ctrlProp61.xml"/><Relationship Id="rId22" Type="http://schemas.openxmlformats.org/officeDocument/2006/relationships/ctrlProp" Target="../ctrlProps/ctrlProp69.xml"/><Relationship Id="rId27" Type="http://schemas.openxmlformats.org/officeDocument/2006/relationships/ctrlProp" Target="../ctrlProps/ctrlProp7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0.xml"/><Relationship Id="rId13" Type="http://schemas.openxmlformats.org/officeDocument/2006/relationships/ctrlProp" Target="../ctrlProps/ctrlProp85.xml"/><Relationship Id="rId18" Type="http://schemas.openxmlformats.org/officeDocument/2006/relationships/ctrlProp" Target="../ctrlProps/ctrlProp90.xml"/><Relationship Id="rId26" Type="http://schemas.openxmlformats.org/officeDocument/2006/relationships/ctrlProp" Target="../ctrlProps/ctrlProp98.xml"/><Relationship Id="rId3" Type="http://schemas.openxmlformats.org/officeDocument/2006/relationships/vmlDrawing" Target="../drawings/vmlDrawing4.vml"/><Relationship Id="rId21" Type="http://schemas.openxmlformats.org/officeDocument/2006/relationships/ctrlProp" Target="../ctrlProps/ctrlProp93.xml"/><Relationship Id="rId7" Type="http://schemas.openxmlformats.org/officeDocument/2006/relationships/ctrlProp" Target="../ctrlProps/ctrlProp79.xml"/><Relationship Id="rId12" Type="http://schemas.openxmlformats.org/officeDocument/2006/relationships/ctrlProp" Target="../ctrlProps/ctrlProp84.xml"/><Relationship Id="rId17" Type="http://schemas.openxmlformats.org/officeDocument/2006/relationships/ctrlProp" Target="../ctrlProps/ctrlProp89.xml"/><Relationship Id="rId25" Type="http://schemas.openxmlformats.org/officeDocument/2006/relationships/ctrlProp" Target="../ctrlProps/ctrlProp97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88.xml"/><Relationship Id="rId20" Type="http://schemas.openxmlformats.org/officeDocument/2006/relationships/ctrlProp" Target="../ctrlProps/ctrlProp92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78.xml"/><Relationship Id="rId11" Type="http://schemas.openxmlformats.org/officeDocument/2006/relationships/ctrlProp" Target="../ctrlProps/ctrlProp83.xml"/><Relationship Id="rId24" Type="http://schemas.openxmlformats.org/officeDocument/2006/relationships/ctrlProp" Target="../ctrlProps/ctrlProp96.xml"/><Relationship Id="rId5" Type="http://schemas.openxmlformats.org/officeDocument/2006/relationships/ctrlProp" Target="../ctrlProps/ctrlProp77.xml"/><Relationship Id="rId15" Type="http://schemas.openxmlformats.org/officeDocument/2006/relationships/ctrlProp" Target="../ctrlProps/ctrlProp87.xml"/><Relationship Id="rId23" Type="http://schemas.openxmlformats.org/officeDocument/2006/relationships/ctrlProp" Target="../ctrlProps/ctrlProp95.xml"/><Relationship Id="rId28" Type="http://schemas.openxmlformats.org/officeDocument/2006/relationships/ctrlProp" Target="../ctrlProps/ctrlProp100.xml"/><Relationship Id="rId10" Type="http://schemas.openxmlformats.org/officeDocument/2006/relationships/ctrlProp" Target="../ctrlProps/ctrlProp82.xml"/><Relationship Id="rId19" Type="http://schemas.openxmlformats.org/officeDocument/2006/relationships/ctrlProp" Target="../ctrlProps/ctrlProp91.xml"/><Relationship Id="rId4" Type="http://schemas.openxmlformats.org/officeDocument/2006/relationships/ctrlProp" Target="../ctrlProps/ctrlProp76.xml"/><Relationship Id="rId9" Type="http://schemas.openxmlformats.org/officeDocument/2006/relationships/ctrlProp" Target="../ctrlProps/ctrlProp81.xml"/><Relationship Id="rId14" Type="http://schemas.openxmlformats.org/officeDocument/2006/relationships/ctrlProp" Target="../ctrlProps/ctrlProp86.xml"/><Relationship Id="rId22" Type="http://schemas.openxmlformats.org/officeDocument/2006/relationships/ctrlProp" Target="../ctrlProps/ctrlProp94.xml"/><Relationship Id="rId27" Type="http://schemas.openxmlformats.org/officeDocument/2006/relationships/ctrlProp" Target="../ctrlProps/ctrlProp9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SICDATA">
    <tabColor rgb="FFFFFFB4"/>
  </sheetPr>
  <dimension ref="A1:AH119"/>
  <sheetViews>
    <sheetView showGridLines="0" topLeftCell="A6" zoomScaleNormal="100" workbookViewId="0">
      <selection activeCell="R9" sqref="R9:S9"/>
    </sheetView>
  </sheetViews>
  <sheetFormatPr defaultColWidth="9.109375" defaultRowHeight="14.4" x14ac:dyDescent="0.3"/>
  <cols>
    <col min="1" max="1" width="2.6640625" style="148" customWidth="1"/>
    <col min="2" max="8" width="12.6640625" style="148" customWidth="1"/>
    <col min="9" max="9" width="4.6640625" style="148" customWidth="1"/>
    <col min="10" max="10" width="2.6640625" style="148" hidden="1" customWidth="1"/>
    <col min="11" max="13" width="12.6640625" style="148" hidden="1" customWidth="1"/>
    <col min="14" max="14" width="4.6640625" style="148" hidden="1" customWidth="1"/>
    <col min="15" max="15" width="2.6640625" style="148" customWidth="1"/>
    <col min="16" max="17" width="12.6640625" style="148" customWidth="1"/>
    <col min="18" max="21" width="6.6640625" style="148" customWidth="1"/>
    <col min="22" max="24" width="2.6640625" style="148" customWidth="1"/>
    <col min="25" max="27" width="12.6640625" style="148" customWidth="1"/>
    <col min="28" max="28" width="4.6640625" style="148" customWidth="1"/>
    <col min="29" max="29" width="12.6640625" style="148" customWidth="1"/>
    <col min="30" max="30" width="2.6640625" style="51" hidden="1" customWidth="1"/>
    <col min="31" max="32" width="20.6640625" style="51" hidden="1" customWidth="1"/>
    <col min="33" max="33" width="12.6640625" style="51" hidden="1" customWidth="1"/>
    <col min="34" max="34" width="9.109375" style="148" customWidth="1"/>
    <col min="35" max="16384" width="9.109375" style="148"/>
  </cols>
  <sheetData>
    <row r="1" spans="1:34" s="230" customFormat="1" ht="20.100000000000001" customHeight="1" x14ac:dyDescent="0.3"/>
    <row r="2" spans="1:34" s="2" customFormat="1" ht="12.75" customHeight="1" x14ac:dyDescent="0.3">
      <c r="A2" s="1" t="s">
        <v>61</v>
      </c>
      <c r="D2" s="3"/>
      <c r="AD2" s="4"/>
      <c r="AE2" s="4"/>
      <c r="AF2" s="4"/>
      <c r="AG2" s="4"/>
    </row>
    <row r="3" spans="1:34" s="2" customFormat="1" ht="12.75" customHeight="1" x14ac:dyDescent="0.3">
      <c r="A3" s="1" t="s">
        <v>82</v>
      </c>
      <c r="D3" s="3"/>
      <c r="AD3" s="4"/>
      <c r="AE3" s="4"/>
      <c r="AF3" s="4"/>
      <c r="AG3" s="4"/>
    </row>
    <row r="4" spans="1:34" s="2" customFormat="1" ht="12.75" customHeight="1" x14ac:dyDescent="0.3">
      <c r="A4" s="5"/>
      <c r="D4" s="3"/>
      <c r="AD4" s="4"/>
      <c r="AE4" s="4"/>
      <c r="AF4" s="4"/>
      <c r="AG4" s="4"/>
    </row>
    <row r="5" spans="1:34" s="2" customFormat="1" ht="15" customHeight="1" x14ac:dyDescent="0.3">
      <c r="A5" s="6" t="s">
        <v>59</v>
      </c>
      <c r="B5" s="7"/>
      <c r="AD5" s="4"/>
      <c r="AE5" s="4"/>
      <c r="AF5" s="4"/>
      <c r="AG5" s="4"/>
    </row>
    <row r="6" spans="1:34" s="2" customFormat="1" ht="15" customHeight="1" x14ac:dyDescent="0.3">
      <c r="A6" s="6" t="s">
        <v>60</v>
      </c>
      <c r="B6" s="7"/>
      <c r="AD6" s="4"/>
      <c r="AE6" s="4"/>
      <c r="AF6" s="4"/>
      <c r="AG6" s="4"/>
    </row>
    <row r="7" spans="1:34" s="10" customFormat="1" ht="15" customHeight="1" x14ac:dyDescent="0.35">
      <c r="A7" s="8" t="s">
        <v>0</v>
      </c>
      <c r="B7" s="9"/>
      <c r="C7" s="9"/>
      <c r="D7" s="9"/>
      <c r="E7" s="9"/>
      <c r="F7" s="7"/>
      <c r="G7" s="7"/>
      <c r="H7" s="9"/>
      <c r="J7" s="8" t="s">
        <v>1</v>
      </c>
      <c r="K7" s="9"/>
      <c r="L7" s="9"/>
      <c r="M7" s="9"/>
      <c r="O7" s="8" t="s">
        <v>2</v>
      </c>
      <c r="P7" s="11"/>
      <c r="Q7" s="7"/>
      <c r="R7" s="12"/>
      <c r="S7" s="7"/>
      <c r="T7" s="7"/>
      <c r="U7" s="7"/>
      <c r="V7" s="13"/>
      <c r="W7" s="13"/>
      <c r="X7" s="14" t="s">
        <v>3</v>
      </c>
      <c r="AD7" s="15" t="s">
        <v>4</v>
      </c>
      <c r="AE7" s="16"/>
      <c r="AF7" s="17"/>
      <c r="AG7" s="18"/>
    </row>
    <row r="8" spans="1:34" s="2" customFormat="1" ht="15" customHeight="1" thickBot="1" x14ac:dyDescent="0.35">
      <c r="A8" s="19" t="s">
        <v>5</v>
      </c>
      <c r="B8" s="7"/>
      <c r="C8" s="7"/>
      <c r="D8" s="7"/>
      <c r="E8" s="7"/>
      <c r="F8" s="7"/>
      <c r="G8" s="7"/>
      <c r="H8" s="20"/>
      <c r="J8" s="19" t="s">
        <v>6</v>
      </c>
      <c r="K8" s="7"/>
      <c r="L8" s="7"/>
      <c r="M8" s="7"/>
      <c r="O8" s="19" t="s">
        <v>7</v>
      </c>
      <c r="P8" s="19"/>
      <c r="Q8" s="19"/>
      <c r="R8" s="13"/>
      <c r="S8" s="13"/>
      <c r="T8" s="13"/>
      <c r="U8" s="13"/>
      <c r="V8" s="13"/>
      <c r="W8" s="13"/>
      <c r="X8" s="19" t="s">
        <v>8</v>
      </c>
      <c r="Y8" s="19"/>
      <c r="Z8" s="7"/>
      <c r="AA8" s="7"/>
      <c r="AD8" s="21" t="str">
        <f>O8</f>
        <v>Integration Parameters</v>
      </c>
      <c r="AE8" s="21"/>
      <c r="AF8" s="22"/>
      <c r="AG8" s="23"/>
    </row>
    <row r="9" spans="1:34" s="2" customFormat="1" ht="15" customHeight="1" thickBot="1" x14ac:dyDescent="0.35">
      <c r="A9" s="24"/>
      <c r="B9" s="209" t="s">
        <v>9</v>
      </c>
      <c r="C9" s="25" t="s">
        <v>10</v>
      </c>
      <c r="D9" s="209" t="s">
        <v>11</v>
      </c>
      <c r="E9" s="209"/>
      <c r="F9" s="231" t="s">
        <v>12</v>
      </c>
      <c r="G9" s="231"/>
      <c r="H9" s="231"/>
      <c r="I9" s="26" t="str">
        <f>K15</f>
        <v>Set Point</v>
      </c>
      <c r="J9" s="27">
        <f>IF(ISNA(VLOOKUP(MeasuredVariable,ModelVariablesNames,1,FALSE)),0,1)</f>
        <v>0</v>
      </c>
      <c r="K9" s="214" t="s">
        <v>13</v>
      </c>
      <c r="L9" s="214"/>
      <c r="M9" s="28"/>
      <c r="N9" s="29"/>
      <c r="O9" s="30">
        <f>AND(NOT(TimeUnit=""),ISERR(FIND("|",TimeUnit)))+0</f>
        <v>1</v>
      </c>
      <c r="P9" s="214" t="s">
        <v>14</v>
      </c>
      <c r="Q9" s="214"/>
      <c r="R9" s="232" t="str">
        <f>IFERROR([1]!TIMEUNITS(ModelVariablesUnits),"")</f>
        <v>min</v>
      </c>
      <c r="S9" s="232"/>
      <c r="T9"/>
      <c r="U9"/>
      <c r="V9" s="29"/>
      <c r="W9" s="29"/>
      <c r="X9" s="30">
        <f>COUNTA(GraphLocation)</f>
        <v>1</v>
      </c>
      <c r="Y9" s="31" t="s">
        <v>15</v>
      </c>
      <c r="Z9" s="233" t="s">
        <v>105</v>
      </c>
      <c r="AA9" s="233"/>
      <c r="AD9" s="32"/>
      <c r="AE9" s="33" t="s">
        <v>16</v>
      </c>
      <c r="AF9" s="34"/>
      <c r="AG9" s="35">
        <f>IF(OR(NumSimulationValues=-1,ISERROR(FinalTime/MaxNumSimulatedValues)),-1,FinalTime/MaxNumSimulatedValues)</f>
        <v>0.01</v>
      </c>
      <c r="AH9" s="36"/>
    </row>
    <row r="10" spans="1:34" s="2" customFormat="1" ht="15" customHeight="1" thickBot="1" x14ac:dyDescent="0.35">
      <c r="A10" s="37">
        <f>COUNTA(B10:C10)</f>
        <v>2</v>
      </c>
      <c r="B10" s="38" t="s">
        <v>83</v>
      </c>
      <c r="C10" s="39">
        <v>15</v>
      </c>
      <c r="D10" s="227" t="s">
        <v>91</v>
      </c>
      <c r="E10" s="227"/>
      <c r="F10" s="227" t="s">
        <v>97</v>
      </c>
      <c r="G10" s="227"/>
      <c r="H10" s="227"/>
      <c r="I10" s="40" t="str">
        <f t="array" ref="I1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1)),IF(ISBLANK(ModelVariablesNames),"",IF(ISNUMBER(ModelVariablesNames),COUNTIF(ModelVariablesNames,"&lt;"&amp;ModelVariablesNames),COUNTIF(ModelVariablesNames,"&lt;"&amp;ModelVariablesNames)+SUM(IF(ISNUMBER(ModelVariablesNames),1,0))+1)),0)),)</f>
        <v>cp</v>
      </c>
      <c r="J10" s="30">
        <f>COUNTA(MeasuredVariableLower)</f>
        <v>0</v>
      </c>
      <c r="K10" s="215" t="s">
        <v>17</v>
      </c>
      <c r="L10" s="208" t="s">
        <v>18</v>
      </c>
      <c r="M10" s="41"/>
      <c r="N10" s="29"/>
      <c r="O10" s="42">
        <f>COUNTA(FinalTime)</f>
        <v>1</v>
      </c>
      <c r="P10" s="220" t="s">
        <v>19</v>
      </c>
      <c r="Q10" s="220"/>
      <c r="R10" s="228">
        <v>60</v>
      </c>
      <c r="S10" s="228"/>
      <c r="T10"/>
      <c r="U10"/>
      <c r="V10" s="29"/>
      <c r="W10" s="29"/>
      <c r="X10" s="43"/>
      <c r="AD10" s="32"/>
      <c r="AE10" s="44" t="s">
        <v>20</v>
      </c>
      <c r="AF10" s="45"/>
      <c r="AG10" s="46">
        <f>IF(OR(IntegrationStep=0,FinalTime=0),-1,TRUNC(FinalTime/IntegrationStep,0))</f>
        <v>600</v>
      </c>
      <c r="AH10" s="36"/>
    </row>
    <row r="11" spans="1:34" s="2" customFormat="1" ht="15" customHeight="1" thickBot="1" x14ac:dyDescent="0.35">
      <c r="A11" s="37">
        <f t="shared" ref="A11:A34" si="0">COUNTA(B11:C11)</f>
        <v>2</v>
      </c>
      <c r="B11" s="38" t="s">
        <v>84</v>
      </c>
      <c r="C11" s="47">
        <f>C10+C14*C15/C12/C16/C17</f>
        <v>40.794124671602574</v>
      </c>
      <c r="D11" s="212" t="s">
        <v>91</v>
      </c>
      <c r="E11" s="212"/>
      <c r="F11" s="212" t="s">
        <v>104</v>
      </c>
      <c r="G11" s="212"/>
      <c r="H11" s="212"/>
      <c r="I11" s="40" t="str">
        <f t="array" ref="I1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2)),IF(ISBLANK(ModelVariablesNames),"",IF(ISNUMBER(ModelVariablesNames),COUNTIF(ModelVariablesNames,"&lt;"&amp;ModelVariablesNames),COUNTIF(ModelVariablesNames,"&lt;"&amp;ModelVariablesNames)+SUM(IF(ISNUMBER(ModelVariablesNames),1,0))+1)),0)),)</f>
        <v>eta</v>
      </c>
      <c r="J11" s="30">
        <f>COUNTA(MeasuredVariableHigher)</f>
        <v>0</v>
      </c>
      <c r="K11" s="216"/>
      <c r="L11" s="48" t="s">
        <v>21</v>
      </c>
      <c r="M11" s="49"/>
      <c r="N11" s="29"/>
      <c r="O11" s="42">
        <f>COUNTA(IntegrationStep)</f>
        <v>1</v>
      </c>
      <c r="P11" s="220" t="s">
        <v>22</v>
      </c>
      <c r="Q11" s="220"/>
      <c r="R11" s="229">
        <v>0.1</v>
      </c>
      <c r="S11" s="229"/>
      <c r="T11"/>
      <c r="U11"/>
      <c r="V11" s="29"/>
      <c r="W11" s="29"/>
      <c r="X11" s="19" t="s">
        <v>23</v>
      </c>
      <c r="AA11" s="7"/>
      <c r="AD11" s="32"/>
      <c r="AE11" s="50"/>
      <c r="AF11" s="51"/>
      <c r="AG11" s="52"/>
      <c r="AH11" s="53"/>
    </row>
    <row r="12" spans="1:34" s="2" customFormat="1" ht="15" customHeight="1" thickBot="1" x14ac:dyDescent="0.35">
      <c r="A12" s="37">
        <f t="shared" si="0"/>
        <v>2</v>
      </c>
      <c r="B12" s="38" t="s">
        <v>85</v>
      </c>
      <c r="C12" s="47">
        <v>0.5</v>
      </c>
      <c r="D12" s="212" t="s">
        <v>92</v>
      </c>
      <c r="E12" s="212"/>
      <c r="F12" s="212" t="s">
        <v>98</v>
      </c>
      <c r="G12" s="212"/>
      <c r="H12" s="212"/>
      <c r="I12" s="40" t="str">
        <f t="array" ref="I1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3)),IF(ISBLANK(ModelVariablesNames),"",IF(ISNUMBER(ModelVariablesNames),COUNTIF(ModelVariablesNames,"&lt;"&amp;ModelVariablesNames),COUNTIF(ModelVariablesNames,"&lt;"&amp;ModelVariablesNames)+SUM(IF(ISNUMBER(ModelVariablesNames),1,0))+1)),0)),)</f>
        <v>F</v>
      </c>
      <c r="J12" s="24"/>
      <c r="K12"/>
      <c r="L12"/>
      <c r="M12"/>
      <c r="N12" s="29"/>
      <c r="O12" s="42">
        <f>COUNTA(IntegrationMethod)</f>
        <v>1</v>
      </c>
      <c r="P12" s="225" t="s">
        <v>24</v>
      </c>
      <c r="Q12" s="225"/>
      <c r="R12" s="226" t="s">
        <v>62</v>
      </c>
      <c r="S12" s="226"/>
      <c r="T12"/>
      <c r="U12"/>
      <c r="V12" s="29"/>
      <c r="W12" s="29"/>
      <c r="X12" s="54"/>
      <c r="Y12" s="209" t="s">
        <v>9</v>
      </c>
      <c r="Z12" s="55" t="s">
        <v>25</v>
      </c>
      <c r="AA12" s="56" t="s">
        <v>26</v>
      </c>
      <c r="AB12" s="13"/>
      <c r="AC12" s="13"/>
      <c r="AD12" s="57" t="s">
        <v>27</v>
      </c>
      <c r="AE12" s="58"/>
      <c r="AF12" s="59"/>
      <c r="AG12" s="60"/>
      <c r="AH12" s="53"/>
    </row>
    <row r="13" spans="1:34" s="2" customFormat="1" ht="15" customHeight="1" thickBot="1" x14ac:dyDescent="0.35">
      <c r="A13" s="37">
        <f t="shared" si="0"/>
        <v>2</v>
      </c>
      <c r="B13" s="38" t="s">
        <v>86</v>
      </c>
      <c r="C13" s="47">
        <v>5</v>
      </c>
      <c r="D13" s="212" t="s">
        <v>93</v>
      </c>
      <c r="E13" s="212"/>
      <c r="F13" s="212" t="s">
        <v>99</v>
      </c>
      <c r="G13" s="212"/>
      <c r="H13" s="212"/>
      <c r="I13" s="40" t="str">
        <f t="array" ref="I1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4)),IF(ISBLANK(ModelVariablesNames),"",IF(ISNUMBER(ModelVariablesNames),COUNTIF(ModelVariablesNames,"&lt;"&amp;ModelVariablesNames),COUNTIF(ModelVariablesNames,"&lt;"&amp;ModelVariablesNames)+SUM(IF(ISNUMBER(ModelVariablesNames),1,0))+1)),0)),)</f>
        <v>P</v>
      </c>
      <c r="J13" s="24" t="s">
        <v>28</v>
      </c>
      <c r="K13" s="24"/>
      <c r="L13" s="24"/>
      <c r="M13" s="24"/>
      <c r="N13" s="29"/>
      <c r="O13" s="61"/>
      <c r="P13" s="62"/>
      <c r="Q13" s="63"/>
      <c r="R13" s="61"/>
      <c r="S13" s="61"/>
      <c r="T13" s="61"/>
      <c r="U13" s="61"/>
      <c r="V13" s="29"/>
      <c r="W13" s="29"/>
      <c r="X13" s="26">
        <f t="shared" ref="X13" si="1">NOT(AND(ISNA(VLOOKUP(Y13,ModelVariablesNames,1,FALSE)),NOT(ISBLANK(Y13))))*COUNTA(Y13)+COUNTA(AA13)+0.5*AB13</f>
        <v>2</v>
      </c>
      <c r="Y13" s="64" t="s">
        <v>83</v>
      </c>
      <c r="Z13" s="65"/>
      <c r="AA13" s="66">
        <v>1</v>
      </c>
      <c r="AB13" s="67" t="b">
        <v>0</v>
      </c>
      <c r="AC13" s="68"/>
      <c r="AD13" s="32"/>
      <c r="AE13" s="33" t="s">
        <v>29</v>
      </c>
      <c r="AF13" s="34"/>
      <c r="AG13" s="35">
        <f>MinimalIntegrationStep</f>
        <v>0.01</v>
      </c>
      <c r="AH13" s="53"/>
    </row>
    <row r="14" spans="1:34" s="2" customFormat="1" ht="15" customHeight="1" thickBot="1" x14ac:dyDescent="0.35">
      <c r="A14" s="37">
        <f t="shared" si="0"/>
        <v>2</v>
      </c>
      <c r="B14" s="38" t="s">
        <v>87</v>
      </c>
      <c r="C14" s="47">
        <v>60</v>
      </c>
      <c r="D14" s="212" t="s">
        <v>96</v>
      </c>
      <c r="E14" s="212"/>
      <c r="F14" s="212" t="s">
        <v>100</v>
      </c>
      <c r="G14" s="212"/>
      <c r="H14" s="212"/>
      <c r="I14" s="40" t="str">
        <f t="array" ref="I1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5)),IF(ISBLANK(ModelVariablesNames),"",IF(ISNUMBER(ModelVariablesNames),COUNTIF(ModelVariablesNames,"&lt;"&amp;ModelVariablesNames),COUNTIF(ModelVariablesNames,"&lt;"&amp;ModelVariablesNames)+SUM(IF(ISNUMBER(ModelVariablesNames),1,0))+1)),0)),)</f>
        <v>ro</v>
      </c>
      <c r="J14" s="30">
        <f>IF(ISNA(VLOOKUP(ControlledVariable,ModelVariablesNames,1,FALSE)),0,1)</f>
        <v>0</v>
      </c>
      <c r="K14" s="214" t="s">
        <v>30</v>
      </c>
      <c r="L14" s="214"/>
      <c r="M14" s="28"/>
      <c r="N14" s="29"/>
      <c r="O14" s="24" t="s">
        <v>31</v>
      </c>
      <c r="P14" s="61"/>
      <c r="Q14" s="61"/>
      <c r="R14" s="69"/>
      <c r="S14" s="69"/>
      <c r="T14" s="61"/>
      <c r="U14" s="61"/>
      <c r="V14" s="29"/>
      <c r="W14" s="29"/>
      <c r="X14" s="26">
        <f t="shared" ref="X14" si="2">NOT(AND(ISNA(VLOOKUP(Y14,ModelVariablesNames,1,FALSE)),NOT(ISBLANK(Y14))))*COUNTA(Y14)+COUNTA(AA14)+0.5*AB14</f>
        <v>2</v>
      </c>
      <c r="Y14" s="70" t="s">
        <v>84</v>
      </c>
      <c r="Z14" s="71"/>
      <c r="AA14" s="72">
        <v>2</v>
      </c>
      <c r="AB14" s="67" t="b">
        <v>0</v>
      </c>
      <c r="AC14" s="68"/>
      <c r="AD14" s="73"/>
      <c r="AE14" s="44" t="s">
        <v>32</v>
      </c>
      <c r="AF14" s="45"/>
      <c r="AG14" s="46">
        <f>NumSimulationValues</f>
        <v>600</v>
      </c>
      <c r="AH14" s="53"/>
    </row>
    <row r="15" spans="1:34" s="2" customFormat="1" ht="15" customHeight="1" x14ac:dyDescent="0.3">
      <c r="A15" s="37">
        <f t="shared" si="0"/>
        <v>2</v>
      </c>
      <c r="B15" s="38" t="s">
        <v>88</v>
      </c>
      <c r="C15" s="210">
        <v>0.9</v>
      </c>
      <c r="D15" s="212"/>
      <c r="E15" s="212"/>
      <c r="F15" s="212" t="s">
        <v>101</v>
      </c>
      <c r="G15" s="212"/>
      <c r="H15" s="212"/>
      <c r="I15" s="40" t="str">
        <f t="array" ref="I1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6)),IF(ISBLANK(ModelVariablesNames),"",IF(ISNUMBER(ModelVariablesNames),COUNTIF(ModelVariablesNames,"&lt;"&amp;ModelVariablesNames),COUNTIF(ModelVariablesNames,"&lt;"&amp;ModelVariablesNames)+SUM(IF(ISNUMBER(ModelVariablesNames),1,0))+1)),0)),)</f>
        <v>T1</v>
      </c>
      <c r="J15" s="30">
        <f>COUNTA(SetPoint)</f>
        <v>0</v>
      </c>
      <c r="K15" s="220" t="s">
        <v>33</v>
      </c>
      <c r="L15" s="220"/>
      <c r="M15" s="74"/>
      <c r="N15" s="29"/>
      <c r="O15" s="61"/>
      <c r="P15" s="221" t="s">
        <v>9</v>
      </c>
      <c r="Q15" s="221" t="s">
        <v>34</v>
      </c>
      <c r="R15" s="223" t="s">
        <v>35</v>
      </c>
      <c r="S15" s="223"/>
      <c r="T15" s="224" t="s">
        <v>36</v>
      </c>
      <c r="U15" s="224"/>
      <c r="V15" s="29"/>
      <c r="W15" s="29"/>
      <c r="X15" s="26">
        <f t="shared" ref="X15" si="3">NOT(AND(ISNA(VLOOKUP(Y15,ModelVariablesNames,1,FALSE)),NOT(ISBLANK(Y15))))*COUNTA(Y15)+COUNTA(AA15)+0.5*AB15</f>
        <v>0</v>
      </c>
      <c r="Y15" s="70"/>
      <c r="Z15" s="71"/>
      <c r="AA15" s="72"/>
      <c r="AB15" s="67" t="b">
        <v>0</v>
      </c>
      <c r="AC15" s="68"/>
      <c r="AD15" s="73"/>
      <c r="AE15" s="50"/>
      <c r="AF15" s="51"/>
      <c r="AG15" s="52"/>
    </row>
    <row r="16" spans="1:34" s="2" customFormat="1" ht="15" customHeight="1" thickBot="1" x14ac:dyDescent="0.35">
      <c r="A16" s="37">
        <f t="shared" si="0"/>
        <v>2</v>
      </c>
      <c r="B16" s="38" t="s">
        <v>89</v>
      </c>
      <c r="C16" s="47">
        <v>1</v>
      </c>
      <c r="D16" s="212" t="s">
        <v>95</v>
      </c>
      <c r="E16" s="212"/>
      <c r="F16" s="212" t="s">
        <v>102</v>
      </c>
      <c r="G16" s="212"/>
      <c r="H16" s="212"/>
      <c r="I16" s="40" t="str">
        <f t="array" ref="I1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7)),IF(ISBLANK(ModelVariablesNames),"",IF(ISNUMBER(ModelVariablesNames),COUNTIF(ModelVariablesNames,"&lt;"&amp;ModelVariablesNames),COUNTIF(ModelVariablesNames,"&lt;"&amp;ModelVariablesNames)+SUM(IF(ISNUMBER(ModelVariablesNames),1,0))+1)),0)),)</f>
        <v>T2</v>
      </c>
      <c r="J16" s="30">
        <f>COUNTA(Mode)</f>
        <v>0</v>
      </c>
      <c r="K16" s="217" t="s">
        <v>37</v>
      </c>
      <c r="L16" s="217"/>
      <c r="M16" s="41"/>
      <c r="N16" s="29"/>
      <c r="O16" s="61"/>
      <c r="P16" s="222"/>
      <c r="Q16" s="222"/>
      <c r="R16" s="75" t="s">
        <v>38</v>
      </c>
      <c r="S16" s="76" t="s">
        <v>39</v>
      </c>
      <c r="T16" s="76" t="s">
        <v>40</v>
      </c>
      <c r="U16" s="76" t="s">
        <v>41</v>
      </c>
      <c r="V16" s="29"/>
      <c r="W16" s="29"/>
      <c r="X16" s="26">
        <f t="shared" ref="X16" si="4">NOT(AND(ISNA(VLOOKUP(Y16,ModelVariablesNames,1,FALSE)),NOT(ISBLANK(Y16))))*COUNTA(Y16)+COUNTA(AA16)+0.5*AB16</f>
        <v>0</v>
      </c>
      <c r="Y16" s="70"/>
      <c r="Z16" s="71"/>
      <c r="AA16" s="72"/>
      <c r="AB16" s="67" t="b">
        <v>0</v>
      </c>
      <c r="AC16" s="68"/>
      <c r="AD16" s="73"/>
      <c r="AE16" s="50"/>
      <c r="AF16" s="51"/>
      <c r="AG16" s="52"/>
    </row>
    <row r="17" spans="1:33" s="2" customFormat="1" ht="15" customHeight="1" x14ac:dyDescent="0.35">
      <c r="A17" s="37">
        <f t="shared" si="0"/>
        <v>2</v>
      </c>
      <c r="B17" s="38" t="s">
        <v>90</v>
      </c>
      <c r="C17" s="47">
        <v>4.1870000000000003</v>
      </c>
      <c r="D17" s="212" t="s">
        <v>94</v>
      </c>
      <c r="E17" s="212"/>
      <c r="F17" s="212" t="s">
        <v>103</v>
      </c>
      <c r="G17" s="212"/>
      <c r="H17" s="212"/>
      <c r="I17" s="40" t="str">
        <f t="array" ref="I1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8)),IF(ISBLANK(ModelVariablesNames),"",IF(ISNUMBER(ModelVariablesNames),COUNTIF(ModelVariablesNames,"&lt;"&amp;ModelVariablesNames),COUNTIF(ModelVariablesNames,"&lt;"&amp;ModelVariablesNames)+SUM(IF(ISNUMBER(ModelVariablesNames),1,0))+1)),0)),)</f>
        <v>V</v>
      </c>
      <c r="J17" s="77"/>
      <c r="K17" s="219" t="s">
        <v>42</v>
      </c>
      <c r="L17" s="219"/>
      <c r="M17"/>
      <c r="N17" s="29"/>
      <c r="O17" s="78">
        <f t="shared" ref="O17" si="5">IF(V17=0,COUNTA(P17:Q17),ISTEXT(VLOOKUP(P17,$I$9:$I$34,1,FALSE))*COUNTA(P17)+1+COUNTA(R17)+CHOOSE(V17,(T17&lt;FinalTime)*COUNTA(T17)+2,(T17&lt;FinalTime)*COUNTA(T17)+(U17&lt;=FinalTime)*(U17&gt;T17)*COUNTA(U17)+1,COUNTA(S17)+(T17&lt;FinalTime)*COUNTA(T17)+(U17&lt;=FinalTime)*(U17&gt;T17)*COUNTA(U17)))</f>
        <v>6</v>
      </c>
      <c r="P17" s="79" t="s">
        <v>83</v>
      </c>
      <c r="Q17" s="80" t="s">
        <v>63</v>
      </c>
      <c r="R17" s="149">
        <v>5</v>
      </c>
      <c r="S17" s="82"/>
      <c r="T17" s="149">
        <v>5</v>
      </c>
      <c r="U17" s="81">
        <f>IF(AND(FinalTime&gt;0,T17&lt;FinalTime),FinalTime,"")</f>
        <v>60</v>
      </c>
      <c r="V17" s="83">
        <f>IF(Q17="step",1,IF(Q17="ramp",2,IF(Q17="sinus",3,)))</f>
        <v>1</v>
      </c>
      <c r="W17" s="84" t="str">
        <f>IFERROR(INDEX(LoadVariablesNames,MATCH(0,INDEX(COUNTIF($W$16:W16,LoadVariablesNames),,),)),0)</f>
        <v>T1</v>
      </c>
      <c r="X17" s="26">
        <f t="shared" ref="X17" si="6">NOT(AND(ISNA(VLOOKUP(Y17,ModelVariablesNames,1,FALSE)),NOT(ISBLANK(Y17))))*COUNTA(Y17)+COUNTA(AA17)+0.5*AB17</f>
        <v>0</v>
      </c>
      <c r="Y17" s="70"/>
      <c r="Z17" s="71"/>
      <c r="AA17" s="72"/>
      <c r="AB17" s="67" t="b">
        <v>0</v>
      </c>
      <c r="AC17" s="68"/>
      <c r="AD17" s="85" t="s">
        <v>43</v>
      </c>
      <c r="AE17" s="86"/>
      <c r="AF17" s="87"/>
      <c r="AG17" s="52"/>
    </row>
    <row r="18" spans="1:33" s="2" customFormat="1" ht="15" customHeight="1" x14ac:dyDescent="0.3">
      <c r="A18" s="37">
        <f t="shared" si="0"/>
        <v>0</v>
      </c>
      <c r="B18" s="38"/>
      <c r="C18" s="47"/>
      <c r="D18" s="212"/>
      <c r="E18" s="212"/>
      <c r="F18" s="212"/>
      <c r="G18" s="212"/>
      <c r="H18" s="212"/>
      <c r="I18" s="40">
        <f t="array" ref="I1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8" s="30">
        <f>COUNTA(Action)</f>
        <v>0</v>
      </c>
      <c r="K18" s="220" t="s">
        <v>44</v>
      </c>
      <c r="L18" s="220"/>
      <c r="M18" s="41"/>
      <c r="N18" s="88">
        <f>IF(Action="P",1,IF(Action="PI",2,IF(Action="PD",3,IF(Action="PID","4",))))</f>
        <v>0</v>
      </c>
      <c r="O18" s="78">
        <f t="shared" ref="O18" si="7">IF(V18=0,COUNTA(P18:Q18),ISTEXT(VLOOKUP(P18,$I$9:$I$34,1,FALSE))*COUNTA(P18)+1+COUNTA(R18)+CHOOSE(V18,(T18&lt;FinalTime)*COUNTA(T18)+2,(T18&lt;FinalTime)*COUNTA(T18)+(U18&lt;=FinalTime)*(U18&gt;T18)*COUNTA(U18)+1,COUNTA(S18)+(T18&lt;FinalTime)*COUNTA(T18)+(U18&lt;=FinalTime)*(U18&gt;T18)*COUNTA(U18)))</f>
        <v>0</v>
      </c>
      <c r="P18" s="89"/>
      <c r="Q18" s="90"/>
      <c r="R18" s="91"/>
      <c r="S18" s="92"/>
      <c r="T18" s="91"/>
      <c r="U18" s="91"/>
      <c r="V18" s="83">
        <f t="shared" ref="V18:V34" si="8">IF(Q18="step",1,IF(Q18="ramp",2,IF(Q18="sinus",3,)))</f>
        <v>0</v>
      </c>
      <c r="W18" s="84">
        <f>IFERROR(INDEX(LoadVariablesNames,MATCH(0,INDEX(COUNTIF($W$16:W17,LoadVariablesNames),,),)),0)</f>
        <v>0</v>
      </c>
      <c r="X18" s="26">
        <f t="shared" ref="X18" si="9">NOT(AND(ISNA(VLOOKUP(Y18,ModelVariablesNames,1,FALSE)),NOT(ISBLANK(Y18))))*COUNTA(Y18)+COUNTA(AA18)+0.5*AB18</f>
        <v>0</v>
      </c>
      <c r="Y18" s="70"/>
      <c r="Z18" s="71"/>
      <c r="AA18" s="72"/>
      <c r="AB18" s="67" t="b">
        <v>0</v>
      </c>
      <c r="AC18" s="68"/>
      <c r="AD18" s="57" t="s">
        <v>45</v>
      </c>
      <c r="AE18" s="50"/>
      <c r="AF18" s="51"/>
      <c r="AG18" s="93" t="b">
        <f>COUNTIF(AG20:AG27,"=PRAVDA")=COUNTA(AG20:AG27)</f>
        <v>0</v>
      </c>
    </row>
    <row r="19" spans="1:33" s="2" customFormat="1" ht="15" customHeight="1" thickBot="1" x14ac:dyDescent="0.35">
      <c r="A19" s="37">
        <f t="shared" si="0"/>
        <v>0</v>
      </c>
      <c r="B19" s="38"/>
      <c r="C19" s="47"/>
      <c r="D19" s="212"/>
      <c r="E19" s="212"/>
      <c r="F19" s="212"/>
      <c r="G19" s="212"/>
      <c r="H19" s="212"/>
      <c r="I19" s="40">
        <f t="array" ref="I1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9" s="30">
        <f>COUNTA(r0)</f>
        <v>0</v>
      </c>
      <c r="K19" s="217" t="s">
        <v>46</v>
      </c>
      <c r="L19" s="217"/>
      <c r="M19" s="41"/>
      <c r="N19" s="29"/>
      <c r="O19" s="78">
        <f t="shared" ref="O19" si="10">IF(V19=0,COUNTA(P19:Q19),ISTEXT(VLOOKUP(P19,$I$9:$I$34,1,FALSE))*COUNTA(P19)+1+COUNTA(R19)+CHOOSE(V19,(T19&lt;FinalTime)*COUNTA(T19)+2,(T19&lt;FinalTime)*COUNTA(T19)+(U19&lt;=FinalTime)*(U19&gt;T19)*COUNTA(U19)+1,COUNTA(S19)+(T19&lt;FinalTime)*COUNTA(T19)+(U19&lt;=FinalTime)*(U19&gt;T19)*COUNTA(U19)))</f>
        <v>0</v>
      </c>
      <c r="P19" s="89"/>
      <c r="Q19" s="90"/>
      <c r="R19" s="91"/>
      <c r="S19" s="92"/>
      <c r="T19" s="91"/>
      <c r="U19" s="91"/>
      <c r="V19" s="83">
        <f t="shared" si="8"/>
        <v>0</v>
      </c>
      <c r="W19" s="84">
        <f>IFERROR(INDEX(LoadVariablesNames,MATCH(0,INDEX(COUNTIF($W$16:W18,LoadVariablesNames),,),)),0)</f>
        <v>0</v>
      </c>
      <c r="X19" s="26">
        <f t="shared" ref="X19" si="11">NOT(AND(ISNA(VLOOKUP(Y19,ModelVariablesNames,1,FALSE)),NOT(ISBLANK(Y19))))*COUNTA(Y19)+COUNTA(AA19)+0.5*AB19</f>
        <v>0</v>
      </c>
      <c r="Y19" s="70"/>
      <c r="Z19" s="71"/>
      <c r="AA19" s="72"/>
      <c r="AB19" s="67" t="b">
        <v>0</v>
      </c>
      <c r="AC19" s="68"/>
      <c r="AD19" s="94" t="str">
        <f>A7</f>
        <v>MODEL</v>
      </c>
      <c r="AE19" s="58"/>
      <c r="AF19" s="95"/>
      <c r="AG19" s="52"/>
    </row>
    <row r="20" spans="1:33" s="2" customFormat="1" ht="15" customHeight="1" x14ac:dyDescent="0.3">
      <c r="A20" s="37">
        <f t="shared" si="0"/>
        <v>0</v>
      </c>
      <c r="B20" s="38"/>
      <c r="C20" s="47"/>
      <c r="D20" s="212"/>
      <c r="E20" s="212"/>
      <c r="F20" s="212"/>
      <c r="G20" s="212"/>
      <c r="H20" s="212"/>
      <c r="I20" s="40">
        <f t="array" ref="I2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0" s="30">
        <f>COUNTA(Ti)</f>
        <v>0</v>
      </c>
      <c r="K20" s="217" t="s">
        <v>47</v>
      </c>
      <c r="L20" s="217"/>
      <c r="M20" s="41"/>
      <c r="N20" s="29"/>
      <c r="O20" s="78">
        <f t="shared" ref="O20" si="12">IF(V20=0,COUNTA(P20:Q20),ISTEXT(VLOOKUP(P20,$I$9:$I$34,1,FALSE))*COUNTA(P20)+1+COUNTA(R20)+CHOOSE(V20,(T20&lt;FinalTime)*COUNTA(T20)+2,(T20&lt;FinalTime)*COUNTA(T20)+(U20&lt;=FinalTime)*(U20&gt;T20)*COUNTA(U20)+1,COUNTA(S20)+(T20&lt;FinalTime)*COUNTA(T20)+(U20&lt;=FinalTime)*(U20&gt;T20)*COUNTA(U20)))</f>
        <v>0</v>
      </c>
      <c r="P20" s="89"/>
      <c r="Q20" s="90"/>
      <c r="R20" s="91"/>
      <c r="S20" s="92"/>
      <c r="T20" s="91"/>
      <c r="U20" s="91"/>
      <c r="V20" s="83">
        <f t="shared" si="8"/>
        <v>0</v>
      </c>
      <c r="W20" s="84">
        <f>IFERROR(INDEX(LoadVariablesNames,MATCH(0,INDEX(COUNTIF($W$16:W19,LoadVariablesNames),,),)),0)</f>
        <v>0</v>
      </c>
      <c r="X20" s="26">
        <f t="shared" ref="X20" si="13">NOT(AND(ISNA(VLOOKUP(Y20,ModelVariablesNames,1,FALSE)),NOT(ISBLANK(Y20))))*COUNTA(Y20)+COUNTA(AA20)+0.5*AB20</f>
        <v>0</v>
      </c>
      <c r="Y20" s="96"/>
      <c r="Z20" s="97"/>
      <c r="AA20" s="98"/>
      <c r="AB20" s="67" t="b">
        <v>0</v>
      </c>
      <c r="AC20" s="68"/>
      <c r="AD20" s="32"/>
      <c r="AE20" s="33" t="str">
        <f>A8</f>
        <v>Model Variables and Constants</v>
      </c>
      <c r="AF20" s="34"/>
      <c r="AG20" s="35" t="b">
        <f>AND(COUNTIF($A$10:$A$34,"=2")&gt;0,COUNTIF($A$10:$A$34,"=1")=0)</f>
        <v>1</v>
      </c>
    </row>
    <row r="21" spans="1:33" s="2" customFormat="1" ht="15" customHeight="1" thickBot="1" x14ac:dyDescent="0.35">
      <c r="A21" s="37">
        <f t="shared" si="0"/>
        <v>0</v>
      </c>
      <c r="B21" s="38"/>
      <c r="C21" s="47"/>
      <c r="D21" s="212"/>
      <c r="E21" s="212"/>
      <c r="F21" s="212"/>
      <c r="G21" s="212"/>
      <c r="H21" s="212"/>
      <c r="I21" s="40">
        <f t="array" ref="I2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1" s="78">
        <f>COUNTA(Td)</f>
        <v>0</v>
      </c>
      <c r="K21" s="218" t="s">
        <v>48</v>
      </c>
      <c r="L21" s="218"/>
      <c r="M21" s="49"/>
      <c r="N21" s="29"/>
      <c r="O21" s="78">
        <f t="shared" ref="O21" si="14">IF(V21=0,COUNTA(P21:Q21),ISTEXT(VLOOKUP(P21,$I$9:$I$34,1,FALSE))*COUNTA(P21)+1+COUNTA(R21)+CHOOSE(V21,(T21&lt;FinalTime)*COUNTA(T21)+2,(T21&lt;FinalTime)*COUNTA(T21)+(U21&lt;=FinalTime)*(U21&gt;T21)*COUNTA(U21)+1,COUNTA(S21)+(T21&lt;FinalTime)*COUNTA(T21)+(U21&lt;=FinalTime)*(U21&gt;T21)*COUNTA(U21)))</f>
        <v>0</v>
      </c>
      <c r="P21" s="89"/>
      <c r="Q21" s="90"/>
      <c r="R21" s="91"/>
      <c r="S21" s="92"/>
      <c r="T21" s="91"/>
      <c r="U21" s="91"/>
      <c r="V21" s="83">
        <f t="shared" si="8"/>
        <v>0</v>
      </c>
      <c r="W21" s="84">
        <f>IFERROR(INDEX(LoadVariablesNames,MATCH(0,INDEX(COUNTIF($W$16:W20,LoadVariablesNames),,),)),0)</f>
        <v>0</v>
      </c>
      <c r="X21" s="26">
        <f t="shared" ref="X21" si="15">NOT(AND(ISNA(VLOOKUP(Y21,ModelVariablesNames,1,FALSE)),NOT(ISBLANK(Y21))))*COUNTA(Y21)+COUNTA(AA21)+0.5*AB21</f>
        <v>0</v>
      </c>
      <c r="Y21" s="96"/>
      <c r="Z21" s="97"/>
      <c r="AA21" s="98"/>
      <c r="AB21" s="67" t="b">
        <v>0</v>
      </c>
      <c r="AC21" s="68"/>
      <c r="AD21" s="32"/>
      <c r="AE21" s="99" t="str">
        <f>A36</f>
        <v>Model First-order ODEs</v>
      </c>
      <c r="AF21" s="100"/>
      <c r="AG21" s="101" t="b">
        <f t="array" ref="AG21">AND(AND(COUNTIF($A$38:$A$47,"=2")&gt;0,COUNTIF($A$38:$A$47,"=1")=0),SUMSQ(COUNTIF(ModelVariablesNames,ModelODEsVariables)))</f>
        <v>1</v>
      </c>
    </row>
    <row r="22" spans="1:33" s="2" customFormat="1" ht="15" customHeight="1" x14ac:dyDescent="0.3">
      <c r="A22" s="37">
        <f t="shared" si="0"/>
        <v>0</v>
      </c>
      <c r="B22" s="38"/>
      <c r="C22" s="47"/>
      <c r="D22" s="212"/>
      <c r="E22" s="212"/>
      <c r="F22" s="212"/>
      <c r="G22" s="212"/>
      <c r="H22" s="212"/>
      <c r="I22" s="40">
        <f t="array" ref="I2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2" s="77"/>
      <c r="K22"/>
      <c r="L22"/>
      <c r="M22"/>
      <c r="N22" s="29"/>
      <c r="O22" s="78">
        <f t="shared" ref="O22" si="16">IF(V22=0,COUNTA(P22:Q22),ISTEXT(VLOOKUP(P22,$I$9:$I$34,1,FALSE))*COUNTA(P22)+1+COUNTA(R22)+CHOOSE(V22,(T22&lt;FinalTime)*COUNTA(T22)+2,(T22&lt;FinalTime)*COUNTA(T22)+(U22&lt;=FinalTime)*(U22&gt;T22)*COUNTA(U22)+1,COUNTA(S22)+(T22&lt;FinalTime)*COUNTA(T22)+(U22&lt;=FinalTime)*(U22&gt;T22)*COUNTA(U22)))</f>
        <v>0</v>
      </c>
      <c r="P22" s="89"/>
      <c r="Q22" s="90"/>
      <c r="R22" s="91"/>
      <c r="S22" s="92"/>
      <c r="T22" s="91"/>
      <c r="U22" s="91"/>
      <c r="V22" s="83">
        <f t="shared" si="8"/>
        <v>0</v>
      </c>
      <c r="W22" s="84">
        <f>IFERROR(INDEX(LoadVariablesNames,MATCH(0,INDEX(COUNTIF($W$16:W21,LoadVariablesNames),,),)),0)</f>
        <v>0</v>
      </c>
      <c r="X22" s="26">
        <f t="shared" ref="X22" si="17">NOT(AND(ISNA(VLOOKUP(Y22,ModelVariablesNames,1,FALSE)),NOT(ISBLANK(Y22))))*COUNTA(Y22)+COUNTA(AA22)+0.5*AB22</f>
        <v>0</v>
      </c>
      <c r="Y22" s="96"/>
      <c r="Z22" s="97"/>
      <c r="AA22" s="98"/>
      <c r="AB22" s="67" t="b">
        <v>0</v>
      </c>
      <c r="AC22" s="68"/>
      <c r="AD22" s="102" t="str">
        <f>O7</f>
        <v>SIMULATION</v>
      </c>
      <c r="AE22" s="50"/>
      <c r="AF22" s="51"/>
      <c r="AG22" s="101"/>
    </row>
    <row r="23" spans="1:33" s="2" customFormat="1" ht="15" customHeight="1" thickBot="1" x14ac:dyDescent="0.35">
      <c r="A23" s="37">
        <f t="shared" si="0"/>
        <v>0</v>
      </c>
      <c r="B23" s="38"/>
      <c r="C23" s="47"/>
      <c r="D23" s="212"/>
      <c r="E23" s="212"/>
      <c r="F23" s="212"/>
      <c r="G23" s="212"/>
      <c r="H23" s="212"/>
      <c r="I23" s="40">
        <f t="array" ref="I2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3" s="24" t="s">
        <v>49</v>
      </c>
      <c r="K23" s="24"/>
      <c r="L23" s="24"/>
      <c r="M23" s="24"/>
      <c r="N23" s="29"/>
      <c r="O23" s="78">
        <f t="shared" ref="O23" si="18">IF(V23=0,COUNTA(P23:Q23),ISTEXT(VLOOKUP(P23,$I$9:$I$34,1,FALSE))*COUNTA(P23)+1+COUNTA(R23)+CHOOSE(V23,(T23&lt;FinalTime)*COUNTA(T23)+2,(T23&lt;FinalTime)*COUNTA(T23)+(U23&lt;=FinalTime)*(U23&gt;T23)*COUNTA(U23)+1,COUNTA(S23)+(T23&lt;FinalTime)*COUNTA(T23)+(U23&lt;=FinalTime)*(U23&gt;T23)*COUNTA(U23)))</f>
        <v>0</v>
      </c>
      <c r="P23" s="89"/>
      <c r="Q23" s="90"/>
      <c r="R23" s="91"/>
      <c r="S23" s="92"/>
      <c r="T23" s="91"/>
      <c r="U23" s="91"/>
      <c r="V23" s="83">
        <f t="shared" si="8"/>
        <v>0</v>
      </c>
      <c r="W23" s="84">
        <f>IFERROR(INDEX(LoadVariablesNames,MATCH(0,INDEX(COUNTIF($W$16:W22,LoadVariablesNames),,),)),0)</f>
        <v>0</v>
      </c>
      <c r="X23" s="26">
        <f t="shared" ref="X23" si="19">NOT(AND(ISNA(VLOOKUP(Y23,ModelVariablesNames,1,FALSE)),NOT(ISBLANK(Y23))))*COUNTA(Y23)+COUNTA(AA23)+0.5*AB23</f>
        <v>0</v>
      </c>
      <c r="Y23" s="96"/>
      <c r="Z23" s="97"/>
      <c r="AA23" s="98"/>
      <c r="AB23" s="103" t="b">
        <v>0</v>
      </c>
      <c r="AC23" s="104"/>
      <c r="AD23" s="32"/>
      <c r="AE23" s="99" t="str">
        <f>O8</f>
        <v>Integration Parameters</v>
      </c>
      <c r="AF23" s="100"/>
      <c r="AG23" s="101" t="b">
        <f>SUM($O$9:$O$12)=4</f>
        <v>1</v>
      </c>
    </row>
    <row r="24" spans="1:33" s="2" customFormat="1" ht="15" customHeight="1" x14ac:dyDescent="0.3">
      <c r="A24" s="37">
        <f t="shared" si="0"/>
        <v>0</v>
      </c>
      <c r="B24" s="38"/>
      <c r="C24" s="47"/>
      <c r="D24" s="212"/>
      <c r="E24" s="212"/>
      <c r="F24" s="212"/>
      <c r="G24" s="212"/>
      <c r="H24" s="212"/>
      <c r="I24" s="40">
        <f t="array" ref="I2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15)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4" s="30">
        <f>IF(ISNA(VLOOKUP(ManipulatedVariable,ModelVariablesNames,1,FALSE)),0,1)</f>
        <v>0</v>
      </c>
      <c r="K24" s="214" t="s">
        <v>50</v>
      </c>
      <c r="L24" s="214"/>
      <c r="M24" s="28"/>
      <c r="N24" s="29"/>
      <c r="O24" s="78">
        <f t="shared" ref="O24" si="20">IF(V24=0,COUNTA(P24:Q24),ISTEXT(VLOOKUP(P24,$I$9:$I$34,1,FALSE))*COUNTA(P24)+1+COUNTA(R24)+CHOOSE(V24,(T24&lt;FinalTime)*COUNTA(T24)+2,(T24&lt;FinalTime)*COUNTA(T24)+(U24&lt;=FinalTime)*(U24&gt;T24)*COUNTA(U24)+1,COUNTA(S24)+(T24&lt;FinalTime)*COUNTA(T24)+(U24&lt;=FinalTime)*(U24&gt;T24)*COUNTA(U24)))</f>
        <v>0</v>
      </c>
      <c r="P24" s="89"/>
      <c r="Q24" s="90"/>
      <c r="R24" s="91"/>
      <c r="S24" s="92"/>
      <c r="T24" s="91"/>
      <c r="U24" s="91"/>
      <c r="V24" s="83">
        <f t="shared" si="8"/>
        <v>0</v>
      </c>
      <c r="W24" s="84">
        <f>IFERROR(INDEX(LoadVariablesNames,MATCH(0,INDEX(COUNTIF($W$16:W23,LoadVariablesNames),,),)),0)</f>
        <v>0</v>
      </c>
      <c r="X24" s="26">
        <f t="shared" ref="X24" si="21">NOT(AND(ISNA(VLOOKUP(Y24,ModelVariablesNames,1,FALSE)),NOT(ISBLANK(Y24))))*COUNTA(Y24)+COUNTA(AA24)+0.5*AB24</f>
        <v>0</v>
      </c>
      <c r="Y24" s="96"/>
      <c r="Z24" s="97"/>
      <c r="AA24" s="98"/>
      <c r="AB24" s="103" t="b">
        <v>0</v>
      </c>
      <c r="AC24" s="104"/>
      <c r="AD24" s="32"/>
      <c r="AE24" s="99" t="str">
        <f>O14</f>
        <v>Disturbances</v>
      </c>
      <c r="AF24" s="100"/>
      <c r="AG24" s="105" t="b">
        <f>OR(SUM($O$17:$O$34)=0,COUNTIFS($O$17:$O$34,"&gt;0",$O$17:$O$34,"&lt;6")=0)</f>
        <v>1</v>
      </c>
    </row>
    <row r="25" spans="1:33" s="2" customFormat="1" ht="15" customHeight="1" x14ac:dyDescent="0.3">
      <c r="A25" s="37">
        <f t="shared" si="0"/>
        <v>0</v>
      </c>
      <c r="B25" s="38"/>
      <c r="C25" s="47"/>
      <c r="D25" s="212"/>
      <c r="E25" s="212"/>
      <c r="F25" s="212"/>
      <c r="G25" s="212"/>
      <c r="H25" s="212"/>
      <c r="I25" s="40">
        <f t="array" ref="I2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16)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5" s="42">
        <f>COUNTA(ManipulatedVariableLower)</f>
        <v>0</v>
      </c>
      <c r="K25" s="215" t="s">
        <v>17</v>
      </c>
      <c r="L25" s="208" t="s">
        <v>18</v>
      </c>
      <c r="M25" s="41"/>
      <c r="N25" s="29"/>
      <c r="O25" s="78">
        <f t="shared" ref="O25" si="22">IF(V25=0,COUNTA(P25:Q25),ISTEXT(VLOOKUP(P25,$I$9:$I$34,1,FALSE))*COUNTA(P25)+1+COUNTA(R25)+CHOOSE(V25,(T25&lt;FinalTime)*COUNTA(T25)+2,(T25&lt;FinalTime)*COUNTA(T25)+(U25&lt;=FinalTime)*(U25&gt;T25)*COUNTA(U25)+1,COUNTA(S25)+(T25&lt;FinalTime)*COUNTA(T25)+(U25&lt;=FinalTime)*(U25&gt;T25)*COUNTA(U25)))</f>
        <v>0</v>
      </c>
      <c r="P25" s="89"/>
      <c r="Q25" s="90"/>
      <c r="R25" s="91"/>
      <c r="S25" s="92"/>
      <c r="T25" s="91"/>
      <c r="U25" s="91"/>
      <c r="V25" s="83">
        <f t="shared" si="8"/>
        <v>0</v>
      </c>
      <c r="W25" s="84">
        <f>IFERROR(INDEX(LoadVariablesNames,MATCH(0,INDEX(COUNTIF($W$16:W24,LoadVariablesNames),,),)),0)</f>
        <v>0</v>
      </c>
      <c r="X25" s="26">
        <f t="shared" ref="X25" si="23">NOT(AND(ISNA(VLOOKUP(Y25,ModelVariablesNames,1,FALSE)),NOT(ISBLANK(Y25))))*COUNTA(Y25)+COUNTA(AA25)+0.5*AB25</f>
        <v>0</v>
      </c>
      <c r="Y25" s="96"/>
      <c r="Z25" s="97"/>
      <c r="AA25" s="98"/>
      <c r="AB25" s="103" t="b">
        <v>0</v>
      </c>
      <c r="AC25" s="104"/>
      <c r="AD25" s="32"/>
      <c r="AE25" s="99" t="str">
        <f>O36</f>
        <v>Output Variables</v>
      </c>
      <c r="AF25" s="100"/>
      <c r="AG25" s="105" t="b">
        <f>SUM($O$38:$O$47)&gt;0</f>
        <v>1</v>
      </c>
    </row>
    <row r="26" spans="1:33" s="2" customFormat="1" ht="15" customHeight="1" thickBot="1" x14ac:dyDescent="0.35">
      <c r="A26" s="37">
        <f t="shared" si="0"/>
        <v>0</v>
      </c>
      <c r="B26" s="38"/>
      <c r="C26" s="47"/>
      <c r="D26" s="212"/>
      <c r="E26" s="212"/>
      <c r="F26" s="212"/>
      <c r="G26" s="212"/>
      <c r="H26" s="212"/>
      <c r="I26" s="40">
        <f t="array" ref="I2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17)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6" s="42">
        <f>COUNTA(ManipulatedVariableHigher)</f>
        <v>0</v>
      </c>
      <c r="K26" s="216"/>
      <c r="L26" s="48" t="s">
        <v>21</v>
      </c>
      <c r="M26" s="49"/>
      <c r="N26" s="29"/>
      <c r="O26" s="78">
        <f t="shared" ref="O26" si="24">IF(V26=0,COUNTA(P26:Q26),ISTEXT(VLOOKUP(P26,$I$9:$I$34,1,FALSE))*COUNTA(P26)+1+COUNTA(R26)+CHOOSE(V26,(T26&lt;FinalTime)*COUNTA(T26)+2,(T26&lt;FinalTime)*COUNTA(T26)+(U26&lt;=FinalTime)*(U26&gt;T26)*COUNTA(U26)+1,COUNTA(S26)+(T26&lt;FinalTime)*COUNTA(T26)+(U26&lt;=FinalTime)*(U26&gt;T26)*COUNTA(U26)))</f>
        <v>0</v>
      </c>
      <c r="P26" s="89"/>
      <c r="Q26" s="90"/>
      <c r="R26" s="91"/>
      <c r="S26" s="92"/>
      <c r="T26" s="91"/>
      <c r="U26" s="91"/>
      <c r="V26" s="83">
        <f t="shared" si="8"/>
        <v>0</v>
      </c>
      <c r="W26" s="84">
        <f>IFERROR(INDEX(LoadVariablesNames,MATCH(0,INDEX(COUNTIF($W$16:W25,LoadVariablesNames),,),)),0)</f>
        <v>0</v>
      </c>
      <c r="X26" s="26">
        <f t="shared" ref="X26" si="25">NOT(AND(ISNA(VLOOKUP(Y26,ModelVariablesNames,1,FALSE)),NOT(ISBLANK(Y26))))*COUNTA(Y26)+COUNTA(AA26)+0.5*AB26</f>
        <v>0</v>
      </c>
      <c r="Y26" s="96"/>
      <c r="Z26" s="97"/>
      <c r="AA26" s="98"/>
      <c r="AB26" s="103" t="b">
        <v>0</v>
      </c>
      <c r="AC26" s="104"/>
      <c r="AD26" s="32"/>
      <c r="AE26" s="99" t="str">
        <f>X8</f>
        <v>Charts Parameters</v>
      </c>
      <c r="AF26" s="100"/>
      <c r="AG26" s="105" t="b">
        <f>OR(SUM($X$13:$X$36)=0,AND(SUM($X$13:$X$36)&gt;0,$X$9=1))</f>
        <v>1</v>
      </c>
    </row>
    <row r="27" spans="1:33" s="2" customFormat="1" ht="15" customHeight="1" thickBot="1" x14ac:dyDescent="0.35">
      <c r="A27" s="37">
        <f t="shared" si="0"/>
        <v>0</v>
      </c>
      <c r="B27" s="38"/>
      <c r="C27" s="47"/>
      <c r="D27" s="212"/>
      <c r="E27" s="212"/>
      <c r="F27" s="212"/>
      <c r="G27" s="212"/>
      <c r="H27" s="212"/>
      <c r="I27" s="40">
        <f t="array" ref="I2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18)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7" s="54"/>
      <c r="K27" s="29"/>
      <c r="L27" s="29"/>
      <c r="M27" s="29"/>
      <c r="N27" s="29"/>
      <c r="O27" s="78">
        <f t="shared" ref="O27" si="26">IF(V27=0,COUNTA(P27:Q27),ISTEXT(VLOOKUP(P27,$I$9:$I$34,1,FALSE))*COUNTA(P27)+1+COUNTA(R27)+CHOOSE(V27,(T27&lt;FinalTime)*COUNTA(T27)+2,(T27&lt;FinalTime)*COUNTA(T27)+(U27&lt;=FinalTime)*(U27&gt;T27)*COUNTA(U27)+1,COUNTA(S27)+(T27&lt;FinalTime)*COUNTA(T27)+(U27&lt;=FinalTime)*(U27&gt;T27)*COUNTA(U27)))</f>
        <v>0</v>
      </c>
      <c r="P27" s="89"/>
      <c r="Q27" s="90"/>
      <c r="R27" s="91"/>
      <c r="S27" s="92"/>
      <c r="T27" s="91"/>
      <c r="U27" s="91"/>
      <c r="V27" s="83">
        <f t="shared" si="8"/>
        <v>0</v>
      </c>
      <c r="W27" s="84">
        <f>IFERROR(INDEX(LoadVariablesNames,MATCH(0,INDEX(COUNTIF($W$16:W26,LoadVariablesNames),,),)),0)</f>
        <v>0</v>
      </c>
      <c r="X27" s="26">
        <f t="shared" ref="X27" si="27">NOT(AND(ISNA(VLOOKUP(Y27,ModelVariablesNames,1,FALSE)),NOT(ISBLANK(Y27))))*COUNTA(Y27)+COUNTA(AA27)+0.5*AB27</f>
        <v>0</v>
      </c>
      <c r="Y27" s="96"/>
      <c r="Z27" s="97"/>
      <c r="AA27" s="98"/>
      <c r="AB27" s="103" t="b">
        <v>0</v>
      </c>
      <c r="AC27" s="104"/>
      <c r="AD27" s="32"/>
      <c r="AE27" s="44" t="str">
        <f>X11</f>
        <v>Model Variables in Charts</v>
      </c>
      <c r="AF27" s="45"/>
      <c r="AG27" s="46" t="b">
        <f>AND(COUNTIF($X$13:$X$36,"=0,5")=0,COUNTIF($X$13:$X$36,"=1")=0,COUNTIF($X$13:$X$36,"=1,5")=0)</f>
        <v>1</v>
      </c>
    </row>
    <row r="28" spans="1:33" s="2" customFormat="1" ht="15" customHeight="1" x14ac:dyDescent="0.3">
      <c r="A28" s="37">
        <f t="shared" si="0"/>
        <v>0</v>
      </c>
      <c r="B28" s="38"/>
      <c r="C28" s="47"/>
      <c r="D28" s="212"/>
      <c r="E28" s="212"/>
      <c r="F28" s="212"/>
      <c r="G28" s="212"/>
      <c r="H28" s="212"/>
      <c r="I28" s="40">
        <f t="array" ref="I2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8" s="29"/>
      <c r="K28" s="29"/>
      <c r="L28" s="29"/>
      <c r="M28" s="29"/>
      <c r="N28" s="29"/>
      <c r="O28" s="78">
        <f t="shared" ref="O28" si="28">IF(V28=0,COUNTA(P28:Q28),ISTEXT(VLOOKUP(P28,$I$9:$I$34,1,FALSE))*COUNTA(P28)+1+COUNTA(R28)+CHOOSE(V28,(T28&lt;FinalTime)*COUNTA(T28)+2,(T28&lt;FinalTime)*COUNTA(T28)+(U28&lt;=FinalTime)*(U28&gt;T28)*COUNTA(U28)+1,COUNTA(S28)+(T28&lt;FinalTime)*COUNTA(T28)+(U28&lt;=FinalTime)*(U28&gt;T28)*COUNTA(U28)))</f>
        <v>0</v>
      </c>
      <c r="P28" s="89"/>
      <c r="Q28" s="90"/>
      <c r="R28" s="91"/>
      <c r="S28" s="92"/>
      <c r="T28" s="91"/>
      <c r="U28" s="91"/>
      <c r="V28" s="83">
        <f t="shared" si="8"/>
        <v>0</v>
      </c>
      <c r="W28" s="84">
        <f>IFERROR(INDEX(LoadVariablesNames,MATCH(0,INDEX(COUNTIF($W$16:W27,LoadVariablesNames),,),)),0)</f>
        <v>0</v>
      </c>
      <c r="X28" s="26">
        <f t="shared" ref="X28" si="29">NOT(AND(ISNA(VLOOKUP(Y28,ModelVariablesNames,1,FALSE)),NOT(ISBLANK(Y28))))*COUNTA(Y28)+COUNTA(AA28)+0.5*AB28</f>
        <v>0</v>
      </c>
      <c r="Y28" s="96"/>
      <c r="Z28" s="97"/>
      <c r="AA28" s="98"/>
      <c r="AB28" s="103" t="b">
        <v>0</v>
      </c>
      <c r="AC28" s="104"/>
      <c r="AD28" s="32"/>
      <c r="AE28" s="50"/>
      <c r="AF28" s="51"/>
      <c r="AG28" s="52"/>
    </row>
    <row r="29" spans="1:33" s="2" customFormat="1" ht="15" customHeight="1" x14ac:dyDescent="0.3">
      <c r="A29" s="37">
        <f t="shared" si="0"/>
        <v>0</v>
      </c>
      <c r="B29" s="38"/>
      <c r="C29" s="47"/>
      <c r="D29" s="212"/>
      <c r="E29" s="212"/>
      <c r="F29" s="212"/>
      <c r="G29" s="212"/>
      <c r="H29" s="212"/>
      <c r="I29" s="40">
        <f t="array" ref="I2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29" s="29"/>
      <c r="L29" s="29"/>
      <c r="M29" s="29"/>
      <c r="O29" s="78">
        <f t="shared" ref="O29" si="30">IF(V29=0,COUNTA(P29:Q29),ISTEXT(VLOOKUP(P29,$I$9:$I$34,1,FALSE))*COUNTA(P29)+1+COUNTA(R29)+CHOOSE(V29,(T29&lt;FinalTime)*COUNTA(T29)+2,(T29&lt;FinalTime)*COUNTA(T29)+(U29&lt;=FinalTime)*(U29&gt;T29)*COUNTA(U29)+1,COUNTA(S29)+(T29&lt;FinalTime)*COUNTA(T29)+(U29&lt;=FinalTime)*(U29&gt;T29)*COUNTA(U29)))</f>
        <v>0</v>
      </c>
      <c r="P29" s="89"/>
      <c r="Q29" s="90"/>
      <c r="R29" s="91"/>
      <c r="S29" s="92"/>
      <c r="T29" s="91"/>
      <c r="U29" s="91"/>
      <c r="V29" s="83">
        <f t="shared" si="8"/>
        <v>0</v>
      </c>
      <c r="W29" s="84">
        <f>IFERROR(INDEX(LoadVariablesNames,MATCH(0,INDEX(COUNTIF($W$16:W28,LoadVariablesNames),,),)),0)</f>
        <v>0</v>
      </c>
      <c r="X29" s="26">
        <f t="shared" ref="X29" si="31">NOT(AND(ISNA(VLOOKUP(Y29,ModelVariablesNames,1,FALSE)),NOT(ISBLANK(Y29))))*COUNTA(Y29)+COUNTA(AA29)+0.5*AB29</f>
        <v>0</v>
      </c>
      <c r="Y29" s="96"/>
      <c r="Z29" s="97"/>
      <c r="AA29" s="98"/>
      <c r="AB29" s="103" t="b">
        <v>0</v>
      </c>
      <c r="AC29" s="104"/>
      <c r="AD29" s="4"/>
      <c r="AE29" s="4"/>
      <c r="AF29" s="4"/>
      <c r="AG29" s="4"/>
    </row>
    <row r="30" spans="1:33" s="2" customFormat="1" ht="15" customHeight="1" x14ac:dyDescent="0.35">
      <c r="A30" s="37">
        <f t="shared" si="0"/>
        <v>0</v>
      </c>
      <c r="B30" s="38"/>
      <c r="C30" s="47"/>
      <c r="D30" s="206"/>
      <c r="E30" s="206"/>
      <c r="F30" s="206"/>
      <c r="G30" s="206"/>
      <c r="H30" s="206"/>
      <c r="I30" s="40">
        <f t="array" ref="I3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0" s="29"/>
      <c r="L30" s="29"/>
      <c r="M30" s="29"/>
      <c r="O30" s="78">
        <f t="shared" ref="O30" si="32">IF(V30=0,COUNTA(P30:Q30),ISTEXT(VLOOKUP(P30,$I$9:$I$34,1,FALSE))*COUNTA(P30)+1+COUNTA(R30)+CHOOSE(V30,(T30&lt;FinalTime)*COUNTA(T30)+2,(T30&lt;FinalTime)*COUNTA(T30)+(U30&lt;=FinalTime)*(U30&gt;T30)*COUNTA(U30)+1,COUNTA(S30)+(T30&lt;FinalTime)*COUNTA(T30)+(U30&lt;=FinalTime)*(U30&gt;T30)*COUNTA(U30)))</f>
        <v>0</v>
      </c>
      <c r="P30" s="89"/>
      <c r="Q30" s="90"/>
      <c r="R30" s="91"/>
      <c r="S30" s="92"/>
      <c r="T30" s="91"/>
      <c r="U30" s="91"/>
      <c r="V30" s="83">
        <f t="shared" si="8"/>
        <v>0</v>
      </c>
      <c r="W30" s="84">
        <f>IFERROR(INDEX(LoadVariablesNames,MATCH(0,INDEX(COUNTIF($W$16:W29,LoadVariablesNames),,),)),0)</f>
        <v>0</v>
      </c>
      <c r="X30" s="26">
        <f t="shared" ref="X30" si="33">NOT(AND(ISNA(VLOOKUP(Y30,ModelVariablesNames,1,FALSE)),NOT(ISBLANK(Y30))))*COUNTA(Y30)+COUNTA(AA30)+0.5*AB30</f>
        <v>0</v>
      </c>
      <c r="Y30" s="96"/>
      <c r="Z30" s="97"/>
      <c r="AA30" s="98"/>
      <c r="AB30" s="103" t="b">
        <v>0</v>
      </c>
      <c r="AC30" s="104"/>
      <c r="AD30" s="85" t="s">
        <v>51</v>
      </c>
      <c r="AE30" s="50"/>
      <c r="AF30" s="51"/>
      <c r="AG30" s="52"/>
    </row>
    <row r="31" spans="1:33" s="2" customFormat="1" ht="15" customHeight="1" x14ac:dyDescent="0.3">
      <c r="A31" s="37">
        <f t="shared" si="0"/>
        <v>0</v>
      </c>
      <c r="B31" s="38"/>
      <c r="C31" s="47"/>
      <c r="D31" s="206"/>
      <c r="E31" s="206"/>
      <c r="F31" s="206"/>
      <c r="G31" s="206"/>
      <c r="H31" s="206"/>
      <c r="I31" s="40">
        <f t="array" ref="I3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1" s="29"/>
      <c r="L31" s="29"/>
      <c r="M31" s="29"/>
      <c r="O31" s="78">
        <f t="shared" ref="O31" si="34">IF(V31=0,COUNTA(P31:Q31),ISTEXT(VLOOKUP(P31,$I$9:$I$34,1,FALSE))*COUNTA(P31)+1+COUNTA(R31)+CHOOSE(V31,(T31&lt;FinalTime)*COUNTA(T31)+2,(T31&lt;FinalTime)*COUNTA(T31)+(U31&lt;=FinalTime)*(U31&gt;T31)*COUNTA(U31)+1,COUNTA(S31)+(T31&lt;FinalTime)*COUNTA(T31)+(U31&lt;=FinalTime)*(U31&gt;T31)*COUNTA(U31)))</f>
        <v>0</v>
      </c>
      <c r="P31" s="89"/>
      <c r="Q31" s="90"/>
      <c r="R31" s="91"/>
      <c r="S31" s="92"/>
      <c r="T31" s="91"/>
      <c r="U31" s="91"/>
      <c r="V31" s="83">
        <f t="shared" si="8"/>
        <v>0</v>
      </c>
      <c r="W31" s="84">
        <f>IFERROR(INDEX(LoadVariablesNames,MATCH(0,INDEX(COUNTIF($W$16:W30,LoadVariablesNames),,),)),0)</f>
        <v>0</v>
      </c>
      <c r="X31" s="26">
        <f t="shared" ref="X31" si="35">NOT(AND(ISNA(VLOOKUP(Y31,ModelVariablesNames,1,FALSE)),NOT(ISBLANK(Y31))))*COUNTA(Y31)+COUNTA(AA31)+0.5*AB31</f>
        <v>0</v>
      </c>
      <c r="Y31" s="96"/>
      <c r="Z31" s="97"/>
      <c r="AA31" s="98"/>
      <c r="AB31" s="103" t="b">
        <v>0</v>
      </c>
      <c r="AC31" s="104"/>
      <c r="AD31" s="57" t="s">
        <v>52</v>
      </c>
      <c r="AE31" s="50"/>
      <c r="AF31" s="51"/>
      <c r="AG31" s="93" t="b">
        <f>COUNTIF(AG33:AG45,"=PRAVDA")=COUNTA(AG33:AG45)</f>
        <v>0</v>
      </c>
    </row>
    <row r="32" spans="1:33" s="2" customFormat="1" ht="15" customHeight="1" thickBot="1" x14ac:dyDescent="0.35">
      <c r="A32" s="37">
        <f t="shared" si="0"/>
        <v>0</v>
      </c>
      <c r="B32" s="38"/>
      <c r="C32" s="47"/>
      <c r="D32" s="212"/>
      <c r="E32" s="212"/>
      <c r="F32" s="212"/>
      <c r="G32" s="212"/>
      <c r="H32" s="212"/>
      <c r="I32" s="40">
        <f t="array" ref="I3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2" s="29"/>
      <c r="K32" s="106"/>
      <c r="L32" s="29"/>
      <c r="M32" s="29"/>
      <c r="N32" s="29"/>
      <c r="O32" s="78">
        <f t="shared" ref="O32" si="36">IF(V32=0,COUNTA(P32:Q32),ISTEXT(VLOOKUP(P32,$I$9:$I$34,1,FALSE))*COUNTA(P32)+1+COUNTA(R32)+CHOOSE(V32,(T32&lt;FinalTime)*COUNTA(T32)+2,(T32&lt;FinalTime)*COUNTA(T32)+(U32&lt;=FinalTime)*(U32&gt;T32)*COUNTA(U32)+1,COUNTA(S32)+(T32&lt;FinalTime)*COUNTA(T32)+(U32&lt;=FinalTime)*(U32&gt;T32)*COUNTA(U32)))</f>
        <v>0</v>
      </c>
      <c r="P32" s="89"/>
      <c r="Q32" s="90"/>
      <c r="R32" s="91"/>
      <c r="S32" s="92"/>
      <c r="T32" s="91"/>
      <c r="U32" s="91"/>
      <c r="V32" s="83">
        <f t="shared" si="8"/>
        <v>0</v>
      </c>
      <c r="W32" s="84">
        <f>IFERROR(INDEX(LoadVariablesNames,MATCH(0,INDEX(COUNTIF($W$16:W31,LoadVariablesNames),,),)),0)</f>
        <v>0</v>
      </c>
      <c r="X32" s="26">
        <f t="shared" ref="X32" si="37">NOT(AND(ISNA(VLOOKUP(Y32,ModelVariablesNames,1,FALSE)),NOT(ISBLANK(Y32))))*COUNTA(Y32)+COUNTA(AA32)+0.5*AB32</f>
        <v>0</v>
      </c>
      <c r="Y32" s="96"/>
      <c r="Z32" s="97"/>
      <c r="AA32" s="98"/>
      <c r="AB32" s="103" t="b">
        <v>0</v>
      </c>
      <c r="AC32" s="104"/>
      <c r="AD32" s="94" t="str">
        <f>A7</f>
        <v>MODEL</v>
      </c>
      <c r="AE32" s="50"/>
      <c r="AF32" s="51"/>
      <c r="AG32" s="107"/>
    </row>
    <row r="33" spans="1:33" s="2" customFormat="1" ht="15" customHeight="1" x14ac:dyDescent="0.3">
      <c r="A33" s="37">
        <f t="shared" si="0"/>
        <v>0</v>
      </c>
      <c r="B33" s="38"/>
      <c r="C33" s="47"/>
      <c r="D33" s="212"/>
      <c r="E33" s="212"/>
      <c r="F33" s="212"/>
      <c r="G33" s="212"/>
      <c r="H33" s="212"/>
      <c r="I33" s="40">
        <f t="array" ref="I3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3" s="29"/>
      <c r="K33" s="29"/>
      <c r="L33" s="29"/>
      <c r="M33" s="29"/>
      <c r="N33" s="29"/>
      <c r="O33" s="78">
        <f t="shared" ref="O33" si="38">IF(V33=0,COUNTA(P33:Q33),ISTEXT(VLOOKUP(P33,$I$9:$I$34,1,FALSE))*COUNTA(P33)+1+COUNTA(R33)+CHOOSE(V33,(T33&lt;FinalTime)*COUNTA(T33)+2,(T33&lt;FinalTime)*COUNTA(T33)+(U33&lt;=FinalTime)*(U33&gt;T33)*COUNTA(U33)+1,COUNTA(S33)+(T33&lt;FinalTime)*COUNTA(T33)+(U33&lt;=FinalTime)*(U33&gt;T33)*COUNTA(U33)))</f>
        <v>0</v>
      </c>
      <c r="P33" s="89"/>
      <c r="Q33" s="90"/>
      <c r="R33" s="91"/>
      <c r="S33" s="92"/>
      <c r="T33" s="91"/>
      <c r="U33" s="91"/>
      <c r="V33" s="83">
        <f t="shared" si="8"/>
        <v>0</v>
      </c>
      <c r="W33" s="84">
        <f>IFERROR(INDEX(LoadVariablesNames,MATCH(0,INDEX(COUNTIF($W$16:W32,LoadVariablesNames),,),)),0)</f>
        <v>0</v>
      </c>
      <c r="X33" s="26">
        <f t="shared" ref="X33" si="39">NOT(AND(ISNA(VLOOKUP(Y33,ModelVariablesNames,1,FALSE)),NOT(ISBLANK(Y33))))*COUNTA(Y33)+COUNTA(AA33)+0.5*AB33</f>
        <v>0</v>
      </c>
      <c r="Y33" s="96"/>
      <c r="Z33" s="97"/>
      <c r="AA33" s="98"/>
      <c r="AB33" s="103" t="b">
        <v>0</v>
      </c>
      <c r="AC33" s="104"/>
      <c r="AD33" s="32"/>
      <c r="AE33" s="33" t="str">
        <f>A8</f>
        <v>Model Variables and Constants</v>
      </c>
      <c r="AF33" s="34"/>
      <c r="AG33" s="35" t="b">
        <f>AND(COUNTIF($A$10:$A$34,"=2")&gt;0,COUNTIF($A$10:$A$34,"=1")=0)</f>
        <v>1</v>
      </c>
    </row>
    <row r="34" spans="1:33" s="2" customFormat="1" ht="15" customHeight="1" thickBot="1" x14ac:dyDescent="0.35">
      <c r="A34" s="37">
        <f t="shared" si="0"/>
        <v>0</v>
      </c>
      <c r="B34" s="207"/>
      <c r="C34" s="108"/>
      <c r="D34" s="213"/>
      <c r="E34" s="213"/>
      <c r="F34" s="213"/>
      <c r="G34" s="213"/>
      <c r="H34" s="213"/>
      <c r="I34" s="40">
        <f t="array" ref="I3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4" s="29"/>
      <c r="K34" s="29"/>
      <c r="L34" s="29"/>
      <c r="M34" s="29"/>
      <c r="N34" s="29"/>
      <c r="O34" s="78">
        <f t="shared" ref="O34" si="40">IF(V34=0,COUNTA(P34:Q34),ISTEXT(VLOOKUP(P34,$I$9:$I$34,1,FALSE))*COUNTA(P34)+1+COUNTA(R34)+CHOOSE(V34,(T34&lt;FinalTime)*COUNTA(T34)+2,(T34&lt;FinalTime)*COUNTA(T34)+(U34&lt;=FinalTime)*(U34&gt;T34)*COUNTA(U34)+1,COUNTA(S34)+(T34&lt;FinalTime)*COUNTA(T34)+(U34&lt;=FinalTime)*(U34&gt;T34)*COUNTA(U34)))</f>
        <v>0</v>
      </c>
      <c r="P34" s="109"/>
      <c r="Q34" s="110"/>
      <c r="R34" s="111"/>
      <c r="S34" s="112"/>
      <c r="T34" s="111"/>
      <c r="U34" s="111"/>
      <c r="V34" s="83">
        <f t="shared" si="8"/>
        <v>0</v>
      </c>
      <c r="W34" s="84">
        <f>IFERROR(INDEX(LoadVariablesNames,MATCH(0,INDEX(COUNTIF($W$16:W33,LoadVariablesNames),,),)),0)</f>
        <v>0</v>
      </c>
      <c r="X34" s="26">
        <f t="shared" ref="X34" si="41">NOT(AND(ISNA(VLOOKUP(Y34,ModelVariablesNames,1,FALSE)),NOT(ISBLANK(Y34))))*COUNTA(Y34)+COUNTA(AA34)+0.5*AB34</f>
        <v>0</v>
      </c>
      <c r="Y34" s="113"/>
      <c r="Z34" s="114"/>
      <c r="AA34" s="115"/>
      <c r="AB34" s="103" t="b">
        <v>0</v>
      </c>
      <c r="AC34" s="104"/>
      <c r="AD34" s="32"/>
      <c r="AE34" s="99" t="str">
        <f>A36</f>
        <v>Model First-order ODEs</v>
      </c>
      <c r="AF34" s="100"/>
      <c r="AG34" s="101" t="b">
        <f>AND(COUNTIF($A$38:$A$47,"=2")&gt;0,COUNTIF($A$38:$A$47,"=1")=0)</f>
        <v>1</v>
      </c>
    </row>
    <row r="35" spans="1:33" s="2" customFormat="1" ht="15" customHeight="1" x14ac:dyDescent="0.3">
      <c r="A35" s="116"/>
      <c r="B35" s="54"/>
      <c r="C35" s="54"/>
      <c r="D35" s="54"/>
      <c r="E35" s="117"/>
      <c r="F35" s="54"/>
      <c r="G35" s="117"/>
      <c r="H35" s="54"/>
      <c r="I35" s="54"/>
      <c r="J35" s="29"/>
      <c r="K35" s="29"/>
      <c r="L35" s="29"/>
      <c r="M35" s="29"/>
      <c r="N35" s="29"/>
      <c r="O35" s="61"/>
      <c r="P35" s="61"/>
      <c r="R35" s="118"/>
      <c r="S35" s="118"/>
      <c r="T35" s="118"/>
      <c r="U35" s="118"/>
      <c r="X35" s="119"/>
      <c r="Y35" s="119"/>
      <c r="Z35" s="119"/>
      <c r="AA35" s="119"/>
      <c r="AB35" s="119"/>
      <c r="AC35" s="104"/>
      <c r="AD35" s="102" t="str">
        <f>J7</f>
        <v>REGULATORY LOOP</v>
      </c>
      <c r="AE35" s="50"/>
      <c r="AF35" s="51"/>
      <c r="AG35" s="101"/>
    </row>
    <row r="36" spans="1:33" s="2" customFormat="1" ht="15" customHeight="1" thickBot="1" x14ac:dyDescent="0.35">
      <c r="A36" s="24" t="s">
        <v>53</v>
      </c>
      <c r="B36" s="24"/>
      <c r="C36" s="61"/>
      <c r="D36" s="61"/>
      <c r="E36" s="61"/>
      <c r="F36" s="61"/>
      <c r="G36" s="61"/>
      <c r="H36" s="61"/>
      <c r="I36" s="29"/>
      <c r="J36" s="29"/>
      <c r="K36" s="29"/>
      <c r="L36" s="29"/>
      <c r="M36" s="29"/>
      <c r="N36" s="29"/>
      <c r="O36" s="24" t="s">
        <v>54</v>
      </c>
      <c r="P36" s="61"/>
      <c r="R36" s="118"/>
      <c r="S36" s="118"/>
      <c r="T36" s="118"/>
      <c r="U36" s="118"/>
      <c r="X36" s="119"/>
      <c r="Y36" s="119"/>
      <c r="Z36" s="119"/>
      <c r="AA36" s="119"/>
      <c r="AB36" s="119"/>
      <c r="AC36" s="104"/>
      <c r="AD36" s="32"/>
      <c r="AE36" s="99" t="str">
        <f>J8</f>
        <v>Measuring Element (Zero-order System)</v>
      </c>
      <c r="AF36" s="100"/>
      <c r="AG36" s="101" t="b">
        <f>SUM($J$9:$J$11)=3</f>
        <v>0</v>
      </c>
    </row>
    <row r="37" spans="1:33" s="2" customFormat="1" ht="15" customHeight="1" thickBot="1" x14ac:dyDescent="0.35">
      <c r="A37" s="24"/>
      <c r="B37" s="209" t="s">
        <v>55</v>
      </c>
      <c r="C37" s="25" t="s">
        <v>10</v>
      </c>
      <c r="D37" s="209" t="s">
        <v>56</v>
      </c>
      <c r="E37" s="209"/>
      <c r="F37" s="209"/>
      <c r="G37" s="209"/>
      <c r="H37" s="209"/>
      <c r="I37" s="29"/>
      <c r="J37" s="29"/>
      <c r="K37" s="29"/>
      <c r="L37" s="29"/>
      <c r="M37" s="29"/>
      <c r="N37" s="29"/>
      <c r="O37" s="24"/>
      <c r="P37" s="120" t="s">
        <v>9</v>
      </c>
      <c r="R37" s="121"/>
      <c r="S37" s="118"/>
      <c r="T37" s="118"/>
      <c r="U37" s="118"/>
      <c r="AC37" s="104"/>
      <c r="AD37" s="32"/>
      <c r="AE37" s="99" t="str">
        <f>J13</f>
        <v>Controller</v>
      </c>
      <c r="AF37" s="100"/>
      <c r="AG37" s="101" t="b">
        <f>AND(SUM(J14:J16,J18)=4,IF(Action="",FALSE,CHOOSE(N18,COUNTA(r0)=1,COUNTA(r0,Ti)=2,COUNTA(r0,Td)=2,COUNTA(r0,Ti,Td)=3)))</f>
        <v>0</v>
      </c>
    </row>
    <row r="38" spans="1:33" s="2" customFormat="1" ht="15" customHeight="1" x14ac:dyDescent="0.3">
      <c r="A38" s="122">
        <f t="shared" ref="A38" si="42">AND(COUNTA(B38),COUNTIF(ModelODEsVariables,B38)=1)+COUNTA(C38)</f>
        <v>2</v>
      </c>
      <c r="B38" s="123" t="s">
        <v>84</v>
      </c>
      <c r="C38" s="124">
        <f>C12/C13*(C10-C11)+C14*C15/C13/C16/C17</f>
        <v>0</v>
      </c>
      <c r="D38" s="125" t="str">
        <f>IFERROR([1]!SYMBOLIC(C38,$B$10:$C$34),"")</f>
        <v>=F/V*(T1-T2)+P*eta/V/ro/cp</v>
      </c>
      <c r="E38" s="125"/>
      <c r="F38" s="126"/>
      <c r="G38" s="126"/>
      <c r="H38" s="126"/>
      <c r="I38" s="40" t="str">
        <f t="array" ref="I38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1)),IF(ISBLANK(ModelODEsVariables),"",IF(ISNUMBER(ModelODEsVariables),COUNTIF(ModelODEsVariables,"&lt;"&amp;ModelODEsVariables),COUNTIF(ModelODEsVariables,"&lt;"&amp;ModelODEsVariables)+SUM(IF(ISNUMBER(ModelODEsVariables),1,0))+1)),0)),)</f>
        <v>T2</v>
      </c>
      <c r="J38" s="29"/>
      <c r="K38" s="29"/>
      <c r="L38" s="29"/>
      <c r="M38" s="29"/>
      <c r="N38" s="29"/>
      <c r="O38" s="42">
        <f t="shared" ref="O38" si="43">IF(OR(COUNTA(P38)=0,COUNTIF(OutputVariables,P38)&gt;1,ISNA(VLOOKUP(P38,ModelVariablesTable,1,FALSE))),0,1)</f>
        <v>1</v>
      </c>
      <c r="P38" s="127" t="s">
        <v>84</v>
      </c>
      <c r="Q38" s="128" t="str">
        <f t="array" ref="Q38">IFERROR(INDEX($I$10:$I$47,MATCH(0,COUNTIF($Q$37:Q37,$I$10:$I$47)+IF(COUNTIF($I$10:$I$47,$I$10:$I$47)&gt;1,0,1),0)),0)</f>
        <v>T2</v>
      </c>
      <c r="R38" s="121"/>
      <c r="S38" s="118"/>
      <c r="T38" s="129"/>
      <c r="U38" s="129"/>
      <c r="V38" s="29"/>
      <c r="W38" s="29"/>
      <c r="AD38" s="32"/>
      <c r="AE38" s="99" t="str">
        <f>J23</f>
        <v>Final Control Element (Zero-order System)</v>
      </c>
      <c r="AF38" s="100"/>
      <c r="AG38" s="101" t="b">
        <f>IF(SUM($J$24:$J$26)=3,TRUE,FALSE)</f>
        <v>0</v>
      </c>
    </row>
    <row r="39" spans="1:33" s="2" customFormat="1" ht="15" customHeight="1" x14ac:dyDescent="0.3">
      <c r="A39" s="122">
        <f t="shared" ref="A39" si="44">AND(COUNTA(B39),COUNTIF(ModelODEsVariables,B39)=1)+COUNTA(C39)</f>
        <v>0</v>
      </c>
      <c r="B39" s="130"/>
      <c r="C39" s="124"/>
      <c r="D39" s="125" t="str">
        <f>IFERROR([1]!SYMBOLIC(C39,$B$10:$C$34),"")</f>
        <v/>
      </c>
      <c r="E39" s="131"/>
      <c r="F39" s="132"/>
      <c r="G39" s="132"/>
      <c r="H39" s="132"/>
      <c r="I39" s="40">
        <f t="array" ref="I39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2)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39" s="29"/>
      <c r="K39" s="29"/>
      <c r="L39" s="29"/>
      <c r="M39" s="29"/>
      <c r="N39" s="29"/>
      <c r="O39" s="42">
        <f t="shared" ref="O39" si="45">IF(OR(COUNTA(P39)=0,COUNTIF(OutputVariables,P39)&gt;1,ISNA(VLOOKUP(P39,ModelVariablesTable,1,FALSE))),0,1)</f>
        <v>0</v>
      </c>
      <c r="P39" s="133"/>
      <c r="Q39" s="128">
        <f t="array" ref="Q39">IFERROR(INDEX($I$10:$I$47,MATCH(0,COUNTIF($Q$37:Q38,$I$10:$I$47)+IF(COUNTIF($I$10:$I$47,$I$10:$I$47)&gt;1,0,1),0)),0)</f>
        <v>0</v>
      </c>
      <c r="R39" s="121"/>
      <c r="S39" s="118"/>
      <c r="T39" s="129"/>
      <c r="U39" s="129"/>
      <c r="V39" s="29"/>
      <c r="W39" s="29"/>
      <c r="AD39" s="102" t="str">
        <f>O7</f>
        <v>SIMULATION</v>
      </c>
      <c r="AE39" s="50"/>
      <c r="AF39" s="51"/>
      <c r="AG39" s="101"/>
    </row>
    <row r="40" spans="1:33" s="2" customFormat="1" ht="15" customHeight="1" x14ac:dyDescent="0.3">
      <c r="A40" s="122">
        <f t="shared" ref="A40" si="46">AND(COUNTA(B40),COUNTIF(ModelODEsVariables,B40)=1)+COUNTA(C40)</f>
        <v>0</v>
      </c>
      <c r="B40" s="130"/>
      <c r="C40" s="124"/>
      <c r="D40" s="125" t="str">
        <f>IFERROR([1]!SYMBOLIC(C40,$B$10:$C$34),"")</f>
        <v/>
      </c>
      <c r="E40" s="131"/>
      <c r="F40" s="132"/>
      <c r="G40" s="132"/>
      <c r="H40" s="132"/>
      <c r="I40" s="40">
        <f t="array" ref="I40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3)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0" s="29"/>
      <c r="K40" s="29"/>
      <c r="L40" s="29"/>
      <c r="M40" s="29"/>
      <c r="N40" s="29"/>
      <c r="O40" s="42">
        <f t="shared" ref="O40" si="47">IF(OR(COUNTA(P40)=0,COUNTIF(OutputVariables,P40)&gt;1,ISNA(VLOOKUP(P40,ModelVariablesTable,1,FALSE))),0,1)</f>
        <v>0</v>
      </c>
      <c r="P40" s="133"/>
      <c r="Q40" s="128">
        <f t="array" ref="Q40">IFERROR(INDEX($I$10:$I$47,MATCH(0,COUNTIF($Q$37:Q39,$I$10:$I$47)+IF(COUNTIF($I$10:$I$47,$I$10:$I$47)&gt;1,0,1),0)),0)</f>
        <v>0</v>
      </c>
      <c r="R40" s="121"/>
      <c r="S40" s="118"/>
      <c r="T40" s="129"/>
      <c r="U40" s="129"/>
      <c r="V40" s="29"/>
      <c r="W40" s="29"/>
      <c r="AD40" s="32"/>
      <c r="AE40" s="99" t="str">
        <f>O8</f>
        <v>Integration Parameters</v>
      </c>
      <c r="AF40" s="100"/>
      <c r="AG40" s="101" t="b">
        <f>SUM($O$9:$O$12)=4</f>
        <v>1</v>
      </c>
    </row>
    <row r="41" spans="1:33" s="2" customFormat="1" ht="15" customHeight="1" x14ac:dyDescent="0.3">
      <c r="A41" s="122">
        <f t="shared" ref="A41" si="48">AND(COUNTA(B41),COUNTIF(ModelODEsVariables,B41)=1)+COUNTA(C41)</f>
        <v>0</v>
      </c>
      <c r="B41" s="130"/>
      <c r="C41" s="124"/>
      <c r="D41" s="125" t="str">
        <f>IFERROR([1]!SYMBOLIC(C41,$B$10:$C$34),"")</f>
        <v/>
      </c>
      <c r="E41" s="131"/>
      <c r="F41" s="132"/>
      <c r="G41" s="132"/>
      <c r="H41" s="132"/>
      <c r="I41" s="40">
        <f t="array" ref="I41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4)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1" s="29"/>
      <c r="K41" s="29"/>
      <c r="L41" s="29"/>
      <c r="M41" s="29"/>
      <c r="N41" s="29"/>
      <c r="O41" s="42">
        <f t="shared" ref="O41" si="49">IF(OR(COUNTA(P41)=0,COUNTIF(OutputVariables,P41)&gt;1,ISNA(VLOOKUP(P41,ModelVariablesTable,1,FALSE))),0,1)</f>
        <v>0</v>
      </c>
      <c r="P41" s="133"/>
      <c r="Q41" s="128">
        <f t="array" ref="Q41">IFERROR(INDEX($I$10:$I$47,MATCH(0,COUNTIF($Q$37:Q40,$I$10:$I$47)+IF(COUNTIF($I$10:$I$47,$I$10:$I$47)&gt;1,0,1),0)),0)</f>
        <v>0</v>
      </c>
      <c r="R41" s="121"/>
      <c r="S41" s="118"/>
      <c r="T41" s="129"/>
      <c r="U41" s="129"/>
      <c r="V41" s="29"/>
      <c r="W41" s="29"/>
      <c r="AD41" s="32"/>
      <c r="AE41" s="99" t="str">
        <f>O14</f>
        <v>Disturbances</v>
      </c>
      <c r="AF41" s="100"/>
      <c r="AG41" s="105" t="b">
        <f>OR(SUM($O$17:$O$34)=0,COUNTIFS($O$17:$O$34,"&gt;0",$O$17:$O$34,"&lt;6")=0)</f>
        <v>1</v>
      </c>
    </row>
    <row r="42" spans="1:33" s="2" customFormat="1" ht="15" customHeight="1" x14ac:dyDescent="0.3">
      <c r="A42" s="122">
        <f t="shared" ref="A42" si="50">AND(COUNTA(B42),COUNTIF(ModelODEsVariables,B42)=1)+COUNTA(C42)</f>
        <v>0</v>
      </c>
      <c r="B42" s="130"/>
      <c r="C42" s="124"/>
      <c r="D42" s="125" t="str">
        <f>IFERROR([1]!SYMBOLIC(C42,$B$10:$C$34),"")</f>
        <v/>
      </c>
      <c r="E42" s="131"/>
      <c r="F42" s="132"/>
      <c r="G42" s="132"/>
      <c r="H42" s="132"/>
      <c r="I42" s="40">
        <f t="array" ref="I42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5)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2" s="29"/>
      <c r="K42" s="29"/>
      <c r="L42" s="29"/>
      <c r="M42" s="29"/>
      <c r="N42" s="29"/>
      <c r="O42" s="42">
        <f t="shared" ref="O42" si="51">IF(OR(COUNTA(P42)=0,COUNTIF(OutputVariables,P42)&gt;1,ISNA(VLOOKUP(P42,ModelVariablesTable,1,FALSE))),0,1)</f>
        <v>0</v>
      </c>
      <c r="P42" s="133"/>
      <c r="Q42" s="128">
        <f t="array" ref="Q42">IFERROR(INDEX($I$10:$I$47,MATCH(0,COUNTIF($Q$37:Q41,$I$10:$I$47)+IF(COUNTIF($I$10:$I$47,$I$10:$I$47)&gt;1,0,1),0)),0)</f>
        <v>0</v>
      </c>
      <c r="R42" s="121"/>
      <c r="S42" s="118"/>
      <c r="T42" s="129"/>
      <c r="U42" s="129"/>
      <c r="V42" s="29"/>
      <c r="W42" s="29"/>
      <c r="AD42" s="32"/>
      <c r="AE42" s="99" t="str">
        <f>O36</f>
        <v>Output Variables</v>
      </c>
      <c r="AF42" s="100"/>
      <c r="AG42" s="105" t="b">
        <f>SUM($O$38:$O$47)&gt;0</f>
        <v>1</v>
      </c>
    </row>
    <row r="43" spans="1:33" s="2" customFormat="1" ht="15" customHeight="1" x14ac:dyDescent="0.3">
      <c r="A43" s="122">
        <f t="shared" ref="A43" si="52">AND(COUNTA(B43),COUNTIF(ModelODEsVariables,B43)=1)+COUNTA(C43)</f>
        <v>0</v>
      </c>
      <c r="B43" s="130"/>
      <c r="C43" s="124"/>
      <c r="D43" s="125" t="str">
        <f>IFERROR([1]!SYMBOLIC(C43,$B$10:$C$34),"")</f>
        <v/>
      </c>
      <c r="E43" s="131"/>
      <c r="F43" s="132"/>
      <c r="G43" s="132"/>
      <c r="H43" s="132"/>
      <c r="I43" s="40">
        <f t="array" ref="I43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6)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3" s="29"/>
      <c r="K43" s="29"/>
      <c r="L43" s="29"/>
      <c r="M43" s="29"/>
      <c r="N43" s="29"/>
      <c r="O43" s="42">
        <f t="shared" ref="O43" si="53">IF(OR(COUNTA(P43)=0,COUNTIF(OutputVariables,P43)&gt;1,ISNA(VLOOKUP(P43,ModelVariablesTable,1,FALSE))),0,1)</f>
        <v>0</v>
      </c>
      <c r="P43" s="133"/>
      <c r="Q43" s="128">
        <f t="array" ref="Q43">IFERROR(INDEX($I$10:$I$47,MATCH(0,COUNTIF($Q$37:Q42,$I$10:$I$47)+IF(COUNTIF($I$10:$I$47,$I$10:$I$47)&gt;1,0,1),0)),0)</f>
        <v>0</v>
      </c>
      <c r="R43" s="121"/>
      <c r="S43" s="118"/>
      <c r="T43" s="129"/>
      <c r="U43" s="129"/>
      <c r="V43" s="29"/>
      <c r="W43" s="29"/>
      <c r="AD43" s="32"/>
      <c r="AE43" s="99" t="str">
        <f>X11</f>
        <v>Model Variables in Charts</v>
      </c>
      <c r="AF43" s="100"/>
      <c r="AG43" s="105" t="b">
        <f>AND(COUNTIF($X$13:$X$36,"=0,5")=0,COUNTIF($X$13:$X$36,"=1")=0,COUNTIF($X$13:$X$36,"=1,5")=0)</f>
        <v>1</v>
      </c>
    </row>
    <row r="44" spans="1:33" s="2" customFormat="1" ht="15" customHeight="1" x14ac:dyDescent="0.3">
      <c r="A44" s="122">
        <f t="shared" ref="A44" si="54">AND(COUNTA(B44),COUNTIF(ModelODEsVariables,B44)=1)+COUNTA(C44)</f>
        <v>0</v>
      </c>
      <c r="B44" s="130"/>
      <c r="C44" s="124"/>
      <c r="D44" s="125" t="str">
        <f>IFERROR([1]!SYMBOLIC(C44,$B$10:$C$34),"")</f>
        <v/>
      </c>
      <c r="E44" s="131"/>
      <c r="F44" s="132"/>
      <c r="G44" s="132"/>
      <c r="H44" s="132"/>
      <c r="I44" s="40">
        <f t="array" ref="I44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7)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4" s="29"/>
      <c r="K44" s="29"/>
      <c r="L44" s="29"/>
      <c r="M44" s="29"/>
      <c r="N44" s="29"/>
      <c r="O44" s="42">
        <f t="shared" ref="O44" si="55">IF(OR(COUNTA(P44)=0,COUNTIF(OutputVariables,P44)&gt;1,ISNA(VLOOKUP(P44,ModelVariablesTable,1,FALSE))),0,1)</f>
        <v>0</v>
      </c>
      <c r="P44" s="133"/>
      <c r="Q44" s="128">
        <f t="array" ref="Q44">IFERROR(INDEX($I$10:$I$47,MATCH(0,COUNTIF($Q$37:Q43,$I$10:$I$47)+IF(COUNTIF($I$10:$I$47,$I$10:$I$47)&gt;1,0,1),0)),0)</f>
        <v>0</v>
      </c>
      <c r="R44" s="121"/>
      <c r="S44" s="118"/>
      <c r="T44" s="129"/>
      <c r="U44" s="129"/>
      <c r="V44" s="29"/>
      <c r="W44" s="29"/>
      <c r="AD44" s="4"/>
      <c r="AE44" s="99" t="str">
        <f>X8</f>
        <v>Charts Parameters</v>
      </c>
      <c r="AF44" s="100"/>
      <c r="AG44" s="105" t="b">
        <f>OR(SUM($X$13:$X$36,$X$50:$X$52)=0,AND(OR(SUM($X$13:$X$36)&gt;0,SUM($X$50:$X$52)&gt;0),$X$9=1))</f>
        <v>1</v>
      </c>
    </row>
    <row r="45" spans="1:33" s="2" customFormat="1" ht="15" customHeight="1" thickBot="1" x14ac:dyDescent="0.35">
      <c r="A45" s="122">
        <f t="shared" ref="A45" si="56">AND(COUNTA(B45),COUNTIF(ModelODEsVariables,B45)=1)+COUNTA(C45)</f>
        <v>0</v>
      </c>
      <c r="B45" s="130"/>
      <c r="C45" s="124"/>
      <c r="D45" s="125" t="str">
        <f>IFERROR([1]!SYMBOLIC(C45,$B$10:$C$34),"")</f>
        <v/>
      </c>
      <c r="E45" s="131"/>
      <c r="F45" s="132"/>
      <c r="G45" s="132"/>
      <c r="H45" s="132"/>
      <c r="I45" s="40">
        <f t="array" ref="I45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8)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5" s="29"/>
      <c r="K45" s="29"/>
      <c r="L45" s="29"/>
      <c r="M45" s="29"/>
      <c r="N45" s="29"/>
      <c r="O45" s="42">
        <f t="shared" ref="O45" si="57">IF(OR(COUNTA(P45)=0,COUNTIF(OutputVariables,P45)&gt;1,ISNA(VLOOKUP(P45,ModelVariablesTable,1,FALSE))),0,1)</f>
        <v>0</v>
      </c>
      <c r="P45" s="133"/>
      <c r="Q45" s="128">
        <f t="array" ref="Q45">IFERROR(INDEX($I$10:$I$47,MATCH(0,COUNTIF($Q$37:Q44,$I$10:$I$47)+IF(COUNTIF($I$10:$I$47,$I$10:$I$47)&gt;1,0,1),0)),0)</f>
        <v>0</v>
      </c>
      <c r="R45" s="121"/>
      <c r="S45" s="118"/>
      <c r="T45" s="129"/>
      <c r="U45" s="129"/>
      <c r="V45" s="29"/>
      <c r="W45" s="29"/>
      <c r="AD45" s="32"/>
      <c r="AE45" s="44" t="str">
        <f>X48</f>
        <v>Regulatory Loop Variables in Charts</v>
      </c>
      <c r="AF45" s="45"/>
      <c r="AG45" s="46" t="b">
        <f>AND(COUNTIF($X$50:$X$52,"=0,5")=0,COUNTIF($X$50:$X$52,"=1")=0,COUNTIF($X$50:$X$52,"=1,5")=0)</f>
        <v>1</v>
      </c>
    </row>
    <row r="46" spans="1:33" s="2" customFormat="1" ht="15" customHeight="1" x14ac:dyDescent="0.3">
      <c r="A46" s="122">
        <f t="shared" ref="A46" si="58">AND(COUNTA(B46),COUNTIF(ModelODEsVariables,B46)=1)+COUNTA(C46)</f>
        <v>0</v>
      </c>
      <c r="B46" s="130"/>
      <c r="C46" s="124"/>
      <c r="D46" s="125" t="str">
        <f>IFERROR([1]!SYMBOLIC(C46,$B$10:$C$34),"")</f>
        <v/>
      </c>
      <c r="E46" s="131"/>
      <c r="F46" s="132"/>
      <c r="G46" s="132"/>
      <c r="H46" s="132"/>
      <c r="I46" s="40">
        <f t="array" ref="I46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9)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6" s="29"/>
      <c r="K46" s="29"/>
      <c r="L46" s="29"/>
      <c r="M46" s="29"/>
      <c r="N46" s="29"/>
      <c r="O46" s="42">
        <f t="shared" ref="O46" si="59">IF(OR(COUNTA(P46)=0,COUNTIF(OutputVariables,P46)&gt;1,ISNA(VLOOKUP(P46,ModelVariablesTable,1,FALSE))),0,1)</f>
        <v>0</v>
      </c>
      <c r="P46" s="133"/>
      <c r="Q46" s="128">
        <f t="array" ref="Q46">IFERROR(INDEX($I$10:$I$47,MATCH(0,COUNTIF($Q$37:Q45,$I$10:$I$47)+IF(COUNTIF($I$10:$I$47,$I$10:$I$47)&gt;1,0,1),0)),0)</f>
        <v>0</v>
      </c>
      <c r="R46" s="121"/>
      <c r="S46" s="118"/>
      <c r="T46" s="129"/>
      <c r="U46" s="129"/>
      <c r="V46" s="29"/>
      <c r="W46" s="29"/>
      <c r="AD46" s="4"/>
      <c r="AE46" s="4"/>
      <c r="AF46" s="4"/>
      <c r="AG46" s="4"/>
    </row>
    <row r="47" spans="1:33" s="2" customFormat="1" ht="15" customHeight="1" thickBot="1" x14ac:dyDescent="0.35">
      <c r="A47" s="122">
        <f t="shared" ref="A47" si="60">AND(COUNTA(B47),COUNTIF(ModelODEsVariables,B47)=1)+COUNTA(C47)</f>
        <v>0</v>
      </c>
      <c r="B47" s="134"/>
      <c r="C47" s="135"/>
      <c r="D47" s="136" t="str">
        <f>IFERROR([1]!SYMBOLIC(C47,$B$10:$C$34),"")</f>
        <v/>
      </c>
      <c r="E47" s="136"/>
      <c r="F47" s="137"/>
      <c r="G47" s="137"/>
      <c r="H47" s="137"/>
      <c r="I47" s="40">
        <f t="array" ref="I47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10)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7" s="29"/>
      <c r="K47" s="29"/>
      <c r="L47" s="29"/>
      <c r="M47" s="29"/>
      <c r="N47" s="29"/>
      <c r="O47" s="42">
        <f t="shared" ref="O47" si="61">IF(OR(COUNTA(P47)=0,COUNTIF(OutputVariables,P47)&gt;1,ISNA(VLOOKUP(P47,ModelVariablesTable,1,FALSE))),0,1)</f>
        <v>0</v>
      </c>
      <c r="P47" s="138"/>
      <c r="Q47" s="128">
        <f t="array" ref="Q47">IFERROR(INDEX($I$10:$I$47,MATCH(0,COUNTIF($Q$37:Q46,$I$10:$I$47)+IF(COUNTIF($I$10:$I$47,$I$10:$I$47)&gt;1,0,1),0)),0)</f>
        <v>0</v>
      </c>
      <c r="R47" s="121"/>
      <c r="S47" s="118"/>
      <c r="T47" s="129"/>
      <c r="U47" s="129"/>
      <c r="V47" s="29"/>
      <c r="W47" s="29"/>
      <c r="AD47" s="51"/>
      <c r="AE47" s="51"/>
      <c r="AF47" s="51"/>
      <c r="AG47" s="139"/>
    </row>
    <row r="48" spans="1:33" s="2" customFormat="1" ht="15" hidden="1" customHeight="1" thickBot="1" x14ac:dyDescent="0.35">
      <c r="X48" s="24" t="s">
        <v>57</v>
      </c>
      <c r="Y48" s="29"/>
      <c r="Z48" s="29"/>
      <c r="AA48" s="29"/>
      <c r="AD48" s="4"/>
      <c r="AE48" s="4"/>
      <c r="AF48" s="4"/>
      <c r="AG48" s="4"/>
    </row>
    <row r="49" spans="1:33" s="2" customFormat="1" ht="15" hidden="1" customHeight="1" thickBot="1" x14ac:dyDescent="0.35">
      <c r="X49" s="77"/>
      <c r="Y49" s="209" t="s">
        <v>9</v>
      </c>
      <c r="Z49" s="55" t="s">
        <v>25</v>
      </c>
      <c r="AA49" s="56" t="s">
        <v>26</v>
      </c>
      <c r="AB49" s="140"/>
      <c r="AC49" s="140"/>
      <c r="AD49" s="4"/>
      <c r="AE49" s="4"/>
      <c r="AF49" s="4"/>
      <c r="AG49" s="4"/>
    </row>
    <row r="50" spans="1:33" s="2" customFormat="1" ht="15" hidden="1" customHeight="1" x14ac:dyDescent="0.3">
      <c r="X50" s="141">
        <f>COUNTA(Y50)+COUNTA(AA50)+0.5*AB50</f>
        <v>0</v>
      </c>
      <c r="Y50" s="142"/>
      <c r="Z50" s="143"/>
      <c r="AA50" s="66"/>
      <c r="AB50" s="67" t="b">
        <v>0</v>
      </c>
      <c r="AC50" s="68"/>
      <c r="AD50" s="4"/>
      <c r="AE50" s="4"/>
      <c r="AF50" s="4"/>
      <c r="AG50" s="4"/>
    </row>
    <row r="51" spans="1:33" s="2" customFormat="1" ht="15" hidden="1" customHeight="1" x14ac:dyDescent="0.3">
      <c r="X51" s="141">
        <f>COUNTA(Y51)+COUNTA(AA51)+0.5*AB51</f>
        <v>0</v>
      </c>
      <c r="Y51" s="144"/>
      <c r="Z51" s="145"/>
      <c r="AA51" s="72"/>
      <c r="AB51" s="67" t="b">
        <v>0</v>
      </c>
      <c r="AC51" s="68"/>
      <c r="AD51" s="4"/>
      <c r="AE51" s="4"/>
      <c r="AF51" s="4"/>
      <c r="AG51" s="4"/>
    </row>
    <row r="52" spans="1:33" s="2" customFormat="1" ht="15" hidden="1" customHeight="1" thickBot="1" x14ac:dyDescent="0.35">
      <c r="X52" s="141">
        <f>COUNTA(Y52)+COUNTA(AA52)+0.5*AB52</f>
        <v>0</v>
      </c>
      <c r="Y52" s="146"/>
      <c r="Z52" s="147"/>
      <c r="AA52" s="115"/>
      <c r="AB52" s="67" t="b">
        <v>0</v>
      </c>
      <c r="AC52" s="68"/>
      <c r="AD52" s="4"/>
      <c r="AE52" s="4"/>
      <c r="AF52" s="4"/>
      <c r="AG52" s="4"/>
    </row>
    <row r="53" spans="1:33" s="2" customFormat="1" ht="15" customHeight="1" x14ac:dyDescent="0.3">
      <c r="AD53" s="4"/>
      <c r="AE53" s="4"/>
      <c r="AF53" s="4"/>
      <c r="AG53" s="4"/>
    </row>
    <row r="54" spans="1:33" s="2" customFormat="1" ht="15" customHeight="1" x14ac:dyDescent="0.3">
      <c r="A54" s="119" t="s">
        <v>58</v>
      </c>
      <c r="AD54" s="4"/>
      <c r="AE54" s="4"/>
      <c r="AF54" s="4"/>
      <c r="AG54" s="4"/>
    </row>
    <row r="55" spans="1:33" ht="13.5" customHeight="1" x14ac:dyDescent="0.3"/>
    <row r="56" spans="1:33" ht="13.5" customHeight="1" x14ac:dyDescent="0.3"/>
    <row r="57" spans="1:33" ht="13.5" customHeight="1" x14ac:dyDescent="0.3"/>
    <row r="58" spans="1:33" ht="13.5" customHeight="1" x14ac:dyDescent="0.3"/>
    <row r="59" spans="1:33" ht="13.5" customHeight="1" x14ac:dyDescent="0.3"/>
    <row r="60" spans="1:33" ht="13.5" customHeight="1" x14ac:dyDescent="0.3"/>
    <row r="61" spans="1:33" ht="13.5" customHeight="1" x14ac:dyDescent="0.3"/>
    <row r="62" spans="1:33" ht="13.5" customHeight="1" x14ac:dyDescent="0.3"/>
    <row r="63" spans="1:33" ht="13.5" customHeight="1" x14ac:dyDescent="0.3"/>
    <row r="64" spans="1:33" ht="13.5" customHeight="1" x14ac:dyDescent="0.3"/>
    <row r="65" ht="13.5" customHeight="1" x14ac:dyDescent="0.3"/>
    <row r="66" ht="13.5" customHeight="1" x14ac:dyDescent="0.3"/>
    <row r="67" ht="13.5" customHeight="1" x14ac:dyDescent="0.3"/>
    <row r="68" ht="13.5" customHeight="1" x14ac:dyDescent="0.3"/>
    <row r="69" ht="13.5" customHeight="1" x14ac:dyDescent="0.3"/>
    <row r="70" ht="13.5" customHeight="1" x14ac:dyDescent="0.3"/>
    <row r="71" ht="13.5" customHeight="1" x14ac:dyDescent="0.3"/>
    <row r="72" ht="13.5" customHeight="1" x14ac:dyDescent="0.3"/>
    <row r="73" ht="13.5" customHeight="1" x14ac:dyDescent="0.3"/>
    <row r="74" ht="13.5" customHeight="1" x14ac:dyDescent="0.3"/>
    <row r="75" ht="13.5" customHeight="1" x14ac:dyDescent="0.3"/>
    <row r="76" ht="13.5" customHeight="1" x14ac:dyDescent="0.3"/>
    <row r="77" ht="13.5" customHeight="1" x14ac:dyDescent="0.3"/>
    <row r="78" ht="13.5" customHeight="1" x14ac:dyDescent="0.3"/>
    <row r="79" ht="13.5" customHeight="1" x14ac:dyDescent="0.3"/>
    <row r="80" ht="13.5" customHeight="1" x14ac:dyDescent="0.3"/>
    <row r="81" ht="13.5" customHeight="1" x14ac:dyDescent="0.3"/>
    <row r="82" ht="13.5" customHeight="1" x14ac:dyDescent="0.3"/>
    <row r="83" ht="13.5" customHeight="1" x14ac:dyDescent="0.3"/>
    <row r="84" ht="13.5" customHeight="1" x14ac:dyDescent="0.3"/>
    <row r="85" ht="13.5" customHeight="1" x14ac:dyDescent="0.3"/>
    <row r="86" ht="13.5" customHeight="1" x14ac:dyDescent="0.3"/>
    <row r="87" ht="13.5" customHeight="1" x14ac:dyDescent="0.3"/>
    <row r="88" ht="13.5" customHeight="1" x14ac:dyDescent="0.3"/>
    <row r="89" ht="13.5" customHeight="1" x14ac:dyDescent="0.3"/>
    <row r="90" ht="13.5" customHeight="1" x14ac:dyDescent="0.3"/>
    <row r="91" ht="13.5" customHeight="1" x14ac:dyDescent="0.3"/>
    <row r="92" ht="13.5" customHeight="1" x14ac:dyDescent="0.3"/>
    <row r="93" ht="13.5" customHeight="1" x14ac:dyDescent="0.3"/>
    <row r="94" ht="13.5" customHeight="1" x14ac:dyDescent="0.3"/>
    <row r="95" ht="13.5" customHeight="1" x14ac:dyDescent="0.3"/>
    <row r="96" ht="13.5" customHeight="1" x14ac:dyDescent="0.3"/>
    <row r="97" ht="13.5" customHeight="1" x14ac:dyDescent="0.3"/>
    <row r="98" ht="13.5" customHeight="1" x14ac:dyDescent="0.3"/>
    <row r="99" ht="13.5" customHeight="1" x14ac:dyDescent="0.3"/>
    <row r="100" ht="13.5" customHeight="1" x14ac:dyDescent="0.3"/>
    <row r="101" ht="13.5" customHeight="1" x14ac:dyDescent="0.3"/>
    <row r="102" ht="13.5" customHeight="1" x14ac:dyDescent="0.3"/>
    <row r="103" ht="13.5" customHeight="1" x14ac:dyDescent="0.3"/>
    <row r="104" ht="13.5" customHeight="1" x14ac:dyDescent="0.3"/>
    <row r="105" ht="13.5" customHeight="1" x14ac:dyDescent="0.3"/>
    <row r="106" ht="13.5" customHeight="1" x14ac:dyDescent="0.3"/>
    <row r="107" ht="13.5" customHeight="1" x14ac:dyDescent="0.3"/>
    <row r="108" ht="13.5" customHeight="1" x14ac:dyDescent="0.3"/>
    <row r="109" ht="13.5" customHeight="1" x14ac:dyDescent="0.3"/>
    <row r="110" ht="13.5" customHeight="1" x14ac:dyDescent="0.3"/>
    <row r="111" ht="13.5" customHeight="1" x14ac:dyDescent="0.3"/>
    <row r="112" ht="13.5" customHeight="1" x14ac:dyDescent="0.3"/>
    <row r="113" ht="13.5" customHeight="1" x14ac:dyDescent="0.3"/>
    <row r="114" ht="13.5" customHeight="1" x14ac:dyDescent="0.3"/>
    <row r="115" ht="13.5" customHeight="1" x14ac:dyDescent="0.3"/>
    <row r="116" ht="13.5" customHeight="1" x14ac:dyDescent="0.3"/>
    <row r="117" ht="13.5" customHeight="1" x14ac:dyDescent="0.3"/>
    <row r="118" ht="13.5" customHeight="1" x14ac:dyDescent="0.3"/>
    <row r="119" ht="13.5" customHeight="1" x14ac:dyDescent="0.3"/>
  </sheetData>
  <sheetProtection algorithmName="SHA-512" hashValue="T+92egwukgrOMdFrz92G+YFnTTIGIXYLx+U6r8MbSIP6XZHOsFfuT4I64kUu+Nk8wp2qm5b59n2wBPmIkrjp5Q==" saltValue="xrp3rMX0QrlGR4rMI6WruQ==" spinCount="100000" sheet="1" objects="1" scenarios="1" selectLockedCells="1"/>
  <dataConsolidate/>
  <mergeCells count="73">
    <mergeCell ref="A1:XFD1"/>
    <mergeCell ref="F9:H9"/>
    <mergeCell ref="K9:L9"/>
    <mergeCell ref="P9:Q9"/>
    <mergeCell ref="R9:S9"/>
    <mergeCell ref="Z9:AA9"/>
    <mergeCell ref="D10:E10"/>
    <mergeCell ref="F10:H10"/>
    <mergeCell ref="K10:K11"/>
    <mergeCell ref="P10:Q10"/>
    <mergeCell ref="R10:S10"/>
    <mergeCell ref="D11:E11"/>
    <mergeCell ref="F11:H11"/>
    <mergeCell ref="P11:Q11"/>
    <mergeCell ref="R11:S11"/>
    <mergeCell ref="D12:E12"/>
    <mergeCell ref="F12:H12"/>
    <mergeCell ref="P12:Q12"/>
    <mergeCell ref="R12:S12"/>
    <mergeCell ref="D13:E13"/>
    <mergeCell ref="F13:H13"/>
    <mergeCell ref="D14:E14"/>
    <mergeCell ref="F14:H14"/>
    <mergeCell ref="K14:L14"/>
    <mergeCell ref="D15:E15"/>
    <mergeCell ref="F15:H15"/>
    <mergeCell ref="K15:L15"/>
    <mergeCell ref="P15:P16"/>
    <mergeCell ref="Q15:Q16"/>
    <mergeCell ref="R15:S15"/>
    <mergeCell ref="T15:U15"/>
    <mergeCell ref="D16:E16"/>
    <mergeCell ref="F16:H16"/>
    <mergeCell ref="K16:L16"/>
    <mergeCell ref="D17:E17"/>
    <mergeCell ref="F17:H17"/>
    <mergeCell ref="K17:L17"/>
    <mergeCell ref="D18:E18"/>
    <mergeCell ref="F18:H18"/>
    <mergeCell ref="K18:L18"/>
    <mergeCell ref="D23:E23"/>
    <mergeCell ref="F23:H23"/>
    <mergeCell ref="D19:E19"/>
    <mergeCell ref="F19:H19"/>
    <mergeCell ref="K19:L19"/>
    <mergeCell ref="D20:E20"/>
    <mergeCell ref="F20:H20"/>
    <mergeCell ref="K20:L20"/>
    <mergeCell ref="D21:E21"/>
    <mergeCell ref="F21:H21"/>
    <mergeCell ref="K21:L21"/>
    <mergeCell ref="D22:E22"/>
    <mergeCell ref="F22:H22"/>
    <mergeCell ref="D24:E24"/>
    <mergeCell ref="F24:H24"/>
    <mergeCell ref="K24:L24"/>
    <mergeCell ref="D25:E25"/>
    <mergeCell ref="F25:H25"/>
    <mergeCell ref="K25:K26"/>
    <mergeCell ref="D26:E26"/>
    <mergeCell ref="F26:H26"/>
    <mergeCell ref="D27:E27"/>
    <mergeCell ref="F27:H27"/>
    <mergeCell ref="D28:E28"/>
    <mergeCell ref="F28:H28"/>
    <mergeCell ref="D29:E29"/>
    <mergeCell ref="F29:H29"/>
    <mergeCell ref="D32:E32"/>
    <mergeCell ref="F32:H32"/>
    <mergeCell ref="D33:E33"/>
    <mergeCell ref="F33:H33"/>
    <mergeCell ref="D34:E34"/>
    <mergeCell ref="F34:H34"/>
  </mergeCells>
  <conditionalFormatting sqref="B10:B34">
    <cfRule type="expression" dxfId="97" priority="30">
      <formula>COUNTIF(ModelVariablesNames,$B10)&gt;1</formula>
    </cfRule>
  </conditionalFormatting>
  <conditionalFormatting sqref="B38:B47">
    <cfRule type="expression" dxfId="96" priority="28">
      <formula>AND(COUNTIF(ModelODEsVariables,B38)&gt;1,NOT(ISBLANK(B38)))</formula>
    </cfRule>
    <cfRule type="expression" dxfId="95" priority="29">
      <formula>AND(ISNA(VLOOKUP(B38,ModelVariablesNames,1,FALSE)),NOT(ISBLANK(B38)))</formula>
    </cfRule>
  </conditionalFormatting>
  <conditionalFormatting sqref="C10:C14 C16:C34">
    <cfRule type="expression" dxfId="94" priority="22">
      <formula>ISTEXT(C10)</formula>
    </cfRule>
  </conditionalFormatting>
  <conditionalFormatting sqref="C38:C47">
    <cfRule type="expression" dxfId="93" priority="20">
      <formula>OR(ISERROR(C38),ISTEXT(C38))</formula>
    </cfRule>
    <cfRule type="expression" dxfId="92" priority="21">
      <formula>ABS(C38)&gt;SteadyStateAccuracy</formula>
    </cfRule>
  </conditionalFormatting>
  <conditionalFormatting sqref="K20:L20">
    <cfRule type="expression" dxfId="91" priority="27">
      <formula>OR(Action="P",Action="PD")</formula>
    </cfRule>
  </conditionalFormatting>
  <conditionalFormatting sqref="K21:L21">
    <cfRule type="expression" dxfId="90" priority="26">
      <formula>OR(Action="P",Action="PI")</formula>
    </cfRule>
  </conditionalFormatting>
  <conditionalFormatting sqref="M9">
    <cfRule type="expression" dxfId="89" priority="19">
      <formula>AND(ISNA(VLOOKUP(MeasuredVariable,ModelVariablesNames,1,FALSE)),NOT(ISBLANK(MeasuredVariable)))</formula>
    </cfRule>
  </conditionalFormatting>
  <conditionalFormatting sqref="M10">
    <cfRule type="expression" dxfId="88" priority="14">
      <formula>AND(NOT(ISBLANK(MeasuredVariable)),MeasuredVariableLower&gt;VLOOKUP(MeasuredVariable,$B$10:$C$34,2,FALSE))</formula>
    </cfRule>
  </conditionalFormatting>
  <conditionalFormatting sqref="M11">
    <cfRule type="expression" dxfId="87" priority="13">
      <formula>AND(NOT(ISBLANK(MeasuredVariable)),MeasuredVariableHigher&lt;VLOOKUP(MeasuredVariable,$B$10:$C$34,2,FALSE))</formula>
    </cfRule>
  </conditionalFormatting>
  <conditionalFormatting sqref="M14">
    <cfRule type="expression" dxfId="86" priority="18">
      <formula>AND(ISNA(VLOOKUP(ControlledVariable,ModelVariablesNames,1,FALSE)),NOT(ISBLANK(ControlledVariable)))</formula>
    </cfRule>
  </conditionalFormatting>
  <conditionalFormatting sqref="M15">
    <cfRule type="expression" dxfId="85" priority="16">
      <formula>(ABS(SetPoint-VLOOKUP(ControlledVariable,B10:C34,2,FALSE)))&gt;0</formula>
    </cfRule>
  </conditionalFormatting>
  <conditionalFormatting sqref="M20">
    <cfRule type="expression" dxfId="84" priority="25">
      <formula>OR(Action="P",Action="PD")</formula>
    </cfRule>
  </conditionalFormatting>
  <conditionalFormatting sqref="M21">
    <cfRule type="expression" dxfId="83" priority="24">
      <formula>OR(Action="P",Action="PI")</formula>
    </cfRule>
  </conditionalFormatting>
  <conditionalFormatting sqref="M24">
    <cfRule type="expression" dxfId="82" priority="17">
      <formula>AND(ISNA(VLOOKUP(ManipulatedVariable,ModelVariablesNames,1,FALSE)),NOT(ISBLANK(ManipulatedVariable)))</formula>
    </cfRule>
  </conditionalFormatting>
  <conditionalFormatting sqref="M25">
    <cfRule type="expression" dxfId="81" priority="12">
      <formula>AND(NOT(ISBLANK(ManipulatedVariable)),ManipulatedVariableLower&gt;VLOOKUP(ManipulatedVariable,ModelVariablesTable,2,FALSE))</formula>
    </cfRule>
  </conditionalFormatting>
  <conditionalFormatting sqref="M26">
    <cfRule type="expression" dxfId="80" priority="11">
      <formula>AND(NOT(ISBLANK(ManipulatedVariable)),ManipulatedVariableHigher&lt;VLOOKUP(ManipulatedVariable,ModelVariablesTable,2,FALSE))</formula>
    </cfRule>
  </conditionalFormatting>
  <conditionalFormatting sqref="P17:P34">
    <cfRule type="expression" dxfId="79" priority="9">
      <formula>AND(ISNA(VLOOKUP(P17,ModelVariablesNames,1,FALSE)),P17&lt;&gt;$I$9,NOT(ISBLANK(P17)))</formula>
    </cfRule>
  </conditionalFormatting>
  <conditionalFormatting sqref="P38:P47">
    <cfRule type="expression" dxfId="78" priority="31">
      <formula>AND(OR(ISNA(VLOOKUP(P38,ModelVariablesNames,1,FALSE)),COUNTIF(OutputVariables,P38)&gt;1),NOT(ISBLANK(P38)))</formula>
    </cfRule>
  </conditionalFormatting>
  <conditionalFormatting sqref="R9">
    <cfRule type="expression" dxfId="77" priority="10">
      <formula>NOT(ISERR(FIND("|",TimeUnit)))</formula>
    </cfRule>
  </conditionalFormatting>
  <conditionalFormatting sqref="R11">
    <cfRule type="expression" dxfId="76" priority="15">
      <formula>AND(NOT(ISBLANK(FinalTime)),OR(NumSimulationValues&gt;MaxNumSimulatedValues,IntegrationStep&gt;=FinalTime))</formula>
    </cfRule>
  </conditionalFormatting>
  <conditionalFormatting sqref="S17:S34">
    <cfRule type="expression" dxfId="75" priority="7">
      <formula>Q17="Sinus"</formula>
    </cfRule>
  </conditionalFormatting>
  <conditionalFormatting sqref="T17:T34 R17:R34">
    <cfRule type="expression" dxfId="74" priority="8">
      <formula>COUNTA($Q17)=1</formula>
    </cfRule>
  </conditionalFormatting>
  <conditionalFormatting sqref="T17:T34">
    <cfRule type="expression" dxfId="73" priority="2" stopIfTrue="1">
      <formula>IF(ISBLANK(T17),FALSE,OR(T17&lt;0,T17&gt;=FinalTime))</formula>
    </cfRule>
  </conditionalFormatting>
  <conditionalFormatting sqref="T17:U34">
    <cfRule type="expression" dxfId="72" priority="3">
      <formula>TRUNC(T17/IntegrationStep,0)&lt;&gt;T17/IntegrationStep</formula>
    </cfRule>
  </conditionalFormatting>
  <conditionalFormatting sqref="U17:U34">
    <cfRule type="expression" dxfId="71" priority="4" stopIfTrue="1">
      <formula>IF(OR(Q17="step",ISBLANK(U17)),FALSE,OR(U17&lt;0,U17&gt;FinalTime))</formula>
    </cfRule>
    <cfRule type="expression" dxfId="70" priority="5" stopIfTrue="1">
      <formula>IF(OR(Q17="step",Q17=""),FALSE,AND(COUNTA(U17)=1,U17&lt;=T17))</formula>
    </cfRule>
    <cfRule type="expression" dxfId="69" priority="6">
      <formula>OR(Q17="Ramp",Q17="Sinus")</formula>
    </cfRule>
  </conditionalFormatting>
  <conditionalFormatting sqref="Y13:Y34">
    <cfRule type="expression" dxfId="68" priority="1">
      <formula>AND(ISNA(VLOOKUP(Y13,ModelVariablesNames,1,FALSE)),NOT(ISBLANK(Y13)))</formula>
    </cfRule>
  </conditionalFormatting>
  <conditionalFormatting sqref="AG18 AG20:AG21 AG23:AG27 AG31 AG33:AG34 AG36:AG38 AG40:AG45">
    <cfRule type="expression" dxfId="67" priority="23">
      <formula>AG18=FALSE</formula>
    </cfRule>
  </conditionalFormatting>
  <dataValidations count="34">
    <dataValidation type="list" showInputMessage="1" showErrorMessage="1" errorTitle="Integration Parameters" error="Do not insert unit from keyboard, select it from dropdown list." promptTitle="Integration Parameters" prompt="Select time unit of simulation._x000a__x000a_Note: It must be the same as unit which occurs in the model." sqref="R9:S9" xr:uid="{00000000-0002-0000-0100-000000000000}">
      <formula1>"ms,s,min,h"</formula1>
    </dataValidation>
    <dataValidation type="custom" allowBlank="1" showInputMessage="1" showErrorMessage="1" errorTitle="Model First-order ODEs" error="Formula cannot be inserted because_x000a_- it returns an error,_x000a_- it does not contain references to model variables or constants values." promptTitle="Model First-order ODEs" prompt="Insert Excel formula which calculates derivative of process variable (i.e. right-hand side of first-order ODE)._x000a__x000a_Note: For time as model variable use name &quot;time&quot;." sqref="C38:C47" xr:uid="{00000000-0002-0000-0100-000001000000}">
      <formula1>D38&lt;&gt;""</formula1>
    </dataValidation>
    <dataValidation type="list" allowBlank="1" showInputMessage="1" showErrorMessage="1" errorTitle="Loop Variables in Charts" error="Do not insert chart number from keyboard, select it from dropdown list." promptTitle="Loop Variables in Charts" prompt="Select chart number in which you want to see time serie of variable." sqref="AA50:AA52" xr:uid="{00000000-0002-0000-0100-000002000000}">
      <formula1>"1,2,3,4,5,6"</formula1>
    </dataValidation>
    <dataValidation type="list" showInputMessage="1" showErrorMessage="1" errorTitle="Loop Variables in Charts" error="Do not insert variable from keyboard, select it from dropdown list." promptTitle="Loop Variables in Charts" prompt="Select regulatory loop variable of which time serie you want to see in chart." sqref="Y50:Y52" xr:uid="{00000000-0002-0000-0100-000003000000}">
      <formula1>"Set Point,Error,Controller Output"</formula1>
    </dataValidation>
    <dataValidation type="list" showInputMessage="1" showErrorMessage="1" errorTitle="Measuring Element" error="Do not insert variable from keyboard, select it from dropdown list." promptTitle="Measuring Element" prompt="Select process variable which is measured." sqref="M9" xr:uid="{00000000-0002-0000-0100-000004000000}">
      <formula1>OFFSET($I$10,MATCH($I$10,$I$10:$I$34,0)-1,0,SUMPRODUCT(--ISTEXT($I$10:$I$34)),1)</formula1>
    </dataValidation>
    <dataValidation type="list" errorStyle="warning" operator="lessThanOrEqual" showInputMessage="1" showErrorMessage="1" errorTitle="Model First-order ODEs" error="You are inserting variable which is not in the model._x000a_This is probably due to a system of the 1st ODEs. " promptTitle="Model First-order ODEs" prompt="Select (or insert cell reference to) process variable of which the first derivative occurs in the model first-order ODE." sqref="B38:B47" xr:uid="{00000000-0002-0000-0100-000005000000}">
      <formula1>OFFSET($I$10,MATCH($I$10,$I$10:$I$34,0)-1,0,SUMPRODUCT(--ISTEXT($I$10:$I$34)),1)</formula1>
    </dataValidation>
    <dataValidation type="custom" showInputMessage="1" showErrorMessage="1" errorTitle="Measuring Element" error="Limit cannot be inserted because_x000a_- it is not a number_x000a_- it is less then lower limit_x000a_- it is less then value in process steady state." promptTitle="Measuring Element" prompt="Insert upper limit of measurement." sqref="M11" xr:uid="{00000000-0002-0000-0100-000006000000}">
      <formula1>AND(ISNUMBER(MeasuredVariableHigher),MeasuredVariableHigher&gt;MeasuredVariableLower,MeasuredVariableHigher&gt;=VLOOKUP(MeasuredVariable,ModelVariablesTable,2,FALSE))</formula1>
    </dataValidation>
    <dataValidation type="custom" showInputMessage="1" showErrorMessage="1" errorTitle="Controller" error="Gain is not inserted because_x000a_- it is not a positive integer,_x000a_- it is out of limits (0, 50&gt;." promptTitle="Controller" prompt="Insert proportional gain." sqref="M19" xr:uid="{00000000-0002-0000-0100-000007000000}">
      <formula1>NOT(OR(r0&lt;=GainLowerLimit,r0&gt;GainHigherLimit))</formula1>
    </dataValidation>
    <dataValidation type="custom" showInputMessage="1" showErrorMessage="1" errorTitle="Controller" error="Gain is not inserted because_x000a_- it is not a positive real number,_x000a_- it is out of limits (0, 1E+32&gt;." promptTitle="Controller" prompt="Insert integral time constant of the same time unit which occurs in the model." sqref="M20" xr:uid="{00000000-0002-0000-0100-000008000000}">
      <formula1>NOT(OR(Ti&lt;=IntegrationConstantLowerLimit,Ti&gt;IntegrationConstantHigherLimit))</formula1>
    </dataValidation>
    <dataValidation type="custom" showInputMessage="1" showErrorMessage="1" errorTitle="Controller" error="Gain is not inserted because_x000a_- it is not a non-negative real number,_x000a_- it is out of limits &lt;0, 1E+32&gt;." promptTitle="Controller" prompt="Insert derivative time constant of the same time unit which occurs in model." sqref="M21" xr:uid="{00000000-0002-0000-0100-000009000000}">
      <formula1>NOT(OR(Td&lt;DerivationConstantLowerLimit,Td&gt;DerivationConstantHigherLimit))</formula1>
    </dataValidation>
    <dataValidation type="list" showInputMessage="1" showErrorMessage="1" errorTitle="Output Variables" error="Do not insert variable from keyboard, select it from dropdown list." promptTitle="Output Variables" prompt="Select process variable which responses to disturbances." sqref="P38:P47" xr:uid="{00000000-0002-0000-0100-00000A000000}">
      <formula1>OFFSET($Q$38,MATCH($Q$38,$Q$38:$Q$47,0)-1,0,SUMPRODUCT(--ISTEXT($Q$38:$Q$47)),1)</formula1>
    </dataValidation>
    <dataValidation type="list" showInputMessage="1" showErrorMessage="1" errorTitle="Controller" error="Do not insert mode from keyboard, select it from dropdown list." promptTitle="Controller" prompt="Select mode of action:_x000a_- If controller output tends to increase (+) when controlled variable is increasing (+), select direct mode._x000a_- If controller output tends to decrease (–) when controlled variable is increasing (+), select reverse mode." sqref="M16" xr:uid="{00000000-0002-0000-0100-00000B000000}">
      <formula1>"Direct,Reverse"</formula1>
    </dataValidation>
    <dataValidation type="list" showInputMessage="1" showErrorMessage="1" errorTitle="Controller" error="Do not insert type from keyboard, select it from dropdown list." promptTitle="Controller" prompt="Select type of action." sqref="M18" xr:uid="{00000000-0002-0000-0100-00000C000000}">
      <formula1>"P,PI,PD,PID"</formula1>
    </dataValidation>
    <dataValidation type="custom" allowBlank="1" showInputMessage="1" showErrorMessage="1" sqref="H36" xr:uid="{00000000-0002-0000-0100-00000D000000}">
      <formula1>"jevzorec(G32)"</formula1>
    </dataValidation>
    <dataValidation type="list" showInputMessage="1" showErrorMessage="1" errorTitle="Integration Parameters" error="Do not insert method from keyboard, select it from dropdown list." promptTitle="Integration Parameters" prompt="Select integration method for solving model first-order ODEs." sqref="R12:S12" xr:uid="{00000000-0002-0000-0100-00000E000000}">
      <formula1>"Euler"</formula1>
    </dataValidation>
    <dataValidation type="custom" showInputMessage="1" showErrorMessage="1" errorTitle="Controller" error="Set point cannot be inserted because it is not a number." promptTitle="Controller" prompt="Insert desired value of controlled variable." sqref="M15" xr:uid="{00000000-0002-0000-0100-00000F000000}">
      <formula1>ISNUMBER(M15)</formula1>
    </dataValidation>
    <dataValidation type="custom" showInputMessage="1" showErrorMessage="1" errorTitle="Measuring Element" error="Limit cannot be inserted because_x000a_- it is not a number_x000a_- it is greater then value in process steady state." promptTitle="Measuring Element" prompt="Insert lower limit of measurement." sqref="M10" xr:uid="{00000000-0002-0000-0100-000010000000}">
      <formula1>AND(ISNUMBER(MeasuredVariableLower),MeasuredVariableLower&lt;=VLOOKUP(MeasuredVariable,ModelVariablesTable,2,FALSE))</formula1>
    </dataValidation>
    <dataValidation type="list" showInputMessage="1" showErrorMessage="1" errorTitle="Controller" error="Do not insert variable from keyboard, select it from dropdown list." promptTitle="Controller" prompt="Select process variable which is controlled." sqref="M14" xr:uid="{00000000-0002-0000-0100-000011000000}">
      <formula1>OFFSET($I$10,MATCH($I$10,$I$10:$I$34,0)-1,0,SUMPRODUCT(--ISTEXT($I$10:$I$34)),1)</formula1>
    </dataValidation>
    <dataValidation type="list" showInputMessage="1" showErrorMessage="1" errorTitle="Final Control Element" error="Do not insert variable from keyboard, select it from dropdown list." promptTitle="Final Control Element" prompt="Select process variable which is adjusted to maintain the controlled variable at the set point." sqref="M24" xr:uid="{00000000-0002-0000-0100-000012000000}">
      <formula1>OFFSET($I$10,MATCH($I$10,$I$10:$I$34,0)-1,0,SUMPRODUCT(--ISTEXT($I$10:$I$34)),1)</formula1>
    </dataValidation>
    <dataValidation type="custom" showInputMessage="1" showErrorMessage="1" errorTitle="Final Control Element" error="Limit cannot be inserted because_x000a_- it is not a number_x000a_- it is greater then value in process steady state." promptTitle="Final Control Element" prompt="Insert lower limit of adjustment." sqref="M25" xr:uid="{00000000-0002-0000-0100-000013000000}">
      <formula1>AND(ISNUMBER(ManipulatedVariableLower),ManipulatedVariableLower&lt;=VLOOKUP(ManipulatedVariable,ModelVariablesTable,2,FALSE))</formula1>
    </dataValidation>
    <dataValidation type="custom" showInputMessage="1" showErrorMessage="1" errorTitle="Final Control Element" error="Limit cannot be inserted because_x000a_- it is not a number_x000a_- it is less then value in process steady state." promptTitle="Final Control Element" prompt="Insert upper limit of adjustment." sqref="M26" xr:uid="{00000000-0002-0000-0100-000014000000}">
      <formula1>AND(ISNUMBER(ManipulatedVariableHigher),ManipulatedVariableHigher&gt;ManipulatedVariableLower,ManipulatedVariableHigher&gt;=VLOOKUP(ManipulatedVariable,ModelVariablesTable,2,FALSE))</formula1>
    </dataValidation>
    <dataValidation type="custom" allowBlank="1" showInputMessage="1" showErrorMessage="1" errorTitle="Model Variables" error="Value cannot be inserted because it is not a number." promptTitle="Model Variables" prompt="Insert Excel formula or value of process variable or material property." sqref="C10:C34" xr:uid="{00000000-0002-0000-0100-000015000000}">
      <formula1>ISNUMBER(C10)</formula1>
    </dataValidation>
    <dataValidation type="custom" allowBlank="1" showInputMessage="1" showErrorMessage="1" errorTitle="Model Variables" error="Description cannot be inserted because it is not a string." promptTitle="Model Variables" prompt="Insert description of process variable or material property." sqref="F10:F34 G12:H34" xr:uid="{00000000-0002-0000-0100-000016000000}">
      <formula1>ISTEXT(F10)</formula1>
    </dataValidation>
    <dataValidation type="custom" allowBlank="1" showInputMessage="1" showErrorMessage="1" errorTitle="Model Variables" error="Unit cannot be inserted because it is not string." promptTitle="Model Variables" prompt="Insert physical unit of process variable or material property." sqref="D10:D34 E12:E33" xr:uid="{00000000-0002-0000-0100-000017000000}">
      <formula1>ISTEXT(D10)</formula1>
    </dataValidation>
    <dataValidation type="custom" operator="greaterThan" allowBlank="1" showInputMessage="1" showErrorMessage="1" errorTitle="Model Variables" error="Signification cannot be inserted because_x000a_- it is not a string_x000a_- it is reserved for internal variable_x000a_- it is already defined in the model" promptTitle="Model Variables" prompt="Insert signification of process variable or material property." sqref="B10:B34" xr:uid="{00000000-0002-0000-0100-000018000000}">
      <formula1>AND(ISTEXT(B10),B10&lt;&gt;"time",COUNTIF($B$10:$B$34,B10)=1)</formula1>
    </dataValidation>
    <dataValidation type="list" showInputMessage="1" showErrorMessage="1" errorTitle="Disturbances" error="Do not insert variable from keyboard, select it from dropdown list." promptTitle="Disturbances" prompt="Select load variable." sqref="P17:P34" xr:uid="{00000000-0002-0000-0100-000019000000}">
      <formula1>IF($A$6="Model",OFFSET($I$10,MATCH($I$10,$I$10:$I$34,0)-1,0,SUMPRODUCT(--ISTEXT($I$10:$I$34)),1),OFFSET($I$9,MATCH($I$10,$I$10:$I$34,0)-1,0,SUMPRODUCT(--ISTEXT($I$10:$I$34))+1,1))</formula1>
    </dataValidation>
    <dataValidation type="list" showInputMessage="1" showErrorMessage="1" errorTitle="Disturbances" error="Do not insert type of change from keyboard, select it from dropdown list." promptTitle="Disturbances" prompt="Select type of change." sqref="Q17:Q34" xr:uid="{00000000-0002-0000-0100-00001A000000}">
      <formula1>"step,ramp,sinus"</formula1>
    </dataValidation>
    <dataValidation type="custom" showInputMessage="1" showErrorMessage="1" errorTitle="Integration Parameters" error="Integration step is not inserted because_x000a_- it is not a positive number,_x000a_- final time has not been inserted,_x000a_- it is greater then final time,_x000a_- it is too small and so simulated values exceed 6 000 values per variable." promptTitle="Integration Parameters" prompt="Insert time step of selected integration method." sqref="R11:S11" xr:uid="{00000000-0002-0000-0100-00001B000000}">
      <formula1>NOT(OR(NumSimulationValues=-1,IntegrationStep&lt;=0,IntegrationStep&gt;FinalTime,NumSimulationValues&gt;MaxNumSimulatedValues))</formula1>
    </dataValidation>
    <dataValidation type="custom" operator="greaterThan" showInputMessage="1" showErrorMessage="1" errorTitle="Integration Parameters" error="Time is not inserted because it is not a positive number." promptTitle="Integration Parameters" prompt="Insert final time of simulation." sqref="R10:S10" xr:uid="{00000000-0002-0000-0100-00001C000000}">
      <formula1>NOT(OR(FinalTime&lt;=0,NOT(ISNUMBER(FinalTime))))</formula1>
    </dataValidation>
    <dataValidation type="list" showInputMessage="1" showErrorMessage="1" errorTitle="Model Variables in Charts" error="Do not insert variable from keyboard, select it from dropdown list." promptTitle="Model Variables in Charts" prompt="Select (or insert cell reference to) model variable which you want to see in chart." sqref="Y13:Y34" xr:uid="{00000000-0002-0000-0100-00001D000000}">
      <formula1>OFFSET($I$10,MATCH($I$10,$I$10:$I$34,0)-1,0,SUMPRODUCT(--ISTEXT($I$10:$I$34)),1)</formula1>
    </dataValidation>
    <dataValidation type="list" allowBlank="1" showInputMessage="1" showErrorMessage="1" errorTitle="Charts Parameters" error="Do not insert location from keyboard, select it from dropdown list." promptTitle="Charts Parameters" prompt="Select location fo simulation charts." sqref="Z9:AA9" xr:uid="{00000000-0002-0000-0100-00001E000000}">
      <formula1>"Embedded on report sheet, Separated chart sheet(s)"</formula1>
    </dataValidation>
    <dataValidation type="list" showInputMessage="1" showErrorMessage="1" errorTitle="Model Variables in Charts" error="Do not insert chart number from keyboard, select it from dropdown list." promptTitle="Model Variables in Charts" prompt="Select chart number in which you want to see time serie of model variable." sqref="AA13:AA34" xr:uid="{00000000-0002-0000-0100-00001F000000}">
      <formula1>"1,2,3,4,5,6"</formula1>
    </dataValidation>
    <dataValidation type="custom" showInputMessage="1" showErrorMessage="1" errorTitle="Disturbances" error="Size is not inserted because it is not a non-zero number." promptTitle="Disturbances" prompt="Insert size of change." sqref="R17" xr:uid="{00000000-0002-0000-0100-000020000000}">
      <formula1>$R$17&lt;&gt;0</formula1>
    </dataValidation>
    <dataValidation type="custom" showInputMessage="1" showErrorMessage="1" errorTitle="Disturbances" error="Time is not inserted because_x000a_- it is not a number,_x000a_- final time of simulation has not been inserted,_x000a_- it is greater then final time of simulation." promptTitle="Disturbances" prompt="Insert time of change." sqref="T17" xr:uid="{00000000-0002-0000-0100-000021000000}">
      <formula1>AND(FinalTime&gt;0,$T$17&gt;0,$T$17&lt;FinalTime)=TRUE</formula1>
    </dataValidation>
  </dataValidations>
  <pageMargins left="0.7" right="0.7" top="0.78740157499999996" bottom="0.78740157499999996" header="0.3" footer="0.3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SecondaryAxis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11</xdr:row>
                    <xdr:rowOff>182880</xdr:rowOff>
                  </from>
                  <to>
                    <xdr:col>25</xdr:col>
                    <xdr:colOff>632460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SecondaryAxis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12</xdr:row>
                    <xdr:rowOff>182880</xdr:rowOff>
                  </from>
                  <to>
                    <xdr:col>25</xdr:col>
                    <xdr:colOff>632460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SecondaryAxis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13</xdr:row>
                    <xdr:rowOff>182880</xdr:rowOff>
                  </from>
                  <to>
                    <xdr:col>25</xdr:col>
                    <xdr:colOff>632460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SecondaryAxis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14</xdr:row>
                    <xdr:rowOff>182880</xdr:rowOff>
                  </from>
                  <to>
                    <xdr:col>25</xdr:col>
                    <xdr:colOff>632460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SecondaryAxis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15</xdr:row>
                    <xdr:rowOff>182880</xdr:rowOff>
                  </from>
                  <to>
                    <xdr:col>25</xdr:col>
                    <xdr:colOff>632460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SecondaryAxis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16</xdr:row>
                    <xdr:rowOff>182880</xdr:rowOff>
                  </from>
                  <to>
                    <xdr:col>25</xdr:col>
                    <xdr:colOff>632460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SecondaryAxis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17</xdr:row>
                    <xdr:rowOff>182880</xdr:rowOff>
                  </from>
                  <to>
                    <xdr:col>25</xdr:col>
                    <xdr:colOff>632460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SecondaryAxis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18</xdr:row>
                    <xdr:rowOff>182880</xdr:rowOff>
                  </from>
                  <to>
                    <xdr:col>25</xdr:col>
                    <xdr:colOff>632460</xdr:colOff>
                    <xdr:row>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SecondaryAxis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19</xdr:row>
                    <xdr:rowOff>182880</xdr:rowOff>
                  </from>
                  <to>
                    <xdr:col>25</xdr:col>
                    <xdr:colOff>632460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SecondaryAxis1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20</xdr:row>
                    <xdr:rowOff>182880</xdr:rowOff>
                  </from>
                  <to>
                    <xdr:col>25</xdr:col>
                    <xdr:colOff>632460</xdr:colOff>
                    <xdr:row>22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SecondaryAxis1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21</xdr:row>
                    <xdr:rowOff>182880</xdr:rowOff>
                  </from>
                  <to>
                    <xdr:col>25</xdr:col>
                    <xdr:colOff>632460</xdr:colOff>
                    <xdr:row>23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SecondaryAxis1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22</xdr:row>
                    <xdr:rowOff>182880</xdr:rowOff>
                  </from>
                  <to>
                    <xdr:col>25</xdr:col>
                    <xdr:colOff>632460</xdr:colOff>
                    <xdr:row>24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SecondaryAxis1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23</xdr:row>
                    <xdr:rowOff>182880</xdr:rowOff>
                  </from>
                  <to>
                    <xdr:col>25</xdr:col>
                    <xdr:colOff>632460</xdr:colOff>
                    <xdr:row>25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SecondaryAxis1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24</xdr:row>
                    <xdr:rowOff>182880</xdr:rowOff>
                  </from>
                  <to>
                    <xdr:col>25</xdr:col>
                    <xdr:colOff>632460</xdr:colOff>
                    <xdr:row>26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8" name="SecondaryAxis1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25</xdr:row>
                    <xdr:rowOff>182880</xdr:rowOff>
                  </from>
                  <to>
                    <xdr:col>25</xdr:col>
                    <xdr:colOff>632460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9" name="SecondaryAxis1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26</xdr:row>
                    <xdr:rowOff>182880</xdr:rowOff>
                  </from>
                  <to>
                    <xdr:col>25</xdr:col>
                    <xdr:colOff>632460</xdr:colOff>
                    <xdr:row>28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0" name="SecondaryAxis1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27</xdr:row>
                    <xdr:rowOff>182880</xdr:rowOff>
                  </from>
                  <to>
                    <xdr:col>25</xdr:col>
                    <xdr:colOff>632460</xdr:colOff>
                    <xdr:row>29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1" name="SecondaryAxis1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28</xdr:row>
                    <xdr:rowOff>182880</xdr:rowOff>
                  </from>
                  <to>
                    <xdr:col>25</xdr:col>
                    <xdr:colOff>632460</xdr:colOff>
                    <xdr:row>30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2" name="SecondaryAxis1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29</xdr:row>
                    <xdr:rowOff>182880</xdr:rowOff>
                  </from>
                  <to>
                    <xdr:col>25</xdr:col>
                    <xdr:colOff>632460</xdr:colOff>
                    <xdr:row>31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3" name="SecondaryAxis2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30</xdr:row>
                    <xdr:rowOff>182880</xdr:rowOff>
                  </from>
                  <to>
                    <xdr:col>25</xdr:col>
                    <xdr:colOff>632460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4" name="SecondaryAxis2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31</xdr:row>
                    <xdr:rowOff>182880</xdr:rowOff>
                  </from>
                  <to>
                    <xdr:col>25</xdr:col>
                    <xdr:colOff>632460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5" name="SecondaryAxis2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32</xdr:row>
                    <xdr:rowOff>182880</xdr:rowOff>
                  </from>
                  <to>
                    <xdr:col>25</xdr:col>
                    <xdr:colOff>632460</xdr:colOff>
                    <xdr:row>34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" name="SecondaryAxis2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48</xdr:row>
                    <xdr:rowOff>182880</xdr:rowOff>
                  </from>
                  <to>
                    <xdr:col>25</xdr:col>
                    <xdr:colOff>632460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7" name="SecondaryAxis2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49</xdr:row>
                    <xdr:rowOff>182880</xdr:rowOff>
                  </from>
                  <to>
                    <xdr:col>25</xdr:col>
                    <xdr:colOff>632460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8" name="SecondaryAxis2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50</xdr:row>
                    <xdr:rowOff>182880</xdr:rowOff>
                  </from>
                  <to>
                    <xdr:col>25</xdr:col>
                    <xdr:colOff>632460</xdr:colOff>
                    <xdr:row>53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7658D-15E3-46E6-8FD1-1EB96094A2A3}">
  <sheetPr>
    <tabColor rgb="FF99FFCC"/>
  </sheetPr>
  <dimension ref="A1:AH119"/>
  <sheetViews>
    <sheetView showGridLines="0" topLeftCell="G5" zoomScaleNormal="100" workbookViewId="0">
      <selection activeCell="M19" sqref="M19"/>
    </sheetView>
  </sheetViews>
  <sheetFormatPr defaultColWidth="9.109375" defaultRowHeight="14.4" x14ac:dyDescent="0.3"/>
  <cols>
    <col min="1" max="1" width="2.6640625" style="148" customWidth="1"/>
    <col min="2" max="8" width="12.6640625" style="148" customWidth="1"/>
    <col min="9" max="9" width="4.6640625" style="148" customWidth="1"/>
    <col min="10" max="10" width="2.6640625" style="148" customWidth="1"/>
    <col min="11" max="13" width="12.6640625" style="148" customWidth="1"/>
    <col min="14" max="14" width="4.6640625" style="148" customWidth="1"/>
    <col min="15" max="15" width="2.6640625" style="148" customWidth="1"/>
    <col min="16" max="17" width="12.6640625" style="148" customWidth="1"/>
    <col min="18" max="21" width="6.6640625" style="148" customWidth="1"/>
    <col min="22" max="24" width="2.6640625" style="148" customWidth="1"/>
    <col min="25" max="27" width="12.6640625" style="148" customWidth="1"/>
    <col min="28" max="28" width="4.6640625" style="148" customWidth="1"/>
    <col min="29" max="29" width="12.6640625" style="148" customWidth="1"/>
    <col min="30" max="30" width="2.6640625" style="51" hidden="1" customWidth="1"/>
    <col min="31" max="32" width="20.6640625" style="51" hidden="1" customWidth="1"/>
    <col min="33" max="33" width="12.6640625" style="51" hidden="1" customWidth="1"/>
    <col min="34" max="34" width="9.109375" style="148" customWidth="1"/>
    <col min="35" max="16384" width="9.109375" style="148"/>
  </cols>
  <sheetData>
    <row r="1" spans="1:34" s="230" customFormat="1" ht="20.100000000000001" customHeight="1" x14ac:dyDescent="0.3"/>
    <row r="2" spans="1:34" s="2" customFormat="1" ht="12.75" customHeight="1" x14ac:dyDescent="0.3">
      <c r="A2" s="1" t="s">
        <v>61</v>
      </c>
      <c r="D2" s="3"/>
      <c r="AD2" s="4"/>
      <c r="AE2" s="4"/>
      <c r="AF2" s="4"/>
      <c r="AG2" s="4"/>
    </row>
    <row r="3" spans="1:34" s="2" customFormat="1" ht="12.75" customHeight="1" x14ac:dyDescent="0.3">
      <c r="A3" s="1" t="s">
        <v>108</v>
      </c>
      <c r="D3" s="3"/>
      <c r="AD3" s="4"/>
      <c r="AE3" s="4"/>
      <c r="AF3" s="4"/>
      <c r="AG3" s="4"/>
    </row>
    <row r="4" spans="1:34" s="2" customFormat="1" ht="12.75" customHeight="1" x14ac:dyDescent="0.3">
      <c r="A4" s="5"/>
      <c r="D4" s="3"/>
      <c r="AD4" s="4"/>
      <c r="AE4" s="4"/>
      <c r="AF4" s="4"/>
      <c r="AG4" s="4"/>
    </row>
    <row r="5" spans="1:34" s="2" customFormat="1" ht="15" customHeight="1" x14ac:dyDescent="0.3">
      <c r="A5" s="6" t="s">
        <v>59</v>
      </c>
      <c r="B5" s="7"/>
      <c r="AD5" s="4"/>
      <c r="AE5" s="4"/>
      <c r="AF5" s="4"/>
      <c r="AG5" s="4"/>
    </row>
    <row r="6" spans="1:34" s="2" customFormat="1" ht="15" customHeight="1" x14ac:dyDescent="0.3">
      <c r="A6" s="6" t="s">
        <v>77</v>
      </c>
      <c r="B6" s="7"/>
      <c r="AD6" s="4"/>
      <c r="AE6" s="4"/>
      <c r="AF6" s="4"/>
      <c r="AG6" s="4"/>
    </row>
    <row r="7" spans="1:34" s="10" customFormat="1" ht="15" customHeight="1" x14ac:dyDescent="0.35">
      <c r="A7" s="8" t="s">
        <v>0</v>
      </c>
      <c r="B7" s="9"/>
      <c r="C7" s="9"/>
      <c r="D7" s="9"/>
      <c r="E7" s="9"/>
      <c r="F7" s="7"/>
      <c r="G7" s="7"/>
      <c r="H7" s="9"/>
      <c r="J7" s="8" t="s">
        <v>1</v>
      </c>
      <c r="K7" s="9"/>
      <c r="L7" s="9"/>
      <c r="M7" s="9"/>
      <c r="O7" s="8" t="s">
        <v>2</v>
      </c>
      <c r="P7" s="11"/>
      <c r="Q7" s="7"/>
      <c r="R7" s="12"/>
      <c r="S7" s="7"/>
      <c r="T7" s="7"/>
      <c r="U7" s="7"/>
      <c r="V7" s="13"/>
      <c r="W7" s="13"/>
      <c r="X7" s="14" t="s">
        <v>3</v>
      </c>
      <c r="AD7" s="15" t="s">
        <v>4</v>
      </c>
      <c r="AE7" s="16"/>
      <c r="AF7" s="17"/>
      <c r="AG7" s="18"/>
    </row>
    <row r="8" spans="1:34" s="2" customFormat="1" ht="15" customHeight="1" thickBot="1" x14ac:dyDescent="0.35">
      <c r="A8" s="19" t="s">
        <v>5</v>
      </c>
      <c r="B8" s="7"/>
      <c r="C8" s="7"/>
      <c r="D8" s="7"/>
      <c r="E8" s="7"/>
      <c r="F8" s="7"/>
      <c r="G8" s="7"/>
      <c r="H8" s="20"/>
      <c r="J8" s="19" t="s">
        <v>6</v>
      </c>
      <c r="K8" s="7"/>
      <c r="L8" s="7"/>
      <c r="M8" s="7"/>
      <c r="O8" s="19" t="s">
        <v>7</v>
      </c>
      <c r="P8" s="19"/>
      <c r="Q8" s="19"/>
      <c r="R8" s="13"/>
      <c r="S8" s="13"/>
      <c r="T8" s="13"/>
      <c r="U8" s="13"/>
      <c r="V8" s="13"/>
      <c r="W8" s="13"/>
      <c r="X8" s="19" t="s">
        <v>8</v>
      </c>
      <c r="Y8" s="19"/>
      <c r="Z8" s="7"/>
      <c r="AA8" s="7"/>
      <c r="AD8" s="21" t="str">
        <f>O8</f>
        <v>Integration Parameters</v>
      </c>
      <c r="AE8" s="21"/>
      <c r="AF8" s="22"/>
      <c r="AG8" s="23"/>
    </row>
    <row r="9" spans="1:34" s="2" customFormat="1" ht="15" customHeight="1" thickBot="1" x14ac:dyDescent="0.35">
      <c r="A9" s="24"/>
      <c r="B9" s="209" t="s">
        <v>9</v>
      </c>
      <c r="C9" s="25" t="s">
        <v>10</v>
      </c>
      <c r="D9" s="209" t="s">
        <v>11</v>
      </c>
      <c r="E9" s="209"/>
      <c r="F9" s="231" t="s">
        <v>12</v>
      </c>
      <c r="G9" s="231"/>
      <c r="H9" s="231"/>
      <c r="I9" s="26" t="str">
        <f>K15</f>
        <v>Set Point</v>
      </c>
      <c r="J9" s="27">
        <f>IF(ISNA(VLOOKUP(MeasuredVariable,ModelVariablesNames,1,FALSE)),0,1)</f>
        <v>1</v>
      </c>
      <c r="K9" s="214" t="s">
        <v>13</v>
      </c>
      <c r="L9" s="214"/>
      <c r="M9" s="28" t="s">
        <v>84</v>
      </c>
      <c r="N9" s="29"/>
      <c r="O9" s="30">
        <f>AND(NOT(TimeUnit=""),ISERR(FIND("|",TimeUnit)))+0</f>
        <v>1</v>
      </c>
      <c r="P9" s="214" t="s">
        <v>14</v>
      </c>
      <c r="Q9" s="214"/>
      <c r="R9" s="232" t="str">
        <f>IFERROR([1]!TIMEUNITS(ModelVariablesUnits),"")</f>
        <v>min</v>
      </c>
      <c r="S9" s="232"/>
      <c r="T9"/>
      <c r="U9"/>
      <c r="V9" s="29"/>
      <c r="W9" s="29"/>
      <c r="X9" s="30">
        <f>COUNTA(GraphLocation)</f>
        <v>1</v>
      </c>
      <c r="Y9" s="31" t="s">
        <v>15</v>
      </c>
      <c r="Z9" s="233" t="s">
        <v>105</v>
      </c>
      <c r="AA9" s="233"/>
      <c r="AD9" s="32"/>
      <c r="AE9" s="33" t="s">
        <v>16</v>
      </c>
      <c r="AF9" s="34"/>
      <c r="AG9" s="35">
        <f>IF(OR(NumSimulationValues=-1,ISERROR(FinalTime/MaxNumSimulatedValues)),-1,FinalTime/MaxNumSimulatedValues)</f>
        <v>0.01</v>
      </c>
      <c r="AH9" s="36"/>
    </row>
    <row r="10" spans="1:34" s="2" customFormat="1" ht="15" customHeight="1" thickBot="1" x14ac:dyDescent="0.35">
      <c r="A10" s="37">
        <f>COUNTA(B10:C10)</f>
        <v>2</v>
      </c>
      <c r="B10" s="38" t="s">
        <v>83</v>
      </c>
      <c r="C10" s="39">
        <v>15</v>
      </c>
      <c r="D10" s="227" t="s">
        <v>91</v>
      </c>
      <c r="E10" s="227"/>
      <c r="F10" s="227" t="s">
        <v>97</v>
      </c>
      <c r="G10" s="227"/>
      <c r="H10" s="227"/>
      <c r="I10" s="40" t="str">
        <f t="array" ref="I1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1)),IF(ISBLANK(ModelVariablesNames),"",IF(ISNUMBER(ModelVariablesNames),COUNTIF(ModelVariablesNames,"&lt;"&amp;ModelVariablesNames),COUNTIF(ModelVariablesNames,"&lt;"&amp;ModelVariablesNames)+SUM(IF(ISNUMBER(ModelVariablesNames),1,0))+1)),0)),)</f>
        <v>cp</v>
      </c>
      <c r="J10" s="30">
        <f>COUNTA(MeasuredVariableLower)</f>
        <v>1</v>
      </c>
      <c r="K10" s="215" t="s">
        <v>17</v>
      </c>
      <c r="L10" s="208" t="s">
        <v>18</v>
      </c>
      <c r="M10" s="41">
        <v>0</v>
      </c>
      <c r="N10" s="29"/>
      <c r="O10" s="42">
        <f>COUNTA(FinalTime)</f>
        <v>1</v>
      </c>
      <c r="P10" s="220" t="s">
        <v>19</v>
      </c>
      <c r="Q10" s="220"/>
      <c r="R10" s="228">
        <v>60</v>
      </c>
      <c r="S10" s="228"/>
      <c r="T10"/>
      <c r="U10"/>
      <c r="V10" s="29"/>
      <c r="W10" s="29"/>
      <c r="X10" s="43"/>
      <c r="AD10" s="32"/>
      <c r="AE10" s="44" t="s">
        <v>20</v>
      </c>
      <c r="AF10" s="45"/>
      <c r="AG10" s="46">
        <f>IF(OR(IntegrationStep=0,FinalTime=0),-1,TRUNC(FinalTime/IntegrationStep,0))</f>
        <v>600</v>
      </c>
      <c r="AH10" s="36"/>
    </row>
    <row r="11" spans="1:34" s="2" customFormat="1" ht="15" customHeight="1" thickBot="1" x14ac:dyDescent="0.35">
      <c r="A11" s="37">
        <f t="shared" ref="A11:A34" si="0">COUNTA(B11:C11)</f>
        <v>2</v>
      </c>
      <c r="B11" s="38" t="s">
        <v>84</v>
      </c>
      <c r="C11" s="47">
        <f>C10+C14*C15/C12/C16/C17</f>
        <v>40.794124671602574</v>
      </c>
      <c r="D11" s="212" t="s">
        <v>91</v>
      </c>
      <c r="E11" s="212"/>
      <c r="F11" s="212" t="s">
        <v>104</v>
      </c>
      <c r="G11" s="212"/>
      <c r="H11" s="212"/>
      <c r="I11" s="40" t="str">
        <f t="array" ref="I1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2)),IF(ISBLANK(ModelVariablesNames),"",IF(ISNUMBER(ModelVariablesNames),COUNTIF(ModelVariablesNames,"&lt;"&amp;ModelVariablesNames),COUNTIF(ModelVariablesNames,"&lt;"&amp;ModelVariablesNames)+SUM(IF(ISNUMBER(ModelVariablesNames),1,0))+1)),0)),)</f>
        <v>eta</v>
      </c>
      <c r="J11" s="30">
        <f>COUNTA(MeasuredVariableHigher)</f>
        <v>1</v>
      </c>
      <c r="K11" s="216"/>
      <c r="L11" s="48" t="s">
        <v>21</v>
      </c>
      <c r="M11" s="49">
        <v>100</v>
      </c>
      <c r="N11" s="29"/>
      <c r="O11" s="42">
        <f>COUNTA(IntegrationStep)</f>
        <v>1</v>
      </c>
      <c r="P11" s="220" t="s">
        <v>22</v>
      </c>
      <c r="Q11" s="220"/>
      <c r="R11" s="229">
        <v>0.1</v>
      </c>
      <c r="S11" s="229"/>
      <c r="T11"/>
      <c r="U11"/>
      <c r="V11" s="29"/>
      <c r="W11" s="29"/>
      <c r="X11" s="19" t="s">
        <v>23</v>
      </c>
      <c r="AA11" s="7"/>
      <c r="AD11" s="32"/>
      <c r="AE11" s="50"/>
      <c r="AF11" s="51"/>
      <c r="AG11" s="52"/>
      <c r="AH11" s="53"/>
    </row>
    <row r="12" spans="1:34" s="2" customFormat="1" ht="15" customHeight="1" thickBot="1" x14ac:dyDescent="0.35">
      <c r="A12" s="37">
        <f t="shared" si="0"/>
        <v>2</v>
      </c>
      <c r="B12" s="38" t="s">
        <v>85</v>
      </c>
      <c r="C12" s="47">
        <v>0.5</v>
      </c>
      <c r="D12" s="212" t="s">
        <v>92</v>
      </c>
      <c r="E12" s="212"/>
      <c r="F12" s="212" t="s">
        <v>98</v>
      </c>
      <c r="G12" s="212"/>
      <c r="H12" s="212"/>
      <c r="I12" s="40" t="str">
        <f t="array" ref="I1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3)),IF(ISBLANK(ModelVariablesNames),"",IF(ISNUMBER(ModelVariablesNames),COUNTIF(ModelVariablesNames,"&lt;"&amp;ModelVariablesNames),COUNTIF(ModelVariablesNames,"&lt;"&amp;ModelVariablesNames)+SUM(IF(ISNUMBER(ModelVariablesNames),1,0))+1)),0)),)</f>
        <v>F</v>
      </c>
      <c r="J12" s="24"/>
      <c r="K12"/>
      <c r="L12"/>
      <c r="M12"/>
      <c r="N12" s="29"/>
      <c r="O12" s="42">
        <f>COUNTA(IntegrationMethod)</f>
        <v>1</v>
      </c>
      <c r="P12" s="225" t="s">
        <v>24</v>
      </c>
      <c r="Q12" s="225"/>
      <c r="R12" s="226" t="s">
        <v>62</v>
      </c>
      <c r="S12" s="226"/>
      <c r="T12"/>
      <c r="U12"/>
      <c r="V12" s="29"/>
      <c r="W12" s="29"/>
      <c r="X12" s="54"/>
      <c r="Y12" s="209" t="s">
        <v>9</v>
      </c>
      <c r="Z12" s="55" t="s">
        <v>25</v>
      </c>
      <c r="AA12" s="56" t="s">
        <v>26</v>
      </c>
      <c r="AB12" s="13"/>
      <c r="AC12" s="13"/>
      <c r="AD12" s="57" t="s">
        <v>27</v>
      </c>
      <c r="AE12" s="58"/>
      <c r="AF12" s="59"/>
      <c r="AG12" s="60"/>
      <c r="AH12" s="53"/>
    </row>
    <row r="13" spans="1:34" s="2" customFormat="1" ht="15" customHeight="1" thickBot="1" x14ac:dyDescent="0.35">
      <c r="A13" s="37">
        <f t="shared" si="0"/>
        <v>2</v>
      </c>
      <c r="B13" s="38" t="s">
        <v>86</v>
      </c>
      <c r="C13" s="47">
        <v>5</v>
      </c>
      <c r="D13" s="212" t="s">
        <v>93</v>
      </c>
      <c r="E13" s="212"/>
      <c r="F13" s="212" t="s">
        <v>99</v>
      </c>
      <c r="G13" s="212"/>
      <c r="H13" s="212"/>
      <c r="I13" s="40" t="str">
        <f t="array" ref="I1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4)),IF(ISBLANK(ModelVariablesNames),"",IF(ISNUMBER(ModelVariablesNames),COUNTIF(ModelVariablesNames,"&lt;"&amp;ModelVariablesNames),COUNTIF(ModelVariablesNames,"&lt;"&amp;ModelVariablesNames)+SUM(IF(ISNUMBER(ModelVariablesNames),1,0))+1)),0)),)</f>
        <v>P</v>
      </c>
      <c r="J13" s="24" t="s">
        <v>28</v>
      </c>
      <c r="K13" s="24"/>
      <c r="L13" s="24"/>
      <c r="M13" s="24"/>
      <c r="N13" s="29"/>
      <c r="O13" s="61"/>
      <c r="P13" s="62"/>
      <c r="Q13" s="63"/>
      <c r="R13" s="61"/>
      <c r="S13" s="61"/>
      <c r="T13" s="61"/>
      <c r="U13" s="61"/>
      <c r="V13" s="29"/>
      <c r="W13" s="29"/>
      <c r="X13" s="26">
        <f t="shared" ref="X13" si="1">NOT(AND(ISNA(VLOOKUP(Y13,ModelVariablesNames,1,FALSE)),NOT(ISBLANK(Y13))))*COUNTA(Y13)+COUNTA(AA13)+0.5*AB13</f>
        <v>2</v>
      </c>
      <c r="Y13" s="64" t="s">
        <v>83</v>
      </c>
      <c r="Z13" s="65"/>
      <c r="AA13" s="66">
        <v>1</v>
      </c>
      <c r="AB13" s="67" t="b">
        <v>0</v>
      </c>
      <c r="AC13" s="68"/>
      <c r="AD13" s="32"/>
      <c r="AE13" s="33" t="s">
        <v>29</v>
      </c>
      <c r="AF13" s="34"/>
      <c r="AG13" s="35">
        <f>MinimalIntegrationStep</f>
        <v>0.01</v>
      </c>
      <c r="AH13" s="53"/>
    </row>
    <row r="14" spans="1:34" s="2" customFormat="1" ht="15" customHeight="1" thickBot="1" x14ac:dyDescent="0.35">
      <c r="A14" s="37">
        <f t="shared" si="0"/>
        <v>2</v>
      </c>
      <c r="B14" s="38" t="s">
        <v>87</v>
      </c>
      <c r="C14" s="47">
        <v>60</v>
      </c>
      <c r="D14" s="212" t="s">
        <v>96</v>
      </c>
      <c r="E14" s="212"/>
      <c r="F14" s="212" t="s">
        <v>100</v>
      </c>
      <c r="G14" s="212"/>
      <c r="H14" s="212"/>
      <c r="I14" s="40" t="str">
        <f t="array" ref="I1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5)),IF(ISBLANK(ModelVariablesNames),"",IF(ISNUMBER(ModelVariablesNames),COUNTIF(ModelVariablesNames,"&lt;"&amp;ModelVariablesNames),COUNTIF(ModelVariablesNames,"&lt;"&amp;ModelVariablesNames)+SUM(IF(ISNUMBER(ModelVariablesNames),1,0))+1)),0)),)</f>
        <v>ro</v>
      </c>
      <c r="J14" s="30">
        <f>IF(ISNA(VLOOKUP(ControlledVariable,ModelVariablesNames,1,FALSE)),0,1)</f>
        <v>1</v>
      </c>
      <c r="K14" s="214" t="s">
        <v>30</v>
      </c>
      <c r="L14" s="214"/>
      <c r="M14" s="28" t="s">
        <v>84</v>
      </c>
      <c r="N14" s="29"/>
      <c r="O14" s="24" t="s">
        <v>78</v>
      </c>
      <c r="P14" s="61"/>
      <c r="Q14" s="61"/>
      <c r="R14" s="69"/>
      <c r="S14" s="69"/>
      <c r="T14" s="61"/>
      <c r="U14" s="61"/>
      <c r="V14" s="29"/>
      <c r="W14" s="29"/>
      <c r="X14" s="26">
        <f t="shared" ref="X14" si="2">NOT(AND(ISNA(VLOOKUP(Y14,ModelVariablesNames,1,FALSE)),NOT(ISBLANK(Y14))))*COUNTA(Y14)+COUNTA(AA14)+0.5*AB14</f>
        <v>2</v>
      </c>
      <c r="Y14" s="70" t="s">
        <v>84</v>
      </c>
      <c r="Z14" s="71"/>
      <c r="AA14" s="72">
        <v>2</v>
      </c>
      <c r="AB14" s="67" t="b">
        <v>0</v>
      </c>
      <c r="AC14" s="68"/>
      <c r="AD14" s="73"/>
      <c r="AE14" s="44" t="s">
        <v>32</v>
      </c>
      <c r="AF14" s="45"/>
      <c r="AG14" s="46">
        <f>NumSimulationValues</f>
        <v>600</v>
      </c>
      <c r="AH14" s="53"/>
    </row>
    <row r="15" spans="1:34" s="2" customFormat="1" ht="15" customHeight="1" x14ac:dyDescent="0.3">
      <c r="A15" s="37">
        <f t="shared" si="0"/>
        <v>2</v>
      </c>
      <c r="B15" s="38" t="s">
        <v>88</v>
      </c>
      <c r="C15" s="210">
        <v>0.9</v>
      </c>
      <c r="D15" s="212"/>
      <c r="E15" s="212"/>
      <c r="F15" s="212" t="s">
        <v>101</v>
      </c>
      <c r="G15" s="212"/>
      <c r="H15" s="212"/>
      <c r="I15" s="40" t="str">
        <f t="array" ref="I1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6)),IF(ISBLANK(ModelVariablesNames),"",IF(ISNUMBER(ModelVariablesNames),COUNTIF(ModelVariablesNames,"&lt;"&amp;ModelVariablesNames),COUNTIF(ModelVariablesNames,"&lt;"&amp;ModelVariablesNames)+SUM(IF(ISNUMBER(ModelVariablesNames),1,0))+1)),0)),)</f>
        <v>T1</v>
      </c>
      <c r="J15" s="30">
        <f>COUNTA(SetPoint)</f>
        <v>1</v>
      </c>
      <c r="K15" s="220" t="s">
        <v>33</v>
      </c>
      <c r="L15" s="220"/>
      <c r="M15" s="74">
        <v>40.794124670000002</v>
      </c>
      <c r="N15" s="29"/>
      <c r="O15" s="61"/>
      <c r="P15" s="221" t="s">
        <v>9</v>
      </c>
      <c r="Q15" s="221" t="s">
        <v>34</v>
      </c>
      <c r="R15" s="223" t="s">
        <v>35</v>
      </c>
      <c r="S15" s="223"/>
      <c r="T15" s="224" t="s">
        <v>36</v>
      </c>
      <c r="U15" s="224"/>
      <c r="V15" s="29"/>
      <c r="W15" s="29"/>
      <c r="X15" s="26">
        <f t="shared" ref="X15" si="3">NOT(AND(ISNA(VLOOKUP(Y15,ModelVariablesNames,1,FALSE)),NOT(ISBLANK(Y15))))*COUNTA(Y15)+COUNTA(AA15)+0.5*AB15</f>
        <v>0</v>
      </c>
      <c r="Y15" s="70"/>
      <c r="Z15" s="71"/>
      <c r="AA15" s="72"/>
      <c r="AB15" s="67" t="b">
        <v>0</v>
      </c>
      <c r="AC15" s="68"/>
      <c r="AD15" s="73"/>
      <c r="AE15" s="50"/>
      <c r="AF15" s="51"/>
      <c r="AG15" s="52"/>
    </row>
    <row r="16" spans="1:34" s="2" customFormat="1" ht="15" customHeight="1" thickBot="1" x14ac:dyDescent="0.35">
      <c r="A16" s="37">
        <f t="shared" si="0"/>
        <v>2</v>
      </c>
      <c r="B16" s="38" t="s">
        <v>89</v>
      </c>
      <c r="C16" s="47">
        <v>1</v>
      </c>
      <c r="D16" s="212" t="s">
        <v>95</v>
      </c>
      <c r="E16" s="212"/>
      <c r="F16" s="212" t="s">
        <v>102</v>
      </c>
      <c r="G16" s="212"/>
      <c r="H16" s="212"/>
      <c r="I16" s="40" t="str">
        <f t="array" ref="I1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7)),IF(ISBLANK(ModelVariablesNames),"",IF(ISNUMBER(ModelVariablesNames),COUNTIF(ModelVariablesNames,"&lt;"&amp;ModelVariablesNames),COUNTIF(ModelVariablesNames,"&lt;"&amp;ModelVariablesNames)+SUM(IF(ISNUMBER(ModelVariablesNames),1,0))+1)),0)),)</f>
        <v>T2</v>
      </c>
      <c r="J16" s="30">
        <f>COUNTA(Mode)</f>
        <v>1</v>
      </c>
      <c r="K16" s="217" t="s">
        <v>37</v>
      </c>
      <c r="L16" s="217"/>
      <c r="M16" s="41" t="s">
        <v>79</v>
      </c>
      <c r="N16" s="29"/>
      <c r="O16" s="61"/>
      <c r="P16" s="222"/>
      <c r="Q16" s="222"/>
      <c r="R16" s="75" t="s">
        <v>38</v>
      </c>
      <c r="S16" s="76" t="s">
        <v>39</v>
      </c>
      <c r="T16" s="76" t="s">
        <v>40</v>
      </c>
      <c r="U16" s="76" t="s">
        <v>41</v>
      </c>
      <c r="V16" s="29"/>
      <c r="W16" s="29"/>
      <c r="X16" s="26">
        <f t="shared" ref="X16" si="4">NOT(AND(ISNA(VLOOKUP(Y16,ModelVariablesNames,1,FALSE)),NOT(ISBLANK(Y16))))*COUNTA(Y16)+COUNTA(AA16)+0.5*AB16</f>
        <v>0</v>
      </c>
      <c r="Y16" s="70"/>
      <c r="Z16" s="71"/>
      <c r="AA16" s="72"/>
      <c r="AB16" s="67" t="b">
        <v>0</v>
      </c>
      <c r="AC16" s="68"/>
      <c r="AD16" s="73"/>
      <c r="AE16" s="50"/>
      <c r="AF16" s="51"/>
      <c r="AG16" s="52"/>
    </row>
    <row r="17" spans="1:33" s="2" customFormat="1" ht="15" customHeight="1" x14ac:dyDescent="0.35">
      <c r="A17" s="37">
        <f t="shared" si="0"/>
        <v>2</v>
      </c>
      <c r="B17" s="38" t="s">
        <v>90</v>
      </c>
      <c r="C17" s="47">
        <v>4.1870000000000003</v>
      </c>
      <c r="D17" s="212" t="s">
        <v>94</v>
      </c>
      <c r="E17" s="212"/>
      <c r="F17" s="212" t="s">
        <v>103</v>
      </c>
      <c r="G17" s="212"/>
      <c r="H17" s="212"/>
      <c r="I17" s="40" t="str">
        <f t="array" ref="I1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8)),IF(ISBLANK(ModelVariablesNames),"",IF(ISNUMBER(ModelVariablesNames),COUNTIF(ModelVariablesNames,"&lt;"&amp;ModelVariablesNames),COUNTIF(ModelVariablesNames,"&lt;"&amp;ModelVariablesNames)+SUM(IF(ISNUMBER(ModelVariablesNames),1,0))+1)),0)),)</f>
        <v>V</v>
      </c>
      <c r="J17" s="77"/>
      <c r="K17" s="219" t="s">
        <v>42</v>
      </c>
      <c r="L17" s="219"/>
      <c r="M17"/>
      <c r="N17" s="29"/>
      <c r="O17" s="78">
        <f t="shared" ref="O17" si="5">IF(V17=0,COUNTA(P17:Q17),ISTEXT(VLOOKUP(P17,$I$9:$I$34,1,FALSE))*COUNTA(P17)+1+COUNTA(R17)+CHOOSE(V17,(T17&lt;FinalTime)*COUNTA(T17)+2,(T17&lt;FinalTime)*COUNTA(T17)+(U17&lt;=FinalTime)*(U17&gt;T17)*COUNTA(U17)+1,COUNTA(S17)+(T17&lt;FinalTime)*COUNTA(T17)+(U17&lt;=FinalTime)*(U17&gt;T17)*COUNTA(U17)))</f>
        <v>6</v>
      </c>
      <c r="P17" s="79" t="s">
        <v>83</v>
      </c>
      <c r="Q17" s="80" t="s">
        <v>63</v>
      </c>
      <c r="R17" s="149">
        <v>5</v>
      </c>
      <c r="S17" s="82"/>
      <c r="T17" s="149">
        <v>5</v>
      </c>
      <c r="U17" s="81">
        <f>IF(AND(FinalTime&gt;0,T17&lt;FinalTime),FinalTime,"")</f>
        <v>60</v>
      </c>
      <c r="V17" s="83">
        <f>IF(Q17="step",1,IF(Q17="ramp",2,IF(Q17="sinus",3,)))</f>
        <v>1</v>
      </c>
      <c r="W17" s="84" t="str">
        <f>IFERROR(INDEX(LoadVariablesNames,MATCH(0,INDEX(COUNTIF($W$16:W16,LoadVariablesNames),,),)),0)</f>
        <v>T1</v>
      </c>
      <c r="X17" s="26">
        <f t="shared" ref="X17" si="6">NOT(AND(ISNA(VLOOKUP(Y17,ModelVariablesNames,1,FALSE)),NOT(ISBLANK(Y17))))*COUNTA(Y17)+COUNTA(AA17)+0.5*AB17</f>
        <v>0</v>
      </c>
      <c r="Y17" s="70"/>
      <c r="Z17" s="71"/>
      <c r="AA17" s="72"/>
      <c r="AB17" s="67" t="b">
        <v>0</v>
      </c>
      <c r="AC17" s="68"/>
      <c r="AD17" s="85" t="s">
        <v>43</v>
      </c>
      <c r="AE17" s="86"/>
      <c r="AF17" s="87"/>
      <c r="AG17" s="52"/>
    </row>
    <row r="18" spans="1:33" s="2" customFormat="1" ht="15" customHeight="1" x14ac:dyDescent="0.3">
      <c r="A18" s="37">
        <f t="shared" si="0"/>
        <v>0</v>
      </c>
      <c r="B18" s="38"/>
      <c r="C18" s="47"/>
      <c r="D18" s="212"/>
      <c r="E18" s="212"/>
      <c r="F18" s="212"/>
      <c r="G18" s="212"/>
      <c r="H18" s="212"/>
      <c r="I18" s="40">
        <f t="array" ref="I1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8" s="30">
        <f>COUNTA(Action)</f>
        <v>1</v>
      </c>
      <c r="K18" s="220" t="s">
        <v>44</v>
      </c>
      <c r="L18" s="220"/>
      <c r="M18" s="41" t="s">
        <v>124</v>
      </c>
      <c r="N18" s="88" t="str">
        <f>IF(Action="P",1,IF(Action="PI",2,IF(Action="PD",3,IF(Action="PID","4",))))</f>
        <v>4</v>
      </c>
      <c r="O18" s="78">
        <f t="shared" ref="O18" si="7">IF(V18=0,COUNTA(P18:Q18),ISTEXT(VLOOKUP(P18,$I$9:$I$34,1,FALSE))*COUNTA(P18)+1+COUNTA(R18)+CHOOSE(V18,(T18&lt;FinalTime)*COUNTA(T18)+2,(T18&lt;FinalTime)*COUNTA(T18)+(U18&lt;=FinalTime)*(U18&gt;T18)*COUNTA(U18)+1,COUNTA(S18)+(T18&lt;FinalTime)*COUNTA(T18)+(U18&lt;=FinalTime)*(U18&gt;T18)*COUNTA(U18)))</f>
        <v>0</v>
      </c>
      <c r="P18" s="89"/>
      <c r="Q18" s="90"/>
      <c r="R18" s="91"/>
      <c r="S18" s="92"/>
      <c r="T18" s="91"/>
      <c r="U18" s="91"/>
      <c r="V18" s="83">
        <f t="shared" ref="V18:V34" si="8">IF(Q18="step",1,IF(Q18="ramp",2,IF(Q18="sinus",3,)))</f>
        <v>0</v>
      </c>
      <c r="W18" s="84">
        <f>IFERROR(INDEX(LoadVariablesNames,MATCH(0,INDEX(COUNTIF($W$16:W17,LoadVariablesNames),,),)),0)</f>
        <v>0</v>
      </c>
      <c r="X18" s="26">
        <f t="shared" ref="X18" si="9">NOT(AND(ISNA(VLOOKUP(Y18,ModelVariablesNames,1,FALSE)),NOT(ISBLANK(Y18))))*COUNTA(Y18)+COUNTA(AA18)+0.5*AB18</f>
        <v>0</v>
      </c>
      <c r="Y18" s="70"/>
      <c r="Z18" s="71"/>
      <c r="AA18" s="72"/>
      <c r="AB18" s="67" t="b">
        <v>0</v>
      </c>
      <c r="AC18" s="68"/>
      <c r="AD18" s="57" t="s">
        <v>45</v>
      </c>
      <c r="AE18" s="50"/>
      <c r="AF18" s="51"/>
      <c r="AG18" s="93" t="b">
        <f>COUNTIF(AG20:AG27,"=PRAVDA")=COUNTA(AG20:AG27)</f>
        <v>0</v>
      </c>
    </row>
    <row r="19" spans="1:33" s="2" customFormat="1" ht="15" customHeight="1" thickBot="1" x14ac:dyDescent="0.35">
      <c r="A19" s="37">
        <f t="shared" si="0"/>
        <v>0</v>
      </c>
      <c r="B19" s="38"/>
      <c r="C19" s="47"/>
      <c r="D19" s="212"/>
      <c r="E19" s="212"/>
      <c r="F19" s="212"/>
      <c r="G19" s="212"/>
      <c r="H19" s="212"/>
      <c r="I19" s="40">
        <f t="array" ref="I1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9" s="30">
        <f>COUNTA(r0)</f>
        <v>1</v>
      </c>
      <c r="K19" s="217" t="s">
        <v>46</v>
      </c>
      <c r="L19" s="217"/>
      <c r="M19" s="41">
        <v>15</v>
      </c>
      <c r="N19" s="29"/>
      <c r="O19" s="78">
        <f t="shared" ref="O19" si="10">IF(V19=0,COUNTA(P19:Q19),ISTEXT(VLOOKUP(P19,$I$9:$I$34,1,FALSE))*COUNTA(P19)+1+COUNTA(R19)+CHOOSE(V19,(T19&lt;FinalTime)*COUNTA(T19)+2,(T19&lt;FinalTime)*COUNTA(T19)+(U19&lt;=FinalTime)*(U19&gt;T19)*COUNTA(U19)+1,COUNTA(S19)+(T19&lt;FinalTime)*COUNTA(T19)+(U19&lt;=FinalTime)*(U19&gt;T19)*COUNTA(U19)))</f>
        <v>0</v>
      </c>
      <c r="P19" s="89"/>
      <c r="Q19" s="90"/>
      <c r="R19" s="91"/>
      <c r="S19" s="92"/>
      <c r="T19" s="91"/>
      <c r="U19" s="91"/>
      <c r="V19" s="83">
        <f t="shared" si="8"/>
        <v>0</v>
      </c>
      <c r="W19" s="84">
        <f>IFERROR(INDEX(LoadVariablesNames,MATCH(0,INDEX(COUNTIF($W$16:W18,LoadVariablesNames),,),)),0)</f>
        <v>0</v>
      </c>
      <c r="X19" s="26">
        <f t="shared" ref="X19" si="11">NOT(AND(ISNA(VLOOKUP(Y19,ModelVariablesNames,1,FALSE)),NOT(ISBLANK(Y19))))*COUNTA(Y19)+COUNTA(AA19)+0.5*AB19</f>
        <v>0</v>
      </c>
      <c r="Y19" s="70"/>
      <c r="Z19" s="71"/>
      <c r="AA19" s="72"/>
      <c r="AB19" s="67" t="b">
        <v>0</v>
      </c>
      <c r="AC19" s="68"/>
      <c r="AD19" s="94" t="str">
        <f>A7</f>
        <v>MODEL</v>
      </c>
      <c r="AE19" s="58"/>
      <c r="AF19" s="95"/>
      <c r="AG19" s="52"/>
    </row>
    <row r="20" spans="1:33" s="2" customFormat="1" ht="15" customHeight="1" x14ac:dyDescent="0.3">
      <c r="A20" s="37">
        <f t="shared" si="0"/>
        <v>0</v>
      </c>
      <c r="B20" s="38"/>
      <c r="C20" s="47"/>
      <c r="D20" s="212"/>
      <c r="E20" s="212"/>
      <c r="F20" s="212"/>
      <c r="G20" s="212"/>
      <c r="H20" s="212"/>
      <c r="I20" s="40">
        <f t="array" ref="I2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0" s="30">
        <f>COUNTA(Ti)</f>
        <v>1</v>
      </c>
      <c r="K20" s="217" t="s">
        <v>47</v>
      </c>
      <c r="L20" s="217"/>
      <c r="M20" s="41">
        <v>4</v>
      </c>
      <c r="N20" s="29"/>
      <c r="O20" s="78">
        <f t="shared" ref="O20" si="12">IF(V20=0,COUNTA(P20:Q20),ISTEXT(VLOOKUP(P20,$I$9:$I$34,1,FALSE))*COUNTA(P20)+1+COUNTA(R20)+CHOOSE(V20,(T20&lt;FinalTime)*COUNTA(T20)+2,(T20&lt;FinalTime)*COUNTA(T20)+(U20&lt;=FinalTime)*(U20&gt;T20)*COUNTA(U20)+1,COUNTA(S20)+(T20&lt;FinalTime)*COUNTA(T20)+(U20&lt;=FinalTime)*(U20&gt;T20)*COUNTA(U20)))</f>
        <v>0</v>
      </c>
      <c r="P20" s="89"/>
      <c r="Q20" s="90"/>
      <c r="R20" s="91"/>
      <c r="S20" s="92"/>
      <c r="T20" s="91"/>
      <c r="U20" s="91"/>
      <c r="V20" s="83">
        <f t="shared" si="8"/>
        <v>0</v>
      </c>
      <c r="W20" s="84">
        <f>IFERROR(INDEX(LoadVariablesNames,MATCH(0,INDEX(COUNTIF($W$16:W19,LoadVariablesNames),,),)),0)</f>
        <v>0</v>
      </c>
      <c r="X20" s="26">
        <f t="shared" ref="X20" si="13">NOT(AND(ISNA(VLOOKUP(Y20,ModelVariablesNames,1,FALSE)),NOT(ISBLANK(Y20))))*COUNTA(Y20)+COUNTA(AA20)+0.5*AB20</f>
        <v>0</v>
      </c>
      <c r="Y20" s="96"/>
      <c r="Z20" s="97"/>
      <c r="AA20" s="98"/>
      <c r="AB20" s="67" t="b">
        <v>0</v>
      </c>
      <c r="AC20" s="68"/>
      <c r="AD20" s="32"/>
      <c r="AE20" s="33" t="str">
        <f>A8</f>
        <v>Model Variables and Constants</v>
      </c>
      <c r="AF20" s="34"/>
      <c r="AG20" s="35" t="b">
        <f>AND(COUNTIF($A$10:$A$34,"=2")&gt;0,COUNTIF($A$10:$A$34,"=1")=0)</f>
        <v>1</v>
      </c>
    </row>
    <row r="21" spans="1:33" s="2" customFormat="1" ht="15" customHeight="1" thickBot="1" x14ac:dyDescent="0.35">
      <c r="A21" s="37">
        <f t="shared" si="0"/>
        <v>0</v>
      </c>
      <c r="B21" s="38"/>
      <c r="C21" s="47"/>
      <c r="D21" s="212"/>
      <c r="E21" s="212"/>
      <c r="F21" s="212"/>
      <c r="G21" s="212"/>
      <c r="H21" s="212"/>
      <c r="I21" s="40">
        <f t="array" ref="I2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1" s="78">
        <f>COUNTA(Td)</f>
        <v>1</v>
      </c>
      <c r="K21" s="218" t="s">
        <v>48</v>
      </c>
      <c r="L21" s="218"/>
      <c r="M21" s="49">
        <v>4</v>
      </c>
      <c r="N21" s="29"/>
      <c r="O21" s="78">
        <f t="shared" ref="O21" si="14">IF(V21=0,COUNTA(P21:Q21),ISTEXT(VLOOKUP(P21,$I$9:$I$34,1,FALSE))*COUNTA(P21)+1+COUNTA(R21)+CHOOSE(V21,(T21&lt;FinalTime)*COUNTA(T21)+2,(T21&lt;FinalTime)*COUNTA(T21)+(U21&lt;=FinalTime)*(U21&gt;T21)*COUNTA(U21)+1,COUNTA(S21)+(T21&lt;FinalTime)*COUNTA(T21)+(U21&lt;=FinalTime)*(U21&gt;T21)*COUNTA(U21)))</f>
        <v>0</v>
      </c>
      <c r="P21" s="89"/>
      <c r="Q21" s="90"/>
      <c r="R21" s="91"/>
      <c r="S21" s="92"/>
      <c r="T21" s="91"/>
      <c r="U21" s="91"/>
      <c r="V21" s="83">
        <f t="shared" si="8"/>
        <v>0</v>
      </c>
      <c r="W21" s="84">
        <f>IFERROR(INDEX(LoadVariablesNames,MATCH(0,INDEX(COUNTIF($W$16:W20,LoadVariablesNames),,),)),0)</f>
        <v>0</v>
      </c>
      <c r="X21" s="26">
        <f t="shared" ref="X21" si="15">NOT(AND(ISNA(VLOOKUP(Y21,ModelVariablesNames,1,FALSE)),NOT(ISBLANK(Y21))))*COUNTA(Y21)+COUNTA(AA21)+0.5*AB21</f>
        <v>0</v>
      </c>
      <c r="Y21" s="96"/>
      <c r="Z21" s="97"/>
      <c r="AA21" s="98"/>
      <c r="AB21" s="67" t="b">
        <v>0</v>
      </c>
      <c r="AC21" s="68"/>
      <c r="AD21" s="32"/>
      <c r="AE21" s="99" t="str">
        <f>A36</f>
        <v>Model First-order ODEs</v>
      </c>
      <c r="AF21" s="100"/>
      <c r="AG21" s="101" t="b">
        <f t="array" ref="AG21">AND(AND(COUNTIF($A$38:$A$47,"=2")&gt;0,COUNTIF($A$38:$A$47,"=1")=0),SUMSQ(COUNTIF(ModelVariablesNames,ModelODEsVariables)))</f>
        <v>1</v>
      </c>
    </row>
    <row r="22" spans="1:33" s="2" customFormat="1" ht="15" customHeight="1" x14ac:dyDescent="0.3">
      <c r="A22" s="37">
        <f t="shared" si="0"/>
        <v>0</v>
      </c>
      <c r="B22" s="38"/>
      <c r="C22" s="47"/>
      <c r="D22" s="212"/>
      <c r="E22" s="212"/>
      <c r="F22" s="212"/>
      <c r="G22" s="212"/>
      <c r="H22" s="212"/>
      <c r="I22" s="40">
        <f t="array" ref="I2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2" s="77"/>
      <c r="K22"/>
      <c r="L22"/>
      <c r="M22"/>
      <c r="N22" s="29"/>
      <c r="O22" s="78">
        <f t="shared" ref="O22" si="16">IF(V22=0,COUNTA(P22:Q22),ISTEXT(VLOOKUP(P22,$I$9:$I$34,1,FALSE))*COUNTA(P22)+1+COUNTA(R22)+CHOOSE(V22,(T22&lt;FinalTime)*COUNTA(T22)+2,(T22&lt;FinalTime)*COUNTA(T22)+(U22&lt;=FinalTime)*(U22&gt;T22)*COUNTA(U22)+1,COUNTA(S22)+(T22&lt;FinalTime)*COUNTA(T22)+(U22&lt;=FinalTime)*(U22&gt;T22)*COUNTA(U22)))</f>
        <v>0</v>
      </c>
      <c r="P22" s="89"/>
      <c r="Q22" s="90"/>
      <c r="R22" s="91"/>
      <c r="S22" s="92"/>
      <c r="T22" s="91"/>
      <c r="U22" s="91"/>
      <c r="V22" s="83">
        <f t="shared" si="8"/>
        <v>0</v>
      </c>
      <c r="W22" s="84">
        <f>IFERROR(INDEX(LoadVariablesNames,MATCH(0,INDEX(COUNTIF($W$16:W21,LoadVariablesNames),,),)),0)</f>
        <v>0</v>
      </c>
      <c r="X22" s="26">
        <f t="shared" ref="X22" si="17">NOT(AND(ISNA(VLOOKUP(Y22,ModelVariablesNames,1,FALSE)),NOT(ISBLANK(Y22))))*COUNTA(Y22)+COUNTA(AA22)+0.5*AB22</f>
        <v>0</v>
      </c>
      <c r="Y22" s="96"/>
      <c r="Z22" s="97"/>
      <c r="AA22" s="98"/>
      <c r="AB22" s="67" t="b">
        <v>0</v>
      </c>
      <c r="AC22" s="68"/>
      <c r="AD22" s="102" t="str">
        <f>O7</f>
        <v>SIMULATION</v>
      </c>
      <c r="AE22" s="50"/>
      <c r="AF22" s="51"/>
      <c r="AG22" s="101"/>
    </row>
    <row r="23" spans="1:33" s="2" customFormat="1" ht="15" customHeight="1" thickBot="1" x14ac:dyDescent="0.35">
      <c r="A23" s="37">
        <f t="shared" si="0"/>
        <v>0</v>
      </c>
      <c r="B23" s="38"/>
      <c r="C23" s="47"/>
      <c r="D23" s="212"/>
      <c r="E23" s="212"/>
      <c r="F23" s="212"/>
      <c r="G23" s="212"/>
      <c r="H23" s="212"/>
      <c r="I23" s="40">
        <f t="array" ref="I2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3" s="24" t="s">
        <v>49</v>
      </c>
      <c r="K23" s="24"/>
      <c r="L23" s="24"/>
      <c r="M23" s="24"/>
      <c r="N23" s="29"/>
      <c r="O23" s="78">
        <f t="shared" ref="O23" si="18">IF(V23=0,COUNTA(P23:Q23),ISTEXT(VLOOKUP(P23,$I$9:$I$34,1,FALSE))*COUNTA(P23)+1+COUNTA(R23)+CHOOSE(V23,(T23&lt;FinalTime)*COUNTA(T23)+2,(T23&lt;FinalTime)*COUNTA(T23)+(U23&lt;=FinalTime)*(U23&gt;T23)*COUNTA(U23)+1,COUNTA(S23)+(T23&lt;FinalTime)*COUNTA(T23)+(U23&lt;=FinalTime)*(U23&gt;T23)*COUNTA(U23)))</f>
        <v>0</v>
      </c>
      <c r="P23" s="89"/>
      <c r="Q23" s="90"/>
      <c r="R23" s="91"/>
      <c r="S23" s="92"/>
      <c r="T23" s="91"/>
      <c r="U23" s="91"/>
      <c r="V23" s="83">
        <f t="shared" si="8"/>
        <v>0</v>
      </c>
      <c r="W23" s="84">
        <f>IFERROR(INDEX(LoadVariablesNames,MATCH(0,INDEX(COUNTIF($W$16:W22,LoadVariablesNames),,),)),0)</f>
        <v>0</v>
      </c>
      <c r="X23" s="26">
        <f t="shared" ref="X23" si="19">NOT(AND(ISNA(VLOOKUP(Y23,ModelVariablesNames,1,FALSE)),NOT(ISBLANK(Y23))))*COUNTA(Y23)+COUNTA(AA23)+0.5*AB23</f>
        <v>0</v>
      </c>
      <c r="Y23" s="96"/>
      <c r="Z23" s="97"/>
      <c r="AA23" s="98"/>
      <c r="AB23" s="103" t="b">
        <v>0</v>
      </c>
      <c r="AC23" s="104"/>
      <c r="AD23" s="32"/>
      <c r="AE23" s="99" t="str">
        <f>O8</f>
        <v>Integration Parameters</v>
      </c>
      <c r="AF23" s="100"/>
      <c r="AG23" s="101" t="b">
        <f>SUM($O$9:$O$12)=4</f>
        <v>1</v>
      </c>
    </row>
    <row r="24" spans="1:33" s="2" customFormat="1" ht="15" customHeight="1" x14ac:dyDescent="0.3">
      <c r="A24" s="37">
        <f t="shared" si="0"/>
        <v>0</v>
      </c>
      <c r="B24" s="38"/>
      <c r="C24" s="47"/>
      <c r="D24" s="212"/>
      <c r="E24" s="212"/>
      <c r="F24" s="212"/>
      <c r="G24" s="212"/>
      <c r="H24" s="212"/>
      <c r="I24" s="40">
        <f t="array" ref="I2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15)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4" s="30">
        <f>IF(ISNA(VLOOKUP(ManipulatedVariable,ModelVariablesNames,1,FALSE)),0,1)</f>
        <v>1</v>
      </c>
      <c r="K24" s="214" t="s">
        <v>50</v>
      </c>
      <c r="L24" s="214"/>
      <c r="M24" s="28" t="s">
        <v>87</v>
      </c>
      <c r="N24" s="29"/>
      <c r="O24" s="78">
        <f t="shared" ref="O24" si="20">IF(V24=0,COUNTA(P24:Q24),ISTEXT(VLOOKUP(P24,$I$9:$I$34,1,FALSE))*COUNTA(P24)+1+COUNTA(R24)+CHOOSE(V24,(T24&lt;FinalTime)*COUNTA(T24)+2,(T24&lt;FinalTime)*COUNTA(T24)+(U24&lt;=FinalTime)*(U24&gt;T24)*COUNTA(U24)+1,COUNTA(S24)+(T24&lt;FinalTime)*COUNTA(T24)+(U24&lt;=FinalTime)*(U24&gt;T24)*COUNTA(U24)))</f>
        <v>0</v>
      </c>
      <c r="P24" s="89"/>
      <c r="Q24" s="90"/>
      <c r="R24" s="91"/>
      <c r="S24" s="92"/>
      <c r="T24" s="91"/>
      <c r="U24" s="91"/>
      <c r="V24" s="83">
        <f t="shared" si="8"/>
        <v>0</v>
      </c>
      <c r="W24" s="84">
        <f>IFERROR(INDEX(LoadVariablesNames,MATCH(0,INDEX(COUNTIF($W$16:W23,LoadVariablesNames),,),)),0)</f>
        <v>0</v>
      </c>
      <c r="X24" s="26">
        <f t="shared" ref="X24" si="21">NOT(AND(ISNA(VLOOKUP(Y24,ModelVariablesNames,1,FALSE)),NOT(ISBLANK(Y24))))*COUNTA(Y24)+COUNTA(AA24)+0.5*AB24</f>
        <v>0</v>
      </c>
      <c r="Y24" s="96"/>
      <c r="Z24" s="97"/>
      <c r="AA24" s="98"/>
      <c r="AB24" s="103" t="b">
        <v>0</v>
      </c>
      <c r="AC24" s="104"/>
      <c r="AD24" s="32"/>
      <c r="AE24" s="99" t="str">
        <f>O14</f>
        <v>Disturbances / Set Point Changes</v>
      </c>
      <c r="AF24" s="100"/>
      <c r="AG24" s="105" t="b">
        <f>OR(SUM($O$17:$O$34)=0,COUNTIFS($O$17:$O$34,"&gt;0",$O$17:$O$34,"&lt;6")=0)</f>
        <v>1</v>
      </c>
    </row>
    <row r="25" spans="1:33" s="2" customFormat="1" ht="15" customHeight="1" x14ac:dyDescent="0.3">
      <c r="A25" s="37">
        <f t="shared" si="0"/>
        <v>0</v>
      </c>
      <c r="B25" s="38"/>
      <c r="C25" s="47"/>
      <c r="D25" s="212"/>
      <c r="E25" s="212"/>
      <c r="F25" s="212"/>
      <c r="G25" s="212"/>
      <c r="H25" s="212"/>
      <c r="I25" s="40">
        <f t="array" ref="I2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16)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5" s="42">
        <f>COUNTA(ManipulatedVariableLower)</f>
        <v>1</v>
      </c>
      <c r="K25" s="215" t="s">
        <v>17</v>
      </c>
      <c r="L25" s="208" t="s">
        <v>18</v>
      </c>
      <c r="M25" s="41">
        <v>0</v>
      </c>
      <c r="N25" s="29"/>
      <c r="O25" s="78">
        <f t="shared" ref="O25" si="22">IF(V25=0,COUNTA(P25:Q25),ISTEXT(VLOOKUP(P25,$I$9:$I$34,1,FALSE))*COUNTA(P25)+1+COUNTA(R25)+CHOOSE(V25,(T25&lt;FinalTime)*COUNTA(T25)+2,(T25&lt;FinalTime)*COUNTA(T25)+(U25&lt;=FinalTime)*(U25&gt;T25)*COUNTA(U25)+1,COUNTA(S25)+(T25&lt;FinalTime)*COUNTA(T25)+(U25&lt;=FinalTime)*(U25&gt;T25)*COUNTA(U25)))</f>
        <v>0</v>
      </c>
      <c r="P25" s="89"/>
      <c r="Q25" s="90"/>
      <c r="R25" s="91"/>
      <c r="S25" s="92"/>
      <c r="T25" s="91"/>
      <c r="U25" s="91"/>
      <c r="V25" s="83">
        <f t="shared" si="8"/>
        <v>0</v>
      </c>
      <c r="W25" s="84">
        <f>IFERROR(INDEX(LoadVariablesNames,MATCH(0,INDEX(COUNTIF($W$16:W24,LoadVariablesNames),,),)),0)</f>
        <v>0</v>
      </c>
      <c r="X25" s="26">
        <f t="shared" ref="X25" si="23">NOT(AND(ISNA(VLOOKUP(Y25,ModelVariablesNames,1,FALSE)),NOT(ISBLANK(Y25))))*COUNTA(Y25)+COUNTA(AA25)+0.5*AB25</f>
        <v>0</v>
      </c>
      <c r="Y25" s="96"/>
      <c r="Z25" s="97"/>
      <c r="AA25" s="98"/>
      <c r="AB25" s="103" t="b">
        <v>0</v>
      </c>
      <c r="AC25" s="104"/>
      <c r="AD25" s="32"/>
      <c r="AE25" s="99" t="str">
        <f>O36</f>
        <v>Output Variables</v>
      </c>
      <c r="AF25" s="100"/>
      <c r="AG25" s="105" t="b">
        <f>SUM($O$38:$O$47)&gt;0</f>
        <v>1</v>
      </c>
    </row>
    <row r="26" spans="1:33" s="2" customFormat="1" ht="15" customHeight="1" thickBot="1" x14ac:dyDescent="0.35">
      <c r="A26" s="37">
        <f t="shared" si="0"/>
        <v>0</v>
      </c>
      <c r="B26" s="38"/>
      <c r="C26" s="47"/>
      <c r="D26" s="212"/>
      <c r="E26" s="212"/>
      <c r="F26" s="212"/>
      <c r="G26" s="212"/>
      <c r="H26" s="212"/>
      <c r="I26" s="40">
        <f t="array" ref="I2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17)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6" s="42">
        <f>COUNTA(ManipulatedVariableHigher)</f>
        <v>1</v>
      </c>
      <c r="K26" s="216"/>
      <c r="L26" s="48" t="s">
        <v>21</v>
      </c>
      <c r="M26" s="49">
        <v>120</v>
      </c>
      <c r="N26" s="29"/>
      <c r="O26" s="78">
        <f t="shared" ref="O26" si="24">IF(V26=0,COUNTA(P26:Q26),ISTEXT(VLOOKUP(P26,$I$9:$I$34,1,FALSE))*COUNTA(P26)+1+COUNTA(R26)+CHOOSE(V26,(T26&lt;FinalTime)*COUNTA(T26)+2,(T26&lt;FinalTime)*COUNTA(T26)+(U26&lt;=FinalTime)*(U26&gt;T26)*COUNTA(U26)+1,COUNTA(S26)+(T26&lt;FinalTime)*COUNTA(T26)+(U26&lt;=FinalTime)*(U26&gt;T26)*COUNTA(U26)))</f>
        <v>0</v>
      </c>
      <c r="P26" s="89"/>
      <c r="Q26" s="90"/>
      <c r="R26" s="91"/>
      <c r="S26" s="92"/>
      <c r="T26" s="91"/>
      <c r="U26" s="91"/>
      <c r="V26" s="83">
        <f t="shared" si="8"/>
        <v>0</v>
      </c>
      <c r="W26" s="84">
        <f>IFERROR(INDEX(LoadVariablesNames,MATCH(0,INDEX(COUNTIF($W$16:W25,LoadVariablesNames),,),)),0)</f>
        <v>0</v>
      </c>
      <c r="X26" s="26">
        <f t="shared" ref="X26" si="25">NOT(AND(ISNA(VLOOKUP(Y26,ModelVariablesNames,1,FALSE)),NOT(ISBLANK(Y26))))*COUNTA(Y26)+COUNTA(AA26)+0.5*AB26</f>
        <v>0</v>
      </c>
      <c r="Y26" s="96"/>
      <c r="Z26" s="97"/>
      <c r="AA26" s="98"/>
      <c r="AB26" s="103" t="b">
        <v>0</v>
      </c>
      <c r="AC26" s="104"/>
      <c r="AD26" s="32"/>
      <c r="AE26" s="99" t="str">
        <f>X8</f>
        <v>Charts Parameters</v>
      </c>
      <c r="AF26" s="100"/>
      <c r="AG26" s="105" t="b">
        <f>OR(SUM($X$13:$X$35)=0,AND(SUM($X$13:$X$35)&gt;0,$X$9=1))</f>
        <v>1</v>
      </c>
    </row>
    <row r="27" spans="1:33" s="2" customFormat="1" ht="15" customHeight="1" thickBot="1" x14ac:dyDescent="0.35">
      <c r="A27" s="37">
        <f t="shared" si="0"/>
        <v>0</v>
      </c>
      <c r="B27" s="38"/>
      <c r="C27" s="47"/>
      <c r="D27" s="212"/>
      <c r="E27" s="212"/>
      <c r="F27" s="212"/>
      <c r="G27" s="212"/>
      <c r="H27" s="212"/>
      <c r="I27" s="40">
        <f t="array" ref="I2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18)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7" s="54"/>
      <c r="K27" s="29"/>
      <c r="L27" s="29"/>
      <c r="M27" s="29"/>
      <c r="N27" s="29"/>
      <c r="O27" s="78">
        <f t="shared" ref="O27" si="26">IF(V27=0,COUNTA(P27:Q27),ISTEXT(VLOOKUP(P27,$I$9:$I$34,1,FALSE))*COUNTA(P27)+1+COUNTA(R27)+CHOOSE(V27,(T27&lt;FinalTime)*COUNTA(T27)+2,(T27&lt;FinalTime)*COUNTA(T27)+(U27&lt;=FinalTime)*(U27&gt;T27)*COUNTA(U27)+1,COUNTA(S27)+(T27&lt;FinalTime)*COUNTA(T27)+(U27&lt;=FinalTime)*(U27&gt;T27)*COUNTA(U27)))</f>
        <v>0</v>
      </c>
      <c r="P27" s="89"/>
      <c r="Q27" s="90"/>
      <c r="R27" s="91"/>
      <c r="S27" s="92"/>
      <c r="T27" s="91"/>
      <c r="U27" s="91"/>
      <c r="V27" s="83">
        <f t="shared" si="8"/>
        <v>0</v>
      </c>
      <c r="W27" s="84">
        <f>IFERROR(INDEX(LoadVariablesNames,MATCH(0,INDEX(COUNTIF($W$16:W26,LoadVariablesNames),,),)),0)</f>
        <v>0</v>
      </c>
      <c r="X27" s="26">
        <f t="shared" ref="X27" si="27">NOT(AND(ISNA(VLOOKUP(Y27,ModelVariablesNames,1,FALSE)),NOT(ISBLANK(Y27))))*COUNTA(Y27)+COUNTA(AA27)+0.5*AB27</f>
        <v>0</v>
      </c>
      <c r="Y27" s="96"/>
      <c r="Z27" s="97"/>
      <c r="AA27" s="98"/>
      <c r="AB27" s="103" t="b">
        <v>0</v>
      </c>
      <c r="AC27" s="104"/>
      <c r="AD27" s="32"/>
      <c r="AE27" s="44" t="str">
        <f>X11</f>
        <v>Model Variables in Charts</v>
      </c>
      <c r="AF27" s="45"/>
      <c r="AG27" s="46" t="b">
        <f>AND(COUNTIF($X$13:$X$35,"=0,5")=0,COUNTIF($X$13:$X$35,"=1")=0,COUNTIF($X$13:$X$35,"=1,5")=0)</f>
        <v>1</v>
      </c>
    </row>
    <row r="28" spans="1:33" s="2" customFormat="1" ht="15" customHeight="1" x14ac:dyDescent="0.3">
      <c r="A28" s="37">
        <f t="shared" si="0"/>
        <v>0</v>
      </c>
      <c r="B28" s="38"/>
      <c r="C28" s="47"/>
      <c r="D28" s="212"/>
      <c r="E28" s="212"/>
      <c r="F28" s="212"/>
      <c r="G28" s="212"/>
      <c r="H28" s="212"/>
      <c r="I28" s="40">
        <f t="array" ref="I2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8" s="29"/>
      <c r="K28" s="29"/>
      <c r="L28" s="29"/>
      <c r="M28" s="29"/>
      <c r="N28" s="29"/>
      <c r="O28" s="78">
        <f t="shared" ref="O28" si="28">IF(V28=0,COUNTA(P28:Q28),ISTEXT(VLOOKUP(P28,$I$9:$I$34,1,FALSE))*COUNTA(P28)+1+COUNTA(R28)+CHOOSE(V28,(T28&lt;FinalTime)*COUNTA(T28)+2,(T28&lt;FinalTime)*COUNTA(T28)+(U28&lt;=FinalTime)*(U28&gt;T28)*COUNTA(U28)+1,COUNTA(S28)+(T28&lt;FinalTime)*COUNTA(T28)+(U28&lt;=FinalTime)*(U28&gt;T28)*COUNTA(U28)))</f>
        <v>0</v>
      </c>
      <c r="P28" s="89"/>
      <c r="Q28" s="90"/>
      <c r="R28" s="91"/>
      <c r="S28" s="92"/>
      <c r="T28" s="91"/>
      <c r="U28" s="91"/>
      <c r="V28" s="83">
        <f t="shared" si="8"/>
        <v>0</v>
      </c>
      <c r="W28" s="84">
        <f>IFERROR(INDEX(LoadVariablesNames,MATCH(0,INDEX(COUNTIF($W$16:W27,LoadVariablesNames),,),)),0)</f>
        <v>0</v>
      </c>
      <c r="X28" s="26">
        <f t="shared" ref="X28" si="29">NOT(AND(ISNA(VLOOKUP(Y28,ModelVariablesNames,1,FALSE)),NOT(ISBLANK(Y28))))*COUNTA(Y28)+COUNTA(AA28)+0.5*AB28</f>
        <v>0</v>
      </c>
      <c r="Y28" s="96"/>
      <c r="Z28" s="97"/>
      <c r="AA28" s="98"/>
      <c r="AB28" s="103" t="b">
        <v>0</v>
      </c>
      <c r="AC28" s="104"/>
      <c r="AD28" s="32"/>
      <c r="AE28" s="50"/>
      <c r="AF28" s="51"/>
      <c r="AG28" s="52"/>
    </row>
    <row r="29" spans="1:33" s="2" customFormat="1" ht="15" customHeight="1" x14ac:dyDescent="0.3">
      <c r="A29" s="37">
        <f t="shared" si="0"/>
        <v>0</v>
      </c>
      <c r="B29" s="38"/>
      <c r="C29" s="47"/>
      <c r="D29" s="212"/>
      <c r="E29" s="212"/>
      <c r="F29" s="212"/>
      <c r="G29" s="212"/>
      <c r="H29" s="212"/>
      <c r="I29" s="40">
        <f t="array" ref="I2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29" s="29"/>
      <c r="L29" s="29"/>
      <c r="M29" s="29"/>
      <c r="O29" s="78">
        <f t="shared" ref="O29" si="30">IF(V29=0,COUNTA(P29:Q29),ISTEXT(VLOOKUP(P29,$I$9:$I$34,1,FALSE))*COUNTA(P29)+1+COUNTA(R29)+CHOOSE(V29,(T29&lt;FinalTime)*COUNTA(T29)+2,(T29&lt;FinalTime)*COUNTA(T29)+(U29&lt;=FinalTime)*(U29&gt;T29)*COUNTA(U29)+1,COUNTA(S29)+(T29&lt;FinalTime)*COUNTA(T29)+(U29&lt;=FinalTime)*(U29&gt;T29)*COUNTA(U29)))</f>
        <v>0</v>
      </c>
      <c r="P29" s="89"/>
      <c r="Q29" s="90"/>
      <c r="R29" s="91"/>
      <c r="S29" s="92"/>
      <c r="T29" s="91"/>
      <c r="U29" s="91"/>
      <c r="V29" s="83">
        <f t="shared" si="8"/>
        <v>0</v>
      </c>
      <c r="W29" s="84">
        <f>IFERROR(INDEX(LoadVariablesNames,MATCH(0,INDEX(COUNTIF($W$16:W28,LoadVariablesNames),,),)),0)</f>
        <v>0</v>
      </c>
      <c r="X29" s="26">
        <f t="shared" ref="X29" si="31">NOT(AND(ISNA(VLOOKUP(Y29,ModelVariablesNames,1,FALSE)),NOT(ISBLANK(Y29))))*COUNTA(Y29)+COUNTA(AA29)+0.5*AB29</f>
        <v>0</v>
      </c>
      <c r="Y29" s="96"/>
      <c r="Z29" s="97"/>
      <c r="AA29" s="98"/>
      <c r="AB29" s="103" t="b">
        <v>0</v>
      </c>
      <c r="AC29" s="104"/>
      <c r="AD29" s="4"/>
      <c r="AE29" s="4"/>
      <c r="AF29" s="4"/>
      <c r="AG29" s="4"/>
    </row>
    <row r="30" spans="1:33" s="2" customFormat="1" ht="15" customHeight="1" x14ac:dyDescent="0.35">
      <c r="A30" s="37">
        <f t="shared" si="0"/>
        <v>0</v>
      </c>
      <c r="B30" s="38"/>
      <c r="C30" s="47"/>
      <c r="D30" s="206"/>
      <c r="E30" s="206"/>
      <c r="F30" s="206"/>
      <c r="G30" s="206"/>
      <c r="H30" s="206"/>
      <c r="I30" s="40">
        <f t="array" ref="I3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0" s="29"/>
      <c r="L30" s="29"/>
      <c r="M30" s="29"/>
      <c r="O30" s="78">
        <f t="shared" ref="O30" si="32">IF(V30=0,COUNTA(P30:Q30),ISTEXT(VLOOKUP(P30,$I$9:$I$34,1,FALSE))*COUNTA(P30)+1+COUNTA(R30)+CHOOSE(V30,(T30&lt;FinalTime)*COUNTA(T30)+2,(T30&lt;FinalTime)*COUNTA(T30)+(U30&lt;=FinalTime)*(U30&gt;T30)*COUNTA(U30)+1,COUNTA(S30)+(T30&lt;FinalTime)*COUNTA(T30)+(U30&lt;=FinalTime)*(U30&gt;T30)*COUNTA(U30)))</f>
        <v>0</v>
      </c>
      <c r="P30" s="89"/>
      <c r="Q30" s="90"/>
      <c r="R30" s="91"/>
      <c r="S30" s="92"/>
      <c r="T30" s="91"/>
      <c r="U30" s="91"/>
      <c r="V30" s="83">
        <f t="shared" si="8"/>
        <v>0</v>
      </c>
      <c r="W30" s="84">
        <f>IFERROR(INDEX(LoadVariablesNames,MATCH(0,INDEX(COUNTIF($W$16:W29,LoadVariablesNames),,),)),0)</f>
        <v>0</v>
      </c>
      <c r="X30" s="26">
        <f t="shared" ref="X30" si="33">NOT(AND(ISNA(VLOOKUP(Y30,ModelVariablesNames,1,FALSE)),NOT(ISBLANK(Y30))))*COUNTA(Y30)+COUNTA(AA30)+0.5*AB30</f>
        <v>0</v>
      </c>
      <c r="Y30" s="96"/>
      <c r="Z30" s="97"/>
      <c r="AA30" s="98"/>
      <c r="AB30" s="103" t="b">
        <v>0</v>
      </c>
      <c r="AC30" s="104"/>
      <c r="AD30" s="85" t="s">
        <v>51</v>
      </c>
      <c r="AE30" s="50"/>
      <c r="AF30" s="51"/>
      <c r="AG30" s="52"/>
    </row>
    <row r="31" spans="1:33" s="2" customFormat="1" ht="15" customHeight="1" x14ac:dyDescent="0.3">
      <c r="A31" s="37">
        <f t="shared" si="0"/>
        <v>0</v>
      </c>
      <c r="B31" s="38"/>
      <c r="C31" s="47"/>
      <c r="D31" s="206"/>
      <c r="E31" s="206"/>
      <c r="F31" s="206"/>
      <c r="G31" s="206"/>
      <c r="H31" s="206"/>
      <c r="I31" s="40">
        <f t="array" ref="I3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1" s="29"/>
      <c r="L31" s="29"/>
      <c r="M31" s="29"/>
      <c r="O31" s="78">
        <f t="shared" ref="O31" si="34">IF(V31=0,COUNTA(P31:Q31),ISTEXT(VLOOKUP(P31,$I$9:$I$34,1,FALSE))*COUNTA(P31)+1+COUNTA(R31)+CHOOSE(V31,(T31&lt;FinalTime)*COUNTA(T31)+2,(T31&lt;FinalTime)*COUNTA(T31)+(U31&lt;=FinalTime)*(U31&gt;T31)*COUNTA(U31)+1,COUNTA(S31)+(T31&lt;FinalTime)*COUNTA(T31)+(U31&lt;=FinalTime)*(U31&gt;T31)*COUNTA(U31)))</f>
        <v>0</v>
      </c>
      <c r="P31" s="89"/>
      <c r="Q31" s="90"/>
      <c r="R31" s="91"/>
      <c r="S31" s="92"/>
      <c r="T31" s="91"/>
      <c r="U31" s="91"/>
      <c r="V31" s="83">
        <f t="shared" si="8"/>
        <v>0</v>
      </c>
      <c r="W31" s="84">
        <f>IFERROR(INDEX(LoadVariablesNames,MATCH(0,INDEX(COUNTIF($W$16:W30,LoadVariablesNames),,),)),0)</f>
        <v>0</v>
      </c>
      <c r="X31" s="26">
        <f t="shared" ref="X31" si="35">NOT(AND(ISNA(VLOOKUP(Y31,ModelVariablesNames,1,FALSE)),NOT(ISBLANK(Y31))))*COUNTA(Y31)+COUNTA(AA31)+0.5*AB31</f>
        <v>0</v>
      </c>
      <c r="Y31" s="96"/>
      <c r="Z31" s="97"/>
      <c r="AA31" s="98"/>
      <c r="AB31" s="103" t="b">
        <v>0</v>
      </c>
      <c r="AC31" s="104"/>
      <c r="AD31" s="57" t="s">
        <v>52</v>
      </c>
      <c r="AE31" s="50"/>
      <c r="AF31" s="51"/>
      <c r="AG31" s="93" t="b">
        <f>COUNTIF(AG33:AG45,"=PRAVDA")=COUNTA(AG33:AG45)</f>
        <v>0</v>
      </c>
    </row>
    <row r="32" spans="1:33" s="2" customFormat="1" ht="15" customHeight="1" thickBot="1" x14ac:dyDescent="0.35">
      <c r="A32" s="37">
        <f t="shared" si="0"/>
        <v>0</v>
      </c>
      <c r="B32" s="38"/>
      <c r="C32" s="47"/>
      <c r="D32" s="212"/>
      <c r="E32" s="212"/>
      <c r="F32" s="212"/>
      <c r="G32" s="212"/>
      <c r="H32" s="212"/>
      <c r="I32" s="40">
        <f t="array" ref="I3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2" s="29"/>
      <c r="K32" s="106"/>
      <c r="L32" s="29"/>
      <c r="M32" s="29"/>
      <c r="N32" s="29"/>
      <c r="O32" s="78">
        <f t="shared" ref="O32" si="36">IF(V32=0,COUNTA(P32:Q32),ISTEXT(VLOOKUP(P32,$I$9:$I$34,1,FALSE))*COUNTA(P32)+1+COUNTA(R32)+CHOOSE(V32,(T32&lt;FinalTime)*COUNTA(T32)+2,(T32&lt;FinalTime)*COUNTA(T32)+(U32&lt;=FinalTime)*(U32&gt;T32)*COUNTA(U32)+1,COUNTA(S32)+(T32&lt;FinalTime)*COUNTA(T32)+(U32&lt;=FinalTime)*(U32&gt;T32)*COUNTA(U32)))</f>
        <v>0</v>
      </c>
      <c r="P32" s="89"/>
      <c r="Q32" s="90"/>
      <c r="R32" s="91"/>
      <c r="S32" s="92"/>
      <c r="T32" s="91"/>
      <c r="U32" s="91"/>
      <c r="V32" s="83">
        <f t="shared" si="8"/>
        <v>0</v>
      </c>
      <c r="W32" s="84">
        <f>IFERROR(INDEX(LoadVariablesNames,MATCH(0,INDEX(COUNTIF($W$16:W31,LoadVariablesNames),,),)),0)</f>
        <v>0</v>
      </c>
      <c r="X32" s="26">
        <f t="shared" ref="X32" si="37">NOT(AND(ISNA(VLOOKUP(Y32,ModelVariablesNames,1,FALSE)),NOT(ISBLANK(Y32))))*COUNTA(Y32)+COUNTA(AA32)+0.5*AB32</f>
        <v>0</v>
      </c>
      <c r="Y32" s="96"/>
      <c r="Z32" s="97"/>
      <c r="AA32" s="98"/>
      <c r="AB32" s="103" t="b">
        <v>0</v>
      </c>
      <c r="AC32" s="104"/>
      <c r="AD32" s="94" t="str">
        <f>A7</f>
        <v>MODEL</v>
      </c>
      <c r="AE32" s="50"/>
      <c r="AF32" s="51"/>
      <c r="AG32" s="107"/>
    </row>
    <row r="33" spans="1:33" s="2" customFormat="1" ht="15" customHeight="1" x14ac:dyDescent="0.3">
      <c r="A33" s="37">
        <f t="shared" si="0"/>
        <v>0</v>
      </c>
      <c r="B33" s="38"/>
      <c r="C33" s="47"/>
      <c r="D33" s="212"/>
      <c r="E33" s="212"/>
      <c r="F33" s="212"/>
      <c r="G33" s="212"/>
      <c r="H33" s="212"/>
      <c r="I33" s="40">
        <f t="array" ref="I3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3" s="29"/>
      <c r="K33" s="29"/>
      <c r="L33" s="29"/>
      <c r="M33" s="29"/>
      <c r="N33" s="29"/>
      <c r="O33" s="78">
        <f t="shared" ref="O33" si="38">IF(V33=0,COUNTA(P33:Q33),ISTEXT(VLOOKUP(P33,$I$9:$I$34,1,FALSE))*COUNTA(P33)+1+COUNTA(R33)+CHOOSE(V33,(T33&lt;FinalTime)*COUNTA(T33)+2,(T33&lt;FinalTime)*COUNTA(T33)+(U33&lt;=FinalTime)*(U33&gt;T33)*COUNTA(U33)+1,COUNTA(S33)+(T33&lt;FinalTime)*COUNTA(T33)+(U33&lt;=FinalTime)*(U33&gt;T33)*COUNTA(U33)))</f>
        <v>0</v>
      </c>
      <c r="P33" s="89"/>
      <c r="Q33" s="90"/>
      <c r="R33" s="91"/>
      <c r="S33" s="92"/>
      <c r="T33" s="91"/>
      <c r="U33" s="91"/>
      <c r="V33" s="83">
        <f t="shared" si="8"/>
        <v>0</v>
      </c>
      <c r="W33" s="84">
        <f>IFERROR(INDEX(LoadVariablesNames,MATCH(0,INDEX(COUNTIF($W$16:W32,LoadVariablesNames),,),)),0)</f>
        <v>0</v>
      </c>
      <c r="X33" s="26">
        <f t="shared" ref="X33" si="39">NOT(AND(ISNA(VLOOKUP(Y33,ModelVariablesNames,1,FALSE)),NOT(ISBLANK(Y33))))*COUNTA(Y33)+COUNTA(AA33)+0.5*AB33</f>
        <v>0</v>
      </c>
      <c r="Y33" s="96"/>
      <c r="Z33" s="97"/>
      <c r="AA33" s="98"/>
      <c r="AB33" s="103" t="b">
        <v>0</v>
      </c>
      <c r="AC33" s="104"/>
      <c r="AD33" s="32"/>
      <c r="AE33" s="33" t="str">
        <f>A8</f>
        <v>Model Variables and Constants</v>
      </c>
      <c r="AF33" s="34"/>
      <c r="AG33" s="35" t="b">
        <f>AND(COUNTIF($A$10:$A$34,"=2")&gt;0,COUNTIF($A$10:$A$34,"=1")=0)</f>
        <v>1</v>
      </c>
    </row>
    <row r="34" spans="1:33" s="2" customFormat="1" ht="15" customHeight="1" thickBot="1" x14ac:dyDescent="0.35">
      <c r="A34" s="37">
        <f t="shared" si="0"/>
        <v>0</v>
      </c>
      <c r="B34" s="207"/>
      <c r="C34" s="108"/>
      <c r="D34" s="213"/>
      <c r="E34" s="213"/>
      <c r="F34" s="213"/>
      <c r="G34" s="213"/>
      <c r="H34" s="213"/>
      <c r="I34" s="40">
        <f t="array" ref="I3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4" s="29"/>
      <c r="K34" s="29"/>
      <c r="L34" s="29"/>
      <c r="M34" s="29"/>
      <c r="N34" s="29"/>
      <c r="O34" s="78">
        <f t="shared" ref="O34" si="40">IF(V34=0,COUNTA(P34:Q34),ISTEXT(VLOOKUP(P34,$I$9:$I$34,1,FALSE))*COUNTA(P34)+1+COUNTA(R34)+CHOOSE(V34,(T34&lt;FinalTime)*COUNTA(T34)+2,(T34&lt;FinalTime)*COUNTA(T34)+(U34&lt;=FinalTime)*(U34&gt;T34)*COUNTA(U34)+1,COUNTA(S34)+(T34&lt;FinalTime)*COUNTA(T34)+(U34&lt;=FinalTime)*(U34&gt;T34)*COUNTA(U34)))</f>
        <v>0</v>
      </c>
      <c r="P34" s="109"/>
      <c r="Q34" s="110"/>
      <c r="R34" s="111"/>
      <c r="S34" s="112"/>
      <c r="T34" s="111"/>
      <c r="U34" s="111"/>
      <c r="V34" s="83">
        <f t="shared" si="8"/>
        <v>0</v>
      </c>
      <c r="W34" s="84">
        <f>IFERROR(INDEX(LoadVariablesNames,MATCH(0,INDEX(COUNTIF($W$16:W33,LoadVariablesNames),,),)),0)</f>
        <v>0</v>
      </c>
      <c r="X34" s="26">
        <f t="shared" ref="X34" si="41">NOT(AND(ISNA(VLOOKUP(Y34,ModelVariablesNames,1,FALSE)),NOT(ISBLANK(Y34))))*COUNTA(Y34)+COUNTA(AA34)+0.5*AB34</f>
        <v>0</v>
      </c>
      <c r="Y34" s="113"/>
      <c r="Z34" s="114"/>
      <c r="AA34" s="115"/>
      <c r="AB34" s="103" t="b">
        <v>0</v>
      </c>
      <c r="AC34" s="104"/>
      <c r="AD34" s="32"/>
      <c r="AE34" s="99" t="str">
        <f>A36</f>
        <v>Model First-order ODEs</v>
      </c>
      <c r="AF34" s="100"/>
      <c r="AG34" s="101" t="b">
        <f>AND(COUNTIF($A$38:$A$47,"=2")&gt;0,COUNTIF($A$38:$A$47,"=1")=0)</f>
        <v>1</v>
      </c>
    </row>
    <row r="35" spans="1:33" s="2" customFormat="1" ht="15" customHeight="1" x14ac:dyDescent="0.3">
      <c r="A35" s="116"/>
      <c r="B35" s="54"/>
      <c r="C35" s="54"/>
      <c r="D35" s="54"/>
      <c r="E35" s="117"/>
      <c r="F35" s="54"/>
      <c r="G35" s="117"/>
      <c r="H35" s="54"/>
      <c r="I35" s="54"/>
      <c r="J35" s="29"/>
      <c r="K35" s="29"/>
      <c r="L35" s="29"/>
      <c r="M35" s="29"/>
      <c r="N35" s="29"/>
      <c r="O35" s="61"/>
      <c r="P35" s="61"/>
      <c r="R35" s="118"/>
      <c r="S35" s="118"/>
      <c r="T35" s="118"/>
      <c r="U35" s="118"/>
      <c r="X35" s="119"/>
      <c r="Y35" s="119"/>
      <c r="Z35" s="119"/>
      <c r="AA35" s="119"/>
      <c r="AB35" s="119"/>
      <c r="AC35" s="104"/>
      <c r="AD35" s="102" t="str">
        <f>J7</f>
        <v>REGULATORY LOOP</v>
      </c>
      <c r="AE35" s="50"/>
      <c r="AF35" s="51"/>
      <c r="AG35" s="101"/>
    </row>
    <row r="36" spans="1:33" s="2" customFormat="1" ht="15" customHeight="1" thickBot="1" x14ac:dyDescent="0.35">
      <c r="A36" s="24" t="s">
        <v>53</v>
      </c>
      <c r="B36" s="24"/>
      <c r="C36" s="61"/>
      <c r="D36" s="61"/>
      <c r="E36" s="61"/>
      <c r="F36" s="61"/>
      <c r="G36" s="61"/>
      <c r="H36" s="61"/>
      <c r="I36" s="29"/>
      <c r="J36" s="29"/>
      <c r="K36" s="29"/>
      <c r="L36" s="29"/>
      <c r="M36" s="29"/>
      <c r="N36" s="29"/>
      <c r="O36" s="24" t="s">
        <v>54</v>
      </c>
      <c r="P36" s="61"/>
      <c r="R36" s="118"/>
      <c r="S36" s="118"/>
      <c r="T36" s="118"/>
      <c r="U36" s="118"/>
      <c r="X36" s="24" t="s">
        <v>57</v>
      </c>
      <c r="Y36" s="29"/>
      <c r="Z36" s="29"/>
      <c r="AA36" s="29"/>
      <c r="AC36" s="104"/>
      <c r="AD36" s="32"/>
      <c r="AE36" s="99" t="str">
        <f>J8</f>
        <v>Measuring Element (Zero-order System)</v>
      </c>
      <c r="AF36" s="100"/>
      <c r="AG36" s="101" t="b">
        <f>SUM($J$9:$J$11)=3</f>
        <v>1</v>
      </c>
    </row>
    <row r="37" spans="1:33" s="2" customFormat="1" ht="15" customHeight="1" thickBot="1" x14ac:dyDescent="0.35">
      <c r="A37" s="24"/>
      <c r="B37" s="209" t="s">
        <v>55</v>
      </c>
      <c r="C37" s="25" t="s">
        <v>10</v>
      </c>
      <c r="D37" s="209" t="s">
        <v>56</v>
      </c>
      <c r="E37" s="209"/>
      <c r="F37" s="209"/>
      <c r="G37" s="209"/>
      <c r="H37" s="209"/>
      <c r="I37" s="29"/>
      <c r="J37" s="29"/>
      <c r="K37" s="29"/>
      <c r="L37" s="29"/>
      <c r="M37" s="29"/>
      <c r="N37" s="29"/>
      <c r="O37" s="24"/>
      <c r="P37" s="120" t="s">
        <v>9</v>
      </c>
      <c r="R37" s="121"/>
      <c r="S37" s="118"/>
      <c r="T37" s="118"/>
      <c r="U37" s="118"/>
      <c r="X37" s="77"/>
      <c r="Y37" s="209" t="s">
        <v>9</v>
      </c>
      <c r="Z37" s="55" t="s">
        <v>25</v>
      </c>
      <c r="AA37" s="56" t="s">
        <v>26</v>
      </c>
      <c r="AB37" s="140"/>
      <c r="AC37" s="104"/>
      <c r="AD37" s="32"/>
      <c r="AE37" s="99" t="str">
        <f>J13</f>
        <v>Controller</v>
      </c>
      <c r="AF37" s="100"/>
      <c r="AG37" s="101" t="b">
        <f>AND(SUM(J14:J16,J18)=4,IF(Action="",FALSE,CHOOSE(N18,COUNTA(r0)=1,COUNTA(r0,Ti)=2,COUNTA(r0,Td)=2,COUNTA(r0,Ti,Td)=3)))</f>
        <v>1</v>
      </c>
    </row>
    <row r="38" spans="1:33" s="2" customFormat="1" ht="15" customHeight="1" x14ac:dyDescent="0.3">
      <c r="A38" s="122">
        <f t="shared" ref="A38" si="42">AND(COUNTA(B38),COUNTIF(ModelODEsVariables,B38)=1)+COUNTA(C38)</f>
        <v>2</v>
      </c>
      <c r="B38" s="123" t="s">
        <v>84</v>
      </c>
      <c r="C38" s="124">
        <f>C12/C13*(C10-C11)+C14*C15/C13/C16/C17</f>
        <v>0</v>
      </c>
      <c r="D38" s="125" t="str">
        <f>IFERROR([1]!SYMBOLIC(C38,$B$10:$C$34),"")</f>
        <v>=F/V*(T1-T2)+P*eta/V/ro/cp</v>
      </c>
      <c r="E38" s="125"/>
      <c r="F38" s="126"/>
      <c r="G38" s="126"/>
      <c r="H38" s="126"/>
      <c r="I38" s="40" t="str">
        <f t="array" ref="I38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1)),IF(ISBLANK(ModelODEsVariables),"",IF(ISNUMBER(ModelODEsVariables),COUNTIF(ModelODEsVariables,"&lt;"&amp;ModelODEsVariables),COUNTIF(ModelODEsVariables,"&lt;"&amp;ModelODEsVariables)+SUM(IF(ISNUMBER(ModelODEsVariables),1,0))+1)),0)),)</f>
        <v>T2</v>
      </c>
      <c r="J38" s="29"/>
      <c r="K38" s="29"/>
      <c r="L38" s="29"/>
      <c r="M38" s="29"/>
      <c r="N38" s="29"/>
      <c r="O38" s="42">
        <f t="shared" ref="O38" si="43">IF(OR(COUNTA(P38)=0,COUNTIF(OutputVariables,P38)&gt;1,ISNA(VLOOKUP(P38,ModelVariablesTable,1,FALSE))),0,1)</f>
        <v>1</v>
      </c>
      <c r="P38" s="127" t="s">
        <v>84</v>
      </c>
      <c r="Q38" s="128" t="str">
        <f t="array" ref="Q38">IFERROR(INDEX($I$10:$I$47,MATCH(0,COUNTIF($Q$37:Q37,$I$10:$I$47)+IF(COUNTIF($I$10:$I$47,$I$10:$I$47)&gt;1,0,1),0)),0)</f>
        <v>T2</v>
      </c>
      <c r="R38" s="121"/>
      <c r="S38" s="118"/>
      <c r="T38" s="129"/>
      <c r="U38" s="129"/>
      <c r="V38" s="29"/>
      <c r="W38" s="29"/>
      <c r="X38" s="141">
        <f>COUNTA(Y38)+COUNTA(AA38)+0.5*AB38</f>
        <v>2</v>
      </c>
      <c r="Y38" s="142" t="s">
        <v>33</v>
      </c>
      <c r="Z38" s="143"/>
      <c r="AA38" s="66">
        <v>2</v>
      </c>
      <c r="AB38" s="67" t="b">
        <v>0</v>
      </c>
      <c r="AD38" s="32"/>
      <c r="AE38" s="99" t="str">
        <f>J23</f>
        <v>Final Control Element (Zero-order System)</v>
      </c>
      <c r="AF38" s="100"/>
      <c r="AG38" s="101" t="b">
        <f>IF(SUM($J$24:$J$26)=3,TRUE,FALSE)</f>
        <v>1</v>
      </c>
    </row>
    <row r="39" spans="1:33" s="2" customFormat="1" ht="15" customHeight="1" x14ac:dyDescent="0.3">
      <c r="A39" s="122">
        <f t="shared" ref="A39" si="44">AND(COUNTA(B39),COUNTIF(ModelODEsVariables,B39)=1)+COUNTA(C39)</f>
        <v>0</v>
      </c>
      <c r="B39" s="130"/>
      <c r="C39" s="124"/>
      <c r="D39" s="125" t="str">
        <f>IFERROR([1]!SYMBOLIC(C39,$B$10:$C$34),"")</f>
        <v/>
      </c>
      <c r="E39" s="131"/>
      <c r="F39" s="132"/>
      <c r="G39" s="132"/>
      <c r="H39" s="132"/>
      <c r="I39" s="40">
        <f t="array" ref="I39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2)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39" s="29"/>
      <c r="K39" s="29"/>
      <c r="L39" s="29"/>
      <c r="M39" s="29"/>
      <c r="N39" s="29"/>
      <c r="O39" s="42">
        <f t="shared" ref="O39" si="45">IF(OR(COUNTA(P39)=0,COUNTIF(OutputVariables,P39)&gt;1,ISNA(VLOOKUP(P39,ModelVariablesTable,1,FALSE))),0,1)</f>
        <v>0</v>
      </c>
      <c r="P39" s="133"/>
      <c r="Q39" s="128">
        <f t="array" ref="Q39">IFERROR(INDEX($I$10:$I$47,MATCH(0,COUNTIF($Q$37:Q38,$I$10:$I$47)+IF(COUNTIF($I$10:$I$47,$I$10:$I$47)&gt;1,0,1),0)),0)</f>
        <v>0</v>
      </c>
      <c r="R39" s="121"/>
      <c r="S39" s="118"/>
      <c r="T39" s="129"/>
      <c r="U39" s="129"/>
      <c r="V39" s="29"/>
      <c r="W39" s="29"/>
      <c r="X39" s="141">
        <f>COUNTA(Y39)+COUNTA(AA39)+0.5*AB39</f>
        <v>2</v>
      </c>
      <c r="Y39" s="144" t="s">
        <v>109</v>
      </c>
      <c r="Z39" s="145"/>
      <c r="AA39" s="72">
        <v>3</v>
      </c>
      <c r="AB39" s="67" t="b">
        <v>0</v>
      </c>
      <c r="AD39" s="102" t="str">
        <f>O7</f>
        <v>SIMULATION</v>
      </c>
      <c r="AE39" s="50"/>
      <c r="AF39" s="51"/>
      <c r="AG39" s="101"/>
    </row>
    <row r="40" spans="1:33" s="2" customFormat="1" ht="15" customHeight="1" thickBot="1" x14ac:dyDescent="0.35">
      <c r="A40" s="122">
        <f t="shared" ref="A40" si="46">AND(COUNTA(B40),COUNTIF(ModelODEsVariables,B40)=1)+COUNTA(C40)</f>
        <v>0</v>
      </c>
      <c r="B40" s="130"/>
      <c r="C40" s="124"/>
      <c r="D40" s="125" t="str">
        <f>IFERROR([1]!SYMBOLIC(C40,$B$10:$C$34),"")</f>
        <v/>
      </c>
      <c r="E40" s="131"/>
      <c r="F40" s="132"/>
      <c r="G40" s="132"/>
      <c r="H40" s="132"/>
      <c r="I40" s="40">
        <f t="array" ref="I40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3)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0" s="29"/>
      <c r="K40" s="29"/>
      <c r="L40" s="29"/>
      <c r="M40" s="29"/>
      <c r="N40" s="29"/>
      <c r="O40" s="42">
        <f t="shared" ref="O40" si="47">IF(OR(COUNTA(P40)=0,COUNTIF(OutputVariables,P40)&gt;1,ISNA(VLOOKUP(P40,ModelVariablesTable,1,FALSE))),0,1)</f>
        <v>0</v>
      </c>
      <c r="P40" s="133"/>
      <c r="Q40" s="128">
        <f t="array" ref="Q40">IFERROR(INDEX($I$10:$I$47,MATCH(0,COUNTIF($Q$37:Q39,$I$10:$I$47)+IF(COUNTIF($I$10:$I$47,$I$10:$I$47)&gt;1,0,1),0)),0)</f>
        <v>0</v>
      </c>
      <c r="R40" s="121"/>
      <c r="S40" s="118"/>
      <c r="T40" s="129"/>
      <c r="U40" s="129"/>
      <c r="V40" s="29"/>
      <c r="W40" s="29"/>
      <c r="X40" s="141">
        <f>COUNTA(Y40)+COUNTA(AA40)+0.5*AB40</f>
        <v>0</v>
      </c>
      <c r="Y40" s="146"/>
      <c r="Z40" s="147"/>
      <c r="AA40" s="115"/>
      <c r="AB40" s="67" t="b">
        <v>0</v>
      </c>
      <c r="AD40" s="32"/>
      <c r="AE40" s="99" t="str">
        <f>O8</f>
        <v>Integration Parameters</v>
      </c>
      <c r="AF40" s="100"/>
      <c r="AG40" s="101" t="b">
        <f>SUM($O$9:$O$12)=4</f>
        <v>1</v>
      </c>
    </row>
    <row r="41" spans="1:33" s="2" customFormat="1" ht="15" customHeight="1" x14ac:dyDescent="0.3">
      <c r="A41" s="122">
        <f t="shared" ref="A41" si="48">AND(COUNTA(B41),COUNTIF(ModelODEsVariables,B41)=1)+COUNTA(C41)</f>
        <v>0</v>
      </c>
      <c r="B41" s="130"/>
      <c r="C41" s="124"/>
      <c r="D41" s="125" t="str">
        <f>IFERROR([1]!SYMBOLIC(C41,$B$10:$C$34),"")</f>
        <v/>
      </c>
      <c r="E41" s="131"/>
      <c r="F41" s="132"/>
      <c r="G41" s="132"/>
      <c r="H41" s="132"/>
      <c r="I41" s="40">
        <f t="array" ref="I41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4)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1" s="29"/>
      <c r="K41" s="29"/>
      <c r="L41" s="29"/>
      <c r="M41" s="29"/>
      <c r="N41" s="29"/>
      <c r="O41" s="42">
        <f t="shared" ref="O41" si="49">IF(OR(COUNTA(P41)=0,COUNTIF(OutputVariables,P41)&gt;1,ISNA(VLOOKUP(P41,ModelVariablesTable,1,FALSE))),0,1)</f>
        <v>0</v>
      </c>
      <c r="P41" s="133"/>
      <c r="Q41" s="128">
        <f t="array" ref="Q41">IFERROR(INDEX($I$10:$I$47,MATCH(0,COUNTIF($Q$37:Q40,$I$10:$I$47)+IF(COUNTIF($I$10:$I$47,$I$10:$I$47)&gt;1,0,1),0)),0)</f>
        <v>0</v>
      </c>
      <c r="R41" s="121"/>
      <c r="S41" s="118"/>
      <c r="T41" s="129"/>
      <c r="U41" s="129"/>
      <c r="V41" s="29"/>
      <c r="W41" s="29"/>
      <c r="AD41" s="32"/>
      <c r="AE41" s="99" t="str">
        <f>O14</f>
        <v>Disturbances / Set Point Changes</v>
      </c>
      <c r="AF41" s="100"/>
      <c r="AG41" s="105" t="b">
        <f>OR(SUM($O$17:$O$34)=0,COUNTIFS($O$17:$O$34,"&gt;0",$O$17:$O$34,"&lt;6")=0)</f>
        <v>1</v>
      </c>
    </row>
    <row r="42" spans="1:33" s="2" customFormat="1" ht="15" customHeight="1" x14ac:dyDescent="0.3">
      <c r="A42" s="122">
        <f t="shared" ref="A42" si="50">AND(COUNTA(B42),COUNTIF(ModelODEsVariables,B42)=1)+COUNTA(C42)</f>
        <v>0</v>
      </c>
      <c r="B42" s="130"/>
      <c r="C42" s="124"/>
      <c r="D42" s="125" t="str">
        <f>IFERROR([1]!SYMBOLIC(C42,$B$10:$C$34),"")</f>
        <v/>
      </c>
      <c r="E42" s="131"/>
      <c r="F42" s="132"/>
      <c r="G42" s="132"/>
      <c r="H42" s="132"/>
      <c r="I42" s="40">
        <f t="array" ref="I42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5)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2" s="29"/>
      <c r="K42" s="29"/>
      <c r="L42" s="29"/>
      <c r="M42" s="29"/>
      <c r="N42" s="29"/>
      <c r="O42" s="42">
        <f t="shared" ref="O42" si="51">IF(OR(COUNTA(P42)=0,COUNTIF(OutputVariables,P42)&gt;1,ISNA(VLOOKUP(P42,ModelVariablesTable,1,FALSE))),0,1)</f>
        <v>0</v>
      </c>
      <c r="P42" s="133"/>
      <c r="Q42" s="128">
        <f t="array" ref="Q42">IFERROR(INDEX($I$10:$I$47,MATCH(0,COUNTIF($Q$37:Q41,$I$10:$I$47)+IF(COUNTIF($I$10:$I$47,$I$10:$I$47)&gt;1,0,1),0)),0)</f>
        <v>0</v>
      </c>
      <c r="R42" s="121"/>
      <c r="S42" s="118"/>
      <c r="T42" s="129"/>
      <c r="U42" s="129"/>
      <c r="V42" s="29"/>
      <c r="W42" s="29"/>
      <c r="AD42" s="32"/>
      <c r="AE42" s="99" t="str">
        <f>O36</f>
        <v>Output Variables</v>
      </c>
      <c r="AF42" s="100"/>
      <c r="AG42" s="105" t="b">
        <f>SUM($O$38:$O$47)&gt;0</f>
        <v>1</v>
      </c>
    </row>
    <row r="43" spans="1:33" s="2" customFormat="1" ht="15" customHeight="1" x14ac:dyDescent="0.3">
      <c r="A43" s="122">
        <f t="shared" ref="A43" si="52">AND(COUNTA(B43),COUNTIF(ModelODEsVariables,B43)=1)+COUNTA(C43)</f>
        <v>0</v>
      </c>
      <c r="B43" s="130"/>
      <c r="C43" s="124"/>
      <c r="D43" s="125" t="str">
        <f>IFERROR([1]!SYMBOLIC(C43,$B$10:$C$34),"")</f>
        <v/>
      </c>
      <c r="E43" s="131"/>
      <c r="F43" s="132"/>
      <c r="G43" s="132"/>
      <c r="H43" s="132"/>
      <c r="I43" s="40">
        <f t="array" ref="I43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6)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3" s="29"/>
      <c r="K43" s="29"/>
      <c r="L43" s="29"/>
      <c r="M43" s="29"/>
      <c r="N43" s="29"/>
      <c r="O43" s="42">
        <f t="shared" ref="O43" si="53">IF(OR(COUNTA(P43)=0,COUNTIF(OutputVariables,P43)&gt;1,ISNA(VLOOKUP(P43,ModelVariablesTable,1,FALSE))),0,1)</f>
        <v>0</v>
      </c>
      <c r="P43" s="133"/>
      <c r="Q43" s="128">
        <f t="array" ref="Q43">IFERROR(INDEX($I$10:$I$47,MATCH(0,COUNTIF($Q$37:Q42,$I$10:$I$47)+IF(COUNTIF($I$10:$I$47,$I$10:$I$47)&gt;1,0,1),0)),0)</f>
        <v>0</v>
      </c>
      <c r="R43" s="121"/>
      <c r="S43" s="118"/>
      <c r="T43" s="129"/>
      <c r="U43" s="129"/>
      <c r="V43" s="29"/>
      <c r="W43" s="29"/>
      <c r="AD43" s="32"/>
      <c r="AE43" s="99" t="str">
        <f>X11</f>
        <v>Model Variables in Charts</v>
      </c>
      <c r="AF43" s="100"/>
      <c r="AG43" s="105" t="b">
        <f>AND(COUNTIF($X$13:$X$35,"=0,5")=0,COUNTIF($X$13:$X$35,"=1")=0,COUNTIF($X$13:$X$35,"=1,5")=0)</f>
        <v>1</v>
      </c>
    </row>
    <row r="44" spans="1:33" s="2" customFormat="1" ht="15" customHeight="1" x14ac:dyDescent="0.3">
      <c r="A44" s="122">
        <f t="shared" ref="A44" si="54">AND(COUNTA(B44),COUNTIF(ModelODEsVariables,B44)=1)+COUNTA(C44)</f>
        <v>0</v>
      </c>
      <c r="B44" s="130"/>
      <c r="C44" s="124"/>
      <c r="D44" s="125" t="str">
        <f>IFERROR([1]!SYMBOLIC(C44,$B$10:$C$34),"")</f>
        <v/>
      </c>
      <c r="E44" s="131"/>
      <c r="F44" s="132"/>
      <c r="G44" s="132"/>
      <c r="H44" s="132"/>
      <c r="I44" s="40">
        <f t="array" ref="I44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7)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4" s="29"/>
      <c r="K44" s="29"/>
      <c r="L44" s="29"/>
      <c r="M44" s="29"/>
      <c r="N44" s="29"/>
      <c r="O44" s="42">
        <f t="shared" ref="O44" si="55">IF(OR(COUNTA(P44)=0,COUNTIF(OutputVariables,P44)&gt;1,ISNA(VLOOKUP(P44,ModelVariablesTable,1,FALSE))),0,1)</f>
        <v>0</v>
      </c>
      <c r="P44" s="133"/>
      <c r="Q44" s="128">
        <f t="array" ref="Q44">IFERROR(INDEX($I$10:$I$47,MATCH(0,COUNTIF($Q$37:Q43,$I$10:$I$47)+IF(COUNTIF($I$10:$I$47,$I$10:$I$47)&gt;1,0,1),0)),0)</f>
        <v>0</v>
      </c>
      <c r="R44" s="121"/>
      <c r="S44" s="118"/>
      <c r="T44" s="129"/>
      <c r="U44" s="129"/>
      <c r="V44" s="29"/>
      <c r="W44" s="29"/>
      <c r="AD44" s="4"/>
      <c r="AE44" s="99" t="str">
        <f>X8</f>
        <v>Charts Parameters</v>
      </c>
      <c r="AF44" s="100"/>
      <c r="AG44" s="105" t="b">
        <f>OR(SUM($X$13:$X$35,$X$38:$X$40)=0,AND(OR(SUM($X$13:$X$35)&gt;0,SUM($X$38:$X$40)&gt;0),$X$9=1))</f>
        <v>1</v>
      </c>
    </row>
    <row r="45" spans="1:33" s="2" customFormat="1" ht="15" customHeight="1" thickBot="1" x14ac:dyDescent="0.35">
      <c r="A45" s="122">
        <f t="shared" ref="A45" si="56">AND(COUNTA(B45),COUNTIF(ModelODEsVariables,B45)=1)+COUNTA(C45)</f>
        <v>0</v>
      </c>
      <c r="B45" s="130"/>
      <c r="C45" s="124"/>
      <c r="D45" s="125" t="str">
        <f>IFERROR([1]!SYMBOLIC(C45,$B$10:$C$34),"")</f>
        <v/>
      </c>
      <c r="E45" s="131"/>
      <c r="F45" s="132"/>
      <c r="G45" s="132"/>
      <c r="H45" s="132"/>
      <c r="I45" s="40">
        <f t="array" ref="I45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8)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5" s="29"/>
      <c r="K45" s="29"/>
      <c r="L45" s="29"/>
      <c r="M45" s="29"/>
      <c r="N45" s="29"/>
      <c r="O45" s="42">
        <f t="shared" ref="O45" si="57">IF(OR(COUNTA(P45)=0,COUNTIF(OutputVariables,P45)&gt;1,ISNA(VLOOKUP(P45,ModelVariablesTable,1,FALSE))),0,1)</f>
        <v>0</v>
      </c>
      <c r="P45" s="133"/>
      <c r="Q45" s="128">
        <f t="array" ref="Q45">IFERROR(INDEX($I$10:$I$47,MATCH(0,COUNTIF($Q$37:Q44,$I$10:$I$47)+IF(COUNTIF($I$10:$I$47,$I$10:$I$47)&gt;1,0,1),0)),0)</f>
        <v>0</v>
      </c>
      <c r="R45" s="121"/>
      <c r="S45" s="118"/>
      <c r="T45" s="129"/>
      <c r="U45" s="129"/>
      <c r="V45" s="29"/>
      <c r="W45" s="29"/>
      <c r="AD45" s="32"/>
      <c r="AE45" s="44" t="str">
        <f>X36</f>
        <v>Regulatory Loop Variables in Charts</v>
      </c>
      <c r="AF45" s="45"/>
      <c r="AG45" s="46" t="b">
        <f>AND(COUNTIF($X$38:$X$40,"=0,5")=0,COUNTIF($X$38:$X$40,"=1")=0,COUNTIF($X$38:$X$40,"=1,5")=0)</f>
        <v>1</v>
      </c>
    </row>
    <row r="46" spans="1:33" s="2" customFormat="1" ht="15" customHeight="1" x14ac:dyDescent="0.3">
      <c r="A46" s="122">
        <f t="shared" ref="A46" si="58">AND(COUNTA(B46),COUNTIF(ModelODEsVariables,B46)=1)+COUNTA(C46)</f>
        <v>0</v>
      </c>
      <c r="B46" s="130"/>
      <c r="C46" s="124"/>
      <c r="D46" s="125" t="str">
        <f>IFERROR([1]!SYMBOLIC(C46,$B$10:$C$34),"")</f>
        <v/>
      </c>
      <c r="E46" s="131"/>
      <c r="F46" s="132"/>
      <c r="G46" s="132"/>
      <c r="H46" s="132"/>
      <c r="I46" s="40">
        <f t="array" ref="I46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9)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6" s="29"/>
      <c r="K46" s="29"/>
      <c r="L46" s="29"/>
      <c r="M46" s="29"/>
      <c r="N46" s="29"/>
      <c r="O46" s="42">
        <f t="shared" ref="O46" si="59">IF(OR(COUNTA(P46)=0,COUNTIF(OutputVariables,P46)&gt;1,ISNA(VLOOKUP(P46,ModelVariablesTable,1,FALSE))),0,1)</f>
        <v>0</v>
      </c>
      <c r="P46" s="133"/>
      <c r="Q46" s="128">
        <f t="array" ref="Q46">IFERROR(INDEX($I$10:$I$47,MATCH(0,COUNTIF($Q$37:Q45,$I$10:$I$47)+IF(COUNTIF($I$10:$I$47,$I$10:$I$47)&gt;1,0,1),0)),0)</f>
        <v>0</v>
      </c>
      <c r="R46" s="121"/>
      <c r="S46" s="118"/>
      <c r="T46" s="129"/>
      <c r="U46" s="129"/>
      <c r="V46" s="29"/>
      <c r="W46" s="29"/>
      <c r="AD46" s="4"/>
      <c r="AE46" s="4"/>
      <c r="AF46" s="4"/>
      <c r="AG46" s="4"/>
    </row>
    <row r="47" spans="1:33" s="2" customFormat="1" ht="15" customHeight="1" thickBot="1" x14ac:dyDescent="0.35">
      <c r="A47" s="122">
        <f t="shared" ref="A47" si="60">AND(COUNTA(B47),COUNTIF(ModelODEsVariables,B47)=1)+COUNTA(C47)</f>
        <v>0</v>
      </c>
      <c r="B47" s="134"/>
      <c r="C47" s="135"/>
      <c r="D47" s="136" t="str">
        <f>IFERROR([1]!SYMBOLIC(C47,$B$10:$C$34),"")</f>
        <v/>
      </c>
      <c r="E47" s="136"/>
      <c r="F47" s="137"/>
      <c r="G47" s="137"/>
      <c r="H47" s="137"/>
      <c r="I47" s="40">
        <f t="array" ref="I47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10)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7" s="29"/>
      <c r="K47" s="29"/>
      <c r="L47" s="29"/>
      <c r="M47" s="29"/>
      <c r="N47" s="29"/>
      <c r="O47" s="42">
        <f t="shared" ref="O47" si="61">IF(OR(COUNTA(P47)=0,COUNTIF(OutputVariables,P47)&gt;1,ISNA(VLOOKUP(P47,ModelVariablesTable,1,FALSE))),0,1)</f>
        <v>0</v>
      </c>
      <c r="P47" s="138"/>
      <c r="Q47" s="128">
        <f t="array" ref="Q47">IFERROR(INDEX($I$10:$I$47,MATCH(0,COUNTIF($Q$37:Q46,$I$10:$I$47)+IF(COUNTIF($I$10:$I$47,$I$10:$I$47)&gt;1,0,1),0)),0)</f>
        <v>0</v>
      </c>
      <c r="R47" s="121"/>
      <c r="S47" s="118"/>
      <c r="T47" s="129"/>
      <c r="U47" s="129"/>
      <c r="V47" s="29"/>
      <c r="W47" s="29"/>
      <c r="AD47" s="51"/>
      <c r="AE47" s="51"/>
      <c r="AF47" s="51"/>
      <c r="AG47" s="139"/>
    </row>
    <row r="48" spans="1:33" s="2" customFormat="1" ht="15" customHeight="1" x14ac:dyDescent="0.3">
      <c r="AD48" s="4"/>
      <c r="AE48" s="4"/>
      <c r="AF48" s="4"/>
      <c r="AG48" s="4"/>
    </row>
    <row r="49" spans="1:33" s="2" customFormat="1" ht="15" customHeight="1" x14ac:dyDescent="0.3">
      <c r="AC49" s="140"/>
      <c r="AD49" s="4"/>
      <c r="AE49" s="4"/>
      <c r="AF49" s="4"/>
      <c r="AG49" s="4"/>
    </row>
    <row r="50" spans="1:33" s="2" customFormat="1" ht="15" customHeight="1" x14ac:dyDescent="0.3">
      <c r="AC50" s="68"/>
      <c r="AD50" s="4"/>
      <c r="AE50" s="4"/>
      <c r="AF50" s="4"/>
      <c r="AG50" s="4"/>
    </row>
    <row r="51" spans="1:33" s="2" customFormat="1" ht="15" customHeight="1" x14ac:dyDescent="0.3">
      <c r="AC51" s="68"/>
      <c r="AD51" s="4"/>
      <c r="AE51" s="4"/>
      <c r="AF51" s="4"/>
      <c r="AG51" s="4"/>
    </row>
    <row r="52" spans="1:33" s="2" customFormat="1" ht="15" customHeight="1" x14ac:dyDescent="0.3">
      <c r="AC52" s="68"/>
      <c r="AD52" s="4"/>
      <c r="AE52" s="4"/>
      <c r="AF52" s="4"/>
      <c r="AG52" s="4"/>
    </row>
    <row r="53" spans="1:33" s="2" customFormat="1" ht="15" customHeight="1" x14ac:dyDescent="0.3">
      <c r="AD53" s="4"/>
      <c r="AE53" s="4"/>
      <c r="AF53" s="4"/>
      <c r="AG53" s="4"/>
    </row>
    <row r="54" spans="1:33" s="2" customFormat="1" ht="15" customHeight="1" x14ac:dyDescent="0.3">
      <c r="A54" s="119" t="s">
        <v>58</v>
      </c>
      <c r="AD54" s="4"/>
      <c r="AE54" s="4"/>
      <c r="AF54" s="4"/>
      <c r="AG54" s="4"/>
    </row>
    <row r="55" spans="1:33" ht="13.5" customHeight="1" x14ac:dyDescent="0.3"/>
    <row r="56" spans="1:33" ht="13.5" customHeight="1" x14ac:dyDescent="0.3"/>
    <row r="57" spans="1:33" ht="13.5" customHeight="1" x14ac:dyDescent="0.3"/>
    <row r="58" spans="1:33" ht="13.5" customHeight="1" x14ac:dyDescent="0.3"/>
    <row r="59" spans="1:33" ht="13.5" customHeight="1" x14ac:dyDescent="0.3"/>
    <row r="60" spans="1:33" ht="13.5" customHeight="1" x14ac:dyDescent="0.3"/>
    <row r="61" spans="1:33" ht="13.5" customHeight="1" x14ac:dyDescent="0.3"/>
    <row r="62" spans="1:33" ht="13.5" customHeight="1" x14ac:dyDescent="0.3"/>
    <row r="63" spans="1:33" ht="13.5" customHeight="1" x14ac:dyDescent="0.3"/>
    <row r="64" spans="1:33" ht="13.5" customHeight="1" x14ac:dyDescent="0.3"/>
    <row r="65" ht="13.5" customHeight="1" x14ac:dyDescent="0.3"/>
    <row r="66" ht="13.5" customHeight="1" x14ac:dyDescent="0.3"/>
    <row r="67" ht="13.5" customHeight="1" x14ac:dyDescent="0.3"/>
    <row r="68" ht="13.5" customHeight="1" x14ac:dyDescent="0.3"/>
    <row r="69" ht="13.5" customHeight="1" x14ac:dyDescent="0.3"/>
    <row r="70" ht="13.5" customHeight="1" x14ac:dyDescent="0.3"/>
    <row r="71" ht="13.5" customHeight="1" x14ac:dyDescent="0.3"/>
    <row r="72" ht="13.5" customHeight="1" x14ac:dyDescent="0.3"/>
    <row r="73" ht="13.5" customHeight="1" x14ac:dyDescent="0.3"/>
    <row r="74" ht="13.5" customHeight="1" x14ac:dyDescent="0.3"/>
    <row r="75" ht="13.5" customHeight="1" x14ac:dyDescent="0.3"/>
    <row r="76" ht="13.5" customHeight="1" x14ac:dyDescent="0.3"/>
    <row r="77" ht="13.5" customHeight="1" x14ac:dyDescent="0.3"/>
    <row r="78" ht="13.5" customHeight="1" x14ac:dyDescent="0.3"/>
    <row r="79" ht="13.5" customHeight="1" x14ac:dyDescent="0.3"/>
    <row r="80" ht="13.5" customHeight="1" x14ac:dyDescent="0.3"/>
    <row r="81" ht="13.5" customHeight="1" x14ac:dyDescent="0.3"/>
    <row r="82" ht="13.5" customHeight="1" x14ac:dyDescent="0.3"/>
    <row r="83" ht="13.5" customHeight="1" x14ac:dyDescent="0.3"/>
    <row r="84" ht="13.5" customHeight="1" x14ac:dyDescent="0.3"/>
    <row r="85" ht="13.5" customHeight="1" x14ac:dyDescent="0.3"/>
    <row r="86" ht="13.5" customHeight="1" x14ac:dyDescent="0.3"/>
    <row r="87" ht="13.5" customHeight="1" x14ac:dyDescent="0.3"/>
    <row r="88" ht="13.5" customHeight="1" x14ac:dyDescent="0.3"/>
    <row r="89" ht="13.5" customHeight="1" x14ac:dyDescent="0.3"/>
    <row r="90" ht="13.5" customHeight="1" x14ac:dyDescent="0.3"/>
    <row r="91" ht="13.5" customHeight="1" x14ac:dyDescent="0.3"/>
    <row r="92" ht="13.5" customHeight="1" x14ac:dyDescent="0.3"/>
    <row r="93" ht="13.5" customHeight="1" x14ac:dyDescent="0.3"/>
    <row r="94" ht="13.5" customHeight="1" x14ac:dyDescent="0.3"/>
    <row r="95" ht="13.5" customHeight="1" x14ac:dyDescent="0.3"/>
    <row r="96" ht="13.5" customHeight="1" x14ac:dyDescent="0.3"/>
    <row r="97" ht="13.5" customHeight="1" x14ac:dyDescent="0.3"/>
    <row r="98" ht="13.5" customHeight="1" x14ac:dyDescent="0.3"/>
    <row r="99" ht="13.5" customHeight="1" x14ac:dyDescent="0.3"/>
    <row r="100" ht="13.5" customHeight="1" x14ac:dyDescent="0.3"/>
    <row r="101" ht="13.5" customHeight="1" x14ac:dyDescent="0.3"/>
    <row r="102" ht="13.5" customHeight="1" x14ac:dyDescent="0.3"/>
    <row r="103" ht="13.5" customHeight="1" x14ac:dyDescent="0.3"/>
    <row r="104" ht="13.5" customHeight="1" x14ac:dyDescent="0.3"/>
    <row r="105" ht="13.5" customHeight="1" x14ac:dyDescent="0.3"/>
    <row r="106" ht="13.5" customHeight="1" x14ac:dyDescent="0.3"/>
    <row r="107" ht="13.5" customHeight="1" x14ac:dyDescent="0.3"/>
    <row r="108" ht="13.5" customHeight="1" x14ac:dyDescent="0.3"/>
    <row r="109" ht="13.5" customHeight="1" x14ac:dyDescent="0.3"/>
    <row r="110" ht="13.5" customHeight="1" x14ac:dyDescent="0.3"/>
    <row r="111" ht="13.5" customHeight="1" x14ac:dyDescent="0.3"/>
    <row r="112" ht="13.5" customHeight="1" x14ac:dyDescent="0.3"/>
    <row r="113" ht="13.5" customHeight="1" x14ac:dyDescent="0.3"/>
    <row r="114" ht="13.5" customHeight="1" x14ac:dyDescent="0.3"/>
    <row r="115" ht="13.5" customHeight="1" x14ac:dyDescent="0.3"/>
    <row r="116" ht="13.5" customHeight="1" x14ac:dyDescent="0.3"/>
    <row r="117" ht="13.5" customHeight="1" x14ac:dyDescent="0.3"/>
    <row r="118" ht="13.5" customHeight="1" x14ac:dyDescent="0.3"/>
    <row r="119" ht="13.5" customHeight="1" x14ac:dyDescent="0.3"/>
  </sheetData>
  <sheetProtection algorithmName="SHA-512" hashValue="Ba9O1hrYFDRWo54cNyaIMdfoozjnxEJmENw+mUqhFrQlIRkjHQTFFJUSq634Ftma8fv4RzLaqSPuzdnif3zARw==" saltValue="OFOvo5H+vI8/7K2jgvaCFQ==" spinCount="100000" sheet="1" objects="1" scenarios="1" selectLockedCells="1"/>
  <dataConsolidate/>
  <mergeCells count="73">
    <mergeCell ref="D32:E32"/>
    <mergeCell ref="F32:H32"/>
    <mergeCell ref="D33:E33"/>
    <mergeCell ref="F33:H33"/>
    <mergeCell ref="D34:E34"/>
    <mergeCell ref="F34:H34"/>
    <mergeCell ref="D27:E27"/>
    <mergeCell ref="F27:H27"/>
    <mergeCell ref="D28:E28"/>
    <mergeCell ref="F28:H28"/>
    <mergeCell ref="D29:E29"/>
    <mergeCell ref="F29:H29"/>
    <mergeCell ref="D24:E24"/>
    <mergeCell ref="F24:H24"/>
    <mergeCell ref="K24:L24"/>
    <mergeCell ref="D25:E25"/>
    <mergeCell ref="F25:H25"/>
    <mergeCell ref="K25:K26"/>
    <mergeCell ref="D26:E26"/>
    <mergeCell ref="F26:H26"/>
    <mergeCell ref="D21:E21"/>
    <mergeCell ref="F21:H21"/>
    <mergeCell ref="K21:L21"/>
    <mergeCell ref="D22:E22"/>
    <mergeCell ref="F22:H22"/>
    <mergeCell ref="D23:E23"/>
    <mergeCell ref="F23:H23"/>
    <mergeCell ref="D19:E19"/>
    <mergeCell ref="F19:H19"/>
    <mergeCell ref="K19:L19"/>
    <mergeCell ref="D20:E20"/>
    <mergeCell ref="F20:H20"/>
    <mergeCell ref="K20:L20"/>
    <mergeCell ref="D17:E17"/>
    <mergeCell ref="F17:H17"/>
    <mergeCell ref="K17:L17"/>
    <mergeCell ref="D18:E18"/>
    <mergeCell ref="F18:H18"/>
    <mergeCell ref="K18:L18"/>
    <mergeCell ref="P15:P16"/>
    <mergeCell ref="Q15:Q16"/>
    <mergeCell ref="R15:S15"/>
    <mergeCell ref="T15:U15"/>
    <mergeCell ref="D16:E16"/>
    <mergeCell ref="F16:H16"/>
    <mergeCell ref="K16:L16"/>
    <mergeCell ref="D14:E14"/>
    <mergeCell ref="F14:H14"/>
    <mergeCell ref="K14:L14"/>
    <mergeCell ref="D15:E15"/>
    <mergeCell ref="F15:H15"/>
    <mergeCell ref="K15:L15"/>
    <mergeCell ref="D12:E12"/>
    <mergeCell ref="F12:H12"/>
    <mergeCell ref="P12:Q12"/>
    <mergeCell ref="R12:S12"/>
    <mergeCell ref="D13:E13"/>
    <mergeCell ref="F13:H13"/>
    <mergeCell ref="D10:E10"/>
    <mergeCell ref="F10:H10"/>
    <mergeCell ref="K10:K11"/>
    <mergeCell ref="P10:Q10"/>
    <mergeCell ref="R10:S10"/>
    <mergeCell ref="D11:E11"/>
    <mergeCell ref="F11:H11"/>
    <mergeCell ref="P11:Q11"/>
    <mergeCell ref="R11:S11"/>
    <mergeCell ref="A1:XFD1"/>
    <mergeCell ref="F9:H9"/>
    <mergeCell ref="K9:L9"/>
    <mergeCell ref="P9:Q9"/>
    <mergeCell ref="R9:S9"/>
    <mergeCell ref="Z9:AA9"/>
  </mergeCells>
  <conditionalFormatting sqref="B10:B34">
    <cfRule type="expression" dxfId="128" priority="30">
      <formula>COUNTIF(ModelVariablesNames,$B10)&gt;1</formula>
    </cfRule>
  </conditionalFormatting>
  <conditionalFormatting sqref="B38:B47">
    <cfRule type="expression" dxfId="127" priority="28">
      <formula>AND(COUNTIF(ModelODEsVariables,B38)&gt;1,NOT(ISBLANK(B38)))</formula>
    </cfRule>
    <cfRule type="expression" dxfId="126" priority="29">
      <formula>AND(ISNA(VLOOKUP(B38,ModelVariablesNames,1,FALSE)),NOT(ISBLANK(B38)))</formula>
    </cfRule>
  </conditionalFormatting>
  <conditionalFormatting sqref="C10:C14 C16:C34">
    <cfRule type="expression" dxfId="125" priority="22">
      <formula>ISTEXT(C10)</formula>
    </cfRule>
  </conditionalFormatting>
  <conditionalFormatting sqref="C38:C47">
    <cfRule type="expression" dxfId="124" priority="20">
      <formula>OR(ISERROR(C38),ISTEXT(C38))</formula>
    </cfRule>
    <cfRule type="expression" dxfId="123" priority="21">
      <formula>ABS(C38)&gt;SteadyStateAccuracy</formula>
    </cfRule>
  </conditionalFormatting>
  <conditionalFormatting sqref="K20:L20">
    <cfRule type="expression" dxfId="122" priority="27">
      <formula>OR(Action="P",Action="PD")</formula>
    </cfRule>
  </conditionalFormatting>
  <conditionalFormatting sqref="K21:L21">
    <cfRule type="expression" dxfId="121" priority="26">
      <formula>OR(Action="P",Action="PI")</formula>
    </cfRule>
  </conditionalFormatting>
  <conditionalFormatting sqref="M9">
    <cfRule type="expression" dxfId="120" priority="19">
      <formula>AND(ISNA(VLOOKUP(MeasuredVariable,ModelVariablesNames,1,FALSE)),NOT(ISBLANK(MeasuredVariable)))</formula>
    </cfRule>
  </conditionalFormatting>
  <conditionalFormatting sqref="M10">
    <cfRule type="expression" dxfId="119" priority="14">
      <formula>AND(NOT(ISBLANK(MeasuredVariable)),MeasuredVariableLower&gt;VLOOKUP(MeasuredVariable,$B$10:$C$34,2,FALSE))</formula>
    </cfRule>
  </conditionalFormatting>
  <conditionalFormatting sqref="M11">
    <cfRule type="expression" dxfId="118" priority="13">
      <formula>AND(NOT(ISBLANK(MeasuredVariable)),MeasuredVariableHigher&lt;VLOOKUP(MeasuredVariable,$B$10:$C$34,2,FALSE))</formula>
    </cfRule>
  </conditionalFormatting>
  <conditionalFormatting sqref="M14">
    <cfRule type="expression" dxfId="117" priority="18">
      <formula>AND(ISNA(VLOOKUP(ControlledVariable,ModelVariablesNames,1,FALSE)),NOT(ISBLANK(ControlledVariable)))</formula>
    </cfRule>
  </conditionalFormatting>
  <conditionalFormatting sqref="M15">
    <cfRule type="expression" dxfId="116" priority="16">
      <formula>(ABS(SetPoint-VLOOKUP(ControlledVariable,B10:C34,2,FALSE)))&gt;0</formula>
    </cfRule>
  </conditionalFormatting>
  <conditionalFormatting sqref="M20">
    <cfRule type="expression" dxfId="115" priority="25">
      <formula>OR(Action="P",Action="PD")</formula>
    </cfRule>
  </conditionalFormatting>
  <conditionalFormatting sqref="M21">
    <cfRule type="expression" dxfId="114" priority="24">
      <formula>OR(Action="P",Action="PI")</formula>
    </cfRule>
  </conditionalFormatting>
  <conditionalFormatting sqref="M24">
    <cfRule type="expression" dxfId="113" priority="17">
      <formula>AND(ISNA(VLOOKUP(ManipulatedVariable,ModelVariablesNames,1,FALSE)),NOT(ISBLANK(ManipulatedVariable)))</formula>
    </cfRule>
  </conditionalFormatting>
  <conditionalFormatting sqref="M25">
    <cfRule type="expression" dxfId="112" priority="12">
      <formula>AND(NOT(ISBLANK(ManipulatedVariable)),ManipulatedVariableLower&gt;VLOOKUP(ManipulatedVariable,ModelVariablesTable,2,FALSE))</formula>
    </cfRule>
  </conditionalFormatting>
  <conditionalFormatting sqref="M26">
    <cfRule type="expression" dxfId="111" priority="11">
      <formula>AND(NOT(ISBLANK(ManipulatedVariable)),ManipulatedVariableHigher&lt;VLOOKUP(ManipulatedVariable,ModelVariablesTable,2,FALSE))</formula>
    </cfRule>
  </conditionalFormatting>
  <conditionalFormatting sqref="P17:P34">
    <cfRule type="expression" dxfId="110" priority="9">
      <formula>AND(ISNA(VLOOKUP(P17,ModelVariablesNames,1,FALSE)),P17&lt;&gt;$I$9,NOT(ISBLANK(P17)))</formula>
    </cfRule>
  </conditionalFormatting>
  <conditionalFormatting sqref="P38:P47">
    <cfRule type="expression" dxfId="109" priority="31">
      <formula>AND(OR(ISNA(VLOOKUP(P38,ModelVariablesNames,1,FALSE)),COUNTIF(OutputVariables,P38)&gt;1),NOT(ISBLANK(P38)))</formula>
    </cfRule>
  </conditionalFormatting>
  <conditionalFormatting sqref="R9">
    <cfRule type="expression" dxfId="108" priority="10">
      <formula>NOT(ISERR(FIND("|",TimeUnit)))</formula>
    </cfRule>
  </conditionalFormatting>
  <conditionalFormatting sqref="R11">
    <cfRule type="expression" dxfId="107" priority="15">
      <formula>AND(NOT(ISBLANK(FinalTime)),OR(NumSimulationValues&gt;MaxNumSimulatedValues,IntegrationStep&gt;=FinalTime))</formula>
    </cfRule>
  </conditionalFormatting>
  <conditionalFormatting sqref="S17:S34">
    <cfRule type="expression" dxfId="106" priority="7">
      <formula>Q17="Sinus"</formula>
    </cfRule>
  </conditionalFormatting>
  <conditionalFormatting sqref="T17:T34 R17:R34">
    <cfRule type="expression" dxfId="105" priority="8">
      <formula>COUNTA($Q17)=1</formula>
    </cfRule>
  </conditionalFormatting>
  <conditionalFormatting sqref="T17:T34">
    <cfRule type="expression" dxfId="104" priority="2" stopIfTrue="1">
      <formula>IF(ISBLANK(T17),FALSE,OR(T17&lt;0,T17&gt;=FinalTime))</formula>
    </cfRule>
  </conditionalFormatting>
  <conditionalFormatting sqref="T17:U34">
    <cfRule type="expression" dxfId="103" priority="3">
      <formula>TRUNC(T17/IntegrationStep,0)&lt;&gt;T17/IntegrationStep</formula>
    </cfRule>
  </conditionalFormatting>
  <conditionalFormatting sqref="U17:U34">
    <cfRule type="expression" dxfId="102" priority="4" stopIfTrue="1">
      <formula>IF(OR(Q17="step",ISBLANK(U17)),FALSE,OR(U17&lt;0,U17&gt;FinalTime))</formula>
    </cfRule>
    <cfRule type="expression" dxfId="101" priority="5" stopIfTrue="1">
      <formula>IF(OR(Q17="step",Q17=""),FALSE,AND(COUNTA(U17)=1,U17&lt;=T17))</formula>
    </cfRule>
    <cfRule type="expression" dxfId="100" priority="6">
      <formula>OR(Q17="Ramp",Q17="Sinus")</formula>
    </cfRule>
  </conditionalFormatting>
  <conditionalFormatting sqref="Y13:Y34">
    <cfRule type="expression" dxfId="99" priority="1">
      <formula>AND(ISNA(VLOOKUP(Y13,ModelVariablesNames,1,FALSE)),NOT(ISBLANK(Y13)))</formula>
    </cfRule>
  </conditionalFormatting>
  <conditionalFormatting sqref="AG18 AG20:AG21 AG23:AG27 AG31 AG33:AG34 AG36:AG38 AG40:AG45">
    <cfRule type="expression" dxfId="98" priority="23">
      <formula>AG18=FALSE</formula>
    </cfRule>
  </conditionalFormatting>
  <dataValidations count="34">
    <dataValidation type="list" showInputMessage="1" showErrorMessage="1" errorTitle="Integration Parameters" error="Do not insert unit from keyboard, select it from dropdown list." promptTitle="Integration Parameters" prompt="Select time unit of simulation._x000a__x000a_Note: It must be the same as unit which occurs in the model." sqref="R9:S9" xr:uid="{409EC0FE-8917-4B0F-B47D-9FF15CF75D29}">
      <formula1>"ms,s,min,h"</formula1>
    </dataValidation>
    <dataValidation type="custom" allowBlank="1" showInputMessage="1" showErrorMessage="1" errorTitle="Model First-order ODEs" error="Formula cannot be inserted because_x000a_- it returns an error,_x000a_- it does not contain references to model variables or constants values." promptTitle="Model First-order ODEs" prompt="Insert Excel formula which calculates derivative of process variable (i.e. right-hand side of first-order ODE)._x000a__x000a_Note: For time as model variable use name &quot;time&quot;." sqref="C38:C47" xr:uid="{8A6D9509-2FF4-4C57-884D-239FC7E3E7D7}">
      <formula1>D38&lt;&gt;""</formula1>
    </dataValidation>
    <dataValidation type="list" allowBlank="1" showInputMessage="1" showErrorMessage="1" errorTitle="Loop Variables in Charts" error="Do not insert chart number from keyboard, select it from dropdown list." promptTitle="Loop Variables in Charts" prompt="Select chart number in which you want to see time serie of variable." sqref="AA38:AA40" xr:uid="{01CA7345-0F18-43C6-913C-0E40E9079782}">
      <formula1>"1,2,3,4,5,6"</formula1>
    </dataValidation>
    <dataValidation type="list" showInputMessage="1" showErrorMessage="1" errorTitle="Loop Variables in Charts" error="Do not insert variable from keyboard, select it from dropdown list." promptTitle="Loop Variables in Charts" prompt="Select regulatory loop variable of which time serie you want to see in chart." sqref="Y38:Y40" xr:uid="{28DCB14D-EEC6-4A12-B8FB-94DC410CDB6F}">
      <formula1>"Set Point,Error,Controller Output"</formula1>
    </dataValidation>
    <dataValidation type="list" showInputMessage="1" showErrorMessage="1" errorTitle="Measuring Element" error="Do not insert variable from keyboard, select it from dropdown list." promptTitle="Measuring Element" prompt="Select process variable which is measured." sqref="M9" xr:uid="{B9ECAC15-303B-4641-9097-1F15E6BB752C}">
      <formula1>OFFSET($I$10,MATCH($I$10,$I$10:$I$34,0)-1,0,SUMPRODUCT(--ISTEXT($I$10:$I$34)),1)</formula1>
    </dataValidation>
    <dataValidation type="list" errorStyle="warning" operator="lessThanOrEqual" showInputMessage="1" showErrorMessage="1" errorTitle="Model First-order ODEs" error="You are inserting variable which is not in the model._x000a_This is probably due to a system of the 1st ODEs. " promptTitle="Model First-order ODEs" prompt="Select (or insert cell reference to) process variable of which the first derivative occurs in the model first-order ODE." sqref="B38:B47" xr:uid="{74C1179D-D442-40DD-A732-5E0795D78578}">
      <formula1>OFFSET($I$10,MATCH($I$10,$I$10:$I$34,0)-1,0,SUMPRODUCT(--ISTEXT($I$10:$I$34)),1)</formula1>
    </dataValidation>
    <dataValidation type="custom" showInputMessage="1" showErrorMessage="1" errorTitle="Measuring Element" error="Limit cannot be inserted because_x000a_- it is not a number_x000a_- it is less then lower limit_x000a_- it is less then value in process steady state." promptTitle="Measuring Element" prompt="Insert upper limit of measurement." sqref="M11" xr:uid="{D24A06B0-C7DA-4592-9BE3-B0830B7885F9}">
      <formula1>AND(ISNUMBER(MeasuredVariableHigher),MeasuredVariableHigher&gt;MeasuredVariableLower,MeasuredVariableHigher&gt;=VLOOKUP(MeasuredVariable,ModelVariablesTable,2,FALSE))</formula1>
    </dataValidation>
    <dataValidation type="custom" showInputMessage="1" showErrorMessage="1" errorTitle="Controller" error="Gain is not inserted because_x000a_- it is not a positive integer,_x000a_- it is out of limits (0, 50&gt;." promptTitle="Controller" prompt="Insert proportional gain." sqref="M19" xr:uid="{B2E16B82-B066-4111-97F5-37282EB0B89C}">
      <formula1>NOT(OR(r0&lt;=GainLowerLimit,r0&gt;GainHigherLimit))</formula1>
    </dataValidation>
    <dataValidation type="custom" showInputMessage="1" showErrorMessage="1" errorTitle="Controller" error="Gain is not inserted because_x000a_- it is not a positive real number,_x000a_- it is out of limits (0, 1E+32&gt;." promptTitle="Controller" prompt="Insert integral time constant of the same time unit which occurs in the model." sqref="M20" xr:uid="{23337D86-1387-47E3-94A5-3817C7EC4CE1}">
      <formula1>NOT(OR(Ti&lt;=IntegrationConstantLowerLimit,Ti&gt;IntegrationConstantHigherLimit))</formula1>
    </dataValidation>
    <dataValidation type="custom" showInputMessage="1" showErrorMessage="1" errorTitle="Controller" error="Gain is not inserted because_x000a_- it is not a non-negative real number,_x000a_- it is out of limits &lt;0, 1E+32&gt;." promptTitle="Controller" prompt="Insert derivative time constant of the same time unit which occurs in model." sqref="M21" xr:uid="{EA68C577-4E2A-4F2C-8887-37817CAD82A3}">
      <formula1>NOT(OR(Td&lt;DerivationConstantLowerLimit,Td&gt;DerivationConstantHigherLimit))</formula1>
    </dataValidation>
    <dataValidation type="list" showInputMessage="1" showErrorMessage="1" errorTitle="Output Variables" error="Do not insert variable from keyboard, select it from dropdown list." promptTitle="Output Variables" prompt="Select process variable which responses to disturbances or set point changes." sqref="P38:P47" xr:uid="{D638DB2F-0B83-4BA6-A415-1278673CEF1D}">
      <formula1>OFFSET($Q$38,MATCH($Q$38,$Q$38:$Q$47,0)-1,0,SUMPRODUCT(--ISTEXT($Q$38:$Q$47)),1)</formula1>
    </dataValidation>
    <dataValidation type="list" showInputMessage="1" showErrorMessage="1" errorTitle="Controller" error="Do not insert mode from keyboard, select it from dropdown list." promptTitle="Controller" prompt="Select mode of action:_x000a_- If controller output tends to increase (+) when controlled variable is increasing (+), select direct mode._x000a_- If controller output tends to decrease (–) when controlled variable is increasing (+), select reverse mode." sqref="M16" xr:uid="{620C2F6A-AA7F-4609-A8DA-3CA81F99188E}">
      <formula1>"Direct,Reverse"</formula1>
    </dataValidation>
    <dataValidation type="list" showInputMessage="1" showErrorMessage="1" errorTitle="Controller" error="Do not insert type from keyboard, select it from dropdown list." promptTitle="Controller" prompt="Select type of action." sqref="M18" xr:uid="{4EE1B275-39F1-42D7-B43F-DECA23BD307F}">
      <formula1>"P,PI,PD,PID"</formula1>
    </dataValidation>
    <dataValidation type="custom" allowBlank="1" showInputMessage="1" showErrorMessage="1" sqref="H36" xr:uid="{E9BE8ECF-F8B8-4FB6-B2F0-DA5090228A59}">
      <formula1>"jevzorec(G32)"</formula1>
    </dataValidation>
    <dataValidation type="list" showInputMessage="1" showErrorMessage="1" errorTitle="Integration Parameters" error="Do not insert method from keyboard, select it from dropdown list." promptTitle="Integration Parameters" prompt="Select integration method for solving model first-order ODEs." sqref="R12:S12" xr:uid="{6C0D6D3D-D65E-49C0-9DF8-F275964DE246}">
      <formula1>"Euler"</formula1>
    </dataValidation>
    <dataValidation type="custom" showInputMessage="1" showErrorMessage="1" errorTitle="Controller" error="Set point cannot be inserted because it is not a number." promptTitle="Controller" prompt="Insert desired value of controlled variable." sqref="M15" xr:uid="{E1315BC5-808F-4BD1-B50E-1809949204AC}">
      <formula1>ISNUMBER(M15)</formula1>
    </dataValidation>
    <dataValidation type="custom" showInputMessage="1" showErrorMessage="1" errorTitle="Measuring Element" error="Limit cannot be inserted because_x000a_- it is not a number_x000a_- it is greater then value in process steady state." promptTitle="Measuring Element" prompt="Insert lower limit of measurement." sqref="M10" xr:uid="{E02D842D-F224-48DF-8E1F-1D2373B785B0}">
      <formula1>AND(ISNUMBER(MeasuredVariableLower),MeasuredVariableLower&lt;=VLOOKUP(MeasuredVariable,ModelVariablesTable,2,FALSE))</formula1>
    </dataValidation>
    <dataValidation type="list" showInputMessage="1" showErrorMessage="1" errorTitle="Controller" error="Do not insert variable from keyboard, select it from dropdown list." promptTitle="Controller" prompt="Select process variable which is controlled." sqref="M14" xr:uid="{4CCB4514-0EE8-41DF-8BC2-E2E946478A17}">
      <formula1>OFFSET($I$10,MATCH($I$10,$I$10:$I$34,0)-1,0,SUMPRODUCT(--ISTEXT($I$10:$I$34)),1)</formula1>
    </dataValidation>
    <dataValidation type="list" showInputMessage="1" showErrorMessage="1" errorTitle="Final Control Element" error="Do not insert variable from keyboard, select it from dropdown list." promptTitle="Final Control Element" prompt="Select process variable which is adjusted to maintain the controlled variable at the set point." sqref="M24" xr:uid="{C87B51C1-3D50-4162-AE98-3CC4DB1B607D}">
      <formula1>OFFSET($I$10,MATCH($I$10,$I$10:$I$34,0)-1,0,SUMPRODUCT(--ISTEXT($I$10:$I$34)),1)</formula1>
    </dataValidation>
    <dataValidation type="custom" showInputMessage="1" showErrorMessage="1" errorTitle="Final Control Element" error="Limit cannot be inserted because_x000a_- it is not a number_x000a_- it is greater then value in process steady state." promptTitle="Final Control Element" prompt="Insert lower limit of adjustment." sqref="M25" xr:uid="{F3DDAE92-6768-49D0-8105-2C62C90F92E4}">
      <formula1>AND(ISNUMBER(ManipulatedVariableLower),ManipulatedVariableLower&lt;=VLOOKUP(ManipulatedVariable,ModelVariablesTable,2,FALSE))</formula1>
    </dataValidation>
    <dataValidation type="custom" showInputMessage="1" showErrorMessage="1" errorTitle="Final Control Element" error="Limit cannot be inserted because_x000a_- it is not a number_x000a_- it is less then value in process steady state." promptTitle="Final Control Element" prompt="Insert upper limit of adjustment." sqref="M26" xr:uid="{15D88A37-73D2-4B27-8C7B-7FAE3D3C81DA}">
      <formula1>AND(ISNUMBER(ManipulatedVariableHigher),ManipulatedVariableHigher&gt;ManipulatedVariableLower,ManipulatedVariableHigher&gt;=VLOOKUP(ManipulatedVariable,ModelVariablesTable,2,FALSE))</formula1>
    </dataValidation>
    <dataValidation type="custom" allowBlank="1" showInputMessage="1" showErrorMessage="1" errorTitle="Model Variables" error="Value cannot be inserted because it is not a number." promptTitle="Model Variables" prompt="Insert Excel formula or value of process variable or material property." sqref="C10:C34" xr:uid="{881CADB5-F027-401B-8C80-D80358D20C71}">
      <formula1>ISNUMBER(C10)</formula1>
    </dataValidation>
    <dataValidation type="custom" allowBlank="1" showInputMessage="1" showErrorMessage="1" errorTitle="Model Variables" error="Description cannot be inserted because it is not a string." promptTitle="Model Variables" prompt="Insert description of process variable or material property." sqref="F10:F34 G12:H34" xr:uid="{EC546255-C4F3-44F8-8EC5-599953A87376}">
      <formula1>ISTEXT(F10)</formula1>
    </dataValidation>
    <dataValidation type="custom" allowBlank="1" showInputMessage="1" showErrorMessage="1" errorTitle="Model Variables" error="Unit cannot be inserted because it is not string." promptTitle="Model Variables" prompt="Insert physical unit of process variable or material property." sqref="D10:D34 E12:E33" xr:uid="{A1C22388-D44C-461C-B0ED-947D785B0A19}">
      <formula1>ISTEXT(D10)</formula1>
    </dataValidation>
    <dataValidation type="custom" operator="greaterThan" allowBlank="1" showInputMessage="1" showErrorMessage="1" errorTitle="Model Variables" error="Signification cannot be inserted because_x000a_- it is not a string_x000a_- it is reserved for internal variable_x000a_- it is already defined in the model" promptTitle="Model Variables" prompt="Insert signification of process variable or material property." sqref="B10:B34" xr:uid="{EFA47448-C03B-4CAB-AF0A-2EED246FED45}">
      <formula1>AND(ISTEXT(B10),B10&lt;&gt;"time",COUNTIF($B$10:$B$34,B10)=1)</formula1>
    </dataValidation>
    <dataValidation type="list" showInputMessage="1" showErrorMessage="1" errorTitle="Disturbances / Set Point Changes" error="Do not insert variable from keyboard, select it from dropdown list." promptTitle="Disturbances / Set Point Changes" prompt="Select load variable or set point." sqref="P17:P34" xr:uid="{FFF3E1D2-2DDF-4D14-A545-B508265DB657}">
      <formula1>IF($A$6="Model",OFFSET($I$10,MATCH($I$10,$I$10:$I$34,0)-1,0,SUMPRODUCT(--ISTEXT($I$10:$I$34)),1),OFFSET($I$9,MATCH($I$10,$I$10:$I$34,0)-1,0,SUMPRODUCT(--ISTEXT($I$10:$I$34))+1,1))</formula1>
    </dataValidation>
    <dataValidation type="list" showInputMessage="1" showErrorMessage="1" errorTitle="Disturbances / Set Point Changes" error="Do not insert type of change from keyboard, select it from dropdown list." promptTitle="Disturbances / Set Point Changes" prompt="Select type of change." sqref="Q17:Q34" xr:uid="{B7D45520-1C6B-4FB6-84C5-F2ED7481DC4F}">
      <formula1>"step,ramp,sinus"</formula1>
    </dataValidation>
    <dataValidation type="custom" showInputMessage="1" showErrorMessage="1" errorTitle="Integration Parameters" error="Integration step is not inserted because_x000a_- it is not a positive number,_x000a_- final time has not been inserted,_x000a_- it is greater then final time,_x000a_- it is too small and so simulated values exceed 6 000 values per variable." promptTitle="Integration Parameters" prompt="Insert time step of selected integration method." sqref="R11:S11" xr:uid="{6E780E73-C452-4462-898A-AE6FD2103DE2}">
      <formula1>NOT(OR(NumSimulationValues=-1,IntegrationStep&lt;=0,IntegrationStep&gt;FinalTime,NumSimulationValues&gt;MaxNumSimulatedValues))</formula1>
    </dataValidation>
    <dataValidation type="custom" operator="greaterThan" showInputMessage="1" showErrorMessage="1" errorTitle="Integration Parameters" error="Time is not inserted because it is not a positive number." promptTitle="Integration Parameters" prompt="Insert final time of simulation." sqref="R10:S10" xr:uid="{E17F9B49-DAD1-4AE6-AC71-F8E889607F8A}">
      <formula1>NOT(OR(FinalTime&lt;=0,NOT(ISNUMBER(FinalTime))))</formula1>
    </dataValidation>
    <dataValidation type="list" showInputMessage="1" showErrorMessage="1" errorTitle="Model Variables in Charts" error="Do not insert variable from keyboard, select it from dropdown list." promptTitle="Model Variables in Charts" prompt="Select (or insert cell reference to) model variable which you want to see in chart." sqref="Y13:Y34" xr:uid="{9F222744-36FE-4E4C-B66B-73355B99DEA5}">
      <formula1>OFFSET($I$10,MATCH($I$10,$I$10:$I$34,0)-1,0,SUMPRODUCT(--ISTEXT($I$10:$I$34)),1)</formula1>
    </dataValidation>
    <dataValidation type="list" allowBlank="1" showInputMessage="1" showErrorMessage="1" errorTitle="Charts Parameters" error="Do not insert location from keyboard, select it from dropdown list." promptTitle="Charts Parameters" prompt="Select location fo simulation charts." sqref="Z9:AA9" xr:uid="{F30A3BEA-0354-4C14-8310-6D2B7E6E235A}">
      <formula1>"Embedded on report sheet, Separated chart sheet(s)"</formula1>
    </dataValidation>
    <dataValidation type="list" showInputMessage="1" showErrorMessage="1" errorTitle="Model Variables in Charts" error="Do not insert chart number from keyboard, select it from dropdown list." promptTitle="Model Variables in Charts" prompt="Select chart number in which you want to see time serie of model variable." sqref="AA13:AA34" xr:uid="{CBFD3CFD-AC76-4CC2-8AD2-E9C4C22CE0D9}">
      <formula1>"1,2,3,4,5,6"</formula1>
    </dataValidation>
    <dataValidation type="custom" showInputMessage="1" showErrorMessage="1" errorTitle="Disturbances / Set Point Changes" error="Size is not inserted because it is not a non-zero number." promptTitle="Disturbances / Set Point Changes" prompt="Insert size of change." sqref="R17" xr:uid="{C5ADE736-6713-4505-AAD5-7FEA223678DB}">
      <formula1>$R$17&lt;&gt;0</formula1>
    </dataValidation>
    <dataValidation type="custom" showInputMessage="1" showErrorMessage="1" errorTitle="Disturbances / Set Point Changes" error="Time is not inserted because_x000a_- it is not a number,_x000a_- final time of simulation has not been inserted,_x000a_- it is greater then final time of simulation." promptTitle="Disturbances / Set Point Changes" prompt="Insert time of change." sqref="T17" xr:uid="{D849C8B7-B051-40F3-880C-EEAA53AF7415}">
      <formula1>AND(FinalTime&gt;0,$T$17&gt;0,$T$17&lt;FinalTime)=TRUE</formula1>
    </dataValidation>
  </dataValidations>
  <pageMargins left="0.7" right="0.7" top="0.78740157499999996" bottom="0.78740157499999996" header="0.3" footer="0.3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SecondaryAxis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11</xdr:row>
                    <xdr:rowOff>182880</xdr:rowOff>
                  </from>
                  <to>
                    <xdr:col>25</xdr:col>
                    <xdr:colOff>632460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5" name="SecondaryAxis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12</xdr:row>
                    <xdr:rowOff>182880</xdr:rowOff>
                  </from>
                  <to>
                    <xdr:col>25</xdr:col>
                    <xdr:colOff>632460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6" name="SecondaryAxis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13</xdr:row>
                    <xdr:rowOff>182880</xdr:rowOff>
                  </from>
                  <to>
                    <xdr:col>25</xdr:col>
                    <xdr:colOff>632460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4" r:id="rId7" name="SecondaryAxis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14</xdr:row>
                    <xdr:rowOff>182880</xdr:rowOff>
                  </from>
                  <to>
                    <xdr:col>25</xdr:col>
                    <xdr:colOff>632460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5" r:id="rId8" name="SecondaryAxis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15</xdr:row>
                    <xdr:rowOff>182880</xdr:rowOff>
                  </from>
                  <to>
                    <xdr:col>25</xdr:col>
                    <xdr:colOff>632460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6" r:id="rId9" name="SecondaryAxis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16</xdr:row>
                    <xdr:rowOff>182880</xdr:rowOff>
                  </from>
                  <to>
                    <xdr:col>25</xdr:col>
                    <xdr:colOff>632460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7" r:id="rId10" name="SecondaryAxis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17</xdr:row>
                    <xdr:rowOff>182880</xdr:rowOff>
                  </from>
                  <to>
                    <xdr:col>25</xdr:col>
                    <xdr:colOff>632460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8" r:id="rId11" name="SecondaryAxis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18</xdr:row>
                    <xdr:rowOff>182880</xdr:rowOff>
                  </from>
                  <to>
                    <xdr:col>25</xdr:col>
                    <xdr:colOff>632460</xdr:colOff>
                    <xdr:row>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9" r:id="rId12" name="SecondaryAxis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19</xdr:row>
                    <xdr:rowOff>182880</xdr:rowOff>
                  </from>
                  <to>
                    <xdr:col>25</xdr:col>
                    <xdr:colOff>632460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0" r:id="rId13" name="SecondaryAxis1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20</xdr:row>
                    <xdr:rowOff>182880</xdr:rowOff>
                  </from>
                  <to>
                    <xdr:col>25</xdr:col>
                    <xdr:colOff>632460</xdr:colOff>
                    <xdr:row>22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1" r:id="rId14" name="SecondaryAxis1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21</xdr:row>
                    <xdr:rowOff>182880</xdr:rowOff>
                  </from>
                  <to>
                    <xdr:col>25</xdr:col>
                    <xdr:colOff>632460</xdr:colOff>
                    <xdr:row>23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2" r:id="rId15" name="SecondaryAxis1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22</xdr:row>
                    <xdr:rowOff>182880</xdr:rowOff>
                  </from>
                  <to>
                    <xdr:col>25</xdr:col>
                    <xdr:colOff>632460</xdr:colOff>
                    <xdr:row>24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3" r:id="rId16" name="SecondaryAxis1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23</xdr:row>
                    <xdr:rowOff>182880</xdr:rowOff>
                  </from>
                  <to>
                    <xdr:col>25</xdr:col>
                    <xdr:colOff>632460</xdr:colOff>
                    <xdr:row>25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4" r:id="rId17" name="SecondaryAxis1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24</xdr:row>
                    <xdr:rowOff>182880</xdr:rowOff>
                  </from>
                  <to>
                    <xdr:col>25</xdr:col>
                    <xdr:colOff>632460</xdr:colOff>
                    <xdr:row>26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5" r:id="rId18" name="SecondaryAxis1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25</xdr:row>
                    <xdr:rowOff>182880</xdr:rowOff>
                  </from>
                  <to>
                    <xdr:col>25</xdr:col>
                    <xdr:colOff>632460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6" r:id="rId19" name="SecondaryAxis1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26</xdr:row>
                    <xdr:rowOff>182880</xdr:rowOff>
                  </from>
                  <to>
                    <xdr:col>25</xdr:col>
                    <xdr:colOff>632460</xdr:colOff>
                    <xdr:row>28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7" r:id="rId20" name="SecondaryAxis1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27</xdr:row>
                    <xdr:rowOff>182880</xdr:rowOff>
                  </from>
                  <to>
                    <xdr:col>25</xdr:col>
                    <xdr:colOff>632460</xdr:colOff>
                    <xdr:row>29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8" r:id="rId21" name="SecondaryAxis1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28</xdr:row>
                    <xdr:rowOff>182880</xdr:rowOff>
                  </from>
                  <to>
                    <xdr:col>25</xdr:col>
                    <xdr:colOff>632460</xdr:colOff>
                    <xdr:row>30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9" r:id="rId22" name="SecondaryAxis1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29</xdr:row>
                    <xdr:rowOff>182880</xdr:rowOff>
                  </from>
                  <to>
                    <xdr:col>25</xdr:col>
                    <xdr:colOff>632460</xdr:colOff>
                    <xdr:row>31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0" r:id="rId23" name="SecondaryAxis2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30</xdr:row>
                    <xdr:rowOff>182880</xdr:rowOff>
                  </from>
                  <to>
                    <xdr:col>25</xdr:col>
                    <xdr:colOff>632460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1" r:id="rId24" name="SecondaryAxis2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31</xdr:row>
                    <xdr:rowOff>182880</xdr:rowOff>
                  </from>
                  <to>
                    <xdr:col>25</xdr:col>
                    <xdr:colOff>632460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2" r:id="rId25" name="SecondaryAxis2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32</xdr:row>
                    <xdr:rowOff>182880</xdr:rowOff>
                  </from>
                  <to>
                    <xdr:col>25</xdr:col>
                    <xdr:colOff>632460</xdr:colOff>
                    <xdr:row>34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3" r:id="rId26" name="SecondaryAxis2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36</xdr:row>
                    <xdr:rowOff>182880</xdr:rowOff>
                  </from>
                  <to>
                    <xdr:col>25</xdr:col>
                    <xdr:colOff>632460</xdr:colOff>
                    <xdr:row>38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4" r:id="rId27" name="SecondaryAxis2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37</xdr:row>
                    <xdr:rowOff>182880</xdr:rowOff>
                  </from>
                  <to>
                    <xdr:col>25</xdr:col>
                    <xdr:colOff>632460</xdr:colOff>
                    <xdr:row>39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5" r:id="rId28" name="SecondaryAxis2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38</xdr:row>
                    <xdr:rowOff>182880</xdr:rowOff>
                  </from>
                  <to>
                    <xdr:col>25</xdr:col>
                    <xdr:colOff>632460</xdr:colOff>
                    <xdr:row>40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1">
    <tabColor rgb="FFFF0000"/>
  </sheetPr>
  <dimension ref="B2:B6"/>
  <sheetViews>
    <sheetView showGridLines="0" zoomScale="175" zoomScaleNormal="175" workbookViewId="0">
      <selection activeCell="B9" sqref="B9"/>
    </sheetView>
  </sheetViews>
  <sheetFormatPr defaultRowHeight="14.4" x14ac:dyDescent="0.3"/>
  <sheetData>
    <row r="2" spans="2:2" x14ac:dyDescent="0.3">
      <c r="B2" s="211" t="s">
        <v>111</v>
      </c>
    </row>
    <row r="4" spans="2:2" x14ac:dyDescent="0.3">
      <c r="B4" t="s">
        <v>114</v>
      </c>
    </row>
    <row r="5" spans="2:2" x14ac:dyDescent="0.3">
      <c r="B5" t="s">
        <v>112</v>
      </c>
    </row>
    <row r="6" spans="2:2" x14ac:dyDescent="0.3">
      <c r="B6" t="s">
        <v>115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75AB-E0DC-450B-ABA3-41D582504313}">
  <sheetPr>
    <tabColor rgb="FF99FFCC"/>
  </sheetPr>
  <dimension ref="A1:AH119"/>
  <sheetViews>
    <sheetView showGridLines="0" tabSelected="1" topLeftCell="A2" zoomScaleNormal="100" workbookViewId="0">
      <selection activeCell="M19" sqref="M19"/>
    </sheetView>
  </sheetViews>
  <sheetFormatPr defaultColWidth="9.109375" defaultRowHeight="14.4" x14ac:dyDescent="0.3"/>
  <cols>
    <col min="1" max="1" width="2.6640625" style="148" customWidth="1"/>
    <col min="2" max="8" width="12.6640625" style="148" customWidth="1"/>
    <col min="9" max="9" width="4.6640625" style="148" customWidth="1"/>
    <col min="10" max="10" width="2.6640625" style="148" customWidth="1"/>
    <col min="11" max="13" width="12.6640625" style="148" customWidth="1"/>
    <col min="14" max="14" width="4.6640625" style="148" customWidth="1"/>
    <col min="15" max="15" width="2.6640625" style="148" customWidth="1"/>
    <col min="16" max="17" width="12.6640625" style="148" customWidth="1"/>
    <col min="18" max="21" width="6.6640625" style="148" customWidth="1"/>
    <col min="22" max="24" width="2.6640625" style="148" customWidth="1"/>
    <col min="25" max="27" width="12.6640625" style="148" customWidth="1"/>
    <col min="28" max="28" width="4.6640625" style="148" customWidth="1"/>
    <col min="29" max="29" width="12.6640625" style="148" customWidth="1"/>
    <col min="30" max="30" width="2.6640625" style="51" hidden="1" customWidth="1"/>
    <col min="31" max="32" width="20.6640625" style="51" hidden="1" customWidth="1"/>
    <col min="33" max="33" width="12.6640625" style="51" hidden="1" customWidth="1"/>
    <col min="34" max="34" width="9.109375" style="148" customWidth="1"/>
    <col min="35" max="16384" width="9.109375" style="148"/>
  </cols>
  <sheetData>
    <row r="1" spans="1:34" s="230" customFormat="1" ht="20.100000000000001" customHeight="1" x14ac:dyDescent="0.3"/>
    <row r="2" spans="1:34" s="2" customFormat="1" ht="12.75" customHeight="1" x14ac:dyDescent="0.3">
      <c r="A2" s="1" t="s">
        <v>61</v>
      </c>
      <c r="D2" s="3"/>
      <c r="AD2" s="4"/>
      <c r="AE2" s="4"/>
      <c r="AF2" s="4"/>
      <c r="AG2" s="4"/>
    </row>
    <row r="3" spans="1:34" s="2" customFormat="1" ht="12.75" customHeight="1" x14ac:dyDescent="0.3">
      <c r="A3" s="1" t="s">
        <v>119</v>
      </c>
      <c r="D3" s="3"/>
      <c r="AD3" s="4"/>
      <c r="AE3" s="4"/>
      <c r="AF3" s="4"/>
      <c r="AG3" s="4"/>
    </row>
    <row r="4" spans="1:34" s="2" customFormat="1" ht="12.75" customHeight="1" x14ac:dyDescent="0.3">
      <c r="A4" s="5"/>
      <c r="D4" s="3"/>
      <c r="AD4" s="4"/>
      <c r="AE4" s="4"/>
      <c r="AF4" s="4"/>
      <c r="AG4" s="4"/>
    </row>
    <row r="5" spans="1:34" s="2" customFormat="1" ht="15" customHeight="1" x14ac:dyDescent="0.3">
      <c r="A5" s="6" t="s">
        <v>59</v>
      </c>
      <c r="B5" s="7"/>
      <c r="AD5" s="4"/>
      <c r="AE5" s="4"/>
      <c r="AF5" s="4"/>
      <c r="AG5" s="4"/>
    </row>
    <row r="6" spans="1:34" s="2" customFormat="1" ht="15" customHeight="1" x14ac:dyDescent="0.3">
      <c r="A6" s="6" t="s">
        <v>77</v>
      </c>
      <c r="B6" s="7"/>
      <c r="AD6" s="4"/>
      <c r="AE6" s="4"/>
      <c r="AF6" s="4"/>
      <c r="AG6" s="4"/>
    </row>
    <row r="7" spans="1:34" s="10" customFormat="1" ht="15" customHeight="1" x14ac:dyDescent="0.35">
      <c r="A7" s="8" t="s">
        <v>0</v>
      </c>
      <c r="B7" s="9"/>
      <c r="C7" s="9"/>
      <c r="D7" s="9"/>
      <c r="E7" s="9"/>
      <c r="F7" s="7"/>
      <c r="G7" s="7"/>
      <c r="H7" s="9"/>
      <c r="J7" s="8" t="s">
        <v>1</v>
      </c>
      <c r="K7" s="9"/>
      <c r="L7" s="9"/>
      <c r="M7" s="9"/>
      <c r="O7" s="8" t="s">
        <v>2</v>
      </c>
      <c r="P7" s="11"/>
      <c r="Q7" s="7"/>
      <c r="R7" s="12"/>
      <c r="S7" s="7"/>
      <c r="T7" s="7"/>
      <c r="U7" s="7"/>
      <c r="V7" s="13"/>
      <c r="W7" s="13"/>
      <c r="X7" s="14" t="s">
        <v>3</v>
      </c>
      <c r="AD7" s="15" t="s">
        <v>4</v>
      </c>
      <c r="AE7" s="16"/>
      <c r="AF7" s="17"/>
      <c r="AG7" s="18"/>
    </row>
    <row r="8" spans="1:34" s="2" customFormat="1" ht="15" customHeight="1" thickBot="1" x14ac:dyDescent="0.35">
      <c r="A8" s="19" t="s">
        <v>5</v>
      </c>
      <c r="B8" s="7"/>
      <c r="C8" s="7"/>
      <c r="D8" s="7"/>
      <c r="E8" s="7"/>
      <c r="F8" s="7"/>
      <c r="G8" s="7"/>
      <c r="H8" s="20"/>
      <c r="J8" s="19" t="s">
        <v>6</v>
      </c>
      <c r="K8" s="7"/>
      <c r="L8" s="7"/>
      <c r="M8" s="7"/>
      <c r="O8" s="19" t="s">
        <v>7</v>
      </c>
      <c r="P8" s="19"/>
      <c r="Q8" s="19"/>
      <c r="R8" s="13"/>
      <c r="S8" s="13"/>
      <c r="T8" s="13"/>
      <c r="U8" s="13"/>
      <c r="V8" s="13"/>
      <c r="W8" s="13"/>
      <c r="X8" s="19" t="s">
        <v>8</v>
      </c>
      <c r="Y8" s="19"/>
      <c r="Z8" s="7"/>
      <c r="AA8" s="7"/>
      <c r="AD8" s="21" t="str">
        <f>O8</f>
        <v>Integration Parameters</v>
      </c>
      <c r="AE8" s="21"/>
      <c r="AF8" s="22"/>
      <c r="AG8" s="23"/>
    </row>
    <row r="9" spans="1:34" s="2" customFormat="1" ht="15" customHeight="1" thickBot="1" x14ac:dyDescent="0.35">
      <c r="A9" s="24"/>
      <c r="B9" s="209" t="s">
        <v>9</v>
      </c>
      <c r="C9" s="25" t="s">
        <v>10</v>
      </c>
      <c r="D9" s="209" t="s">
        <v>11</v>
      </c>
      <c r="E9" s="209"/>
      <c r="F9" s="231" t="s">
        <v>12</v>
      </c>
      <c r="G9" s="231"/>
      <c r="H9" s="231"/>
      <c r="I9" s="26" t="str">
        <f>K15</f>
        <v>Set Point</v>
      </c>
      <c r="J9" s="27">
        <f>IF(ISNA(VLOOKUP(MeasuredVariable,ModelVariablesNames,1,FALSE)),0,1)</f>
        <v>1</v>
      </c>
      <c r="K9" s="214" t="s">
        <v>13</v>
      </c>
      <c r="L9" s="214"/>
      <c r="M9" s="28" t="s">
        <v>84</v>
      </c>
      <c r="N9" s="29"/>
      <c r="O9" s="30">
        <f>AND(NOT(TimeUnit=""),ISERR(FIND("|",TimeUnit)))+0</f>
        <v>1</v>
      </c>
      <c r="P9" s="214" t="s">
        <v>14</v>
      </c>
      <c r="Q9" s="214"/>
      <c r="R9" s="232" t="str">
        <f>IFERROR([1]!TIMEUNITS(ModelVariablesUnits),"")</f>
        <v>min</v>
      </c>
      <c r="S9" s="232"/>
      <c r="T9"/>
      <c r="U9"/>
      <c r="V9" s="29"/>
      <c r="W9" s="29"/>
      <c r="X9" s="30">
        <f>COUNTA(GraphLocation)</f>
        <v>1</v>
      </c>
      <c r="Y9" s="31" t="s">
        <v>15</v>
      </c>
      <c r="Z9" s="233" t="s">
        <v>105</v>
      </c>
      <c r="AA9" s="233"/>
      <c r="AD9" s="32"/>
      <c r="AE9" s="33" t="s">
        <v>16</v>
      </c>
      <c r="AF9" s="34"/>
      <c r="AG9" s="35">
        <f>IF(OR(NumSimulationValues=-1,ISERROR(FinalTime/MaxNumSimulatedValues)),-1,FinalTime/MaxNumSimulatedValues)</f>
        <v>0.01</v>
      </c>
      <c r="AH9" s="36"/>
    </row>
    <row r="10" spans="1:34" s="2" customFormat="1" ht="15" customHeight="1" thickBot="1" x14ac:dyDescent="0.35">
      <c r="A10" s="37">
        <f>COUNTA(B10:C10)</f>
        <v>2</v>
      </c>
      <c r="B10" s="38" t="s">
        <v>83</v>
      </c>
      <c r="C10" s="39">
        <v>15</v>
      </c>
      <c r="D10" s="227" t="s">
        <v>91</v>
      </c>
      <c r="E10" s="227"/>
      <c r="F10" s="227" t="s">
        <v>97</v>
      </c>
      <c r="G10" s="227"/>
      <c r="H10" s="227"/>
      <c r="I10" s="40" t="str">
        <f t="array" ref="I1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1)),IF(ISBLANK(ModelVariablesNames),"",IF(ISNUMBER(ModelVariablesNames),COUNTIF(ModelVariablesNames,"&lt;"&amp;ModelVariablesNames),COUNTIF(ModelVariablesNames,"&lt;"&amp;ModelVariablesNames)+SUM(IF(ISNUMBER(ModelVariablesNames),1,0))+1)),0)),)</f>
        <v>cp</v>
      </c>
      <c r="J10" s="30">
        <f>COUNTA(MeasuredVariableLower)</f>
        <v>1</v>
      </c>
      <c r="K10" s="215" t="s">
        <v>17</v>
      </c>
      <c r="L10" s="208" t="s">
        <v>18</v>
      </c>
      <c r="M10" s="41">
        <v>0</v>
      </c>
      <c r="N10" s="29"/>
      <c r="O10" s="42">
        <f>COUNTA(FinalTime)</f>
        <v>1</v>
      </c>
      <c r="P10" s="220" t="s">
        <v>19</v>
      </c>
      <c r="Q10" s="220"/>
      <c r="R10" s="228">
        <v>60</v>
      </c>
      <c r="S10" s="228"/>
      <c r="T10"/>
      <c r="U10"/>
      <c r="V10" s="29"/>
      <c r="W10" s="29"/>
      <c r="X10" s="43"/>
      <c r="AD10" s="32"/>
      <c r="AE10" s="44" t="s">
        <v>20</v>
      </c>
      <c r="AF10" s="45"/>
      <c r="AG10" s="46">
        <f>IF(OR(IntegrationStep=0,FinalTime=0),-1,TRUNC(FinalTime/IntegrationStep,0))</f>
        <v>600</v>
      </c>
      <c r="AH10" s="36"/>
    </row>
    <row r="11" spans="1:34" s="2" customFormat="1" ht="15" customHeight="1" thickBot="1" x14ac:dyDescent="0.35">
      <c r="A11" s="37">
        <f t="shared" ref="A11:A34" si="0">COUNTA(B11:C11)</f>
        <v>2</v>
      </c>
      <c r="B11" s="38" t="s">
        <v>84</v>
      </c>
      <c r="C11" s="47">
        <f>C10+C14*C15/C12/C16/C17</f>
        <v>40.794124671602574</v>
      </c>
      <c r="D11" s="212" t="s">
        <v>91</v>
      </c>
      <c r="E11" s="212"/>
      <c r="F11" s="212" t="s">
        <v>104</v>
      </c>
      <c r="G11" s="212"/>
      <c r="H11" s="212"/>
      <c r="I11" s="40" t="str">
        <f t="array" ref="I1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2)),IF(ISBLANK(ModelVariablesNames),"",IF(ISNUMBER(ModelVariablesNames),COUNTIF(ModelVariablesNames,"&lt;"&amp;ModelVariablesNames),COUNTIF(ModelVariablesNames,"&lt;"&amp;ModelVariablesNames)+SUM(IF(ISNUMBER(ModelVariablesNames),1,0))+1)),0)),)</f>
        <v>eta</v>
      </c>
      <c r="J11" s="30">
        <f>COUNTA(MeasuredVariableHigher)</f>
        <v>1</v>
      </c>
      <c r="K11" s="216"/>
      <c r="L11" s="48" t="s">
        <v>21</v>
      </c>
      <c r="M11" s="49">
        <v>100</v>
      </c>
      <c r="N11" s="29"/>
      <c r="O11" s="42">
        <f>COUNTA(IntegrationStep)</f>
        <v>1</v>
      </c>
      <c r="P11" s="220" t="s">
        <v>22</v>
      </c>
      <c r="Q11" s="220"/>
      <c r="R11" s="229">
        <v>0.1</v>
      </c>
      <c r="S11" s="229"/>
      <c r="T11"/>
      <c r="U11"/>
      <c r="V11" s="29"/>
      <c r="W11" s="29"/>
      <c r="X11" s="19" t="s">
        <v>23</v>
      </c>
      <c r="AA11" s="7"/>
      <c r="AD11" s="32"/>
      <c r="AE11" s="50"/>
      <c r="AF11" s="51"/>
      <c r="AG11" s="52"/>
      <c r="AH11" s="53"/>
    </row>
    <row r="12" spans="1:34" s="2" customFormat="1" ht="15" customHeight="1" thickBot="1" x14ac:dyDescent="0.35">
      <c r="A12" s="37">
        <f t="shared" si="0"/>
        <v>2</v>
      </c>
      <c r="B12" s="38" t="s">
        <v>85</v>
      </c>
      <c r="C12" s="47">
        <v>0.5</v>
      </c>
      <c r="D12" s="212" t="s">
        <v>92</v>
      </c>
      <c r="E12" s="212"/>
      <c r="F12" s="212" t="s">
        <v>98</v>
      </c>
      <c r="G12" s="212"/>
      <c r="H12" s="212"/>
      <c r="I12" s="40" t="str">
        <f t="array" ref="I1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3)),IF(ISBLANK(ModelVariablesNames),"",IF(ISNUMBER(ModelVariablesNames),COUNTIF(ModelVariablesNames,"&lt;"&amp;ModelVariablesNames),COUNTIF(ModelVariablesNames,"&lt;"&amp;ModelVariablesNames)+SUM(IF(ISNUMBER(ModelVariablesNames),1,0))+1)),0)),)</f>
        <v>F</v>
      </c>
      <c r="J12" s="24"/>
      <c r="K12"/>
      <c r="L12"/>
      <c r="M12"/>
      <c r="N12" s="29"/>
      <c r="O12" s="42">
        <f>COUNTA(IntegrationMethod)</f>
        <v>1</v>
      </c>
      <c r="P12" s="225" t="s">
        <v>24</v>
      </c>
      <c r="Q12" s="225"/>
      <c r="R12" s="226" t="s">
        <v>62</v>
      </c>
      <c r="S12" s="226"/>
      <c r="T12"/>
      <c r="U12"/>
      <c r="V12" s="29"/>
      <c r="W12" s="29"/>
      <c r="X12" s="54"/>
      <c r="Y12" s="209" t="s">
        <v>9</v>
      </c>
      <c r="Z12" s="55" t="s">
        <v>25</v>
      </c>
      <c r="AA12" s="56" t="s">
        <v>26</v>
      </c>
      <c r="AB12" s="13"/>
      <c r="AC12" s="13"/>
      <c r="AD12" s="57" t="s">
        <v>27</v>
      </c>
      <c r="AE12" s="58"/>
      <c r="AF12" s="59"/>
      <c r="AG12" s="60"/>
      <c r="AH12" s="53"/>
    </row>
    <row r="13" spans="1:34" s="2" customFormat="1" ht="15" customHeight="1" thickBot="1" x14ac:dyDescent="0.35">
      <c r="A13" s="37">
        <f t="shared" si="0"/>
        <v>2</v>
      </c>
      <c r="B13" s="38" t="s">
        <v>86</v>
      </c>
      <c r="C13" s="47">
        <v>5</v>
      </c>
      <c r="D13" s="212" t="s">
        <v>93</v>
      </c>
      <c r="E13" s="212"/>
      <c r="F13" s="212" t="s">
        <v>99</v>
      </c>
      <c r="G13" s="212"/>
      <c r="H13" s="212"/>
      <c r="I13" s="40" t="str">
        <f t="array" ref="I1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4)),IF(ISBLANK(ModelVariablesNames),"",IF(ISNUMBER(ModelVariablesNames),COUNTIF(ModelVariablesNames,"&lt;"&amp;ModelVariablesNames),COUNTIF(ModelVariablesNames,"&lt;"&amp;ModelVariablesNames)+SUM(IF(ISNUMBER(ModelVariablesNames),1,0))+1)),0)),)</f>
        <v>P</v>
      </c>
      <c r="J13" s="24" t="s">
        <v>28</v>
      </c>
      <c r="K13" s="24"/>
      <c r="L13" s="24"/>
      <c r="M13" s="24"/>
      <c r="N13" s="29"/>
      <c r="O13" s="61"/>
      <c r="P13" s="62"/>
      <c r="Q13" s="63"/>
      <c r="R13" s="61"/>
      <c r="S13" s="61"/>
      <c r="T13" s="61"/>
      <c r="U13" s="61"/>
      <c r="V13" s="29"/>
      <c r="W13" s="29"/>
      <c r="X13" s="26">
        <f t="shared" ref="X13" si="1">NOT(AND(ISNA(VLOOKUP(Y13,ModelVariablesNames,1,FALSE)),NOT(ISBLANK(Y13))))*COUNTA(Y13)+COUNTA(AA13)+0.5*AB13</f>
        <v>2</v>
      </c>
      <c r="Y13" s="64" t="s">
        <v>83</v>
      </c>
      <c r="Z13" s="65"/>
      <c r="AA13" s="66">
        <v>1</v>
      </c>
      <c r="AB13" s="67" t="b">
        <v>0</v>
      </c>
      <c r="AC13" s="68"/>
      <c r="AD13" s="32"/>
      <c r="AE13" s="33" t="s">
        <v>29</v>
      </c>
      <c r="AF13" s="34"/>
      <c r="AG13" s="35">
        <f>MinimalIntegrationStep</f>
        <v>0.01</v>
      </c>
      <c r="AH13" s="53"/>
    </row>
    <row r="14" spans="1:34" s="2" customFormat="1" ht="15" customHeight="1" thickBot="1" x14ac:dyDescent="0.35">
      <c r="A14" s="37">
        <f t="shared" si="0"/>
        <v>2</v>
      </c>
      <c r="B14" s="38" t="s">
        <v>87</v>
      </c>
      <c r="C14" s="47">
        <v>60</v>
      </c>
      <c r="D14" s="212" t="s">
        <v>96</v>
      </c>
      <c r="E14" s="212"/>
      <c r="F14" s="212" t="s">
        <v>100</v>
      </c>
      <c r="G14" s="212"/>
      <c r="H14" s="212"/>
      <c r="I14" s="40" t="str">
        <f t="array" ref="I1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5)),IF(ISBLANK(ModelVariablesNames),"",IF(ISNUMBER(ModelVariablesNames),COUNTIF(ModelVariablesNames,"&lt;"&amp;ModelVariablesNames),COUNTIF(ModelVariablesNames,"&lt;"&amp;ModelVariablesNames)+SUM(IF(ISNUMBER(ModelVariablesNames),1,0))+1)),0)),)</f>
        <v>ro</v>
      </c>
      <c r="J14" s="30">
        <f>IF(ISNA(VLOOKUP(ControlledVariable,ModelVariablesNames,1,FALSE)),0,1)</f>
        <v>1</v>
      </c>
      <c r="K14" s="214" t="s">
        <v>30</v>
      </c>
      <c r="L14" s="214"/>
      <c r="M14" s="28" t="s">
        <v>84</v>
      </c>
      <c r="N14" s="29"/>
      <c r="O14" s="24" t="s">
        <v>78</v>
      </c>
      <c r="P14" s="61"/>
      <c r="Q14" s="61"/>
      <c r="R14" s="69"/>
      <c r="S14" s="69"/>
      <c r="T14" s="61"/>
      <c r="U14" s="61"/>
      <c r="V14" s="29"/>
      <c r="W14" s="29"/>
      <c r="X14" s="26">
        <f t="shared" ref="X14" si="2">NOT(AND(ISNA(VLOOKUP(Y14,ModelVariablesNames,1,FALSE)),NOT(ISBLANK(Y14))))*COUNTA(Y14)+COUNTA(AA14)+0.5*AB14</f>
        <v>2</v>
      </c>
      <c r="Y14" s="70" t="s">
        <v>84</v>
      </c>
      <c r="Z14" s="71"/>
      <c r="AA14" s="72">
        <v>2</v>
      </c>
      <c r="AB14" s="67" t="b">
        <v>0</v>
      </c>
      <c r="AC14" s="68"/>
      <c r="AD14" s="73"/>
      <c r="AE14" s="44" t="s">
        <v>32</v>
      </c>
      <c r="AF14" s="45"/>
      <c r="AG14" s="46">
        <f>NumSimulationValues</f>
        <v>600</v>
      </c>
      <c r="AH14" s="53"/>
    </row>
    <row r="15" spans="1:34" s="2" customFormat="1" ht="15" customHeight="1" x14ac:dyDescent="0.3">
      <c r="A15" s="37">
        <f t="shared" si="0"/>
        <v>2</v>
      </c>
      <c r="B15" s="38" t="s">
        <v>88</v>
      </c>
      <c r="C15" s="210">
        <v>0.9</v>
      </c>
      <c r="D15" s="212"/>
      <c r="E15" s="212"/>
      <c r="F15" s="212" t="s">
        <v>101</v>
      </c>
      <c r="G15" s="212"/>
      <c r="H15" s="212"/>
      <c r="I15" s="40" t="str">
        <f t="array" ref="I1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6)),IF(ISBLANK(ModelVariablesNames),"",IF(ISNUMBER(ModelVariablesNames),COUNTIF(ModelVariablesNames,"&lt;"&amp;ModelVariablesNames),COUNTIF(ModelVariablesNames,"&lt;"&amp;ModelVariablesNames)+SUM(IF(ISNUMBER(ModelVariablesNames),1,0))+1)),0)),)</f>
        <v>T1</v>
      </c>
      <c r="J15" s="30">
        <f>COUNTA(SetPoint)</f>
        <v>1</v>
      </c>
      <c r="K15" s="220" t="s">
        <v>33</v>
      </c>
      <c r="L15" s="220"/>
      <c r="M15" s="74">
        <v>40.794124670000002</v>
      </c>
      <c r="N15" s="29"/>
      <c r="O15" s="61"/>
      <c r="P15" s="221" t="s">
        <v>9</v>
      </c>
      <c r="Q15" s="221" t="s">
        <v>34</v>
      </c>
      <c r="R15" s="223" t="s">
        <v>35</v>
      </c>
      <c r="S15" s="223"/>
      <c r="T15" s="224" t="s">
        <v>36</v>
      </c>
      <c r="U15" s="224"/>
      <c r="V15" s="29"/>
      <c r="W15" s="29"/>
      <c r="X15" s="26">
        <f t="shared" ref="X15" si="3">NOT(AND(ISNA(VLOOKUP(Y15,ModelVariablesNames,1,FALSE)),NOT(ISBLANK(Y15))))*COUNTA(Y15)+COUNTA(AA15)+0.5*AB15</f>
        <v>0</v>
      </c>
      <c r="Y15" s="70"/>
      <c r="Z15" s="71"/>
      <c r="AA15" s="72"/>
      <c r="AB15" s="67" t="b">
        <v>0</v>
      </c>
      <c r="AC15" s="68"/>
      <c r="AD15" s="73"/>
      <c r="AE15" s="50"/>
      <c r="AF15" s="51"/>
      <c r="AG15" s="52"/>
    </row>
    <row r="16" spans="1:34" s="2" customFormat="1" ht="15" customHeight="1" thickBot="1" x14ac:dyDescent="0.35">
      <c r="A16" s="37">
        <f t="shared" si="0"/>
        <v>2</v>
      </c>
      <c r="B16" s="38" t="s">
        <v>89</v>
      </c>
      <c r="C16" s="47">
        <v>1</v>
      </c>
      <c r="D16" s="212" t="s">
        <v>95</v>
      </c>
      <c r="E16" s="212"/>
      <c r="F16" s="212" t="s">
        <v>102</v>
      </c>
      <c r="G16" s="212"/>
      <c r="H16" s="212"/>
      <c r="I16" s="40" t="str">
        <f t="array" ref="I1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7)),IF(ISBLANK(ModelVariablesNames),"",IF(ISNUMBER(ModelVariablesNames),COUNTIF(ModelVariablesNames,"&lt;"&amp;ModelVariablesNames),COUNTIF(ModelVariablesNames,"&lt;"&amp;ModelVariablesNames)+SUM(IF(ISNUMBER(ModelVariablesNames),1,0))+1)),0)),)</f>
        <v>T2</v>
      </c>
      <c r="J16" s="30">
        <f>COUNTA(Mode)</f>
        <v>1</v>
      </c>
      <c r="K16" s="217" t="s">
        <v>37</v>
      </c>
      <c r="L16" s="217"/>
      <c r="M16" s="41" t="s">
        <v>79</v>
      </c>
      <c r="N16" s="29"/>
      <c r="O16" s="61"/>
      <c r="P16" s="222"/>
      <c r="Q16" s="222"/>
      <c r="R16" s="75" t="s">
        <v>38</v>
      </c>
      <c r="S16" s="76" t="s">
        <v>39</v>
      </c>
      <c r="T16" s="76" t="s">
        <v>40</v>
      </c>
      <c r="U16" s="76" t="s">
        <v>41</v>
      </c>
      <c r="V16" s="29"/>
      <c r="W16" s="29"/>
      <c r="X16" s="26">
        <f t="shared" ref="X16" si="4">NOT(AND(ISNA(VLOOKUP(Y16,ModelVariablesNames,1,FALSE)),NOT(ISBLANK(Y16))))*COUNTA(Y16)+COUNTA(AA16)+0.5*AB16</f>
        <v>0</v>
      </c>
      <c r="Y16" s="70"/>
      <c r="Z16" s="71"/>
      <c r="AA16" s="72"/>
      <c r="AB16" s="67" t="b">
        <v>0</v>
      </c>
      <c r="AC16" s="68"/>
      <c r="AD16" s="73"/>
      <c r="AE16" s="50"/>
      <c r="AF16" s="51"/>
      <c r="AG16" s="52"/>
    </row>
    <row r="17" spans="1:33" s="2" customFormat="1" ht="15" customHeight="1" x14ac:dyDescent="0.35">
      <c r="A17" s="37">
        <f t="shared" si="0"/>
        <v>2</v>
      </c>
      <c r="B17" s="38" t="s">
        <v>90</v>
      </c>
      <c r="C17" s="47">
        <v>4.1870000000000003</v>
      </c>
      <c r="D17" s="212" t="s">
        <v>94</v>
      </c>
      <c r="E17" s="212"/>
      <c r="F17" s="212" t="s">
        <v>103</v>
      </c>
      <c r="G17" s="212"/>
      <c r="H17" s="212"/>
      <c r="I17" s="40" t="str">
        <f t="array" ref="I1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8)),IF(ISBLANK(ModelVariablesNames),"",IF(ISNUMBER(ModelVariablesNames),COUNTIF(ModelVariablesNames,"&lt;"&amp;ModelVariablesNames),COUNTIF(ModelVariablesNames,"&lt;"&amp;ModelVariablesNames)+SUM(IF(ISNUMBER(ModelVariablesNames),1,0))+1)),0)),)</f>
        <v>V</v>
      </c>
      <c r="J17" s="77"/>
      <c r="K17" s="219" t="s">
        <v>42</v>
      </c>
      <c r="L17" s="219"/>
      <c r="M17"/>
      <c r="N17" s="29"/>
      <c r="O17" s="78">
        <f t="shared" ref="O17" si="5">IF(V17=0,COUNTA(P17:Q17),ISTEXT(VLOOKUP(P17,$I$9:$I$34,1,FALSE))*COUNTA(P17)+1+COUNTA(R17)+CHOOSE(V17,(T17&lt;FinalTime)*COUNTA(T17)+2,(T17&lt;FinalTime)*COUNTA(T17)+(U17&lt;=FinalTime)*(U17&gt;T17)*COUNTA(U17)+1,COUNTA(S17)+(T17&lt;FinalTime)*COUNTA(T17)+(U17&lt;=FinalTime)*(U17&gt;T17)*COUNTA(U17)))</f>
        <v>6</v>
      </c>
      <c r="P17" s="79" t="s">
        <v>83</v>
      </c>
      <c r="Q17" s="80" t="s">
        <v>63</v>
      </c>
      <c r="R17" s="149">
        <v>5</v>
      </c>
      <c r="S17" s="82"/>
      <c r="T17" s="149">
        <v>5</v>
      </c>
      <c r="U17" s="81">
        <f>IF(AND(FinalTime&gt;0,T17&lt;FinalTime),FinalTime,"")</f>
        <v>60</v>
      </c>
      <c r="V17" s="83">
        <f>IF(Q17="step",1,IF(Q17="ramp",2,IF(Q17="sinus",3,)))</f>
        <v>1</v>
      </c>
      <c r="W17" s="84" t="str">
        <f>IFERROR(INDEX(LoadVariablesNames,MATCH(0,INDEX(COUNTIF($W$16:W16,LoadVariablesNames),,),)),0)</f>
        <v>T1</v>
      </c>
      <c r="X17" s="26">
        <f t="shared" ref="X17" si="6">NOT(AND(ISNA(VLOOKUP(Y17,ModelVariablesNames,1,FALSE)),NOT(ISBLANK(Y17))))*COUNTA(Y17)+COUNTA(AA17)+0.5*AB17</f>
        <v>0</v>
      </c>
      <c r="Y17" s="70"/>
      <c r="Z17" s="71"/>
      <c r="AA17" s="72"/>
      <c r="AB17" s="67" t="b">
        <v>0</v>
      </c>
      <c r="AC17" s="68"/>
      <c r="AD17" s="85" t="s">
        <v>43</v>
      </c>
      <c r="AE17" s="86"/>
      <c r="AF17" s="87"/>
      <c r="AG17" s="52"/>
    </row>
    <row r="18" spans="1:33" s="2" customFormat="1" ht="15" customHeight="1" x14ac:dyDescent="0.3">
      <c r="A18" s="37">
        <f t="shared" si="0"/>
        <v>0</v>
      </c>
      <c r="B18" s="38"/>
      <c r="C18" s="47"/>
      <c r="D18" s="212"/>
      <c r="E18" s="212"/>
      <c r="F18" s="212"/>
      <c r="G18" s="212"/>
      <c r="H18" s="212"/>
      <c r="I18" s="40">
        <f t="array" ref="I1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8" s="30">
        <f>COUNTA(Action)</f>
        <v>1</v>
      </c>
      <c r="K18" s="220" t="s">
        <v>44</v>
      </c>
      <c r="L18" s="220"/>
      <c r="M18" s="41" t="s">
        <v>120</v>
      </c>
      <c r="N18" s="88">
        <f>IF(Action="P",1,IF(Action="PI",2,IF(Action="PD",3,IF(Action="PID","4",))))</f>
        <v>3</v>
      </c>
      <c r="O18" s="78">
        <f t="shared" ref="O18" si="7">IF(V18=0,COUNTA(P18:Q18),ISTEXT(VLOOKUP(P18,$I$9:$I$34,1,FALSE))*COUNTA(P18)+1+COUNTA(R18)+CHOOSE(V18,(T18&lt;FinalTime)*COUNTA(T18)+2,(T18&lt;FinalTime)*COUNTA(T18)+(U18&lt;=FinalTime)*(U18&gt;T18)*COUNTA(U18)+1,COUNTA(S18)+(T18&lt;FinalTime)*COUNTA(T18)+(U18&lt;=FinalTime)*(U18&gt;T18)*COUNTA(U18)))</f>
        <v>0</v>
      </c>
      <c r="P18" s="89"/>
      <c r="Q18" s="90"/>
      <c r="R18" s="91"/>
      <c r="S18" s="92"/>
      <c r="T18" s="91"/>
      <c r="U18" s="91"/>
      <c r="V18" s="83">
        <f t="shared" ref="V18:V34" si="8">IF(Q18="step",1,IF(Q18="ramp",2,IF(Q18="sinus",3,)))</f>
        <v>0</v>
      </c>
      <c r="W18" s="84">
        <f>IFERROR(INDEX(LoadVariablesNames,MATCH(0,INDEX(COUNTIF($W$16:W17,LoadVariablesNames),,),)),0)</f>
        <v>0</v>
      </c>
      <c r="X18" s="26">
        <f t="shared" ref="X18" si="9">NOT(AND(ISNA(VLOOKUP(Y18,ModelVariablesNames,1,FALSE)),NOT(ISBLANK(Y18))))*COUNTA(Y18)+COUNTA(AA18)+0.5*AB18</f>
        <v>0</v>
      </c>
      <c r="Y18" s="70"/>
      <c r="Z18" s="71"/>
      <c r="AA18" s="72"/>
      <c r="AB18" s="67" t="b">
        <v>0</v>
      </c>
      <c r="AC18" s="68"/>
      <c r="AD18" s="57" t="s">
        <v>45</v>
      </c>
      <c r="AE18" s="50"/>
      <c r="AF18" s="51"/>
      <c r="AG18" s="93" t="b">
        <f>COUNTIF(AG20:AG27,"=PRAVDA")=COUNTA(AG20:AG27)</f>
        <v>0</v>
      </c>
    </row>
    <row r="19" spans="1:33" s="2" customFormat="1" ht="15" customHeight="1" thickBot="1" x14ac:dyDescent="0.35">
      <c r="A19" s="37">
        <f t="shared" si="0"/>
        <v>0</v>
      </c>
      <c r="B19" s="38"/>
      <c r="C19" s="47"/>
      <c r="D19" s="212"/>
      <c r="E19" s="212"/>
      <c r="F19" s="212"/>
      <c r="G19" s="212"/>
      <c r="H19" s="212"/>
      <c r="I19" s="40">
        <f t="array" ref="I1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9" s="30">
        <f>COUNTA(r0)</f>
        <v>1</v>
      </c>
      <c r="K19" s="217" t="s">
        <v>46</v>
      </c>
      <c r="L19" s="217"/>
      <c r="M19" s="41">
        <v>15</v>
      </c>
      <c r="N19" s="29"/>
      <c r="O19" s="78">
        <f t="shared" ref="O19" si="10">IF(V19=0,COUNTA(P19:Q19),ISTEXT(VLOOKUP(P19,$I$9:$I$34,1,FALSE))*COUNTA(P19)+1+COUNTA(R19)+CHOOSE(V19,(T19&lt;FinalTime)*COUNTA(T19)+2,(T19&lt;FinalTime)*COUNTA(T19)+(U19&lt;=FinalTime)*(U19&gt;T19)*COUNTA(U19)+1,COUNTA(S19)+(T19&lt;FinalTime)*COUNTA(T19)+(U19&lt;=FinalTime)*(U19&gt;T19)*COUNTA(U19)))</f>
        <v>0</v>
      </c>
      <c r="P19" s="89"/>
      <c r="Q19" s="90"/>
      <c r="R19" s="91"/>
      <c r="S19" s="92"/>
      <c r="T19" s="91"/>
      <c r="U19" s="91"/>
      <c r="V19" s="83">
        <f t="shared" si="8"/>
        <v>0</v>
      </c>
      <c r="W19" s="84">
        <f>IFERROR(INDEX(LoadVariablesNames,MATCH(0,INDEX(COUNTIF($W$16:W18,LoadVariablesNames),,),)),0)</f>
        <v>0</v>
      </c>
      <c r="X19" s="26">
        <f t="shared" ref="X19" si="11">NOT(AND(ISNA(VLOOKUP(Y19,ModelVariablesNames,1,FALSE)),NOT(ISBLANK(Y19))))*COUNTA(Y19)+COUNTA(AA19)+0.5*AB19</f>
        <v>0</v>
      </c>
      <c r="Y19" s="70"/>
      <c r="Z19" s="71"/>
      <c r="AA19" s="72"/>
      <c r="AB19" s="67" t="b">
        <v>0</v>
      </c>
      <c r="AC19" s="68"/>
      <c r="AD19" s="94" t="str">
        <f>A7</f>
        <v>MODEL</v>
      </c>
      <c r="AE19" s="58"/>
      <c r="AF19" s="95"/>
      <c r="AG19" s="52"/>
    </row>
    <row r="20" spans="1:33" s="2" customFormat="1" ht="15" customHeight="1" x14ac:dyDescent="0.3">
      <c r="A20" s="37">
        <f t="shared" si="0"/>
        <v>0</v>
      </c>
      <c r="B20" s="38"/>
      <c r="C20" s="47"/>
      <c r="D20" s="212"/>
      <c r="E20" s="212"/>
      <c r="F20" s="212"/>
      <c r="G20" s="212"/>
      <c r="H20" s="212"/>
      <c r="I20" s="40">
        <f t="array" ref="I2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0" s="30">
        <f>COUNTA(Ti)</f>
        <v>0</v>
      </c>
      <c r="K20" s="217" t="s">
        <v>47</v>
      </c>
      <c r="L20" s="217"/>
      <c r="M20" s="41"/>
      <c r="N20" s="29"/>
      <c r="O20" s="78">
        <f t="shared" ref="O20" si="12">IF(V20=0,COUNTA(P20:Q20),ISTEXT(VLOOKUP(P20,$I$9:$I$34,1,FALSE))*COUNTA(P20)+1+COUNTA(R20)+CHOOSE(V20,(T20&lt;FinalTime)*COUNTA(T20)+2,(T20&lt;FinalTime)*COUNTA(T20)+(U20&lt;=FinalTime)*(U20&gt;T20)*COUNTA(U20)+1,COUNTA(S20)+(T20&lt;FinalTime)*COUNTA(T20)+(U20&lt;=FinalTime)*(U20&gt;T20)*COUNTA(U20)))</f>
        <v>0</v>
      </c>
      <c r="P20" s="89"/>
      <c r="Q20" s="90"/>
      <c r="R20" s="91"/>
      <c r="S20" s="92"/>
      <c r="T20" s="91"/>
      <c r="U20" s="91"/>
      <c r="V20" s="83">
        <f t="shared" si="8"/>
        <v>0</v>
      </c>
      <c r="W20" s="84">
        <f>IFERROR(INDEX(LoadVariablesNames,MATCH(0,INDEX(COUNTIF($W$16:W19,LoadVariablesNames),,),)),0)</f>
        <v>0</v>
      </c>
      <c r="X20" s="26">
        <f t="shared" ref="X20" si="13">NOT(AND(ISNA(VLOOKUP(Y20,ModelVariablesNames,1,FALSE)),NOT(ISBLANK(Y20))))*COUNTA(Y20)+COUNTA(AA20)+0.5*AB20</f>
        <v>0</v>
      </c>
      <c r="Y20" s="96"/>
      <c r="Z20" s="97"/>
      <c r="AA20" s="98"/>
      <c r="AB20" s="67" t="b">
        <v>0</v>
      </c>
      <c r="AC20" s="68"/>
      <c r="AD20" s="32"/>
      <c r="AE20" s="33" t="str">
        <f>A8</f>
        <v>Model Variables and Constants</v>
      </c>
      <c r="AF20" s="34"/>
      <c r="AG20" s="35" t="b">
        <f>AND(COUNTIF($A$10:$A$34,"=2")&gt;0,COUNTIF($A$10:$A$34,"=1")=0)</f>
        <v>1</v>
      </c>
    </row>
    <row r="21" spans="1:33" s="2" customFormat="1" ht="15" customHeight="1" thickBot="1" x14ac:dyDescent="0.35">
      <c r="A21" s="37">
        <f t="shared" si="0"/>
        <v>0</v>
      </c>
      <c r="B21" s="38"/>
      <c r="C21" s="47"/>
      <c r="D21" s="212"/>
      <c r="E21" s="212"/>
      <c r="F21" s="212"/>
      <c r="G21" s="212"/>
      <c r="H21" s="212"/>
      <c r="I21" s="40">
        <f t="array" ref="I2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1" s="78">
        <f>COUNTA(Td)</f>
        <v>1</v>
      </c>
      <c r="K21" s="218" t="s">
        <v>48</v>
      </c>
      <c r="L21" s="218"/>
      <c r="M21" s="49">
        <v>4</v>
      </c>
      <c r="N21" s="29"/>
      <c r="O21" s="78">
        <f t="shared" ref="O21" si="14">IF(V21=0,COUNTA(P21:Q21),ISTEXT(VLOOKUP(P21,$I$9:$I$34,1,FALSE))*COUNTA(P21)+1+COUNTA(R21)+CHOOSE(V21,(T21&lt;FinalTime)*COUNTA(T21)+2,(T21&lt;FinalTime)*COUNTA(T21)+(U21&lt;=FinalTime)*(U21&gt;T21)*COUNTA(U21)+1,COUNTA(S21)+(T21&lt;FinalTime)*COUNTA(T21)+(U21&lt;=FinalTime)*(U21&gt;T21)*COUNTA(U21)))</f>
        <v>0</v>
      </c>
      <c r="P21" s="89"/>
      <c r="Q21" s="90"/>
      <c r="R21" s="91"/>
      <c r="S21" s="92"/>
      <c r="T21" s="91"/>
      <c r="U21" s="91"/>
      <c r="V21" s="83">
        <f t="shared" si="8"/>
        <v>0</v>
      </c>
      <c r="W21" s="84">
        <f>IFERROR(INDEX(LoadVariablesNames,MATCH(0,INDEX(COUNTIF($W$16:W20,LoadVariablesNames),,),)),0)</f>
        <v>0</v>
      </c>
      <c r="X21" s="26">
        <f t="shared" ref="X21" si="15">NOT(AND(ISNA(VLOOKUP(Y21,ModelVariablesNames,1,FALSE)),NOT(ISBLANK(Y21))))*COUNTA(Y21)+COUNTA(AA21)+0.5*AB21</f>
        <v>0</v>
      </c>
      <c r="Y21" s="96"/>
      <c r="Z21" s="97"/>
      <c r="AA21" s="98"/>
      <c r="AB21" s="67" t="b">
        <v>0</v>
      </c>
      <c r="AC21" s="68"/>
      <c r="AD21" s="32"/>
      <c r="AE21" s="99" t="str">
        <f>A36</f>
        <v>Model First-order ODEs</v>
      </c>
      <c r="AF21" s="100"/>
      <c r="AG21" s="101" t="b">
        <f t="array" ref="AG21">AND(AND(COUNTIF($A$38:$A$47,"=2")&gt;0,COUNTIF($A$38:$A$47,"=1")=0),SUMSQ(COUNTIF(ModelVariablesNames,ModelODEsVariables)))</f>
        <v>1</v>
      </c>
    </row>
    <row r="22" spans="1:33" s="2" customFormat="1" ht="15" customHeight="1" x14ac:dyDescent="0.3">
      <c r="A22" s="37">
        <f t="shared" si="0"/>
        <v>0</v>
      </c>
      <c r="B22" s="38"/>
      <c r="C22" s="47"/>
      <c r="D22" s="212"/>
      <c r="E22" s="212"/>
      <c r="F22" s="212"/>
      <c r="G22" s="212"/>
      <c r="H22" s="212"/>
      <c r="I22" s="40">
        <f t="array" ref="I2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2" s="77"/>
      <c r="K22"/>
      <c r="L22"/>
      <c r="M22"/>
      <c r="N22" s="29"/>
      <c r="O22" s="78">
        <f t="shared" ref="O22" si="16">IF(V22=0,COUNTA(P22:Q22),ISTEXT(VLOOKUP(P22,$I$9:$I$34,1,FALSE))*COUNTA(P22)+1+COUNTA(R22)+CHOOSE(V22,(T22&lt;FinalTime)*COUNTA(T22)+2,(T22&lt;FinalTime)*COUNTA(T22)+(U22&lt;=FinalTime)*(U22&gt;T22)*COUNTA(U22)+1,COUNTA(S22)+(T22&lt;FinalTime)*COUNTA(T22)+(U22&lt;=FinalTime)*(U22&gt;T22)*COUNTA(U22)))</f>
        <v>0</v>
      </c>
      <c r="P22" s="89"/>
      <c r="Q22" s="90"/>
      <c r="R22" s="91"/>
      <c r="S22" s="92"/>
      <c r="T22" s="91"/>
      <c r="U22" s="91"/>
      <c r="V22" s="83">
        <f t="shared" si="8"/>
        <v>0</v>
      </c>
      <c r="W22" s="84">
        <f>IFERROR(INDEX(LoadVariablesNames,MATCH(0,INDEX(COUNTIF($W$16:W21,LoadVariablesNames),,),)),0)</f>
        <v>0</v>
      </c>
      <c r="X22" s="26">
        <f t="shared" ref="X22" si="17">NOT(AND(ISNA(VLOOKUP(Y22,ModelVariablesNames,1,FALSE)),NOT(ISBLANK(Y22))))*COUNTA(Y22)+COUNTA(AA22)+0.5*AB22</f>
        <v>0</v>
      </c>
      <c r="Y22" s="96"/>
      <c r="Z22" s="97"/>
      <c r="AA22" s="98"/>
      <c r="AB22" s="67" t="b">
        <v>0</v>
      </c>
      <c r="AC22" s="68"/>
      <c r="AD22" s="102" t="str">
        <f>O7</f>
        <v>SIMULATION</v>
      </c>
      <c r="AE22" s="50"/>
      <c r="AF22" s="51"/>
      <c r="AG22" s="101"/>
    </row>
    <row r="23" spans="1:33" s="2" customFormat="1" ht="15" customHeight="1" thickBot="1" x14ac:dyDescent="0.35">
      <c r="A23" s="37">
        <f t="shared" si="0"/>
        <v>0</v>
      </c>
      <c r="B23" s="38"/>
      <c r="C23" s="47"/>
      <c r="D23" s="212"/>
      <c r="E23" s="212"/>
      <c r="F23" s="212"/>
      <c r="G23" s="212"/>
      <c r="H23" s="212"/>
      <c r="I23" s="40">
        <f t="array" ref="I2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3" s="24" t="s">
        <v>49</v>
      </c>
      <c r="K23" s="24"/>
      <c r="L23" s="24"/>
      <c r="M23" s="24"/>
      <c r="N23" s="29"/>
      <c r="O23" s="78">
        <f t="shared" ref="O23" si="18">IF(V23=0,COUNTA(P23:Q23),ISTEXT(VLOOKUP(P23,$I$9:$I$34,1,FALSE))*COUNTA(P23)+1+COUNTA(R23)+CHOOSE(V23,(T23&lt;FinalTime)*COUNTA(T23)+2,(T23&lt;FinalTime)*COUNTA(T23)+(U23&lt;=FinalTime)*(U23&gt;T23)*COUNTA(U23)+1,COUNTA(S23)+(T23&lt;FinalTime)*COUNTA(T23)+(U23&lt;=FinalTime)*(U23&gt;T23)*COUNTA(U23)))</f>
        <v>0</v>
      </c>
      <c r="P23" s="89"/>
      <c r="Q23" s="90"/>
      <c r="R23" s="91"/>
      <c r="S23" s="92"/>
      <c r="T23" s="91"/>
      <c r="U23" s="91"/>
      <c r="V23" s="83">
        <f t="shared" si="8"/>
        <v>0</v>
      </c>
      <c r="W23" s="84">
        <f>IFERROR(INDEX(LoadVariablesNames,MATCH(0,INDEX(COUNTIF($W$16:W22,LoadVariablesNames),,),)),0)</f>
        <v>0</v>
      </c>
      <c r="X23" s="26">
        <f t="shared" ref="X23" si="19">NOT(AND(ISNA(VLOOKUP(Y23,ModelVariablesNames,1,FALSE)),NOT(ISBLANK(Y23))))*COUNTA(Y23)+COUNTA(AA23)+0.5*AB23</f>
        <v>0</v>
      </c>
      <c r="Y23" s="96"/>
      <c r="Z23" s="97"/>
      <c r="AA23" s="98"/>
      <c r="AB23" s="103" t="b">
        <v>0</v>
      </c>
      <c r="AC23" s="104"/>
      <c r="AD23" s="32"/>
      <c r="AE23" s="99" t="str">
        <f>O8</f>
        <v>Integration Parameters</v>
      </c>
      <c r="AF23" s="100"/>
      <c r="AG23" s="101" t="b">
        <f>SUM($O$9:$O$12)=4</f>
        <v>1</v>
      </c>
    </row>
    <row r="24" spans="1:33" s="2" customFormat="1" ht="15" customHeight="1" x14ac:dyDescent="0.3">
      <c r="A24" s="37">
        <f t="shared" si="0"/>
        <v>0</v>
      </c>
      <c r="B24" s="38"/>
      <c r="C24" s="47"/>
      <c r="D24" s="212"/>
      <c r="E24" s="212"/>
      <c r="F24" s="212"/>
      <c r="G24" s="212"/>
      <c r="H24" s="212"/>
      <c r="I24" s="40">
        <f t="array" ref="I2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15)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4" s="30">
        <f>IF(ISNA(VLOOKUP(ManipulatedVariable,ModelVariablesNames,1,FALSE)),0,1)</f>
        <v>1</v>
      </c>
      <c r="K24" s="214" t="s">
        <v>50</v>
      </c>
      <c r="L24" s="214"/>
      <c r="M24" s="28" t="s">
        <v>87</v>
      </c>
      <c r="N24" s="29"/>
      <c r="O24" s="78">
        <f t="shared" ref="O24" si="20">IF(V24=0,COUNTA(P24:Q24),ISTEXT(VLOOKUP(P24,$I$9:$I$34,1,FALSE))*COUNTA(P24)+1+COUNTA(R24)+CHOOSE(V24,(T24&lt;FinalTime)*COUNTA(T24)+2,(T24&lt;FinalTime)*COUNTA(T24)+(U24&lt;=FinalTime)*(U24&gt;T24)*COUNTA(U24)+1,COUNTA(S24)+(T24&lt;FinalTime)*COUNTA(T24)+(U24&lt;=FinalTime)*(U24&gt;T24)*COUNTA(U24)))</f>
        <v>0</v>
      </c>
      <c r="P24" s="89"/>
      <c r="Q24" s="90"/>
      <c r="R24" s="91"/>
      <c r="S24" s="92"/>
      <c r="T24" s="91"/>
      <c r="U24" s="91"/>
      <c r="V24" s="83">
        <f t="shared" si="8"/>
        <v>0</v>
      </c>
      <c r="W24" s="84">
        <f>IFERROR(INDEX(LoadVariablesNames,MATCH(0,INDEX(COUNTIF($W$16:W23,LoadVariablesNames),,),)),0)</f>
        <v>0</v>
      </c>
      <c r="X24" s="26">
        <f t="shared" ref="X24" si="21">NOT(AND(ISNA(VLOOKUP(Y24,ModelVariablesNames,1,FALSE)),NOT(ISBLANK(Y24))))*COUNTA(Y24)+COUNTA(AA24)+0.5*AB24</f>
        <v>0</v>
      </c>
      <c r="Y24" s="96"/>
      <c r="Z24" s="97"/>
      <c r="AA24" s="98"/>
      <c r="AB24" s="103" t="b">
        <v>0</v>
      </c>
      <c r="AC24" s="104"/>
      <c r="AD24" s="32"/>
      <c r="AE24" s="99" t="str">
        <f>O14</f>
        <v>Disturbances / Set Point Changes</v>
      </c>
      <c r="AF24" s="100"/>
      <c r="AG24" s="105" t="b">
        <f>OR(SUM($O$17:$O$34)=0,COUNTIFS($O$17:$O$34,"&gt;0",$O$17:$O$34,"&lt;6")=0)</f>
        <v>1</v>
      </c>
    </row>
    <row r="25" spans="1:33" s="2" customFormat="1" ht="15" customHeight="1" x14ac:dyDescent="0.3">
      <c r="A25" s="37">
        <f t="shared" si="0"/>
        <v>0</v>
      </c>
      <c r="B25" s="38"/>
      <c r="C25" s="47"/>
      <c r="D25" s="212"/>
      <c r="E25" s="212"/>
      <c r="F25" s="212"/>
      <c r="G25" s="212"/>
      <c r="H25" s="212"/>
      <c r="I25" s="40">
        <f t="array" ref="I2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16)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5" s="42">
        <f>COUNTA(ManipulatedVariableLower)</f>
        <v>1</v>
      </c>
      <c r="K25" s="215" t="s">
        <v>17</v>
      </c>
      <c r="L25" s="208" t="s">
        <v>18</v>
      </c>
      <c r="M25" s="41">
        <v>0</v>
      </c>
      <c r="N25" s="29"/>
      <c r="O25" s="78">
        <f t="shared" ref="O25" si="22">IF(V25=0,COUNTA(P25:Q25),ISTEXT(VLOOKUP(P25,$I$9:$I$34,1,FALSE))*COUNTA(P25)+1+COUNTA(R25)+CHOOSE(V25,(T25&lt;FinalTime)*COUNTA(T25)+2,(T25&lt;FinalTime)*COUNTA(T25)+(U25&lt;=FinalTime)*(U25&gt;T25)*COUNTA(U25)+1,COUNTA(S25)+(T25&lt;FinalTime)*COUNTA(T25)+(U25&lt;=FinalTime)*(U25&gt;T25)*COUNTA(U25)))</f>
        <v>0</v>
      </c>
      <c r="P25" s="89"/>
      <c r="Q25" s="90"/>
      <c r="R25" s="91"/>
      <c r="S25" s="92"/>
      <c r="T25" s="91"/>
      <c r="U25" s="91"/>
      <c r="V25" s="83">
        <f t="shared" si="8"/>
        <v>0</v>
      </c>
      <c r="W25" s="84">
        <f>IFERROR(INDEX(LoadVariablesNames,MATCH(0,INDEX(COUNTIF($W$16:W24,LoadVariablesNames),,),)),0)</f>
        <v>0</v>
      </c>
      <c r="X25" s="26">
        <f t="shared" ref="X25" si="23">NOT(AND(ISNA(VLOOKUP(Y25,ModelVariablesNames,1,FALSE)),NOT(ISBLANK(Y25))))*COUNTA(Y25)+COUNTA(AA25)+0.5*AB25</f>
        <v>0</v>
      </c>
      <c r="Y25" s="96"/>
      <c r="Z25" s="97"/>
      <c r="AA25" s="98"/>
      <c r="AB25" s="103" t="b">
        <v>0</v>
      </c>
      <c r="AC25" s="104"/>
      <c r="AD25" s="32"/>
      <c r="AE25" s="99" t="str">
        <f>O36</f>
        <v>Output Variables</v>
      </c>
      <c r="AF25" s="100"/>
      <c r="AG25" s="105" t="b">
        <f>SUM($O$38:$O$47)&gt;0</f>
        <v>1</v>
      </c>
    </row>
    <row r="26" spans="1:33" s="2" customFormat="1" ht="15" customHeight="1" thickBot="1" x14ac:dyDescent="0.35">
      <c r="A26" s="37">
        <f t="shared" si="0"/>
        <v>0</v>
      </c>
      <c r="B26" s="38"/>
      <c r="C26" s="47"/>
      <c r="D26" s="212"/>
      <c r="E26" s="212"/>
      <c r="F26" s="212"/>
      <c r="G26" s="212"/>
      <c r="H26" s="212"/>
      <c r="I26" s="40">
        <f t="array" ref="I2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17)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6" s="42">
        <f>COUNTA(ManipulatedVariableHigher)</f>
        <v>1</v>
      </c>
      <c r="K26" s="216"/>
      <c r="L26" s="48" t="s">
        <v>21</v>
      </c>
      <c r="M26" s="49">
        <v>120</v>
      </c>
      <c r="N26" s="29"/>
      <c r="O26" s="78">
        <f t="shared" ref="O26" si="24">IF(V26=0,COUNTA(P26:Q26),ISTEXT(VLOOKUP(P26,$I$9:$I$34,1,FALSE))*COUNTA(P26)+1+COUNTA(R26)+CHOOSE(V26,(T26&lt;FinalTime)*COUNTA(T26)+2,(T26&lt;FinalTime)*COUNTA(T26)+(U26&lt;=FinalTime)*(U26&gt;T26)*COUNTA(U26)+1,COUNTA(S26)+(T26&lt;FinalTime)*COUNTA(T26)+(U26&lt;=FinalTime)*(U26&gt;T26)*COUNTA(U26)))</f>
        <v>0</v>
      </c>
      <c r="P26" s="89"/>
      <c r="Q26" s="90"/>
      <c r="R26" s="91"/>
      <c r="S26" s="92"/>
      <c r="T26" s="91"/>
      <c r="U26" s="91"/>
      <c r="V26" s="83">
        <f t="shared" si="8"/>
        <v>0</v>
      </c>
      <c r="W26" s="84">
        <f>IFERROR(INDEX(LoadVariablesNames,MATCH(0,INDEX(COUNTIF($W$16:W25,LoadVariablesNames),,),)),0)</f>
        <v>0</v>
      </c>
      <c r="X26" s="26">
        <f t="shared" ref="X26" si="25">NOT(AND(ISNA(VLOOKUP(Y26,ModelVariablesNames,1,FALSE)),NOT(ISBLANK(Y26))))*COUNTA(Y26)+COUNTA(AA26)+0.5*AB26</f>
        <v>0</v>
      </c>
      <c r="Y26" s="96"/>
      <c r="Z26" s="97"/>
      <c r="AA26" s="98"/>
      <c r="AB26" s="103" t="b">
        <v>0</v>
      </c>
      <c r="AC26" s="104"/>
      <c r="AD26" s="32"/>
      <c r="AE26" s="99" t="str">
        <f>X8</f>
        <v>Charts Parameters</v>
      </c>
      <c r="AF26" s="100"/>
      <c r="AG26" s="105" t="b">
        <f>OR(SUM($X$13:$X$35)=0,AND(SUM($X$13:$X$35)&gt;0,$X$9=1))</f>
        <v>1</v>
      </c>
    </row>
    <row r="27" spans="1:33" s="2" customFormat="1" ht="15" customHeight="1" thickBot="1" x14ac:dyDescent="0.35">
      <c r="A27" s="37">
        <f t="shared" si="0"/>
        <v>0</v>
      </c>
      <c r="B27" s="38"/>
      <c r="C27" s="47"/>
      <c r="D27" s="212"/>
      <c r="E27" s="212"/>
      <c r="F27" s="212"/>
      <c r="G27" s="212"/>
      <c r="H27" s="212"/>
      <c r="I27" s="40">
        <f t="array" ref="I2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18)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7" s="54"/>
      <c r="K27" s="29"/>
      <c r="L27" s="29"/>
      <c r="M27" s="29"/>
      <c r="N27" s="29"/>
      <c r="O27" s="78">
        <f t="shared" ref="O27" si="26">IF(V27=0,COUNTA(P27:Q27),ISTEXT(VLOOKUP(P27,$I$9:$I$34,1,FALSE))*COUNTA(P27)+1+COUNTA(R27)+CHOOSE(V27,(T27&lt;FinalTime)*COUNTA(T27)+2,(T27&lt;FinalTime)*COUNTA(T27)+(U27&lt;=FinalTime)*(U27&gt;T27)*COUNTA(U27)+1,COUNTA(S27)+(T27&lt;FinalTime)*COUNTA(T27)+(U27&lt;=FinalTime)*(U27&gt;T27)*COUNTA(U27)))</f>
        <v>0</v>
      </c>
      <c r="P27" s="89"/>
      <c r="Q27" s="90"/>
      <c r="R27" s="91"/>
      <c r="S27" s="92"/>
      <c r="T27" s="91"/>
      <c r="U27" s="91"/>
      <c r="V27" s="83">
        <f t="shared" si="8"/>
        <v>0</v>
      </c>
      <c r="W27" s="84">
        <f>IFERROR(INDEX(LoadVariablesNames,MATCH(0,INDEX(COUNTIF($W$16:W26,LoadVariablesNames),,),)),0)</f>
        <v>0</v>
      </c>
      <c r="X27" s="26">
        <f t="shared" ref="X27" si="27">NOT(AND(ISNA(VLOOKUP(Y27,ModelVariablesNames,1,FALSE)),NOT(ISBLANK(Y27))))*COUNTA(Y27)+COUNTA(AA27)+0.5*AB27</f>
        <v>0</v>
      </c>
      <c r="Y27" s="96"/>
      <c r="Z27" s="97"/>
      <c r="AA27" s="98"/>
      <c r="AB27" s="103" t="b">
        <v>0</v>
      </c>
      <c r="AC27" s="104"/>
      <c r="AD27" s="32"/>
      <c r="AE27" s="44" t="str">
        <f>X11</f>
        <v>Model Variables in Charts</v>
      </c>
      <c r="AF27" s="45"/>
      <c r="AG27" s="46" t="b">
        <f>AND(COUNTIF($X$13:$X$35,"=0,5")=0,COUNTIF($X$13:$X$35,"=1")=0,COUNTIF($X$13:$X$35,"=1,5")=0)</f>
        <v>1</v>
      </c>
    </row>
    <row r="28" spans="1:33" s="2" customFormat="1" ht="15" customHeight="1" x14ac:dyDescent="0.3">
      <c r="A28" s="37">
        <f t="shared" si="0"/>
        <v>0</v>
      </c>
      <c r="B28" s="38"/>
      <c r="C28" s="47"/>
      <c r="D28" s="212"/>
      <c r="E28" s="212"/>
      <c r="F28" s="212"/>
      <c r="G28" s="212"/>
      <c r="H28" s="212"/>
      <c r="I28" s="40">
        <f t="array" ref="I2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8" s="29"/>
      <c r="K28" s="29"/>
      <c r="L28" s="29"/>
      <c r="M28" s="29"/>
      <c r="N28" s="29"/>
      <c r="O28" s="78">
        <f t="shared" ref="O28" si="28">IF(V28=0,COUNTA(P28:Q28),ISTEXT(VLOOKUP(P28,$I$9:$I$34,1,FALSE))*COUNTA(P28)+1+COUNTA(R28)+CHOOSE(V28,(T28&lt;FinalTime)*COUNTA(T28)+2,(T28&lt;FinalTime)*COUNTA(T28)+(U28&lt;=FinalTime)*(U28&gt;T28)*COUNTA(U28)+1,COUNTA(S28)+(T28&lt;FinalTime)*COUNTA(T28)+(U28&lt;=FinalTime)*(U28&gt;T28)*COUNTA(U28)))</f>
        <v>0</v>
      </c>
      <c r="P28" s="89"/>
      <c r="Q28" s="90"/>
      <c r="R28" s="91"/>
      <c r="S28" s="92"/>
      <c r="T28" s="91"/>
      <c r="U28" s="91"/>
      <c r="V28" s="83">
        <f t="shared" si="8"/>
        <v>0</v>
      </c>
      <c r="W28" s="84">
        <f>IFERROR(INDEX(LoadVariablesNames,MATCH(0,INDEX(COUNTIF($W$16:W27,LoadVariablesNames),,),)),0)</f>
        <v>0</v>
      </c>
      <c r="X28" s="26">
        <f t="shared" ref="X28" si="29">NOT(AND(ISNA(VLOOKUP(Y28,ModelVariablesNames,1,FALSE)),NOT(ISBLANK(Y28))))*COUNTA(Y28)+COUNTA(AA28)+0.5*AB28</f>
        <v>0</v>
      </c>
      <c r="Y28" s="96"/>
      <c r="Z28" s="97"/>
      <c r="AA28" s="98"/>
      <c r="AB28" s="103" t="b">
        <v>0</v>
      </c>
      <c r="AC28" s="104"/>
      <c r="AD28" s="32"/>
      <c r="AE28" s="50"/>
      <c r="AF28" s="51"/>
      <c r="AG28" s="52"/>
    </row>
    <row r="29" spans="1:33" s="2" customFormat="1" ht="15" customHeight="1" x14ac:dyDescent="0.3">
      <c r="A29" s="37">
        <f t="shared" si="0"/>
        <v>0</v>
      </c>
      <c r="B29" s="38"/>
      <c r="C29" s="47"/>
      <c r="D29" s="212"/>
      <c r="E29" s="212"/>
      <c r="F29" s="212"/>
      <c r="G29" s="212"/>
      <c r="H29" s="212"/>
      <c r="I29" s="40">
        <f t="array" ref="I2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29" s="29"/>
      <c r="L29" s="29"/>
      <c r="M29" s="29"/>
      <c r="O29" s="78">
        <f t="shared" ref="O29" si="30">IF(V29=0,COUNTA(P29:Q29),ISTEXT(VLOOKUP(P29,$I$9:$I$34,1,FALSE))*COUNTA(P29)+1+COUNTA(R29)+CHOOSE(V29,(T29&lt;FinalTime)*COUNTA(T29)+2,(T29&lt;FinalTime)*COUNTA(T29)+(U29&lt;=FinalTime)*(U29&gt;T29)*COUNTA(U29)+1,COUNTA(S29)+(T29&lt;FinalTime)*COUNTA(T29)+(U29&lt;=FinalTime)*(U29&gt;T29)*COUNTA(U29)))</f>
        <v>0</v>
      </c>
      <c r="P29" s="89"/>
      <c r="Q29" s="90"/>
      <c r="R29" s="91"/>
      <c r="S29" s="92"/>
      <c r="T29" s="91"/>
      <c r="U29" s="91"/>
      <c r="V29" s="83">
        <f t="shared" si="8"/>
        <v>0</v>
      </c>
      <c r="W29" s="84">
        <f>IFERROR(INDEX(LoadVariablesNames,MATCH(0,INDEX(COUNTIF($W$16:W28,LoadVariablesNames),,),)),0)</f>
        <v>0</v>
      </c>
      <c r="X29" s="26">
        <f t="shared" ref="X29" si="31">NOT(AND(ISNA(VLOOKUP(Y29,ModelVariablesNames,1,FALSE)),NOT(ISBLANK(Y29))))*COUNTA(Y29)+COUNTA(AA29)+0.5*AB29</f>
        <v>0</v>
      </c>
      <c r="Y29" s="96"/>
      <c r="Z29" s="97"/>
      <c r="AA29" s="98"/>
      <c r="AB29" s="103" t="b">
        <v>0</v>
      </c>
      <c r="AC29" s="104"/>
      <c r="AD29" s="4"/>
      <c r="AE29" s="4"/>
      <c r="AF29" s="4"/>
      <c r="AG29" s="4"/>
    </row>
    <row r="30" spans="1:33" s="2" customFormat="1" ht="15" customHeight="1" x14ac:dyDescent="0.35">
      <c r="A30" s="37">
        <f t="shared" si="0"/>
        <v>0</v>
      </c>
      <c r="B30" s="38"/>
      <c r="C30" s="47"/>
      <c r="D30" s="206"/>
      <c r="E30" s="206"/>
      <c r="F30" s="206"/>
      <c r="G30" s="206"/>
      <c r="H30" s="206"/>
      <c r="I30" s="40">
        <f t="array" ref="I3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0" s="29"/>
      <c r="L30" s="29"/>
      <c r="M30" s="29"/>
      <c r="O30" s="78">
        <f t="shared" ref="O30" si="32">IF(V30=0,COUNTA(P30:Q30),ISTEXT(VLOOKUP(P30,$I$9:$I$34,1,FALSE))*COUNTA(P30)+1+COUNTA(R30)+CHOOSE(V30,(T30&lt;FinalTime)*COUNTA(T30)+2,(T30&lt;FinalTime)*COUNTA(T30)+(U30&lt;=FinalTime)*(U30&gt;T30)*COUNTA(U30)+1,COUNTA(S30)+(T30&lt;FinalTime)*COUNTA(T30)+(U30&lt;=FinalTime)*(U30&gt;T30)*COUNTA(U30)))</f>
        <v>0</v>
      </c>
      <c r="P30" s="89"/>
      <c r="Q30" s="90"/>
      <c r="R30" s="91"/>
      <c r="S30" s="92"/>
      <c r="T30" s="91"/>
      <c r="U30" s="91"/>
      <c r="V30" s="83">
        <f t="shared" si="8"/>
        <v>0</v>
      </c>
      <c r="W30" s="84">
        <f>IFERROR(INDEX(LoadVariablesNames,MATCH(0,INDEX(COUNTIF($W$16:W29,LoadVariablesNames),,),)),0)</f>
        <v>0</v>
      </c>
      <c r="X30" s="26">
        <f t="shared" ref="X30" si="33">NOT(AND(ISNA(VLOOKUP(Y30,ModelVariablesNames,1,FALSE)),NOT(ISBLANK(Y30))))*COUNTA(Y30)+COUNTA(AA30)+0.5*AB30</f>
        <v>0</v>
      </c>
      <c r="Y30" s="96"/>
      <c r="Z30" s="97"/>
      <c r="AA30" s="98"/>
      <c r="AB30" s="103" t="b">
        <v>0</v>
      </c>
      <c r="AC30" s="104"/>
      <c r="AD30" s="85" t="s">
        <v>51</v>
      </c>
      <c r="AE30" s="50"/>
      <c r="AF30" s="51"/>
      <c r="AG30" s="52"/>
    </row>
    <row r="31" spans="1:33" s="2" customFormat="1" ht="15" customHeight="1" x14ac:dyDescent="0.3">
      <c r="A31" s="37">
        <f t="shared" si="0"/>
        <v>0</v>
      </c>
      <c r="B31" s="38"/>
      <c r="C31" s="47"/>
      <c r="D31" s="206"/>
      <c r="E31" s="206"/>
      <c r="F31" s="206"/>
      <c r="G31" s="206"/>
      <c r="H31" s="206"/>
      <c r="I31" s="40">
        <f t="array" ref="I3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1" s="29"/>
      <c r="L31" s="29"/>
      <c r="M31" s="29"/>
      <c r="O31" s="78">
        <f t="shared" ref="O31" si="34">IF(V31=0,COUNTA(P31:Q31),ISTEXT(VLOOKUP(P31,$I$9:$I$34,1,FALSE))*COUNTA(P31)+1+COUNTA(R31)+CHOOSE(V31,(T31&lt;FinalTime)*COUNTA(T31)+2,(T31&lt;FinalTime)*COUNTA(T31)+(U31&lt;=FinalTime)*(U31&gt;T31)*COUNTA(U31)+1,COUNTA(S31)+(T31&lt;FinalTime)*COUNTA(T31)+(U31&lt;=FinalTime)*(U31&gt;T31)*COUNTA(U31)))</f>
        <v>0</v>
      </c>
      <c r="P31" s="89"/>
      <c r="Q31" s="90"/>
      <c r="R31" s="91"/>
      <c r="S31" s="92"/>
      <c r="T31" s="91"/>
      <c r="U31" s="91"/>
      <c r="V31" s="83">
        <f t="shared" si="8"/>
        <v>0</v>
      </c>
      <c r="W31" s="84">
        <f>IFERROR(INDEX(LoadVariablesNames,MATCH(0,INDEX(COUNTIF($W$16:W30,LoadVariablesNames),,),)),0)</f>
        <v>0</v>
      </c>
      <c r="X31" s="26">
        <f t="shared" ref="X31" si="35">NOT(AND(ISNA(VLOOKUP(Y31,ModelVariablesNames,1,FALSE)),NOT(ISBLANK(Y31))))*COUNTA(Y31)+COUNTA(AA31)+0.5*AB31</f>
        <v>0</v>
      </c>
      <c r="Y31" s="96"/>
      <c r="Z31" s="97"/>
      <c r="AA31" s="98"/>
      <c r="AB31" s="103" t="b">
        <v>0</v>
      </c>
      <c r="AC31" s="104"/>
      <c r="AD31" s="57" t="s">
        <v>52</v>
      </c>
      <c r="AE31" s="50"/>
      <c r="AF31" s="51"/>
      <c r="AG31" s="93" t="b">
        <f>COUNTIF(AG33:AG45,"=PRAVDA")=COUNTA(AG33:AG45)</f>
        <v>0</v>
      </c>
    </row>
    <row r="32" spans="1:33" s="2" customFormat="1" ht="15" customHeight="1" thickBot="1" x14ac:dyDescent="0.35">
      <c r="A32" s="37">
        <f t="shared" si="0"/>
        <v>0</v>
      </c>
      <c r="B32" s="38"/>
      <c r="C32" s="47"/>
      <c r="D32" s="212"/>
      <c r="E32" s="212"/>
      <c r="F32" s="212"/>
      <c r="G32" s="212"/>
      <c r="H32" s="212"/>
      <c r="I32" s="40">
        <f t="array" ref="I3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2" s="29"/>
      <c r="K32" s="106"/>
      <c r="L32" s="29"/>
      <c r="M32" s="29"/>
      <c r="N32" s="29"/>
      <c r="O32" s="78">
        <f t="shared" ref="O32" si="36">IF(V32=0,COUNTA(P32:Q32),ISTEXT(VLOOKUP(P32,$I$9:$I$34,1,FALSE))*COUNTA(P32)+1+COUNTA(R32)+CHOOSE(V32,(T32&lt;FinalTime)*COUNTA(T32)+2,(T32&lt;FinalTime)*COUNTA(T32)+(U32&lt;=FinalTime)*(U32&gt;T32)*COUNTA(U32)+1,COUNTA(S32)+(T32&lt;FinalTime)*COUNTA(T32)+(U32&lt;=FinalTime)*(U32&gt;T32)*COUNTA(U32)))</f>
        <v>0</v>
      </c>
      <c r="P32" s="89"/>
      <c r="Q32" s="90"/>
      <c r="R32" s="91"/>
      <c r="S32" s="92"/>
      <c r="T32" s="91"/>
      <c r="U32" s="91"/>
      <c r="V32" s="83">
        <f t="shared" si="8"/>
        <v>0</v>
      </c>
      <c r="W32" s="84">
        <f>IFERROR(INDEX(LoadVariablesNames,MATCH(0,INDEX(COUNTIF($W$16:W31,LoadVariablesNames),,),)),0)</f>
        <v>0</v>
      </c>
      <c r="X32" s="26">
        <f t="shared" ref="X32" si="37">NOT(AND(ISNA(VLOOKUP(Y32,ModelVariablesNames,1,FALSE)),NOT(ISBLANK(Y32))))*COUNTA(Y32)+COUNTA(AA32)+0.5*AB32</f>
        <v>0</v>
      </c>
      <c r="Y32" s="96"/>
      <c r="Z32" s="97"/>
      <c r="AA32" s="98"/>
      <c r="AB32" s="103" t="b">
        <v>0</v>
      </c>
      <c r="AC32" s="104"/>
      <c r="AD32" s="94" t="str">
        <f>A7</f>
        <v>MODEL</v>
      </c>
      <c r="AE32" s="50"/>
      <c r="AF32" s="51"/>
      <c r="AG32" s="107"/>
    </row>
    <row r="33" spans="1:33" s="2" customFormat="1" ht="15" customHeight="1" x14ac:dyDescent="0.3">
      <c r="A33" s="37">
        <f t="shared" si="0"/>
        <v>0</v>
      </c>
      <c r="B33" s="38"/>
      <c r="C33" s="47"/>
      <c r="D33" s="212"/>
      <c r="E33" s="212"/>
      <c r="F33" s="212"/>
      <c r="G33" s="212"/>
      <c r="H33" s="212"/>
      <c r="I33" s="40">
        <f t="array" ref="I3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3" s="29"/>
      <c r="K33" s="29"/>
      <c r="L33" s="29"/>
      <c r="M33" s="29"/>
      <c r="N33" s="29"/>
      <c r="O33" s="78">
        <f t="shared" ref="O33" si="38">IF(V33=0,COUNTA(P33:Q33),ISTEXT(VLOOKUP(P33,$I$9:$I$34,1,FALSE))*COUNTA(P33)+1+COUNTA(R33)+CHOOSE(V33,(T33&lt;FinalTime)*COUNTA(T33)+2,(T33&lt;FinalTime)*COUNTA(T33)+(U33&lt;=FinalTime)*(U33&gt;T33)*COUNTA(U33)+1,COUNTA(S33)+(T33&lt;FinalTime)*COUNTA(T33)+(U33&lt;=FinalTime)*(U33&gt;T33)*COUNTA(U33)))</f>
        <v>0</v>
      </c>
      <c r="P33" s="89"/>
      <c r="Q33" s="90"/>
      <c r="R33" s="91"/>
      <c r="S33" s="92"/>
      <c r="T33" s="91"/>
      <c r="U33" s="91"/>
      <c r="V33" s="83">
        <f t="shared" si="8"/>
        <v>0</v>
      </c>
      <c r="W33" s="84">
        <f>IFERROR(INDEX(LoadVariablesNames,MATCH(0,INDEX(COUNTIF($W$16:W32,LoadVariablesNames),,),)),0)</f>
        <v>0</v>
      </c>
      <c r="X33" s="26">
        <f t="shared" ref="X33" si="39">NOT(AND(ISNA(VLOOKUP(Y33,ModelVariablesNames,1,FALSE)),NOT(ISBLANK(Y33))))*COUNTA(Y33)+COUNTA(AA33)+0.5*AB33</f>
        <v>0</v>
      </c>
      <c r="Y33" s="96"/>
      <c r="Z33" s="97"/>
      <c r="AA33" s="98"/>
      <c r="AB33" s="103" t="b">
        <v>0</v>
      </c>
      <c r="AC33" s="104"/>
      <c r="AD33" s="32"/>
      <c r="AE33" s="33" t="str">
        <f>A8</f>
        <v>Model Variables and Constants</v>
      </c>
      <c r="AF33" s="34"/>
      <c r="AG33" s="35" t="b">
        <f>AND(COUNTIF($A$10:$A$34,"=2")&gt;0,COUNTIF($A$10:$A$34,"=1")=0)</f>
        <v>1</v>
      </c>
    </row>
    <row r="34" spans="1:33" s="2" customFormat="1" ht="15" customHeight="1" thickBot="1" x14ac:dyDescent="0.35">
      <c r="A34" s="37">
        <f t="shared" si="0"/>
        <v>0</v>
      </c>
      <c r="B34" s="207"/>
      <c r="C34" s="108"/>
      <c r="D34" s="213"/>
      <c r="E34" s="213"/>
      <c r="F34" s="213"/>
      <c r="G34" s="213"/>
      <c r="H34" s="213"/>
      <c r="I34" s="40">
        <f t="array" ref="I3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4" s="29"/>
      <c r="K34" s="29"/>
      <c r="L34" s="29"/>
      <c r="M34" s="29"/>
      <c r="N34" s="29"/>
      <c r="O34" s="78">
        <f t="shared" ref="O34" si="40">IF(V34=0,COUNTA(P34:Q34),ISTEXT(VLOOKUP(P34,$I$9:$I$34,1,FALSE))*COUNTA(P34)+1+COUNTA(R34)+CHOOSE(V34,(T34&lt;FinalTime)*COUNTA(T34)+2,(T34&lt;FinalTime)*COUNTA(T34)+(U34&lt;=FinalTime)*(U34&gt;T34)*COUNTA(U34)+1,COUNTA(S34)+(T34&lt;FinalTime)*COUNTA(T34)+(U34&lt;=FinalTime)*(U34&gt;T34)*COUNTA(U34)))</f>
        <v>0</v>
      </c>
      <c r="P34" s="109"/>
      <c r="Q34" s="110"/>
      <c r="R34" s="111"/>
      <c r="S34" s="112"/>
      <c r="T34" s="111"/>
      <c r="U34" s="111"/>
      <c r="V34" s="83">
        <f t="shared" si="8"/>
        <v>0</v>
      </c>
      <c r="W34" s="84">
        <f>IFERROR(INDEX(LoadVariablesNames,MATCH(0,INDEX(COUNTIF($W$16:W33,LoadVariablesNames),,),)),0)</f>
        <v>0</v>
      </c>
      <c r="X34" s="26">
        <f t="shared" ref="X34" si="41">NOT(AND(ISNA(VLOOKUP(Y34,ModelVariablesNames,1,FALSE)),NOT(ISBLANK(Y34))))*COUNTA(Y34)+COUNTA(AA34)+0.5*AB34</f>
        <v>0</v>
      </c>
      <c r="Y34" s="113"/>
      <c r="Z34" s="114"/>
      <c r="AA34" s="115"/>
      <c r="AB34" s="103" t="b">
        <v>0</v>
      </c>
      <c r="AC34" s="104"/>
      <c r="AD34" s="32"/>
      <c r="AE34" s="99" t="str">
        <f>A36</f>
        <v>Model First-order ODEs</v>
      </c>
      <c r="AF34" s="100"/>
      <c r="AG34" s="101" t="b">
        <f>AND(COUNTIF($A$38:$A$47,"=2")&gt;0,COUNTIF($A$38:$A$47,"=1")=0)</f>
        <v>1</v>
      </c>
    </row>
    <row r="35" spans="1:33" s="2" customFormat="1" ht="15" customHeight="1" x14ac:dyDescent="0.3">
      <c r="A35" s="116"/>
      <c r="B35" s="54"/>
      <c r="C35" s="54"/>
      <c r="D35" s="54"/>
      <c r="E35" s="117"/>
      <c r="F35" s="54"/>
      <c r="G35" s="117"/>
      <c r="H35" s="54"/>
      <c r="I35" s="54"/>
      <c r="J35" s="29"/>
      <c r="K35" s="29"/>
      <c r="L35" s="29"/>
      <c r="M35" s="29"/>
      <c r="N35" s="29"/>
      <c r="O35" s="61"/>
      <c r="P35" s="61"/>
      <c r="R35" s="118"/>
      <c r="S35" s="118"/>
      <c r="T35" s="118"/>
      <c r="U35" s="118"/>
      <c r="X35" s="119"/>
      <c r="Y35" s="119"/>
      <c r="Z35" s="119"/>
      <c r="AA35" s="119"/>
      <c r="AB35" s="119"/>
      <c r="AC35" s="104"/>
      <c r="AD35" s="102" t="str">
        <f>J7</f>
        <v>REGULATORY LOOP</v>
      </c>
      <c r="AE35" s="50"/>
      <c r="AF35" s="51"/>
      <c r="AG35" s="101"/>
    </row>
    <row r="36" spans="1:33" s="2" customFormat="1" ht="15" customHeight="1" thickBot="1" x14ac:dyDescent="0.35">
      <c r="A36" s="24" t="s">
        <v>53</v>
      </c>
      <c r="B36" s="24"/>
      <c r="C36" s="61"/>
      <c r="D36" s="61"/>
      <c r="E36" s="61"/>
      <c r="F36" s="61"/>
      <c r="G36" s="61"/>
      <c r="H36" s="61"/>
      <c r="I36" s="29"/>
      <c r="J36" s="29"/>
      <c r="K36" s="29"/>
      <c r="L36" s="29"/>
      <c r="M36" s="29"/>
      <c r="N36" s="29"/>
      <c r="O36" s="24" t="s">
        <v>54</v>
      </c>
      <c r="P36" s="61"/>
      <c r="R36" s="118"/>
      <c r="S36" s="118"/>
      <c r="T36" s="118"/>
      <c r="U36" s="118"/>
      <c r="X36" s="24" t="s">
        <v>57</v>
      </c>
      <c r="Y36" s="29"/>
      <c r="Z36" s="29"/>
      <c r="AA36" s="29"/>
      <c r="AC36" s="104"/>
      <c r="AD36" s="32"/>
      <c r="AE36" s="99" t="str">
        <f>J8</f>
        <v>Measuring Element (Zero-order System)</v>
      </c>
      <c r="AF36" s="100"/>
      <c r="AG36" s="101" t="b">
        <f>SUM($J$9:$J$11)=3</f>
        <v>1</v>
      </c>
    </row>
    <row r="37" spans="1:33" s="2" customFormat="1" ht="15" customHeight="1" thickBot="1" x14ac:dyDescent="0.35">
      <c r="A37" s="24"/>
      <c r="B37" s="209" t="s">
        <v>55</v>
      </c>
      <c r="C37" s="25" t="s">
        <v>10</v>
      </c>
      <c r="D37" s="209" t="s">
        <v>56</v>
      </c>
      <c r="E37" s="209"/>
      <c r="F37" s="209"/>
      <c r="G37" s="209"/>
      <c r="H37" s="209"/>
      <c r="I37" s="29"/>
      <c r="J37" s="29"/>
      <c r="K37" s="29"/>
      <c r="L37" s="29"/>
      <c r="M37" s="29"/>
      <c r="N37" s="29"/>
      <c r="O37" s="24"/>
      <c r="P37" s="120" t="s">
        <v>9</v>
      </c>
      <c r="R37" s="121"/>
      <c r="S37" s="118"/>
      <c r="T37" s="118"/>
      <c r="U37" s="118"/>
      <c r="X37" s="77"/>
      <c r="Y37" s="209" t="s">
        <v>9</v>
      </c>
      <c r="Z37" s="55" t="s">
        <v>25</v>
      </c>
      <c r="AA37" s="56" t="s">
        <v>26</v>
      </c>
      <c r="AB37" s="140"/>
      <c r="AC37" s="104"/>
      <c r="AD37" s="32"/>
      <c r="AE37" s="99" t="str">
        <f>J13</f>
        <v>Controller</v>
      </c>
      <c r="AF37" s="100"/>
      <c r="AG37" s="101" t="b">
        <f>AND(SUM(J14:J16,J18)=4,IF(Action="",FALSE,CHOOSE(N18,COUNTA(r0)=1,COUNTA(r0,Ti)=2,COUNTA(r0,Td)=2,COUNTA(r0,Ti,Td)=3)))</f>
        <v>1</v>
      </c>
    </row>
    <row r="38" spans="1:33" s="2" customFormat="1" ht="15" customHeight="1" x14ac:dyDescent="0.3">
      <c r="A38" s="122">
        <f t="shared" ref="A38" si="42">AND(COUNTA(B38),COUNTIF(ModelODEsVariables,B38)=1)+COUNTA(C38)</f>
        <v>2</v>
      </c>
      <c r="B38" s="123" t="s">
        <v>84</v>
      </c>
      <c r="C38" s="124">
        <f>C12/C13*(C10-C11)+C14*C15/C13/C16/C17</f>
        <v>0</v>
      </c>
      <c r="D38" s="125" t="str">
        <f>IFERROR([1]!SYMBOLIC(C38,$B$10:$C$34),"")</f>
        <v>=F/V*(T1-T2)+P*eta/V/ro/cp</v>
      </c>
      <c r="E38" s="125"/>
      <c r="F38" s="126"/>
      <c r="G38" s="126"/>
      <c r="H38" s="126"/>
      <c r="I38" s="40" t="str">
        <f t="array" ref="I38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1)),IF(ISBLANK(ModelODEsVariables),"",IF(ISNUMBER(ModelODEsVariables),COUNTIF(ModelODEsVariables,"&lt;"&amp;ModelODEsVariables),COUNTIF(ModelODEsVariables,"&lt;"&amp;ModelODEsVariables)+SUM(IF(ISNUMBER(ModelODEsVariables),1,0))+1)),0)),)</f>
        <v>T2</v>
      </c>
      <c r="J38" s="29"/>
      <c r="K38" s="29"/>
      <c r="L38" s="29"/>
      <c r="M38" s="29"/>
      <c r="N38" s="29"/>
      <c r="O38" s="42">
        <f t="shared" ref="O38" si="43">IF(OR(COUNTA(P38)=0,COUNTIF(OutputVariables,P38)&gt;1,ISNA(VLOOKUP(P38,ModelVariablesTable,1,FALSE))),0,1)</f>
        <v>1</v>
      </c>
      <c r="P38" s="127" t="s">
        <v>84</v>
      </c>
      <c r="Q38" s="128" t="str">
        <f t="array" ref="Q38">IFERROR(INDEX($I$10:$I$47,MATCH(0,COUNTIF($Q$37:Q37,$I$10:$I$47)+IF(COUNTIF($I$10:$I$47,$I$10:$I$47)&gt;1,0,1),0)),0)</f>
        <v>T2</v>
      </c>
      <c r="R38" s="121"/>
      <c r="S38" s="118"/>
      <c r="T38" s="129"/>
      <c r="U38" s="129"/>
      <c r="V38" s="29"/>
      <c r="W38" s="29"/>
      <c r="X38" s="141">
        <f>COUNTA(Y38)+COUNTA(AA38)+0.5*AB38</f>
        <v>0</v>
      </c>
      <c r="Y38" s="142"/>
      <c r="Z38" s="143"/>
      <c r="AA38" s="66"/>
      <c r="AB38" s="67" t="b">
        <v>0</v>
      </c>
      <c r="AD38" s="32"/>
      <c r="AE38" s="99" t="str">
        <f>J23</f>
        <v>Final Control Element (Zero-order System)</v>
      </c>
      <c r="AF38" s="100"/>
      <c r="AG38" s="101" t="b">
        <f>IF(SUM($J$24:$J$26)=3,TRUE,FALSE)</f>
        <v>1</v>
      </c>
    </row>
    <row r="39" spans="1:33" s="2" customFormat="1" ht="15" customHeight="1" x14ac:dyDescent="0.3">
      <c r="A39" s="122">
        <f t="shared" ref="A39" si="44">AND(COUNTA(B39),COUNTIF(ModelODEsVariables,B39)=1)+COUNTA(C39)</f>
        <v>0</v>
      </c>
      <c r="B39" s="130"/>
      <c r="C39" s="124"/>
      <c r="D39" s="125" t="str">
        <f>IFERROR([1]!SYMBOLIC(C39,$B$10:$C$34),"")</f>
        <v/>
      </c>
      <c r="E39" s="131"/>
      <c r="F39" s="132"/>
      <c r="G39" s="132"/>
      <c r="H39" s="132"/>
      <c r="I39" s="40">
        <f t="array" ref="I39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2)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39" s="29"/>
      <c r="K39" s="29"/>
      <c r="L39" s="29"/>
      <c r="M39" s="29"/>
      <c r="N39" s="29"/>
      <c r="O39" s="42">
        <f t="shared" ref="O39" si="45">IF(OR(COUNTA(P39)=0,COUNTIF(OutputVariables,P39)&gt;1,ISNA(VLOOKUP(P39,ModelVariablesTable,1,FALSE))),0,1)</f>
        <v>0</v>
      </c>
      <c r="P39" s="133"/>
      <c r="Q39" s="128">
        <f t="array" ref="Q39">IFERROR(INDEX($I$10:$I$47,MATCH(0,COUNTIF($Q$37:Q38,$I$10:$I$47)+IF(COUNTIF($I$10:$I$47,$I$10:$I$47)&gt;1,0,1),0)),0)</f>
        <v>0</v>
      </c>
      <c r="R39" s="121"/>
      <c r="S39" s="118"/>
      <c r="T39" s="129"/>
      <c r="U39" s="129"/>
      <c r="V39" s="29"/>
      <c r="W39" s="29"/>
      <c r="X39" s="141">
        <f>COUNTA(Y39)+COUNTA(AA39)+0.5*AB39</f>
        <v>0</v>
      </c>
      <c r="Y39" s="144"/>
      <c r="Z39" s="145"/>
      <c r="AA39" s="72"/>
      <c r="AB39" s="67" t="b">
        <v>0</v>
      </c>
      <c r="AD39" s="102" t="str">
        <f>O7</f>
        <v>SIMULATION</v>
      </c>
      <c r="AE39" s="50"/>
      <c r="AF39" s="51"/>
      <c r="AG39" s="101"/>
    </row>
    <row r="40" spans="1:33" s="2" customFormat="1" ht="15" customHeight="1" thickBot="1" x14ac:dyDescent="0.35">
      <c r="A40" s="122">
        <f t="shared" ref="A40" si="46">AND(COUNTA(B40),COUNTIF(ModelODEsVariables,B40)=1)+COUNTA(C40)</f>
        <v>0</v>
      </c>
      <c r="B40" s="130"/>
      <c r="C40" s="124"/>
      <c r="D40" s="125" t="str">
        <f>IFERROR([1]!SYMBOLIC(C40,$B$10:$C$34),"")</f>
        <v/>
      </c>
      <c r="E40" s="131"/>
      <c r="F40" s="132"/>
      <c r="G40" s="132"/>
      <c r="H40" s="132"/>
      <c r="I40" s="40">
        <f t="array" ref="I40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3)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0" s="29"/>
      <c r="K40" s="29"/>
      <c r="L40" s="29"/>
      <c r="M40" s="29"/>
      <c r="N40" s="29"/>
      <c r="O40" s="42">
        <f t="shared" ref="O40" si="47">IF(OR(COUNTA(P40)=0,COUNTIF(OutputVariables,P40)&gt;1,ISNA(VLOOKUP(P40,ModelVariablesTable,1,FALSE))),0,1)</f>
        <v>0</v>
      </c>
      <c r="P40" s="133"/>
      <c r="Q40" s="128">
        <f t="array" ref="Q40">IFERROR(INDEX($I$10:$I$47,MATCH(0,COUNTIF($Q$37:Q39,$I$10:$I$47)+IF(COUNTIF($I$10:$I$47,$I$10:$I$47)&gt;1,0,1),0)),0)</f>
        <v>0</v>
      </c>
      <c r="R40" s="121"/>
      <c r="S40" s="118"/>
      <c r="T40" s="129"/>
      <c r="U40" s="129"/>
      <c r="V40" s="29"/>
      <c r="W40" s="29"/>
      <c r="X40" s="141">
        <f>COUNTA(Y40)+COUNTA(AA40)+0.5*AB40</f>
        <v>0</v>
      </c>
      <c r="Y40" s="146"/>
      <c r="Z40" s="147"/>
      <c r="AA40" s="115"/>
      <c r="AB40" s="67" t="b">
        <v>0</v>
      </c>
      <c r="AD40" s="32"/>
      <c r="AE40" s="99" t="str">
        <f>O8</f>
        <v>Integration Parameters</v>
      </c>
      <c r="AF40" s="100"/>
      <c r="AG40" s="101" t="b">
        <f>SUM($O$9:$O$12)=4</f>
        <v>1</v>
      </c>
    </row>
    <row r="41" spans="1:33" s="2" customFormat="1" ht="15" customHeight="1" x14ac:dyDescent="0.3">
      <c r="A41" s="122">
        <f t="shared" ref="A41" si="48">AND(COUNTA(B41),COUNTIF(ModelODEsVariables,B41)=1)+COUNTA(C41)</f>
        <v>0</v>
      </c>
      <c r="B41" s="130"/>
      <c r="C41" s="124"/>
      <c r="D41" s="125" t="str">
        <f>IFERROR([1]!SYMBOLIC(C41,$B$10:$C$34),"")</f>
        <v/>
      </c>
      <c r="E41" s="131"/>
      <c r="F41" s="132"/>
      <c r="G41" s="132"/>
      <c r="H41" s="132"/>
      <c r="I41" s="40">
        <f t="array" ref="I41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4)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1" s="29"/>
      <c r="K41" s="29"/>
      <c r="L41" s="29"/>
      <c r="M41" s="29"/>
      <c r="N41" s="29"/>
      <c r="O41" s="42">
        <f t="shared" ref="O41" si="49">IF(OR(COUNTA(P41)=0,COUNTIF(OutputVariables,P41)&gt;1,ISNA(VLOOKUP(P41,ModelVariablesTable,1,FALSE))),0,1)</f>
        <v>0</v>
      </c>
      <c r="P41" s="133"/>
      <c r="Q41" s="128">
        <f t="array" ref="Q41">IFERROR(INDEX($I$10:$I$47,MATCH(0,COUNTIF($Q$37:Q40,$I$10:$I$47)+IF(COUNTIF($I$10:$I$47,$I$10:$I$47)&gt;1,0,1),0)),0)</f>
        <v>0</v>
      </c>
      <c r="R41" s="121"/>
      <c r="S41" s="118"/>
      <c r="T41" s="129"/>
      <c r="U41" s="129"/>
      <c r="V41" s="29"/>
      <c r="W41" s="29"/>
      <c r="AD41" s="32"/>
      <c r="AE41" s="99" t="str">
        <f>O14</f>
        <v>Disturbances / Set Point Changes</v>
      </c>
      <c r="AF41" s="100"/>
      <c r="AG41" s="105" t="b">
        <f>OR(SUM($O$17:$O$34)=0,COUNTIFS($O$17:$O$34,"&gt;0",$O$17:$O$34,"&lt;6")=0)</f>
        <v>1</v>
      </c>
    </row>
    <row r="42" spans="1:33" s="2" customFormat="1" ht="15" customHeight="1" x14ac:dyDescent="0.3">
      <c r="A42" s="122">
        <f t="shared" ref="A42" si="50">AND(COUNTA(B42),COUNTIF(ModelODEsVariables,B42)=1)+COUNTA(C42)</f>
        <v>0</v>
      </c>
      <c r="B42" s="130"/>
      <c r="C42" s="124"/>
      <c r="D42" s="125" t="str">
        <f>IFERROR([1]!SYMBOLIC(C42,$B$10:$C$34),"")</f>
        <v/>
      </c>
      <c r="E42" s="131"/>
      <c r="F42" s="132"/>
      <c r="G42" s="132"/>
      <c r="H42" s="132"/>
      <c r="I42" s="40">
        <f t="array" ref="I42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5)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2" s="29"/>
      <c r="K42" s="29"/>
      <c r="L42" s="29"/>
      <c r="M42" s="29"/>
      <c r="N42" s="29"/>
      <c r="O42" s="42">
        <f t="shared" ref="O42" si="51">IF(OR(COUNTA(P42)=0,COUNTIF(OutputVariables,P42)&gt;1,ISNA(VLOOKUP(P42,ModelVariablesTable,1,FALSE))),0,1)</f>
        <v>0</v>
      </c>
      <c r="P42" s="133"/>
      <c r="Q42" s="128">
        <f t="array" ref="Q42">IFERROR(INDEX($I$10:$I$47,MATCH(0,COUNTIF($Q$37:Q41,$I$10:$I$47)+IF(COUNTIF($I$10:$I$47,$I$10:$I$47)&gt;1,0,1),0)),0)</f>
        <v>0</v>
      </c>
      <c r="R42" s="121"/>
      <c r="S42" s="118"/>
      <c r="T42" s="129"/>
      <c r="U42" s="129"/>
      <c r="V42" s="29"/>
      <c r="W42" s="29"/>
      <c r="AD42" s="32"/>
      <c r="AE42" s="99" t="str">
        <f>O36</f>
        <v>Output Variables</v>
      </c>
      <c r="AF42" s="100"/>
      <c r="AG42" s="105" t="b">
        <f>SUM($O$38:$O$47)&gt;0</f>
        <v>1</v>
      </c>
    </row>
    <row r="43" spans="1:33" s="2" customFormat="1" ht="15" customHeight="1" x14ac:dyDescent="0.3">
      <c r="A43" s="122">
        <f t="shared" ref="A43" si="52">AND(COUNTA(B43),COUNTIF(ModelODEsVariables,B43)=1)+COUNTA(C43)</f>
        <v>0</v>
      </c>
      <c r="B43" s="130"/>
      <c r="C43" s="124"/>
      <c r="D43" s="125" t="str">
        <f>IFERROR([1]!SYMBOLIC(C43,$B$10:$C$34),"")</f>
        <v/>
      </c>
      <c r="E43" s="131"/>
      <c r="F43" s="132"/>
      <c r="G43" s="132"/>
      <c r="H43" s="132"/>
      <c r="I43" s="40">
        <f t="array" ref="I43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6)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3" s="29"/>
      <c r="K43" s="29"/>
      <c r="L43" s="29"/>
      <c r="M43" s="29"/>
      <c r="N43" s="29"/>
      <c r="O43" s="42">
        <f t="shared" ref="O43" si="53">IF(OR(COUNTA(P43)=0,COUNTIF(OutputVariables,P43)&gt;1,ISNA(VLOOKUP(P43,ModelVariablesTable,1,FALSE))),0,1)</f>
        <v>0</v>
      </c>
      <c r="P43" s="133"/>
      <c r="Q43" s="128">
        <f t="array" ref="Q43">IFERROR(INDEX($I$10:$I$47,MATCH(0,COUNTIF($Q$37:Q42,$I$10:$I$47)+IF(COUNTIF($I$10:$I$47,$I$10:$I$47)&gt;1,0,1),0)),0)</f>
        <v>0</v>
      </c>
      <c r="R43" s="121"/>
      <c r="S43" s="118"/>
      <c r="T43" s="129"/>
      <c r="U43" s="129"/>
      <c r="V43" s="29"/>
      <c r="W43" s="29"/>
      <c r="AD43" s="32"/>
      <c r="AE43" s="99" t="str">
        <f>X11</f>
        <v>Model Variables in Charts</v>
      </c>
      <c r="AF43" s="100"/>
      <c r="AG43" s="105" t="b">
        <f>AND(COUNTIF($X$13:$X$35,"=0,5")=0,COUNTIF($X$13:$X$35,"=1")=0,COUNTIF($X$13:$X$35,"=1,5")=0)</f>
        <v>1</v>
      </c>
    </row>
    <row r="44" spans="1:33" s="2" customFormat="1" ht="15" customHeight="1" x14ac:dyDescent="0.3">
      <c r="A44" s="122">
        <f t="shared" ref="A44" si="54">AND(COUNTA(B44),COUNTIF(ModelODEsVariables,B44)=1)+COUNTA(C44)</f>
        <v>0</v>
      </c>
      <c r="B44" s="130"/>
      <c r="C44" s="124"/>
      <c r="D44" s="125" t="str">
        <f>IFERROR([1]!SYMBOLIC(C44,$B$10:$C$34),"")</f>
        <v/>
      </c>
      <c r="E44" s="131"/>
      <c r="F44" s="132"/>
      <c r="G44" s="132"/>
      <c r="H44" s="132"/>
      <c r="I44" s="40">
        <f t="array" ref="I44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7)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4" s="29"/>
      <c r="K44" s="29"/>
      <c r="L44" s="29"/>
      <c r="M44" s="29"/>
      <c r="N44" s="29"/>
      <c r="O44" s="42">
        <f t="shared" ref="O44" si="55">IF(OR(COUNTA(P44)=0,COUNTIF(OutputVariables,P44)&gt;1,ISNA(VLOOKUP(P44,ModelVariablesTable,1,FALSE))),0,1)</f>
        <v>0</v>
      </c>
      <c r="P44" s="133"/>
      <c r="Q44" s="128">
        <f t="array" ref="Q44">IFERROR(INDEX($I$10:$I$47,MATCH(0,COUNTIF($Q$37:Q43,$I$10:$I$47)+IF(COUNTIF($I$10:$I$47,$I$10:$I$47)&gt;1,0,1),0)),0)</f>
        <v>0</v>
      </c>
      <c r="R44" s="121"/>
      <c r="S44" s="118"/>
      <c r="T44" s="129"/>
      <c r="U44" s="129"/>
      <c r="V44" s="29"/>
      <c r="W44" s="29"/>
      <c r="AD44" s="4"/>
      <c r="AE44" s="99" t="str">
        <f>X8</f>
        <v>Charts Parameters</v>
      </c>
      <c r="AF44" s="100"/>
      <c r="AG44" s="105" t="b">
        <f>OR(SUM($X$13:$X$35,$X$38:$X$40)=0,AND(OR(SUM($X$13:$X$35)&gt;0,SUM($X$38:$X$40)&gt;0),$X$9=1))</f>
        <v>1</v>
      </c>
    </row>
    <row r="45" spans="1:33" s="2" customFormat="1" ht="15" customHeight="1" thickBot="1" x14ac:dyDescent="0.35">
      <c r="A45" s="122">
        <f t="shared" ref="A45" si="56">AND(COUNTA(B45),COUNTIF(ModelODEsVariables,B45)=1)+COUNTA(C45)</f>
        <v>0</v>
      </c>
      <c r="B45" s="130"/>
      <c r="C45" s="124"/>
      <c r="D45" s="125" t="str">
        <f>IFERROR([1]!SYMBOLIC(C45,$B$10:$C$34),"")</f>
        <v/>
      </c>
      <c r="E45" s="131"/>
      <c r="F45" s="132"/>
      <c r="G45" s="132"/>
      <c r="H45" s="132"/>
      <c r="I45" s="40">
        <f t="array" ref="I45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8)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5" s="29"/>
      <c r="K45" s="29"/>
      <c r="L45" s="29"/>
      <c r="M45" s="29"/>
      <c r="N45" s="29"/>
      <c r="O45" s="42">
        <f t="shared" ref="O45" si="57">IF(OR(COUNTA(P45)=0,COUNTIF(OutputVariables,P45)&gt;1,ISNA(VLOOKUP(P45,ModelVariablesTable,1,FALSE))),0,1)</f>
        <v>0</v>
      </c>
      <c r="P45" s="133"/>
      <c r="Q45" s="128">
        <f t="array" ref="Q45">IFERROR(INDEX($I$10:$I$47,MATCH(0,COUNTIF($Q$37:Q44,$I$10:$I$47)+IF(COUNTIF($I$10:$I$47,$I$10:$I$47)&gt;1,0,1),0)),0)</f>
        <v>0</v>
      </c>
      <c r="R45" s="121"/>
      <c r="S45" s="118"/>
      <c r="T45" s="129"/>
      <c r="U45" s="129"/>
      <c r="V45" s="29"/>
      <c r="W45" s="29"/>
      <c r="AD45" s="32"/>
      <c r="AE45" s="44" t="str">
        <f>X36</f>
        <v>Regulatory Loop Variables in Charts</v>
      </c>
      <c r="AF45" s="45"/>
      <c r="AG45" s="46" t="b">
        <f>AND(COUNTIF($X$38:$X$40,"=0,5")=0,COUNTIF($X$38:$X$40,"=1")=0,COUNTIF($X$38:$X$40,"=1,5")=0)</f>
        <v>1</v>
      </c>
    </row>
    <row r="46" spans="1:33" s="2" customFormat="1" ht="15" customHeight="1" x14ac:dyDescent="0.3">
      <c r="A46" s="122">
        <f t="shared" ref="A46" si="58">AND(COUNTA(B46),COUNTIF(ModelODEsVariables,B46)=1)+COUNTA(C46)</f>
        <v>0</v>
      </c>
      <c r="B46" s="130"/>
      <c r="C46" s="124"/>
      <c r="D46" s="125" t="str">
        <f>IFERROR([1]!SYMBOLIC(C46,$B$10:$C$34),"")</f>
        <v/>
      </c>
      <c r="E46" s="131"/>
      <c r="F46" s="132"/>
      <c r="G46" s="132"/>
      <c r="H46" s="132"/>
      <c r="I46" s="40">
        <f t="array" ref="I46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9)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6" s="29"/>
      <c r="K46" s="29"/>
      <c r="L46" s="29"/>
      <c r="M46" s="29"/>
      <c r="N46" s="29"/>
      <c r="O46" s="42">
        <f t="shared" ref="O46" si="59">IF(OR(COUNTA(P46)=0,COUNTIF(OutputVariables,P46)&gt;1,ISNA(VLOOKUP(P46,ModelVariablesTable,1,FALSE))),0,1)</f>
        <v>0</v>
      </c>
      <c r="P46" s="133"/>
      <c r="Q46" s="128">
        <f t="array" ref="Q46">IFERROR(INDEX($I$10:$I$47,MATCH(0,COUNTIF($Q$37:Q45,$I$10:$I$47)+IF(COUNTIF($I$10:$I$47,$I$10:$I$47)&gt;1,0,1),0)),0)</f>
        <v>0</v>
      </c>
      <c r="R46" s="121"/>
      <c r="S46" s="118"/>
      <c r="T46" s="129"/>
      <c r="U46" s="129"/>
      <c r="V46" s="29"/>
      <c r="W46" s="29"/>
      <c r="AD46" s="4"/>
      <c r="AE46" s="4"/>
      <c r="AF46" s="4"/>
      <c r="AG46" s="4"/>
    </row>
    <row r="47" spans="1:33" s="2" customFormat="1" ht="15" customHeight="1" thickBot="1" x14ac:dyDescent="0.35">
      <c r="A47" s="122">
        <f t="shared" ref="A47" si="60">AND(COUNTA(B47),COUNTIF(ModelODEsVariables,B47)=1)+COUNTA(C47)</f>
        <v>0</v>
      </c>
      <c r="B47" s="134"/>
      <c r="C47" s="135"/>
      <c r="D47" s="136" t="str">
        <f>IFERROR([1]!SYMBOLIC(C47,$B$10:$C$34),"")</f>
        <v/>
      </c>
      <c r="E47" s="136"/>
      <c r="F47" s="137"/>
      <c r="G47" s="137"/>
      <c r="H47" s="137"/>
      <c r="I47" s="40">
        <f t="array" ref="I47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10)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7" s="29"/>
      <c r="K47" s="29"/>
      <c r="L47" s="29"/>
      <c r="M47" s="29"/>
      <c r="N47" s="29"/>
      <c r="O47" s="42">
        <f t="shared" ref="O47" si="61">IF(OR(COUNTA(P47)=0,COUNTIF(OutputVariables,P47)&gt;1,ISNA(VLOOKUP(P47,ModelVariablesTable,1,FALSE))),0,1)</f>
        <v>0</v>
      </c>
      <c r="P47" s="138"/>
      <c r="Q47" s="128">
        <f t="array" ref="Q47">IFERROR(INDEX($I$10:$I$47,MATCH(0,COUNTIF($Q$37:Q46,$I$10:$I$47)+IF(COUNTIF($I$10:$I$47,$I$10:$I$47)&gt;1,0,1),0)),0)</f>
        <v>0</v>
      </c>
      <c r="R47" s="121"/>
      <c r="S47" s="118"/>
      <c r="T47" s="129"/>
      <c r="U47" s="129"/>
      <c r="V47" s="29"/>
      <c r="W47" s="29"/>
      <c r="AD47" s="51"/>
      <c r="AE47" s="51"/>
      <c r="AF47" s="51"/>
      <c r="AG47" s="139"/>
    </row>
    <row r="48" spans="1:33" s="2" customFormat="1" ht="15" customHeight="1" x14ac:dyDescent="0.3">
      <c r="AD48" s="4"/>
      <c r="AE48" s="4"/>
      <c r="AF48" s="4"/>
      <c r="AG48" s="4"/>
    </row>
    <row r="49" spans="1:33" s="2" customFormat="1" ht="15" customHeight="1" x14ac:dyDescent="0.3">
      <c r="AC49" s="140"/>
      <c r="AD49" s="4"/>
      <c r="AE49" s="4"/>
      <c r="AF49" s="4"/>
      <c r="AG49" s="4"/>
    </row>
    <row r="50" spans="1:33" s="2" customFormat="1" ht="15" customHeight="1" x14ac:dyDescent="0.3">
      <c r="AC50" s="68"/>
      <c r="AD50" s="4"/>
      <c r="AE50" s="4"/>
      <c r="AF50" s="4"/>
      <c r="AG50" s="4"/>
    </row>
    <row r="51" spans="1:33" s="2" customFormat="1" ht="15" customHeight="1" x14ac:dyDescent="0.3">
      <c r="AC51" s="68"/>
      <c r="AD51" s="4"/>
      <c r="AE51" s="4"/>
      <c r="AF51" s="4"/>
      <c r="AG51" s="4"/>
    </row>
    <row r="52" spans="1:33" s="2" customFormat="1" ht="15" customHeight="1" x14ac:dyDescent="0.3">
      <c r="AC52" s="68"/>
      <c r="AD52" s="4"/>
      <c r="AE52" s="4"/>
      <c r="AF52" s="4"/>
      <c r="AG52" s="4"/>
    </row>
    <row r="53" spans="1:33" s="2" customFormat="1" ht="15" customHeight="1" x14ac:dyDescent="0.3">
      <c r="AD53" s="4"/>
      <c r="AE53" s="4"/>
      <c r="AF53" s="4"/>
      <c r="AG53" s="4"/>
    </row>
    <row r="54" spans="1:33" s="2" customFormat="1" ht="15" customHeight="1" x14ac:dyDescent="0.3">
      <c r="A54" s="119" t="s">
        <v>58</v>
      </c>
      <c r="AD54" s="4"/>
      <c r="AE54" s="4"/>
      <c r="AF54" s="4"/>
      <c r="AG54" s="4"/>
    </row>
    <row r="55" spans="1:33" ht="13.5" customHeight="1" x14ac:dyDescent="0.3"/>
    <row r="56" spans="1:33" ht="13.5" customHeight="1" x14ac:dyDescent="0.3"/>
    <row r="57" spans="1:33" ht="13.5" customHeight="1" x14ac:dyDescent="0.3"/>
    <row r="58" spans="1:33" ht="13.5" customHeight="1" x14ac:dyDescent="0.3"/>
    <row r="59" spans="1:33" ht="13.5" customHeight="1" x14ac:dyDescent="0.3"/>
    <row r="60" spans="1:33" ht="13.5" customHeight="1" x14ac:dyDescent="0.3"/>
    <row r="61" spans="1:33" ht="13.5" customHeight="1" x14ac:dyDescent="0.3"/>
    <row r="62" spans="1:33" ht="13.5" customHeight="1" x14ac:dyDescent="0.3"/>
    <row r="63" spans="1:33" ht="13.5" customHeight="1" x14ac:dyDescent="0.3"/>
    <row r="64" spans="1:33" ht="13.5" customHeight="1" x14ac:dyDescent="0.3"/>
    <row r="65" ht="13.5" customHeight="1" x14ac:dyDescent="0.3"/>
    <row r="66" ht="13.5" customHeight="1" x14ac:dyDescent="0.3"/>
    <row r="67" ht="13.5" customHeight="1" x14ac:dyDescent="0.3"/>
    <row r="68" ht="13.5" customHeight="1" x14ac:dyDescent="0.3"/>
    <row r="69" ht="13.5" customHeight="1" x14ac:dyDescent="0.3"/>
    <row r="70" ht="13.5" customHeight="1" x14ac:dyDescent="0.3"/>
    <row r="71" ht="13.5" customHeight="1" x14ac:dyDescent="0.3"/>
    <row r="72" ht="13.5" customHeight="1" x14ac:dyDescent="0.3"/>
    <row r="73" ht="13.5" customHeight="1" x14ac:dyDescent="0.3"/>
    <row r="74" ht="13.5" customHeight="1" x14ac:dyDescent="0.3"/>
    <row r="75" ht="13.5" customHeight="1" x14ac:dyDescent="0.3"/>
    <row r="76" ht="13.5" customHeight="1" x14ac:dyDescent="0.3"/>
    <row r="77" ht="13.5" customHeight="1" x14ac:dyDescent="0.3"/>
    <row r="78" ht="13.5" customHeight="1" x14ac:dyDescent="0.3"/>
    <row r="79" ht="13.5" customHeight="1" x14ac:dyDescent="0.3"/>
    <row r="80" ht="13.5" customHeight="1" x14ac:dyDescent="0.3"/>
    <row r="81" ht="13.5" customHeight="1" x14ac:dyDescent="0.3"/>
    <row r="82" ht="13.5" customHeight="1" x14ac:dyDescent="0.3"/>
    <row r="83" ht="13.5" customHeight="1" x14ac:dyDescent="0.3"/>
    <row r="84" ht="13.5" customHeight="1" x14ac:dyDescent="0.3"/>
    <row r="85" ht="13.5" customHeight="1" x14ac:dyDescent="0.3"/>
    <row r="86" ht="13.5" customHeight="1" x14ac:dyDescent="0.3"/>
    <row r="87" ht="13.5" customHeight="1" x14ac:dyDescent="0.3"/>
    <row r="88" ht="13.5" customHeight="1" x14ac:dyDescent="0.3"/>
    <row r="89" ht="13.5" customHeight="1" x14ac:dyDescent="0.3"/>
    <row r="90" ht="13.5" customHeight="1" x14ac:dyDescent="0.3"/>
    <row r="91" ht="13.5" customHeight="1" x14ac:dyDescent="0.3"/>
    <row r="92" ht="13.5" customHeight="1" x14ac:dyDescent="0.3"/>
    <row r="93" ht="13.5" customHeight="1" x14ac:dyDescent="0.3"/>
    <row r="94" ht="13.5" customHeight="1" x14ac:dyDescent="0.3"/>
    <row r="95" ht="13.5" customHeight="1" x14ac:dyDescent="0.3"/>
    <row r="96" ht="13.5" customHeight="1" x14ac:dyDescent="0.3"/>
    <row r="97" ht="13.5" customHeight="1" x14ac:dyDescent="0.3"/>
    <row r="98" ht="13.5" customHeight="1" x14ac:dyDescent="0.3"/>
    <row r="99" ht="13.5" customHeight="1" x14ac:dyDescent="0.3"/>
    <row r="100" ht="13.5" customHeight="1" x14ac:dyDescent="0.3"/>
    <row r="101" ht="13.5" customHeight="1" x14ac:dyDescent="0.3"/>
    <row r="102" ht="13.5" customHeight="1" x14ac:dyDescent="0.3"/>
    <row r="103" ht="13.5" customHeight="1" x14ac:dyDescent="0.3"/>
    <row r="104" ht="13.5" customHeight="1" x14ac:dyDescent="0.3"/>
    <row r="105" ht="13.5" customHeight="1" x14ac:dyDescent="0.3"/>
    <row r="106" ht="13.5" customHeight="1" x14ac:dyDescent="0.3"/>
    <row r="107" ht="13.5" customHeight="1" x14ac:dyDescent="0.3"/>
    <row r="108" ht="13.5" customHeight="1" x14ac:dyDescent="0.3"/>
    <row r="109" ht="13.5" customHeight="1" x14ac:dyDescent="0.3"/>
    <row r="110" ht="13.5" customHeight="1" x14ac:dyDescent="0.3"/>
    <row r="111" ht="13.5" customHeight="1" x14ac:dyDescent="0.3"/>
    <row r="112" ht="13.5" customHeight="1" x14ac:dyDescent="0.3"/>
    <row r="113" ht="13.5" customHeight="1" x14ac:dyDescent="0.3"/>
    <row r="114" ht="13.5" customHeight="1" x14ac:dyDescent="0.3"/>
    <row r="115" ht="13.5" customHeight="1" x14ac:dyDescent="0.3"/>
    <row r="116" ht="13.5" customHeight="1" x14ac:dyDescent="0.3"/>
    <row r="117" ht="13.5" customHeight="1" x14ac:dyDescent="0.3"/>
    <row r="118" ht="13.5" customHeight="1" x14ac:dyDescent="0.3"/>
    <row r="119" ht="13.5" customHeight="1" x14ac:dyDescent="0.3"/>
  </sheetData>
  <sheetProtection algorithmName="SHA-512" hashValue="jqE6EpHgTaUNYnmTmX5fwgYhYE5mmzPMS48eY8sdQba1bf0O+/IwNAscbfPvCjZV7xHDRYpqOv2Jt41TAfCrDg==" saltValue="rlMWf0ZclaSmRuSdlvJduw==" spinCount="100000" sheet="1" objects="1" scenarios="1" selectLockedCells="1"/>
  <dataConsolidate/>
  <mergeCells count="73">
    <mergeCell ref="D32:E32"/>
    <mergeCell ref="F32:H32"/>
    <mergeCell ref="D33:E33"/>
    <mergeCell ref="F33:H33"/>
    <mergeCell ref="D34:E34"/>
    <mergeCell ref="F34:H34"/>
    <mergeCell ref="D27:E27"/>
    <mergeCell ref="F27:H27"/>
    <mergeCell ref="D28:E28"/>
    <mergeCell ref="F28:H28"/>
    <mergeCell ref="D29:E29"/>
    <mergeCell ref="F29:H29"/>
    <mergeCell ref="D24:E24"/>
    <mergeCell ref="F24:H24"/>
    <mergeCell ref="K24:L24"/>
    <mergeCell ref="D25:E25"/>
    <mergeCell ref="F25:H25"/>
    <mergeCell ref="K25:K26"/>
    <mergeCell ref="D26:E26"/>
    <mergeCell ref="F26:H26"/>
    <mergeCell ref="D21:E21"/>
    <mergeCell ref="F21:H21"/>
    <mergeCell ref="K21:L21"/>
    <mergeCell ref="D22:E22"/>
    <mergeCell ref="F22:H22"/>
    <mergeCell ref="D23:E23"/>
    <mergeCell ref="F23:H23"/>
    <mergeCell ref="D19:E19"/>
    <mergeCell ref="F19:H19"/>
    <mergeCell ref="K19:L19"/>
    <mergeCell ref="D20:E20"/>
    <mergeCell ref="F20:H20"/>
    <mergeCell ref="K20:L20"/>
    <mergeCell ref="D17:E17"/>
    <mergeCell ref="F17:H17"/>
    <mergeCell ref="K17:L17"/>
    <mergeCell ref="D18:E18"/>
    <mergeCell ref="F18:H18"/>
    <mergeCell ref="K18:L18"/>
    <mergeCell ref="P15:P16"/>
    <mergeCell ref="Q15:Q16"/>
    <mergeCell ref="R15:S15"/>
    <mergeCell ref="T15:U15"/>
    <mergeCell ref="D16:E16"/>
    <mergeCell ref="F16:H16"/>
    <mergeCell ref="K16:L16"/>
    <mergeCell ref="D14:E14"/>
    <mergeCell ref="F14:H14"/>
    <mergeCell ref="K14:L14"/>
    <mergeCell ref="D15:E15"/>
    <mergeCell ref="F15:H15"/>
    <mergeCell ref="K15:L15"/>
    <mergeCell ref="D12:E12"/>
    <mergeCell ref="F12:H12"/>
    <mergeCell ref="P12:Q12"/>
    <mergeCell ref="R12:S12"/>
    <mergeCell ref="D13:E13"/>
    <mergeCell ref="F13:H13"/>
    <mergeCell ref="D10:E10"/>
    <mergeCell ref="F10:H10"/>
    <mergeCell ref="K10:K11"/>
    <mergeCell ref="P10:Q10"/>
    <mergeCell ref="R10:S10"/>
    <mergeCell ref="D11:E11"/>
    <mergeCell ref="F11:H11"/>
    <mergeCell ref="P11:Q11"/>
    <mergeCell ref="R11:S11"/>
    <mergeCell ref="A1:XFD1"/>
    <mergeCell ref="F9:H9"/>
    <mergeCell ref="K9:L9"/>
    <mergeCell ref="P9:Q9"/>
    <mergeCell ref="R9:S9"/>
    <mergeCell ref="Z9:AA9"/>
  </mergeCells>
  <conditionalFormatting sqref="B10:B34">
    <cfRule type="expression" dxfId="66" priority="30">
      <formula>COUNTIF(ModelVariablesNames,$B10)&gt;1</formula>
    </cfRule>
  </conditionalFormatting>
  <conditionalFormatting sqref="B38:B47">
    <cfRule type="expression" dxfId="65" priority="28">
      <formula>AND(COUNTIF(ModelODEsVariables,B38)&gt;1,NOT(ISBLANK(B38)))</formula>
    </cfRule>
    <cfRule type="expression" dxfId="64" priority="29">
      <formula>AND(ISNA(VLOOKUP(B38,ModelVariablesNames,1,FALSE)),NOT(ISBLANK(B38)))</formula>
    </cfRule>
  </conditionalFormatting>
  <conditionalFormatting sqref="C10:C14 C16:C34">
    <cfRule type="expression" dxfId="63" priority="22">
      <formula>ISTEXT(C10)</formula>
    </cfRule>
  </conditionalFormatting>
  <conditionalFormatting sqref="C38:C47">
    <cfRule type="expression" dxfId="62" priority="20">
      <formula>OR(ISERROR(C38),ISTEXT(C38))</formula>
    </cfRule>
    <cfRule type="expression" dxfId="61" priority="21">
      <formula>ABS(C38)&gt;SteadyStateAccuracy</formula>
    </cfRule>
  </conditionalFormatting>
  <conditionalFormatting sqref="K20:L20">
    <cfRule type="expression" dxfId="60" priority="27">
      <formula>OR(Action="P",Action="PD")</formula>
    </cfRule>
  </conditionalFormatting>
  <conditionalFormatting sqref="K21:L21">
    <cfRule type="expression" dxfId="59" priority="26">
      <formula>OR(Action="P",Action="PI")</formula>
    </cfRule>
  </conditionalFormatting>
  <conditionalFormatting sqref="M9">
    <cfRule type="expression" dxfId="58" priority="19">
      <formula>AND(ISNA(VLOOKUP(MeasuredVariable,ModelVariablesNames,1,FALSE)),NOT(ISBLANK(MeasuredVariable)))</formula>
    </cfRule>
  </conditionalFormatting>
  <conditionalFormatting sqref="M10">
    <cfRule type="expression" dxfId="57" priority="14">
      <formula>AND(NOT(ISBLANK(MeasuredVariable)),MeasuredVariableLower&gt;VLOOKUP(MeasuredVariable,$B$10:$C$34,2,FALSE))</formula>
    </cfRule>
  </conditionalFormatting>
  <conditionalFormatting sqref="M11">
    <cfRule type="expression" dxfId="56" priority="13">
      <formula>AND(NOT(ISBLANK(MeasuredVariable)),MeasuredVariableHigher&lt;VLOOKUP(MeasuredVariable,$B$10:$C$34,2,FALSE))</formula>
    </cfRule>
  </conditionalFormatting>
  <conditionalFormatting sqref="M14">
    <cfRule type="expression" dxfId="55" priority="18">
      <formula>AND(ISNA(VLOOKUP(ControlledVariable,ModelVariablesNames,1,FALSE)),NOT(ISBLANK(ControlledVariable)))</formula>
    </cfRule>
  </conditionalFormatting>
  <conditionalFormatting sqref="M15">
    <cfRule type="expression" dxfId="54" priority="16">
      <formula>(ABS(SetPoint-VLOOKUP(ControlledVariable,B10:C34,2,FALSE)))&gt;0</formula>
    </cfRule>
  </conditionalFormatting>
  <conditionalFormatting sqref="M20">
    <cfRule type="expression" dxfId="53" priority="25">
      <formula>OR(Action="P",Action="PD")</formula>
    </cfRule>
  </conditionalFormatting>
  <conditionalFormatting sqref="M21">
    <cfRule type="expression" dxfId="52" priority="24">
      <formula>OR(Action="P",Action="PI")</formula>
    </cfRule>
  </conditionalFormatting>
  <conditionalFormatting sqref="M24">
    <cfRule type="expression" dxfId="51" priority="17">
      <formula>AND(ISNA(VLOOKUP(ManipulatedVariable,ModelVariablesNames,1,FALSE)),NOT(ISBLANK(ManipulatedVariable)))</formula>
    </cfRule>
  </conditionalFormatting>
  <conditionalFormatting sqref="M25">
    <cfRule type="expression" dxfId="50" priority="12">
      <formula>AND(NOT(ISBLANK(ManipulatedVariable)),ManipulatedVariableLower&gt;VLOOKUP(ManipulatedVariable,ModelVariablesTable,2,FALSE))</formula>
    </cfRule>
  </conditionalFormatting>
  <conditionalFormatting sqref="M26">
    <cfRule type="expression" dxfId="49" priority="11">
      <formula>AND(NOT(ISBLANK(ManipulatedVariable)),ManipulatedVariableHigher&lt;VLOOKUP(ManipulatedVariable,ModelVariablesTable,2,FALSE))</formula>
    </cfRule>
  </conditionalFormatting>
  <conditionalFormatting sqref="P17:P34">
    <cfRule type="expression" dxfId="48" priority="9">
      <formula>AND(ISNA(VLOOKUP(P17,ModelVariablesNames,1,FALSE)),P17&lt;&gt;$I$9,NOT(ISBLANK(P17)))</formula>
    </cfRule>
  </conditionalFormatting>
  <conditionalFormatting sqref="P38:P47">
    <cfRule type="expression" dxfId="47" priority="31">
      <formula>AND(OR(ISNA(VLOOKUP(P38,ModelVariablesNames,1,FALSE)),COUNTIF(OutputVariables,P38)&gt;1),NOT(ISBLANK(P38)))</formula>
    </cfRule>
  </conditionalFormatting>
  <conditionalFormatting sqref="R9">
    <cfRule type="expression" dxfId="46" priority="10">
      <formula>NOT(ISERR(FIND("|",TimeUnit)))</formula>
    </cfRule>
  </conditionalFormatting>
  <conditionalFormatting sqref="R11">
    <cfRule type="expression" dxfId="45" priority="15">
      <formula>AND(NOT(ISBLANK(FinalTime)),OR(NumSimulationValues&gt;MaxNumSimulatedValues,IntegrationStep&gt;=FinalTime))</formula>
    </cfRule>
  </conditionalFormatting>
  <conditionalFormatting sqref="S17:S34">
    <cfRule type="expression" dxfId="44" priority="7">
      <formula>Q17="Sinus"</formula>
    </cfRule>
  </conditionalFormatting>
  <conditionalFormatting sqref="T17:T34 R17:R34">
    <cfRule type="expression" dxfId="43" priority="8">
      <formula>COUNTA($Q17)=1</formula>
    </cfRule>
  </conditionalFormatting>
  <conditionalFormatting sqref="T17:T34">
    <cfRule type="expression" dxfId="42" priority="2" stopIfTrue="1">
      <formula>IF(ISBLANK(T17),FALSE,OR(T17&lt;0,T17&gt;=FinalTime))</formula>
    </cfRule>
  </conditionalFormatting>
  <conditionalFormatting sqref="T17:U34">
    <cfRule type="expression" dxfId="41" priority="3">
      <formula>TRUNC(T17/IntegrationStep,0)&lt;&gt;T17/IntegrationStep</formula>
    </cfRule>
  </conditionalFormatting>
  <conditionalFormatting sqref="U17:U34">
    <cfRule type="expression" dxfId="40" priority="4" stopIfTrue="1">
      <formula>IF(OR(Q17="step",ISBLANK(U17)),FALSE,OR(U17&lt;0,U17&gt;FinalTime))</formula>
    </cfRule>
    <cfRule type="expression" dxfId="39" priority="5" stopIfTrue="1">
      <formula>IF(OR(Q17="step",Q17=""),FALSE,AND(COUNTA(U17)=1,U17&lt;=T17))</formula>
    </cfRule>
    <cfRule type="expression" dxfId="38" priority="6">
      <formula>OR(Q17="Ramp",Q17="Sinus")</formula>
    </cfRule>
  </conditionalFormatting>
  <conditionalFormatting sqref="Y13:Y34">
    <cfRule type="expression" dxfId="37" priority="1">
      <formula>AND(ISNA(VLOOKUP(Y13,ModelVariablesNames,1,FALSE)),NOT(ISBLANK(Y13)))</formula>
    </cfRule>
  </conditionalFormatting>
  <conditionalFormatting sqref="AG18 AG20:AG21 AG23:AG27 AG31 AG33:AG34 AG36:AG38 AG40:AG45">
    <cfRule type="expression" dxfId="36" priority="23">
      <formula>AG18=FALSE</formula>
    </cfRule>
  </conditionalFormatting>
  <dataValidations count="34">
    <dataValidation type="custom" showInputMessage="1" showErrorMessage="1" errorTitle="Disturbances / Set Point Changes" error="Time is not inserted because_x000a_- it is not a number,_x000a_- final time of simulation has not been inserted,_x000a_- it is greater then final time of simulation." promptTitle="Disturbances / Set Point Changes" prompt="Insert time of change." sqref="T17" xr:uid="{F3217692-DEE6-45A0-96E5-F1505307E456}">
      <formula1>AND(FinalTime&gt;0,$T$17&gt;0,$T$17&lt;FinalTime)=TRUE</formula1>
    </dataValidation>
    <dataValidation type="custom" showInputMessage="1" showErrorMessage="1" errorTitle="Disturbances / Set Point Changes" error="Size is not inserted because it is not a non-zero number." promptTitle="Disturbances / Set Point Changes" prompt="Insert size of change." sqref="R17" xr:uid="{80E29BC9-7A18-49CD-998C-FF6F442F86E1}">
      <formula1>$R$17&lt;&gt;0</formula1>
    </dataValidation>
    <dataValidation type="list" showInputMessage="1" showErrorMessage="1" errorTitle="Model Variables in Charts" error="Do not insert chart number from keyboard, select it from dropdown list." promptTitle="Model Variables in Charts" prompt="Select chart number in which you want to see time serie of model variable." sqref="AA13:AA34" xr:uid="{659832A1-3C72-42EC-BE4D-913753506093}">
      <formula1>"1,2,3,4,5,6"</formula1>
    </dataValidation>
    <dataValidation type="list" allowBlank="1" showInputMessage="1" showErrorMessage="1" errorTitle="Charts Parameters" error="Do not insert location from keyboard, select it from dropdown list." promptTitle="Charts Parameters" prompt="Select location fo simulation charts." sqref="Z9:AA9" xr:uid="{B07827D9-9B4E-4DEB-BAB4-FC5FDCB321E9}">
      <formula1>"Embedded on report sheet, Separated chart sheet(s)"</formula1>
    </dataValidation>
    <dataValidation type="list" showInputMessage="1" showErrorMessage="1" errorTitle="Model Variables in Charts" error="Do not insert variable from keyboard, select it from dropdown list." promptTitle="Model Variables in Charts" prompt="Select (or insert cell reference to) model variable which you want to see in chart." sqref="Y13:Y34" xr:uid="{720BF904-27CE-4F27-B72F-05370BF5865B}">
      <formula1>OFFSET($I$10,MATCH($I$10,$I$10:$I$34,0)-1,0,SUMPRODUCT(--ISTEXT($I$10:$I$34)),1)</formula1>
    </dataValidation>
    <dataValidation type="custom" operator="greaterThan" showInputMessage="1" showErrorMessage="1" errorTitle="Integration Parameters" error="Time is not inserted because it is not a positive number." promptTitle="Integration Parameters" prompt="Insert final time of simulation." sqref="R10:S10" xr:uid="{BC49B6AA-C0DA-41E1-ABFC-B402DB0B77EA}">
      <formula1>NOT(OR(FinalTime&lt;=0,NOT(ISNUMBER(FinalTime))))</formula1>
    </dataValidation>
    <dataValidation type="custom" showInputMessage="1" showErrorMessage="1" errorTitle="Integration Parameters" error="Integration step is not inserted because_x000a_- it is not a positive number,_x000a_- final time has not been inserted,_x000a_- it is greater then final time,_x000a_- it is too small and so simulated values exceed 6 000 values per variable." promptTitle="Integration Parameters" prompt="Insert time step of selected integration method." sqref="R11:S11" xr:uid="{F7D26683-EE02-48BE-A51B-7110D0026CF9}">
      <formula1>NOT(OR(NumSimulationValues=-1,IntegrationStep&lt;=0,IntegrationStep&gt;FinalTime,NumSimulationValues&gt;MaxNumSimulatedValues))</formula1>
    </dataValidation>
    <dataValidation type="list" showInputMessage="1" showErrorMessage="1" errorTitle="Disturbances / Set Point Changes" error="Do not insert type of change from keyboard, select it from dropdown list." promptTitle="Disturbances / Set Point Changes" prompt="Select type of change." sqref="Q17:Q34" xr:uid="{8BE7E4F1-B5F9-4619-B267-5CEDB7B1E241}">
      <formula1>"step,ramp,sinus"</formula1>
    </dataValidation>
    <dataValidation type="list" showInputMessage="1" showErrorMessage="1" errorTitle="Disturbances / Set Point Changes" error="Do not insert variable from keyboard, select it from dropdown list." promptTitle="Disturbances / Set Point Changes" prompt="Select load variable or set point." sqref="P17:P34" xr:uid="{CE1C43D5-FD73-458B-8AD3-F9EA59665131}">
      <formula1>IF($A$6="Model",OFFSET($I$10,MATCH($I$10,$I$10:$I$34,0)-1,0,SUMPRODUCT(--ISTEXT($I$10:$I$34)),1),OFFSET($I$9,MATCH($I$10,$I$10:$I$34,0)-1,0,SUMPRODUCT(--ISTEXT($I$10:$I$34))+1,1))</formula1>
    </dataValidation>
    <dataValidation type="custom" operator="greaterThan" allowBlank="1" showInputMessage="1" showErrorMessage="1" errorTitle="Model Variables" error="Signification cannot be inserted because_x000a_- it is not a string_x000a_- it is reserved for internal variable_x000a_- it is already defined in the model" promptTitle="Model Variables" prompt="Insert signification of process variable or material property." sqref="B10:B34" xr:uid="{936E2413-8C52-4231-B02F-379AEC15F88F}">
      <formula1>AND(ISTEXT(B10),B10&lt;&gt;"time",COUNTIF($B$10:$B$34,B10)=1)</formula1>
    </dataValidation>
    <dataValidation type="custom" allowBlank="1" showInputMessage="1" showErrorMessage="1" errorTitle="Model Variables" error="Unit cannot be inserted because it is not string." promptTitle="Model Variables" prompt="Insert physical unit of process variable or material property." sqref="D10:D34 E12:E33" xr:uid="{B7C9807F-09A4-4EA5-8C5C-05CBD4C578FD}">
      <formula1>ISTEXT(D10)</formula1>
    </dataValidation>
    <dataValidation type="custom" allowBlank="1" showInputMessage="1" showErrorMessage="1" errorTitle="Model Variables" error="Description cannot be inserted because it is not a string." promptTitle="Model Variables" prompt="Insert description of process variable or material property." sqref="F10:F34 G12:H34" xr:uid="{F6DC1288-AC0F-45E5-A4BE-510C97AFFDC8}">
      <formula1>ISTEXT(F10)</formula1>
    </dataValidation>
    <dataValidation type="custom" allowBlank="1" showInputMessage="1" showErrorMessage="1" errorTitle="Model Variables" error="Value cannot be inserted because it is not a number." promptTitle="Model Variables" prompt="Insert Excel formula or value of process variable or material property." sqref="C10:C34" xr:uid="{C5A5A2CE-39F1-44E6-A62F-FEBB12A7A7E0}">
      <formula1>ISNUMBER(C10)</formula1>
    </dataValidation>
    <dataValidation type="custom" showInputMessage="1" showErrorMessage="1" errorTitle="Final Control Element" error="Limit cannot be inserted because_x000a_- it is not a number_x000a_- it is less then value in process steady state." promptTitle="Final Control Element" prompt="Insert upper limit of adjustment." sqref="M26" xr:uid="{2017D491-1A93-4E9D-8DB6-D60A8269F2DB}">
      <formula1>AND(ISNUMBER(ManipulatedVariableHigher),ManipulatedVariableHigher&gt;ManipulatedVariableLower,ManipulatedVariableHigher&gt;=VLOOKUP(ManipulatedVariable,ModelVariablesTable,2,FALSE))</formula1>
    </dataValidation>
    <dataValidation type="custom" showInputMessage="1" showErrorMessage="1" errorTitle="Final Control Element" error="Limit cannot be inserted because_x000a_- it is not a number_x000a_- it is greater then value in process steady state." promptTitle="Final Control Element" prompt="Insert lower limit of adjustment." sqref="M25" xr:uid="{158B4822-97CD-41CD-A7C8-BAC48693AFCD}">
      <formula1>AND(ISNUMBER(ManipulatedVariableLower),ManipulatedVariableLower&lt;=VLOOKUP(ManipulatedVariable,ModelVariablesTable,2,FALSE))</formula1>
    </dataValidation>
    <dataValidation type="list" showInputMessage="1" showErrorMessage="1" errorTitle="Final Control Element" error="Do not insert variable from keyboard, select it from dropdown list." promptTitle="Final Control Element" prompt="Select process variable which is adjusted to maintain the controlled variable at the set point." sqref="M24" xr:uid="{6ABC176C-A9C7-4084-B856-F97E9AB243A6}">
      <formula1>OFFSET($I$10,MATCH($I$10,$I$10:$I$34,0)-1,0,SUMPRODUCT(--ISTEXT($I$10:$I$34)),1)</formula1>
    </dataValidation>
    <dataValidation type="list" showInputMessage="1" showErrorMessage="1" errorTitle="Controller" error="Do not insert variable from keyboard, select it from dropdown list." promptTitle="Controller" prompt="Select process variable which is controlled." sqref="M14" xr:uid="{41219D21-235F-4155-9269-513C60FB2737}">
      <formula1>OFFSET($I$10,MATCH($I$10,$I$10:$I$34,0)-1,0,SUMPRODUCT(--ISTEXT($I$10:$I$34)),1)</formula1>
    </dataValidation>
    <dataValidation type="custom" showInputMessage="1" showErrorMessage="1" errorTitle="Measuring Element" error="Limit cannot be inserted because_x000a_- it is not a number_x000a_- it is greater then value in process steady state." promptTitle="Measuring Element" prompt="Insert lower limit of measurement." sqref="M10" xr:uid="{D995B379-0729-403C-83B8-2F4E94B673C5}">
      <formula1>AND(ISNUMBER(MeasuredVariableLower),MeasuredVariableLower&lt;=VLOOKUP(MeasuredVariable,ModelVariablesTable,2,FALSE))</formula1>
    </dataValidation>
    <dataValidation type="custom" showInputMessage="1" showErrorMessage="1" errorTitle="Controller" error="Set point cannot be inserted because it is not a number." promptTitle="Controller" prompt="Insert desired value of controlled variable." sqref="M15" xr:uid="{2938B0EC-094B-47D7-993A-85BD66684D78}">
      <formula1>ISNUMBER(M15)</formula1>
    </dataValidation>
    <dataValidation type="list" showInputMessage="1" showErrorMessage="1" errorTitle="Integration Parameters" error="Do not insert method from keyboard, select it from dropdown list." promptTitle="Integration Parameters" prompt="Select integration method for solving model first-order ODEs." sqref="R12:S12" xr:uid="{6BB08A58-53D8-4821-89C9-9791138DDD97}">
      <formula1>"Euler"</formula1>
    </dataValidation>
    <dataValidation type="custom" allowBlank="1" showInputMessage="1" showErrorMessage="1" sqref="H36" xr:uid="{1A3FA38A-AFB4-45DA-A7AF-E4488C7249B7}">
      <formula1>"jevzorec(G32)"</formula1>
    </dataValidation>
    <dataValidation type="list" showInputMessage="1" showErrorMessage="1" errorTitle="Controller" error="Do not insert type from keyboard, select it from dropdown list." promptTitle="Controller" prompt="Select type of action." sqref="M18" xr:uid="{836D93FF-AF1B-4A55-8975-D7C39392B4BC}">
      <formula1>"P,PI,PD,PID"</formula1>
    </dataValidation>
    <dataValidation type="list" showInputMessage="1" showErrorMessage="1" errorTitle="Controller" error="Do not insert mode from keyboard, select it from dropdown list." promptTitle="Controller" prompt="Select mode of action:_x000a_- If controller output tends to increase (+) when controlled variable is increasing (+), select direct mode._x000a_- If controller output tends to decrease (–) when controlled variable is increasing (+), select reverse mode." sqref="M16" xr:uid="{94940FB6-2296-491B-901A-D15A258E7029}">
      <formula1>"Direct,Reverse"</formula1>
    </dataValidation>
    <dataValidation type="list" showInputMessage="1" showErrorMessage="1" errorTitle="Output Variables" error="Do not insert variable from keyboard, select it from dropdown list." promptTitle="Output Variables" prompt="Select process variable which responses to disturbances or set point changes." sqref="P38:P47" xr:uid="{0FBA004F-8ACA-4D15-BDB6-2460896EE04A}">
      <formula1>OFFSET($Q$38,MATCH($Q$38,$Q$38:$Q$47,0)-1,0,SUMPRODUCT(--ISTEXT($Q$38:$Q$47)),1)</formula1>
    </dataValidation>
    <dataValidation type="custom" showInputMessage="1" showErrorMessage="1" errorTitle="Controller" error="Gain is not inserted because_x000a_- it is not a non-negative real number,_x000a_- it is out of limits &lt;0, 1E+32&gt;." promptTitle="Controller" prompt="Insert derivative time constant of the same time unit which occurs in model." sqref="M21" xr:uid="{DD54ED13-1892-4212-B3AA-8DC4506CB2D5}">
      <formula1>NOT(OR(Td&lt;DerivationConstantLowerLimit,Td&gt;DerivationConstantHigherLimit))</formula1>
    </dataValidation>
    <dataValidation type="custom" showInputMessage="1" showErrorMessage="1" errorTitle="Controller" error="Gain is not inserted because_x000a_- it is not a positive real number,_x000a_- it is out of limits (0, 1E+32&gt;." promptTitle="Controller" prompt="Insert integral time constant of the same time unit which occurs in the model." sqref="M20" xr:uid="{F0317C25-D779-4E70-A9FF-ACBE7BB05262}">
      <formula1>NOT(OR(Ti&lt;=IntegrationConstantLowerLimit,Ti&gt;IntegrationConstantHigherLimit))</formula1>
    </dataValidation>
    <dataValidation type="custom" showInputMessage="1" showErrorMessage="1" errorTitle="Controller" error="Gain is not inserted because_x000a_- it is not a positive integer,_x000a_- it is out of limits (0, 50&gt;." promptTitle="Controller" prompt="Insert proportional gain." sqref="M19" xr:uid="{FF2F6D23-F8E9-413B-8951-414DB2778DA1}">
      <formula1>NOT(OR(r0&lt;=GainLowerLimit,r0&gt;GainHigherLimit))</formula1>
    </dataValidation>
    <dataValidation type="custom" showInputMessage="1" showErrorMessage="1" errorTitle="Measuring Element" error="Limit cannot be inserted because_x000a_- it is not a number_x000a_- it is less then lower limit_x000a_- it is less then value in process steady state." promptTitle="Measuring Element" prompt="Insert upper limit of measurement." sqref="M11" xr:uid="{DF4ECD9E-BF4E-4221-B8D5-023C558574E1}">
      <formula1>AND(ISNUMBER(MeasuredVariableHigher),MeasuredVariableHigher&gt;MeasuredVariableLower,MeasuredVariableHigher&gt;=VLOOKUP(MeasuredVariable,ModelVariablesTable,2,FALSE))</formula1>
    </dataValidation>
    <dataValidation type="list" errorStyle="warning" operator="lessThanOrEqual" showInputMessage="1" showErrorMessage="1" errorTitle="Model First-order ODEs" error="You are inserting variable which is not in the model._x000a_This is probably due to a system of the 1st ODEs. " promptTitle="Model First-order ODEs" prompt="Select (or insert cell reference to) process variable of which the first derivative occurs in the model first-order ODE." sqref="B38:B47" xr:uid="{EBD79013-60E7-4AEF-B4FB-E395E9DC89C4}">
      <formula1>OFFSET($I$10,MATCH($I$10,$I$10:$I$34,0)-1,0,SUMPRODUCT(--ISTEXT($I$10:$I$34)),1)</formula1>
    </dataValidation>
    <dataValidation type="list" showInputMessage="1" showErrorMessage="1" errorTitle="Measuring Element" error="Do not insert variable from keyboard, select it from dropdown list." promptTitle="Measuring Element" prompt="Select process variable which is measured." sqref="M9" xr:uid="{D3A1035C-6DFD-4A7F-A9C6-33A01F745BFE}">
      <formula1>OFFSET($I$10,MATCH($I$10,$I$10:$I$34,0)-1,0,SUMPRODUCT(--ISTEXT($I$10:$I$34)),1)</formula1>
    </dataValidation>
    <dataValidation type="list" showInputMessage="1" showErrorMessage="1" errorTitle="Loop Variables in Charts" error="Do not insert variable from keyboard, select it from dropdown list." promptTitle="Loop Variables in Charts" prompt="Select regulatory loop variable of which time serie you want to see in chart." sqref="Y38:Y40" xr:uid="{E89014C0-6071-4B29-A165-CC11DAF17A40}">
      <formula1>"Set Point,Error,Controller Output"</formula1>
    </dataValidation>
    <dataValidation type="list" allowBlank="1" showInputMessage="1" showErrorMessage="1" errorTitle="Loop Variables in Charts" error="Do not insert chart number from keyboard, select it from dropdown list." promptTitle="Loop Variables in Charts" prompt="Select chart number in which you want to see time serie of variable." sqref="AA38:AA40" xr:uid="{A5A9916C-95C8-48B2-9257-8F3E47B5E1D3}">
      <formula1>"1,2,3,4,5,6"</formula1>
    </dataValidation>
    <dataValidation type="custom" allowBlank="1" showInputMessage="1" showErrorMessage="1" errorTitle="Model First-order ODEs" error="Formula cannot be inserted because_x000a_- it returns an error,_x000a_- it does not contain references to model variables or constants values." promptTitle="Model First-order ODEs" prompt="Insert Excel formula which calculates derivative of process variable (i.e. right-hand side of first-order ODE)._x000a__x000a_Note: For time as model variable use name &quot;time&quot;." sqref="C38:C47" xr:uid="{054FE249-A499-4E68-8260-F55B6ED1CD01}">
      <formula1>D38&lt;&gt;""</formula1>
    </dataValidation>
    <dataValidation type="list" showInputMessage="1" showErrorMessage="1" errorTitle="Integration Parameters" error="Do not insert unit from keyboard, select it from dropdown list." promptTitle="Integration Parameters" prompt="Select time unit of simulation._x000a__x000a_Note: It must be the same as unit which occurs in the model." sqref="R9:S9" xr:uid="{B1075759-6833-48DD-B305-A06E395B0CD3}">
      <formula1>"ms,s,min,h"</formula1>
    </dataValidation>
  </dataValidations>
  <pageMargins left="0.7" right="0.7" top="0.78740157499999996" bottom="0.78740157499999996" header="0.3" footer="0.3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SecondaryAxis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11</xdr:row>
                    <xdr:rowOff>182880</xdr:rowOff>
                  </from>
                  <to>
                    <xdr:col>25</xdr:col>
                    <xdr:colOff>632460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SecondaryAxis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12</xdr:row>
                    <xdr:rowOff>182880</xdr:rowOff>
                  </from>
                  <to>
                    <xdr:col>25</xdr:col>
                    <xdr:colOff>632460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SecondaryAxis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13</xdr:row>
                    <xdr:rowOff>182880</xdr:rowOff>
                  </from>
                  <to>
                    <xdr:col>25</xdr:col>
                    <xdr:colOff>632460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7" name="SecondaryAxis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14</xdr:row>
                    <xdr:rowOff>182880</xdr:rowOff>
                  </from>
                  <to>
                    <xdr:col>25</xdr:col>
                    <xdr:colOff>632460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8" name="SecondaryAxis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15</xdr:row>
                    <xdr:rowOff>182880</xdr:rowOff>
                  </from>
                  <to>
                    <xdr:col>25</xdr:col>
                    <xdr:colOff>632460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9" name="SecondaryAxis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16</xdr:row>
                    <xdr:rowOff>182880</xdr:rowOff>
                  </from>
                  <to>
                    <xdr:col>25</xdr:col>
                    <xdr:colOff>632460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10" name="SecondaryAxis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17</xdr:row>
                    <xdr:rowOff>182880</xdr:rowOff>
                  </from>
                  <to>
                    <xdr:col>25</xdr:col>
                    <xdr:colOff>632460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1" name="SecondaryAxis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18</xdr:row>
                    <xdr:rowOff>182880</xdr:rowOff>
                  </from>
                  <to>
                    <xdr:col>25</xdr:col>
                    <xdr:colOff>632460</xdr:colOff>
                    <xdr:row>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2" name="SecondaryAxis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19</xdr:row>
                    <xdr:rowOff>182880</xdr:rowOff>
                  </from>
                  <to>
                    <xdr:col>25</xdr:col>
                    <xdr:colOff>632460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13" name="SecondaryAxis1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20</xdr:row>
                    <xdr:rowOff>182880</xdr:rowOff>
                  </from>
                  <to>
                    <xdr:col>25</xdr:col>
                    <xdr:colOff>632460</xdr:colOff>
                    <xdr:row>22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4" name="SecondaryAxis1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21</xdr:row>
                    <xdr:rowOff>182880</xdr:rowOff>
                  </from>
                  <to>
                    <xdr:col>25</xdr:col>
                    <xdr:colOff>632460</xdr:colOff>
                    <xdr:row>23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5" name="SecondaryAxis1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22</xdr:row>
                    <xdr:rowOff>182880</xdr:rowOff>
                  </from>
                  <to>
                    <xdr:col>25</xdr:col>
                    <xdr:colOff>632460</xdr:colOff>
                    <xdr:row>24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16" name="SecondaryAxis1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23</xdr:row>
                    <xdr:rowOff>182880</xdr:rowOff>
                  </from>
                  <to>
                    <xdr:col>25</xdr:col>
                    <xdr:colOff>632460</xdr:colOff>
                    <xdr:row>25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17" name="SecondaryAxis1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24</xdr:row>
                    <xdr:rowOff>182880</xdr:rowOff>
                  </from>
                  <to>
                    <xdr:col>25</xdr:col>
                    <xdr:colOff>632460</xdr:colOff>
                    <xdr:row>26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18" name="SecondaryAxis1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25</xdr:row>
                    <xdr:rowOff>182880</xdr:rowOff>
                  </from>
                  <to>
                    <xdr:col>25</xdr:col>
                    <xdr:colOff>632460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19" name="SecondaryAxis1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26</xdr:row>
                    <xdr:rowOff>182880</xdr:rowOff>
                  </from>
                  <to>
                    <xdr:col>25</xdr:col>
                    <xdr:colOff>632460</xdr:colOff>
                    <xdr:row>28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20" name="SecondaryAxis1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27</xdr:row>
                    <xdr:rowOff>182880</xdr:rowOff>
                  </from>
                  <to>
                    <xdr:col>25</xdr:col>
                    <xdr:colOff>632460</xdr:colOff>
                    <xdr:row>29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21" name="SecondaryAxis1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28</xdr:row>
                    <xdr:rowOff>182880</xdr:rowOff>
                  </from>
                  <to>
                    <xdr:col>25</xdr:col>
                    <xdr:colOff>632460</xdr:colOff>
                    <xdr:row>30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22" name="SecondaryAxis1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29</xdr:row>
                    <xdr:rowOff>182880</xdr:rowOff>
                  </from>
                  <to>
                    <xdr:col>25</xdr:col>
                    <xdr:colOff>632460</xdr:colOff>
                    <xdr:row>31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23" name="SecondaryAxis2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30</xdr:row>
                    <xdr:rowOff>182880</xdr:rowOff>
                  </from>
                  <to>
                    <xdr:col>25</xdr:col>
                    <xdr:colOff>632460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24" name="SecondaryAxis2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31</xdr:row>
                    <xdr:rowOff>182880</xdr:rowOff>
                  </from>
                  <to>
                    <xdr:col>25</xdr:col>
                    <xdr:colOff>632460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25" name="SecondaryAxis2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32</xdr:row>
                    <xdr:rowOff>182880</xdr:rowOff>
                  </from>
                  <to>
                    <xdr:col>25</xdr:col>
                    <xdr:colOff>632460</xdr:colOff>
                    <xdr:row>34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26" name="SecondaryAxis2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36</xdr:row>
                    <xdr:rowOff>182880</xdr:rowOff>
                  </from>
                  <to>
                    <xdr:col>25</xdr:col>
                    <xdr:colOff>632460</xdr:colOff>
                    <xdr:row>38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27" name="SecondaryAxis2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37</xdr:row>
                    <xdr:rowOff>182880</xdr:rowOff>
                  </from>
                  <to>
                    <xdr:col>25</xdr:col>
                    <xdr:colOff>632460</xdr:colOff>
                    <xdr:row>39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28" name="SecondaryAxis2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38</xdr:row>
                    <xdr:rowOff>182880</xdr:rowOff>
                  </from>
                  <to>
                    <xdr:col>25</xdr:col>
                    <xdr:colOff>632460</xdr:colOff>
                    <xdr:row>40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ICREPORT">
    <tabColor rgb="FFFFFFB4"/>
  </sheetPr>
  <dimension ref="A1:AZ633"/>
  <sheetViews>
    <sheetView showGridLines="0" zoomScale="82" zoomScaleNormal="100" workbookViewId="0">
      <selection activeCell="BA27" sqref="BA27"/>
    </sheetView>
  </sheetViews>
  <sheetFormatPr defaultColWidth="9.109375" defaultRowHeight="14.4" x14ac:dyDescent="0.3"/>
  <cols>
    <col min="1" max="1" width="2.6640625" style="148" customWidth="1"/>
    <col min="2" max="7" width="12.6640625" style="148" customWidth="1"/>
    <col min="8" max="8" width="14.109375" style="148" bestFit="1" customWidth="1"/>
    <col min="9" max="11" width="12.6640625" style="148" customWidth="1"/>
    <col min="12" max="28" width="12.6640625" style="148" hidden="1" customWidth="1"/>
    <col min="29" max="29" width="4.6640625" style="148" customWidth="1"/>
    <col min="30" max="30" width="2.6640625" style="148" customWidth="1"/>
    <col min="31" max="31" width="18.6640625" style="148" customWidth="1"/>
    <col min="32" max="32" width="12.6640625" style="148" customWidth="1"/>
    <col min="33" max="41" width="12.6640625" style="148" hidden="1" customWidth="1"/>
    <col min="42" max="42" width="4.6640625" style="148" customWidth="1"/>
    <col min="43" max="43" width="2.6640625" style="148" hidden="1" customWidth="1"/>
    <col min="44" max="44" width="18.6640625" style="148" hidden="1" customWidth="1"/>
    <col min="45" max="48" width="12.6640625" style="148" hidden="1" customWidth="1"/>
    <col min="49" max="49" width="2.6640625" style="51" hidden="1" customWidth="1"/>
    <col min="50" max="51" width="20.6640625" style="51" hidden="1" customWidth="1"/>
    <col min="52" max="52" width="12.6640625" style="51" hidden="1" customWidth="1"/>
    <col min="53" max="16384" width="9.109375" style="148"/>
  </cols>
  <sheetData>
    <row r="1" spans="1:52" s="234" customFormat="1" ht="20.100000000000001" customHeight="1" x14ac:dyDescent="0.3"/>
    <row r="2" spans="1:52" ht="12.75" customHeight="1" x14ac:dyDescent="0.3">
      <c r="A2" s="150" t="s">
        <v>81</v>
      </c>
      <c r="B2" s="29"/>
      <c r="C2" s="29"/>
      <c r="D2" s="15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52" ht="12.75" customHeight="1" x14ac:dyDescent="0.3">
      <c r="A3" s="152" t="s">
        <v>106</v>
      </c>
      <c r="B3" s="29"/>
      <c r="C3" s="29"/>
      <c r="D3" s="15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52" ht="12.75" customHeight="1" x14ac:dyDescent="0.3">
      <c r="A4" s="153"/>
      <c r="B4" s="29"/>
      <c r="C4" s="29"/>
      <c r="D4" s="15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154"/>
      <c r="AU4" s="154"/>
    </row>
    <row r="5" spans="1:52" ht="15" customHeight="1" x14ac:dyDescent="0.3">
      <c r="A5" s="155" t="s">
        <v>76</v>
      </c>
      <c r="B5" s="29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154"/>
      <c r="AU5" s="154"/>
    </row>
    <row r="6" spans="1:52" ht="15" customHeight="1" x14ac:dyDescent="0.3">
      <c r="A6" s="6" t="s">
        <v>60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154"/>
      <c r="AU6" s="154"/>
    </row>
    <row r="7" spans="1:52" s="158" customFormat="1" ht="15" customHeight="1" x14ac:dyDescent="0.35">
      <c r="A7" s="8" t="s">
        <v>0</v>
      </c>
      <c r="B7" s="19"/>
      <c r="C7" s="156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9"/>
      <c r="Y7" s="9"/>
      <c r="Z7" s="9"/>
      <c r="AA7" s="9"/>
      <c r="AB7" s="9"/>
      <c r="AC7" s="9"/>
      <c r="AD7" s="9"/>
      <c r="AE7" s="9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8" t="s">
        <v>1</v>
      </c>
      <c r="AR7" s="9"/>
      <c r="AS7" s="157"/>
      <c r="AT7" s="157"/>
      <c r="AU7" s="157"/>
      <c r="AW7" s="85" t="s">
        <v>68</v>
      </c>
      <c r="AX7" s="32"/>
      <c r="AY7" s="32"/>
      <c r="AZ7" s="32"/>
    </row>
    <row r="8" spans="1:52" s="158" customFormat="1" ht="15" customHeight="1" thickBot="1" x14ac:dyDescent="0.35">
      <c r="A8" s="19" t="s">
        <v>5</v>
      </c>
      <c r="B8" s="19"/>
      <c r="C8" s="159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1"/>
      <c r="Y8" s="161"/>
      <c r="Z8" s="161"/>
      <c r="AA8" s="161"/>
      <c r="AB8" s="161"/>
      <c r="AC8" s="7"/>
      <c r="AD8" s="19" t="s">
        <v>53</v>
      </c>
      <c r="AE8" s="19"/>
      <c r="AF8" s="162" t="str">
        <f t="shared" ref="AF8:AO8" si="0">ADDRESS(12,3+MATCH(AF9,ModelVariablesNames,0),4,1,)</f>
        <v>E12</v>
      </c>
      <c r="AG8" s="162" t="e">
        <f t="shared" si="0"/>
        <v>#N/A</v>
      </c>
      <c r="AH8" s="162" t="e">
        <f t="shared" si="0"/>
        <v>#N/A</v>
      </c>
      <c r="AI8" s="162" t="e">
        <f t="shared" si="0"/>
        <v>#N/A</v>
      </c>
      <c r="AJ8" s="162" t="e">
        <f t="shared" si="0"/>
        <v>#N/A</v>
      </c>
      <c r="AK8" s="162" t="e">
        <f t="shared" si="0"/>
        <v>#N/A</v>
      </c>
      <c r="AL8" s="162" t="e">
        <f t="shared" si="0"/>
        <v>#N/A</v>
      </c>
      <c r="AM8" s="162" t="e">
        <f t="shared" si="0"/>
        <v>#N/A</v>
      </c>
      <c r="AN8" s="162" t="e">
        <f t="shared" si="0"/>
        <v>#N/A</v>
      </c>
      <c r="AO8" s="162" t="e">
        <f t="shared" si="0"/>
        <v>#N/A</v>
      </c>
      <c r="AP8" s="10"/>
      <c r="AQ8" s="19" t="s">
        <v>28</v>
      </c>
      <c r="AR8" s="19"/>
      <c r="AS8" s="162" t="e">
        <f>ADDRESS(11,3+MATCH(AS9,ModelVariablesNames,0),4,1,)</f>
        <v>#N/A</v>
      </c>
      <c r="AT8" s="162" t="e">
        <f>ADDRESS(12,3+MATCH(AT9,ModelVariablesNames,0),4,1,)</f>
        <v>#N/A</v>
      </c>
      <c r="AU8" s="162" t="e">
        <f>ADDRESS(12,3+MATCH(AU9,ModelVariablesNames,0),4,1,)</f>
        <v>#N/A</v>
      </c>
      <c r="AW8" s="102" t="s">
        <v>2</v>
      </c>
      <c r="AX8" s="57"/>
      <c r="AY8" s="57"/>
      <c r="AZ8" s="107"/>
    </row>
    <row r="9" spans="1:52" s="158" customFormat="1" ht="15" customHeight="1" thickBot="1" x14ac:dyDescent="0.35">
      <c r="A9" s="19"/>
      <c r="B9" s="163" t="s">
        <v>9</v>
      </c>
      <c r="C9" s="164" t="s">
        <v>64</v>
      </c>
      <c r="D9" s="165" t="s">
        <v>83</v>
      </c>
      <c r="E9" s="165" t="s">
        <v>84</v>
      </c>
      <c r="F9" s="165" t="s">
        <v>85</v>
      </c>
      <c r="G9" s="165" t="s">
        <v>86</v>
      </c>
      <c r="H9" s="165" t="s">
        <v>87</v>
      </c>
      <c r="I9" s="165" t="s">
        <v>88</v>
      </c>
      <c r="J9" s="165" t="s">
        <v>89</v>
      </c>
      <c r="K9" s="165" t="s">
        <v>90</v>
      </c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9"/>
      <c r="AD9" s="19"/>
      <c r="AE9" s="163" t="s">
        <v>55</v>
      </c>
      <c r="AF9" s="167" t="s">
        <v>84</v>
      </c>
      <c r="AG9" s="167"/>
      <c r="AH9" s="167"/>
      <c r="AI9" s="167"/>
      <c r="AJ9" s="167"/>
      <c r="AK9" s="167"/>
      <c r="AL9" s="167"/>
      <c r="AM9" s="167"/>
      <c r="AN9" s="167"/>
      <c r="AO9" s="167"/>
      <c r="AP9" s="168"/>
      <c r="AQ9" s="19"/>
      <c r="AR9" s="163" t="s">
        <v>9</v>
      </c>
      <c r="AS9" s="169"/>
      <c r="AT9" s="170"/>
      <c r="AU9" s="171"/>
      <c r="AW9" s="186"/>
      <c r="AX9" s="187" t="s">
        <v>22</v>
      </c>
      <c r="AY9" s="188"/>
      <c r="AZ9" s="189">
        <v>0.1</v>
      </c>
    </row>
    <row r="10" spans="1:52" s="158" customFormat="1" ht="15" customHeight="1" thickBot="1" x14ac:dyDescent="0.35">
      <c r="A10" s="19"/>
      <c r="B10" s="172" t="s">
        <v>11</v>
      </c>
      <c r="C10" s="173" t="s">
        <v>107</v>
      </c>
      <c r="D10" s="174" t="s">
        <v>91</v>
      </c>
      <c r="E10" s="174" t="s">
        <v>91</v>
      </c>
      <c r="F10" s="174" t="s">
        <v>92</v>
      </c>
      <c r="G10" s="174" t="s">
        <v>93</v>
      </c>
      <c r="H10" s="174" t="s">
        <v>96</v>
      </c>
      <c r="I10" s="174"/>
      <c r="J10" s="174" t="s">
        <v>95</v>
      </c>
      <c r="K10" s="174" t="s">
        <v>94</v>
      </c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5"/>
      <c r="Y10" s="175"/>
      <c r="Z10" s="175"/>
      <c r="AA10" s="175"/>
      <c r="AB10" s="175"/>
      <c r="AC10" s="19"/>
      <c r="AD10" s="19"/>
      <c r="AE10" s="172" t="s">
        <v>11</v>
      </c>
      <c r="AF10" s="174" t="str">
        <f t="shared" ref="AF10:AO10" si="1">IFERROR(HLOOKUP(AF9,$C$9:$AB$10,2,FALSE)&amp;"/"&amp;SimulationTimeUnit,)</f>
        <v>°C/min</v>
      </c>
      <c r="AG10" s="174">
        <f t="shared" si="1"/>
        <v>0</v>
      </c>
      <c r="AH10" s="174">
        <f t="shared" si="1"/>
        <v>0</v>
      </c>
      <c r="AI10" s="174">
        <f t="shared" si="1"/>
        <v>0</v>
      </c>
      <c r="AJ10" s="174">
        <f t="shared" si="1"/>
        <v>0</v>
      </c>
      <c r="AK10" s="174">
        <f t="shared" si="1"/>
        <v>0</v>
      </c>
      <c r="AL10" s="174">
        <f t="shared" si="1"/>
        <v>0</v>
      </c>
      <c r="AM10" s="174">
        <f t="shared" si="1"/>
        <v>0</v>
      </c>
      <c r="AN10" s="174">
        <f t="shared" si="1"/>
        <v>0</v>
      </c>
      <c r="AO10" s="174">
        <f t="shared" si="1"/>
        <v>0</v>
      </c>
      <c r="AP10" s="19"/>
      <c r="AQ10" s="19"/>
      <c r="AR10" s="172" t="s">
        <v>11</v>
      </c>
      <c r="AS10" s="176">
        <v>1</v>
      </c>
      <c r="AT10" s="177" t="s">
        <v>65</v>
      </c>
      <c r="AU10" s="176"/>
      <c r="AW10" s="186"/>
      <c r="AX10" s="186"/>
      <c r="AY10" s="186"/>
      <c r="AZ10" s="186"/>
    </row>
    <row r="11" spans="1:52" s="158" customFormat="1" ht="15" customHeight="1" x14ac:dyDescent="0.3">
      <c r="A11" s="19"/>
      <c r="B11" s="178" t="s">
        <v>66</v>
      </c>
      <c r="C11" s="179">
        <f>time</f>
        <v>0</v>
      </c>
      <c r="D11" s="180">
        <v>15</v>
      </c>
      <c r="E11" s="180">
        <f>D11+H11*I11/F11/J11/K11</f>
        <v>40.794124671602574</v>
      </c>
      <c r="F11" s="180">
        <v>0.5</v>
      </c>
      <c r="G11" s="180">
        <v>5</v>
      </c>
      <c r="H11" s="180">
        <v>60</v>
      </c>
      <c r="I11" s="180">
        <v>0.9</v>
      </c>
      <c r="J11" s="180">
        <v>1</v>
      </c>
      <c r="K11" s="180">
        <v>4.1870000000000003</v>
      </c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68"/>
      <c r="AD11" s="19"/>
      <c r="AE11" s="181" t="s">
        <v>66</v>
      </c>
      <c r="AF11" s="180">
        <f>F11/G11*(D11-E11)+H11*I11/G11/J11/K11</f>
        <v>0</v>
      </c>
      <c r="AG11" s="180"/>
      <c r="AH11" s="180"/>
      <c r="AI11" s="180"/>
      <c r="AJ11" s="180"/>
      <c r="AK11" s="180"/>
      <c r="AL11" s="180"/>
      <c r="AM11" s="180"/>
      <c r="AN11" s="180"/>
      <c r="AO11" s="180"/>
      <c r="AP11" s="168"/>
      <c r="AQ11" s="168"/>
      <c r="AR11" s="178" t="s">
        <v>66</v>
      </c>
      <c r="AS11" s="179"/>
      <c r="AT11" s="179"/>
      <c r="AU11" s="179"/>
      <c r="AW11" s="102" t="s">
        <v>69</v>
      </c>
      <c r="AX11" s="57"/>
      <c r="AY11" s="57"/>
      <c r="AZ11" s="107"/>
    </row>
    <row r="12" spans="1:52" s="158" customFormat="1" ht="15" customHeight="1" thickBot="1" x14ac:dyDescent="0.35">
      <c r="A12" s="19"/>
      <c r="B12" s="182"/>
      <c r="C12" s="183">
        <f t="shared" ref="C12:C75" si="2">C11+IntegrationStep</f>
        <v>0.1</v>
      </c>
      <c r="D12" s="183">
        <f>15</f>
        <v>15</v>
      </c>
      <c r="E12" s="183">
        <f>E11+(C12-C11)*AF11</f>
        <v>40.794124671602574</v>
      </c>
      <c r="F12" s="183">
        <f>0.5</f>
        <v>0.5</v>
      </c>
      <c r="G12" s="183">
        <f>5</f>
        <v>5</v>
      </c>
      <c r="H12" s="183">
        <f>60</f>
        <v>60</v>
      </c>
      <c r="I12" s="183">
        <f>0.9</f>
        <v>0.9</v>
      </c>
      <c r="J12" s="183">
        <f>1</f>
        <v>1</v>
      </c>
      <c r="K12" s="183">
        <f>4.187</f>
        <v>4.1870000000000003</v>
      </c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68"/>
      <c r="AD12" s="19"/>
      <c r="AE12" s="184"/>
      <c r="AF12" s="183">
        <f>F12/G12*(D12-E12)+H12*I12/G12/J12/K12</f>
        <v>0</v>
      </c>
      <c r="AG12" s="183"/>
      <c r="AH12" s="183"/>
      <c r="AI12" s="183"/>
      <c r="AJ12" s="183"/>
      <c r="AK12" s="183"/>
      <c r="AL12" s="183"/>
      <c r="AM12" s="183"/>
      <c r="AN12" s="183"/>
      <c r="AO12" s="183"/>
      <c r="AP12" s="168"/>
      <c r="AQ12" s="168"/>
      <c r="AR12" s="182"/>
      <c r="AS12" s="183"/>
      <c r="AT12" s="183"/>
      <c r="AU12" s="183"/>
      <c r="AW12" s="102" t="s">
        <v>70</v>
      </c>
      <c r="AX12" s="186"/>
      <c r="AY12" s="186"/>
      <c r="AZ12" s="186"/>
    </row>
    <row r="13" spans="1:52" s="158" customFormat="1" ht="15" customHeight="1" x14ac:dyDescent="0.3">
      <c r="A13" s="19"/>
      <c r="B13" s="182"/>
      <c r="C13" s="183">
        <f t="shared" si="2"/>
        <v>0.2</v>
      </c>
      <c r="D13" s="183">
        <f>15</f>
        <v>15</v>
      </c>
      <c r="E13" s="183">
        <f t="shared" ref="E13:E76" si="3">E12+(C13-C12)*AF12</f>
        <v>40.794124671602574</v>
      </c>
      <c r="F13" s="183">
        <f t="shared" ref="F13:F76" si="4">0.5</f>
        <v>0.5</v>
      </c>
      <c r="G13" s="183">
        <f>5</f>
        <v>5</v>
      </c>
      <c r="H13" s="183">
        <f>60</f>
        <v>60</v>
      </c>
      <c r="I13" s="183">
        <f t="shared" ref="I13:I76" si="5">0.9</f>
        <v>0.9</v>
      </c>
      <c r="J13" s="183">
        <f>1</f>
        <v>1</v>
      </c>
      <c r="K13" s="183">
        <f t="shared" ref="K13:K76" si="6">4.187</f>
        <v>4.1870000000000003</v>
      </c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68"/>
      <c r="AD13" s="19"/>
      <c r="AE13" s="184"/>
      <c r="AF13" s="183">
        <f t="shared" ref="AF13:AF76" si="7">F13/G13*(D13-E13)+H13*I13/G13/J13/K13</f>
        <v>0</v>
      </c>
      <c r="AG13" s="183"/>
      <c r="AH13" s="183"/>
      <c r="AI13" s="183"/>
      <c r="AJ13" s="183"/>
      <c r="AK13" s="183"/>
      <c r="AL13" s="183"/>
      <c r="AM13" s="183"/>
      <c r="AN13" s="183"/>
      <c r="AO13" s="183"/>
      <c r="AP13" s="168"/>
      <c r="AQ13" s="168"/>
      <c r="AR13" s="182"/>
      <c r="AS13" s="183"/>
      <c r="AT13" s="183"/>
      <c r="AU13" s="183"/>
      <c r="AW13" s="186"/>
      <c r="AX13" s="235" t="s">
        <v>71</v>
      </c>
      <c r="AY13" s="190" t="s">
        <v>18</v>
      </c>
      <c r="AZ13" s="191"/>
    </row>
    <row r="14" spans="1:52" s="158" customFormat="1" ht="15" customHeight="1" thickBot="1" x14ac:dyDescent="0.35">
      <c r="A14" s="19"/>
      <c r="B14" s="182"/>
      <c r="C14" s="183">
        <f t="shared" si="2"/>
        <v>0.30000000000000004</v>
      </c>
      <c r="D14" s="183">
        <f>15</f>
        <v>15</v>
      </c>
      <c r="E14" s="183">
        <f t="shared" si="3"/>
        <v>40.794124671602574</v>
      </c>
      <c r="F14" s="183">
        <f t="shared" si="4"/>
        <v>0.5</v>
      </c>
      <c r="G14" s="183">
        <f>5</f>
        <v>5</v>
      </c>
      <c r="H14" s="183">
        <f>60</f>
        <v>60</v>
      </c>
      <c r="I14" s="183">
        <f t="shared" si="5"/>
        <v>0.9</v>
      </c>
      <c r="J14" s="183">
        <f>1</f>
        <v>1</v>
      </c>
      <c r="K14" s="183">
        <f t="shared" si="6"/>
        <v>4.1870000000000003</v>
      </c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68"/>
      <c r="AD14" s="19"/>
      <c r="AE14" s="184"/>
      <c r="AF14" s="183">
        <f t="shared" si="7"/>
        <v>0</v>
      </c>
      <c r="AG14" s="183"/>
      <c r="AH14" s="183"/>
      <c r="AI14" s="183"/>
      <c r="AJ14" s="183"/>
      <c r="AK14" s="183"/>
      <c r="AL14" s="183"/>
      <c r="AM14" s="183"/>
      <c r="AN14" s="183"/>
      <c r="AO14" s="183"/>
      <c r="AP14" s="168"/>
      <c r="AQ14" s="168"/>
      <c r="AR14" s="182"/>
      <c r="AS14" s="183"/>
      <c r="AT14" s="183"/>
      <c r="AU14" s="183"/>
      <c r="AW14" s="186"/>
      <c r="AX14" s="236"/>
      <c r="AY14" s="192" t="s">
        <v>72</v>
      </c>
      <c r="AZ14" s="193"/>
    </row>
    <row r="15" spans="1:52" s="158" customFormat="1" ht="15" customHeight="1" thickBot="1" x14ac:dyDescent="0.35">
      <c r="A15" s="19"/>
      <c r="B15" s="182"/>
      <c r="C15" s="183">
        <f t="shared" si="2"/>
        <v>0.4</v>
      </c>
      <c r="D15" s="183">
        <f>15</f>
        <v>15</v>
      </c>
      <c r="E15" s="183">
        <f t="shared" si="3"/>
        <v>40.794124671602574</v>
      </c>
      <c r="F15" s="183">
        <f t="shared" si="4"/>
        <v>0.5</v>
      </c>
      <c r="G15" s="183">
        <f>5</f>
        <v>5</v>
      </c>
      <c r="H15" s="183">
        <f>60</f>
        <v>60</v>
      </c>
      <c r="I15" s="183">
        <f t="shared" si="5"/>
        <v>0.9</v>
      </c>
      <c r="J15" s="183">
        <f>1</f>
        <v>1</v>
      </c>
      <c r="K15" s="183">
        <f t="shared" si="6"/>
        <v>4.1870000000000003</v>
      </c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68"/>
      <c r="AD15" s="19"/>
      <c r="AE15" s="184"/>
      <c r="AF15" s="183">
        <f t="shared" si="7"/>
        <v>0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68"/>
      <c r="AQ15" s="168"/>
      <c r="AR15" s="182"/>
      <c r="AS15" s="183"/>
      <c r="AT15" s="183"/>
      <c r="AU15" s="183"/>
      <c r="AW15" s="102" t="s">
        <v>28</v>
      </c>
      <c r="AX15" s="186"/>
      <c r="AY15" s="186"/>
      <c r="AZ15" s="186"/>
    </row>
    <row r="16" spans="1:52" s="158" customFormat="1" ht="15" customHeight="1" x14ac:dyDescent="0.3">
      <c r="A16" s="19"/>
      <c r="B16" s="182"/>
      <c r="C16" s="183">
        <f t="shared" si="2"/>
        <v>0.5</v>
      </c>
      <c r="D16" s="183">
        <f>15</f>
        <v>15</v>
      </c>
      <c r="E16" s="183">
        <f t="shared" si="3"/>
        <v>40.794124671602574</v>
      </c>
      <c r="F16" s="183">
        <f t="shared" si="4"/>
        <v>0.5</v>
      </c>
      <c r="G16" s="183">
        <f>5</f>
        <v>5</v>
      </c>
      <c r="H16" s="183">
        <f>60</f>
        <v>60</v>
      </c>
      <c r="I16" s="183">
        <f t="shared" si="5"/>
        <v>0.9</v>
      </c>
      <c r="J16" s="183">
        <f>1</f>
        <v>1</v>
      </c>
      <c r="K16" s="183">
        <f t="shared" si="6"/>
        <v>4.1870000000000003</v>
      </c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68"/>
      <c r="AD16" s="19"/>
      <c r="AE16" s="184"/>
      <c r="AF16" s="183">
        <f t="shared" si="7"/>
        <v>0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68"/>
      <c r="AQ16" s="168"/>
      <c r="AR16" s="182"/>
      <c r="AS16" s="183"/>
      <c r="AT16" s="183"/>
      <c r="AU16" s="183"/>
      <c r="AW16" s="186"/>
      <c r="AX16" s="33" t="s">
        <v>33</v>
      </c>
      <c r="AY16" s="194"/>
      <c r="AZ16" s="195"/>
    </row>
    <row r="17" spans="1:52" s="158" customFormat="1" ht="15" customHeight="1" x14ac:dyDescent="0.3">
      <c r="A17" s="19"/>
      <c r="B17" s="182"/>
      <c r="C17" s="183">
        <f t="shared" si="2"/>
        <v>0.6</v>
      </c>
      <c r="D17" s="183">
        <f>15</f>
        <v>15</v>
      </c>
      <c r="E17" s="183">
        <f t="shared" si="3"/>
        <v>40.794124671602574</v>
      </c>
      <c r="F17" s="183">
        <f t="shared" si="4"/>
        <v>0.5</v>
      </c>
      <c r="G17" s="183">
        <f>5</f>
        <v>5</v>
      </c>
      <c r="H17" s="183">
        <f>60</f>
        <v>60</v>
      </c>
      <c r="I17" s="183">
        <f t="shared" si="5"/>
        <v>0.9</v>
      </c>
      <c r="J17" s="183">
        <f>1</f>
        <v>1</v>
      </c>
      <c r="K17" s="183">
        <f t="shared" si="6"/>
        <v>4.1870000000000003</v>
      </c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68"/>
      <c r="AD17" s="19"/>
      <c r="AE17" s="184"/>
      <c r="AF17" s="183">
        <f t="shared" si="7"/>
        <v>0</v>
      </c>
      <c r="AG17" s="183"/>
      <c r="AH17" s="183"/>
      <c r="AI17" s="183"/>
      <c r="AJ17" s="183"/>
      <c r="AK17" s="183"/>
      <c r="AL17" s="183"/>
      <c r="AM17" s="183"/>
      <c r="AN17" s="183"/>
      <c r="AO17" s="183"/>
      <c r="AP17" s="168"/>
      <c r="AQ17" s="168"/>
      <c r="AR17" s="182"/>
      <c r="AS17" s="183"/>
      <c r="AT17" s="183"/>
      <c r="AU17" s="183"/>
      <c r="AW17" s="186"/>
      <c r="AX17" s="99" t="s">
        <v>37</v>
      </c>
      <c r="AY17" s="196"/>
      <c r="AZ17" s="197"/>
    </row>
    <row r="18" spans="1:52" s="158" customFormat="1" ht="15" customHeight="1" x14ac:dyDescent="0.3">
      <c r="A18" s="19"/>
      <c r="B18" s="182"/>
      <c r="C18" s="183">
        <f t="shared" si="2"/>
        <v>0.7</v>
      </c>
      <c r="D18" s="183">
        <f>15</f>
        <v>15</v>
      </c>
      <c r="E18" s="183">
        <f t="shared" si="3"/>
        <v>40.794124671602574</v>
      </c>
      <c r="F18" s="183">
        <f t="shared" si="4"/>
        <v>0.5</v>
      </c>
      <c r="G18" s="183">
        <f>5</f>
        <v>5</v>
      </c>
      <c r="H18" s="183">
        <f>60</f>
        <v>60</v>
      </c>
      <c r="I18" s="183">
        <f t="shared" si="5"/>
        <v>0.9</v>
      </c>
      <c r="J18" s="183">
        <f>1</f>
        <v>1</v>
      </c>
      <c r="K18" s="183">
        <f t="shared" si="6"/>
        <v>4.1870000000000003</v>
      </c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68"/>
      <c r="AD18" s="19"/>
      <c r="AE18" s="184"/>
      <c r="AF18" s="183">
        <f t="shared" si="7"/>
        <v>0</v>
      </c>
      <c r="AG18" s="183"/>
      <c r="AH18" s="183"/>
      <c r="AI18" s="183"/>
      <c r="AJ18" s="183"/>
      <c r="AK18" s="183"/>
      <c r="AL18" s="183"/>
      <c r="AM18" s="183"/>
      <c r="AN18" s="183"/>
      <c r="AO18" s="183"/>
      <c r="AP18" s="168"/>
      <c r="AQ18" s="168"/>
      <c r="AR18" s="182"/>
      <c r="AS18" s="183"/>
      <c r="AT18" s="183"/>
      <c r="AU18" s="183"/>
      <c r="AW18" s="186"/>
      <c r="AX18" s="99" t="s">
        <v>44</v>
      </c>
      <c r="AY18" s="196"/>
      <c r="AZ18" s="198"/>
    </row>
    <row r="19" spans="1:52" s="158" customFormat="1" ht="15" customHeight="1" x14ac:dyDescent="0.3">
      <c r="A19" s="19"/>
      <c r="B19" s="182"/>
      <c r="C19" s="183">
        <f t="shared" si="2"/>
        <v>0.79999999999999993</v>
      </c>
      <c r="D19" s="183">
        <f>15</f>
        <v>15</v>
      </c>
      <c r="E19" s="183">
        <f t="shared" si="3"/>
        <v>40.794124671602574</v>
      </c>
      <c r="F19" s="183">
        <f t="shared" si="4"/>
        <v>0.5</v>
      </c>
      <c r="G19" s="183">
        <f>5</f>
        <v>5</v>
      </c>
      <c r="H19" s="183">
        <f>60</f>
        <v>60</v>
      </c>
      <c r="I19" s="183">
        <f t="shared" si="5"/>
        <v>0.9</v>
      </c>
      <c r="J19" s="183">
        <f>1</f>
        <v>1</v>
      </c>
      <c r="K19" s="183">
        <f t="shared" si="6"/>
        <v>4.1870000000000003</v>
      </c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68"/>
      <c r="AD19" s="19"/>
      <c r="AE19" s="184"/>
      <c r="AF19" s="183">
        <f t="shared" si="7"/>
        <v>0</v>
      </c>
      <c r="AG19" s="183"/>
      <c r="AH19" s="183"/>
      <c r="AI19" s="183"/>
      <c r="AJ19" s="183"/>
      <c r="AK19" s="183"/>
      <c r="AL19" s="183"/>
      <c r="AM19" s="183"/>
      <c r="AN19" s="183"/>
      <c r="AO19" s="183"/>
      <c r="AP19" s="168"/>
      <c r="AQ19" s="168"/>
      <c r="AR19" s="182"/>
      <c r="AS19" s="183"/>
      <c r="AT19" s="183"/>
      <c r="AU19" s="183"/>
      <c r="AW19" s="186"/>
      <c r="AX19" s="99" t="s">
        <v>73</v>
      </c>
      <c r="AY19" s="196"/>
      <c r="AZ19" s="198"/>
    </row>
    <row r="20" spans="1:52" s="158" customFormat="1" ht="15" customHeight="1" x14ac:dyDescent="0.3">
      <c r="A20" s="19"/>
      <c r="B20" s="182"/>
      <c r="C20" s="183">
        <f t="shared" si="2"/>
        <v>0.89999999999999991</v>
      </c>
      <c r="D20" s="183">
        <f>15</f>
        <v>15</v>
      </c>
      <c r="E20" s="183">
        <f t="shared" si="3"/>
        <v>40.794124671602574</v>
      </c>
      <c r="F20" s="183">
        <f t="shared" si="4"/>
        <v>0.5</v>
      </c>
      <c r="G20" s="183">
        <f>5</f>
        <v>5</v>
      </c>
      <c r="H20" s="183">
        <f>60</f>
        <v>60</v>
      </c>
      <c r="I20" s="183">
        <f t="shared" si="5"/>
        <v>0.9</v>
      </c>
      <c r="J20" s="183">
        <f>1</f>
        <v>1</v>
      </c>
      <c r="K20" s="183">
        <f t="shared" si="6"/>
        <v>4.1870000000000003</v>
      </c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68"/>
      <c r="AD20" s="19"/>
      <c r="AE20" s="184"/>
      <c r="AF20" s="183">
        <f t="shared" si="7"/>
        <v>0</v>
      </c>
      <c r="AG20" s="183"/>
      <c r="AH20" s="183"/>
      <c r="AI20" s="183"/>
      <c r="AJ20" s="183"/>
      <c r="AK20" s="183"/>
      <c r="AL20" s="183"/>
      <c r="AM20" s="183"/>
      <c r="AN20" s="183"/>
      <c r="AO20" s="183"/>
      <c r="AP20" s="168"/>
      <c r="AQ20" s="168"/>
      <c r="AR20" s="182"/>
      <c r="AS20" s="183"/>
      <c r="AT20" s="183"/>
      <c r="AU20" s="183"/>
      <c r="AW20" s="186"/>
      <c r="AX20" s="99" t="s">
        <v>74</v>
      </c>
      <c r="AY20" s="196"/>
      <c r="AZ20" s="198"/>
    </row>
    <row r="21" spans="1:52" s="158" customFormat="1" ht="15" customHeight="1" thickBot="1" x14ac:dyDescent="0.35">
      <c r="A21" s="19"/>
      <c r="B21" s="182"/>
      <c r="C21" s="183">
        <f t="shared" si="2"/>
        <v>0.99999999999999989</v>
      </c>
      <c r="D21" s="183">
        <f>15</f>
        <v>15</v>
      </c>
      <c r="E21" s="183">
        <f t="shared" si="3"/>
        <v>40.794124671602574</v>
      </c>
      <c r="F21" s="183">
        <f t="shared" si="4"/>
        <v>0.5</v>
      </c>
      <c r="G21" s="183">
        <f>5</f>
        <v>5</v>
      </c>
      <c r="H21" s="183">
        <f>60</f>
        <v>60</v>
      </c>
      <c r="I21" s="183">
        <f t="shared" si="5"/>
        <v>0.9</v>
      </c>
      <c r="J21" s="183">
        <f>1</f>
        <v>1</v>
      </c>
      <c r="K21" s="183">
        <f t="shared" si="6"/>
        <v>4.1870000000000003</v>
      </c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68"/>
      <c r="AD21" s="19"/>
      <c r="AE21" s="184"/>
      <c r="AF21" s="183">
        <f t="shared" si="7"/>
        <v>0</v>
      </c>
      <c r="AG21" s="183"/>
      <c r="AH21" s="183"/>
      <c r="AI21" s="183"/>
      <c r="AJ21" s="183"/>
      <c r="AK21" s="183"/>
      <c r="AL21" s="183"/>
      <c r="AM21" s="183"/>
      <c r="AN21" s="183"/>
      <c r="AO21" s="183"/>
      <c r="AP21" s="168"/>
      <c r="AQ21" s="168"/>
      <c r="AR21" s="182"/>
      <c r="AS21" s="183"/>
      <c r="AT21" s="183"/>
      <c r="AU21" s="183"/>
      <c r="AW21" s="186"/>
      <c r="AX21" s="44" t="s">
        <v>75</v>
      </c>
      <c r="AY21" s="199"/>
      <c r="AZ21" s="193"/>
    </row>
    <row r="22" spans="1:52" s="158" customFormat="1" ht="15" customHeight="1" thickBot="1" x14ac:dyDescent="0.35">
      <c r="A22" s="19"/>
      <c r="B22" s="182"/>
      <c r="C22" s="183">
        <f t="shared" si="2"/>
        <v>1.0999999999999999</v>
      </c>
      <c r="D22" s="183">
        <f>15</f>
        <v>15</v>
      </c>
      <c r="E22" s="183">
        <f t="shared" si="3"/>
        <v>40.794124671602574</v>
      </c>
      <c r="F22" s="183">
        <f t="shared" si="4"/>
        <v>0.5</v>
      </c>
      <c r="G22" s="183">
        <f>5</f>
        <v>5</v>
      </c>
      <c r="H22" s="183">
        <f>60</f>
        <v>60</v>
      </c>
      <c r="I22" s="183">
        <f t="shared" si="5"/>
        <v>0.9</v>
      </c>
      <c r="J22" s="183">
        <f>1</f>
        <v>1</v>
      </c>
      <c r="K22" s="183">
        <f t="shared" si="6"/>
        <v>4.1870000000000003</v>
      </c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68"/>
      <c r="AD22" s="19"/>
      <c r="AE22" s="184"/>
      <c r="AF22" s="183">
        <f t="shared" si="7"/>
        <v>0</v>
      </c>
      <c r="AG22" s="183"/>
      <c r="AH22" s="183"/>
      <c r="AI22" s="183"/>
      <c r="AJ22" s="183"/>
      <c r="AK22" s="183"/>
      <c r="AL22" s="183"/>
      <c r="AM22" s="183"/>
      <c r="AN22" s="183"/>
      <c r="AO22" s="183"/>
      <c r="AP22" s="168"/>
      <c r="AQ22" s="168"/>
      <c r="AR22" s="182"/>
      <c r="AS22" s="183"/>
      <c r="AT22" s="183"/>
      <c r="AU22" s="183"/>
      <c r="AW22" s="102" t="s">
        <v>50</v>
      </c>
      <c r="AX22" s="186"/>
      <c r="AY22" s="186"/>
      <c r="AZ22" s="200"/>
    </row>
    <row r="23" spans="1:52" s="158" customFormat="1" ht="15" customHeight="1" x14ac:dyDescent="0.3">
      <c r="A23" s="19"/>
      <c r="B23" s="182"/>
      <c r="C23" s="183">
        <f t="shared" si="2"/>
        <v>1.2</v>
      </c>
      <c r="D23" s="183">
        <f>15</f>
        <v>15</v>
      </c>
      <c r="E23" s="183">
        <f t="shared" si="3"/>
        <v>40.794124671602574</v>
      </c>
      <c r="F23" s="183">
        <f t="shared" si="4"/>
        <v>0.5</v>
      </c>
      <c r="G23" s="183">
        <f>5</f>
        <v>5</v>
      </c>
      <c r="H23" s="183">
        <f>60</f>
        <v>60</v>
      </c>
      <c r="I23" s="183">
        <f t="shared" si="5"/>
        <v>0.9</v>
      </c>
      <c r="J23" s="183">
        <f>1</f>
        <v>1</v>
      </c>
      <c r="K23" s="183">
        <f t="shared" si="6"/>
        <v>4.1870000000000003</v>
      </c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68"/>
      <c r="AD23" s="19"/>
      <c r="AE23" s="184"/>
      <c r="AF23" s="183">
        <f t="shared" si="7"/>
        <v>0</v>
      </c>
      <c r="AG23" s="183"/>
      <c r="AH23" s="183"/>
      <c r="AI23" s="183"/>
      <c r="AJ23" s="183"/>
      <c r="AK23" s="183"/>
      <c r="AL23" s="183"/>
      <c r="AM23" s="183"/>
      <c r="AN23" s="183"/>
      <c r="AO23" s="183"/>
      <c r="AP23" s="168"/>
      <c r="AQ23" s="168"/>
      <c r="AR23" s="182"/>
      <c r="AS23" s="183"/>
      <c r="AT23" s="183"/>
      <c r="AU23" s="183"/>
      <c r="AW23" s="186"/>
      <c r="AX23" s="235" t="s">
        <v>71</v>
      </c>
      <c r="AY23" s="190" t="s">
        <v>18</v>
      </c>
      <c r="AZ23" s="191"/>
    </row>
    <row r="24" spans="1:52" s="158" customFormat="1" ht="15" customHeight="1" thickBot="1" x14ac:dyDescent="0.35">
      <c r="A24" s="19"/>
      <c r="B24" s="182"/>
      <c r="C24" s="183">
        <f t="shared" si="2"/>
        <v>1.3</v>
      </c>
      <c r="D24" s="183">
        <f>15</f>
        <v>15</v>
      </c>
      <c r="E24" s="183">
        <f t="shared" si="3"/>
        <v>40.794124671602574</v>
      </c>
      <c r="F24" s="183">
        <f t="shared" si="4"/>
        <v>0.5</v>
      </c>
      <c r="G24" s="183">
        <f>5</f>
        <v>5</v>
      </c>
      <c r="H24" s="183">
        <f>60</f>
        <v>60</v>
      </c>
      <c r="I24" s="183">
        <f t="shared" si="5"/>
        <v>0.9</v>
      </c>
      <c r="J24" s="183">
        <f>1</f>
        <v>1</v>
      </c>
      <c r="K24" s="183">
        <f t="shared" si="6"/>
        <v>4.1870000000000003</v>
      </c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68"/>
      <c r="AD24" s="19"/>
      <c r="AE24" s="184"/>
      <c r="AF24" s="183">
        <f t="shared" si="7"/>
        <v>0</v>
      </c>
      <c r="AG24" s="183"/>
      <c r="AH24" s="183"/>
      <c r="AI24" s="183"/>
      <c r="AJ24" s="183"/>
      <c r="AK24" s="183"/>
      <c r="AL24" s="183"/>
      <c r="AM24" s="183"/>
      <c r="AN24" s="183"/>
      <c r="AO24" s="183"/>
      <c r="AP24" s="168"/>
      <c r="AQ24" s="168"/>
      <c r="AR24" s="182"/>
      <c r="AS24" s="183"/>
      <c r="AT24" s="183"/>
      <c r="AU24" s="183"/>
      <c r="AW24" s="186"/>
      <c r="AX24" s="236"/>
      <c r="AY24" s="192" t="s">
        <v>72</v>
      </c>
      <c r="AZ24" s="193"/>
    </row>
    <row r="25" spans="1:52" s="158" customFormat="1" ht="15" customHeight="1" x14ac:dyDescent="0.3">
      <c r="A25" s="19"/>
      <c r="B25" s="182"/>
      <c r="C25" s="183">
        <f t="shared" si="2"/>
        <v>1.4000000000000001</v>
      </c>
      <c r="D25" s="183">
        <f>15</f>
        <v>15</v>
      </c>
      <c r="E25" s="183">
        <f t="shared" si="3"/>
        <v>40.794124671602574</v>
      </c>
      <c r="F25" s="183">
        <f t="shared" si="4"/>
        <v>0.5</v>
      </c>
      <c r="G25" s="183">
        <f>5</f>
        <v>5</v>
      </c>
      <c r="H25" s="183">
        <f>60</f>
        <v>60</v>
      </c>
      <c r="I25" s="183">
        <f t="shared" si="5"/>
        <v>0.9</v>
      </c>
      <c r="J25" s="183">
        <f>1</f>
        <v>1</v>
      </c>
      <c r="K25" s="183">
        <f t="shared" si="6"/>
        <v>4.1870000000000003</v>
      </c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68"/>
      <c r="AD25" s="19"/>
      <c r="AE25" s="184"/>
      <c r="AF25" s="183">
        <f t="shared" si="7"/>
        <v>0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68"/>
      <c r="AQ25" s="168"/>
      <c r="AR25" s="182"/>
      <c r="AS25" s="183"/>
      <c r="AT25" s="183"/>
      <c r="AU25" s="183"/>
      <c r="AW25" s="51"/>
      <c r="AX25" s="51"/>
      <c r="AY25" s="51"/>
      <c r="AZ25" s="51"/>
    </row>
    <row r="26" spans="1:52" s="158" customFormat="1" ht="15" customHeight="1" x14ac:dyDescent="0.3">
      <c r="A26" s="19"/>
      <c r="B26" s="182"/>
      <c r="C26" s="183">
        <f t="shared" si="2"/>
        <v>1.5000000000000002</v>
      </c>
      <c r="D26" s="183">
        <f>15</f>
        <v>15</v>
      </c>
      <c r="E26" s="183">
        <f t="shared" si="3"/>
        <v>40.794124671602574</v>
      </c>
      <c r="F26" s="183">
        <f t="shared" si="4"/>
        <v>0.5</v>
      </c>
      <c r="G26" s="183">
        <f>5</f>
        <v>5</v>
      </c>
      <c r="H26" s="183">
        <f>60</f>
        <v>60</v>
      </c>
      <c r="I26" s="183">
        <f t="shared" si="5"/>
        <v>0.9</v>
      </c>
      <c r="J26" s="183">
        <f>1</f>
        <v>1</v>
      </c>
      <c r="K26" s="183">
        <f t="shared" si="6"/>
        <v>4.1870000000000003</v>
      </c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68"/>
      <c r="AD26" s="19"/>
      <c r="AE26" s="184"/>
      <c r="AF26" s="183">
        <f t="shared" si="7"/>
        <v>0</v>
      </c>
      <c r="AG26" s="183"/>
      <c r="AH26" s="183"/>
      <c r="AI26" s="183"/>
      <c r="AJ26" s="183"/>
      <c r="AK26" s="183"/>
      <c r="AL26" s="183"/>
      <c r="AM26" s="183"/>
      <c r="AN26" s="183"/>
      <c r="AO26" s="183"/>
      <c r="AP26" s="168"/>
      <c r="AQ26" s="168"/>
      <c r="AR26" s="182"/>
      <c r="AS26" s="183"/>
      <c r="AT26" s="183"/>
      <c r="AU26" s="183"/>
      <c r="AW26" s="51"/>
      <c r="AX26" s="51"/>
      <c r="AY26" s="51"/>
      <c r="AZ26" s="51"/>
    </row>
    <row r="27" spans="1:52" s="158" customFormat="1" ht="15" customHeight="1" x14ac:dyDescent="0.3">
      <c r="A27" s="19"/>
      <c r="B27" s="182"/>
      <c r="C27" s="183">
        <f t="shared" si="2"/>
        <v>1.6000000000000003</v>
      </c>
      <c r="D27" s="183">
        <f>15</f>
        <v>15</v>
      </c>
      <c r="E27" s="183">
        <f t="shared" si="3"/>
        <v>40.794124671602574</v>
      </c>
      <c r="F27" s="183">
        <f t="shared" si="4"/>
        <v>0.5</v>
      </c>
      <c r="G27" s="183">
        <f>5</f>
        <v>5</v>
      </c>
      <c r="H27" s="183">
        <f>60</f>
        <v>60</v>
      </c>
      <c r="I27" s="183">
        <f t="shared" si="5"/>
        <v>0.9</v>
      </c>
      <c r="J27" s="183">
        <f>1</f>
        <v>1</v>
      </c>
      <c r="K27" s="183">
        <f t="shared" si="6"/>
        <v>4.1870000000000003</v>
      </c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68"/>
      <c r="AD27" s="19"/>
      <c r="AE27" s="184"/>
      <c r="AF27" s="183">
        <f t="shared" si="7"/>
        <v>0</v>
      </c>
      <c r="AG27" s="183"/>
      <c r="AH27" s="183"/>
      <c r="AI27" s="183"/>
      <c r="AJ27" s="183"/>
      <c r="AK27" s="183"/>
      <c r="AL27" s="183"/>
      <c r="AM27" s="183"/>
      <c r="AN27" s="183"/>
      <c r="AO27" s="183"/>
      <c r="AP27" s="168"/>
      <c r="AQ27" s="168"/>
      <c r="AR27" s="182"/>
      <c r="AS27" s="183"/>
      <c r="AT27" s="183"/>
      <c r="AU27" s="183"/>
      <c r="AW27" s="51"/>
      <c r="AX27" s="51"/>
      <c r="AY27" s="51"/>
      <c r="AZ27" s="51"/>
    </row>
    <row r="28" spans="1:52" s="158" customFormat="1" ht="15" customHeight="1" x14ac:dyDescent="0.3">
      <c r="A28" s="19"/>
      <c r="B28" s="182"/>
      <c r="C28" s="183">
        <f t="shared" si="2"/>
        <v>1.7000000000000004</v>
      </c>
      <c r="D28" s="183">
        <f>15</f>
        <v>15</v>
      </c>
      <c r="E28" s="183">
        <f t="shared" si="3"/>
        <v>40.794124671602574</v>
      </c>
      <c r="F28" s="183">
        <f t="shared" si="4"/>
        <v>0.5</v>
      </c>
      <c r="G28" s="183">
        <f>5</f>
        <v>5</v>
      </c>
      <c r="H28" s="183">
        <f>60</f>
        <v>60</v>
      </c>
      <c r="I28" s="183">
        <f t="shared" si="5"/>
        <v>0.9</v>
      </c>
      <c r="J28" s="183">
        <f>1</f>
        <v>1</v>
      </c>
      <c r="K28" s="183">
        <f t="shared" si="6"/>
        <v>4.1870000000000003</v>
      </c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68"/>
      <c r="AD28" s="19"/>
      <c r="AE28" s="184"/>
      <c r="AF28" s="183">
        <f t="shared" si="7"/>
        <v>0</v>
      </c>
      <c r="AG28" s="183"/>
      <c r="AH28" s="183"/>
      <c r="AI28" s="183"/>
      <c r="AJ28" s="183"/>
      <c r="AK28" s="183"/>
      <c r="AL28" s="183"/>
      <c r="AM28" s="183"/>
      <c r="AN28" s="183"/>
      <c r="AO28" s="183"/>
      <c r="AP28" s="168"/>
      <c r="AQ28" s="168"/>
      <c r="AR28" s="182"/>
      <c r="AS28" s="183"/>
      <c r="AT28" s="183"/>
      <c r="AU28" s="183"/>
      <c r="AW28" s="51"/>
      <c r="AX28" s="51"/>
      <c r="AY28" s="51"/>
      <c r="AZ28" s="51"/>
    </row>
    <row r="29" spans="1:52" s="158" customFormat="1" ht="15" customHeight="1" x14ac:dyDescent="0.3">
      <c r="A29" s="19"/>
      <c r="B29" s="182"/>
      <c r="C29" s="183">
        <f t="shared" si="2"/>
        <v>1.8000000000000005</v>
      </c>
      <c r="D29" s="183">
        <f>15</f>
        <v>15</v>
      </c>
      <c r="E29" s="183">
        <f t="shared" si="3"/>
        <v>40.794124671602574</v>
      </c>
      <c r="F29" s="183">
        <f t="shared" si="4"/>
        <v>0.5</v>
      </c>
      <c r="G29" s="183">
        <f>5</f>
        <v>5</v>
      </c>
      <c r="H29" s="183">
        <f>60</f>
        <v>60</v>
      </c>
      <c r="I29" s="183">
        <f t="shared" si="5"/>
        <v>0.9</v>
      </c>
      <c r="J29" s="183">
        <f>1</f>
        <v>1</v>
      </c>
      <c r="K29" s="183">
        <f t="shared" si="6"/>
        <v>4.1870000000000003</v>
      </c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68"/>
      <c r="AD29" s="19"/>
      <c r="AE29" s="184"/>
      <c r="AF29" s="183">
        <f t="shared" si="7"/>
        <v>0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68"/>
      <c r="AQ29" s="168"/>
      <c r="AR29" s="182"/>
      <c r="AS29" s="183"/>
      <c r="AT29" s="183"/>
      <c r="AU29" s="183"/>
      <c r="AW29" s="51"/>
      <c r="AX29" s="51"/>
      <c r="AY29" s="51"/>
      <c r="AZ29" s="51"/>
    </row>
    <row r="30" spans="1:52" s="158" customFormat="1" ht="15" customHeight="1" x14ac:dyDescent="0.3">
      <c r="A30" s="19"/>
      <c r="B30" s="182"/>
      <c r="C30" s="183">
        <f t="shared" si="2"/>
        <v>1.9000000000000006</v>
      </c>
      <c r="D30" s="183">
        <f>15</f>
        <v>15</v>
      </c>
      <c r="E30" s="183">
        <f t="shared" si="3"/>
        <v>40.794124671602574</v>
      </c>
      <c r="F30" s="183">
        <f t="shared" si="4"/>
        <v>0.5</v>
      </c>
      <c r="G30" s="183">
        <f>5</f>
        <v>5</v>
      </c>
      <c r="H30" s="183">
        <f>60</f>
        <v>60</v>
      </c>
      <c r="I30" s="183">
        <f t="shared" si="5"/>
        <v>0.9</v>
      </c>
      <c r="J30" s="183">
        <f>1</f>
        <v>1</v>
      </c>
      <c r="K30" s="183">
        <f t="shared" si="6"/>
        <v>4.1870000000000003</v>
      </c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68"/>
      <c r="AD30" s="19"/>
      <c r="AE30" s="184"/>
      <c r="AF30" s="183">
        <f t="shared" si="7"/>
        <v>0</v>
      </c>
      <c r="AG30" s="183"/>
      <c r="AH30" s="183"/>
      <c r="AI30" s="183"/>
      <c r="AJ30" s="183"/>
      <c r="AK30" s="183"/>
      <c r="AL30" s="183"/>
      <c r="AM30" s="183"/>
      <c r="AN30" s="183"/>
      <c r="AO30" s="183"/>
      <c r="AP30" s="168"/>
      <c r="AQ30" s="168"/>
      <c r="AR30" s="182"/>
      <c r="AS30" s="183"/>
      <c r="AT30" s="183"/>
      <c r="AU30" s="183"/>
      <c r="AW30" s="51"/>
      <c r="AX30" s="51"/>
      <c r="AY30" s="51"/>
      <c r="AZ30" s="51"/>
    </row>
    <row r="31" spans="1:52" s="158" customFormat="1" ht="15" customHeight="1" x14ac:dyDescent="0.3">
      <c r="A31" s="19"/>
      <c r="B31" s="182"/>
      <c r="C31" s="183">
        <f t="shared" si="2"/>
        <v>2.0000000000000004</v>
      </c>
      <c r="D31" s="183">
        <f>15</f>
        <v>15</v>
      </c>
      <c r="E31" s="183">
        <f t="shared" si="3"/>
        <v>40.794124671602574</v>
      </c>
      <c r="F31" s="183">
        <f t="shared" si="4"/>
        <v>0.5</v>
      </c>
      <c r="G31" s="183">
        <f>5</f>
        <v>5</v>
      </c>
      <c r="H31" s="183">
        <f>60</f>
        <v>60</v>
      </c>
      <c r="I31" s="183">
        <f t="shared" si="5"/>
        <v>0.9</v>
      </c>
      <c r="J31" s="183">
        <f>1</f>
        <v>1</v>
      </c>
      <c r="K31" s="183">
        <f t="shared" si="6"/>
        <v>4.1870000000000003</v>
      </c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68"/>
      <c r="AD31" s="19"/>
      <c r="AE31" s="184"/>
      <c r="AF31" s="183">
        <f t="shared" si="7"/>
        <v>0</v>
      </c>
      <c r="AG31" s="183"/>
      <c r="AH31" s="183"/>
      <c r="AI31" s="183"/>
      <c r="AJ31" s="183"/>
      <c r="AK31" s="183"/>
      <c r="AL31" s="183"/>
      <c r="AM31" s="183"/>
      <c r="AN31" s="183"/>
      <c r="AO31" s="183"/>
      <c r="AP31" s="168"/>
      <c r="AQ31" s="168"/>
      <c r="AR31" s="182"/>
      <c r="AS31" s="183"/>
      <c r="AT31" s="183"/>
      <c r="AU31" s="183"/>
      <c r="AW31" s="51"/>
      <c r="AX31" s="51"/>
      <c r="AY31" s="51"/>
      <c r="AZ31" s="51"/>
    </row>
    <row r="32" spans="1:52" s="158" customFormat="1" ht="15" customHeight="1" x14ac:dyDescent="0.3">
      <c r="A32" s="19"/>
      <c r="B32" s="182"/>
      <c r="C32" s="183">
        <f t="shared" si="2"/>
        <v>2.1000000000000005</v>
      </c>
      <c r="D32" s="183">
        <f>15</f>
        <v>15</v>
      </c>
      <c r="E32" s="183">
        <f t="shared" si="3"/>
        <v>40.794124671602574</v>
      </c>
      <c r="F32" s="183">
        <f t="shared" si="4"/>
        <v>0.5</v>
      </c>
      <c r="G32" s="183">
        <f>5</f>
        <v>5</v>
      </c>
      <c r="H32" s="183">
        <f>60</f>
        <v>60</v>
      </c>
      <c r="I32" s="183">
        <f t="shared" si="5"/>
        <v>0.9</v>
      </c>
      <c r="J32" s="183">
        <f>1</f>
        <v>1</v>
      </c>
      <c r="K32" s="183">
        <f t="shared" si="6"/>
        <v>4.1870000000000003</v>
      </c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68"/>
      <c r="AD32" s="19"/>
      <c r="AE32" s="184"/>
      <c r="AF32" s="183">
        <f t="shared" si="7"/>
        <v>0</v>
      </c>
      <c r="AG32" s="183"/>
      <c r="AH32" s="183"/>
      <c r="AI32" s="183"/>
      <c r="AJ32" s="183"/>
      <c r="AK32" s="183"/>
      <c r="AL32" s="183"/>
      <c r="AM32" s="183"/>
      <c r="AN32" s="183"/>
      <c r="AO32" s="183"/>
      <c r="AP32" s="168"/>
      <c r="AQ32" s="168"/>
      <c r="AR32" s="182"/>
      <c r="AS32" s="183"/>
      <c r="AT32" s="183"/>
      <c r="AU32" s="183"/>
      <c r="AW32" s="51"/>
      <c r="AX32" s="51"/>
      <c r="AY32" s="51"/>
      <c r="AZ32" s="51"/>
    </row>
    <row r="33" spans="1:52" s="158" customFormat="1" ht="15" customHeight="1" x14ac:dyDescent="0.3">
      <c r="A33" s="19"/>
      <c r="B33" s="182"/>
      <c r="C33" s="183">
        <f t="shared" si="2"/>
        <v>2.2000000000000006</v>
      </c>
      <c r="D33" s="183">
        <f>15</f>
        <v>15</v>
      </c>
      <c r="E33" s="183">
        <f t="shared" si="3"/>
        <v>40.794124671602574</v>
      </c>
      <c r="F33" s="183">
        <f t="shared" si="4"/>
        <v>0.5</v>
      </c>
      <c r="G33" s="183">
        <f>5</f>
        <v>5</v>
      </c>
      <c r="H33" s="183">
        <f>60</f>
        <v>60</v>
      </c>
      <c r="I33" s="183">
        <f t="shared" si="5"/>
        <v>0.9</v>
      </c>
      <c r="J33" s="183">
        <f>1</f>
        <v>1</v>
      </c>
      <c r="K33" s="183">
        <f t="shared" si="6"/>
        <v>4.1870000000000003</v>
      </c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68"/>
      <c r="AD33" s="19"/>
      <c r="AE33" s="184"/>
      <c r="AF33" s="183">
        <f t="shared" si="7"/>
        <v>0</v>
      </c>
      <c r="AG33" s="183"/>
      <c r="AH33" s="183"/>
      <c r="AI33" s="183"/>
      <c r="AJ33" s="183"/>
      <c r="AK33" s="183"/>
      <c r="AL33" s="183"/>
      <c r="AM33" s="183"/>
      <c r="AN33" s="183"/>
      <c r="AO33" s="183"/>
      <c r="AP33" s="168"/>
      <c r="AQ33" s="168"/>
      <c r="AR33" s="182"/>
      <c r="AS33" s="183"/>
      <c r="AT33" s="183"/>
      <c r="AU33" s="183"/>
      <c r="AW33" s="51"/>
      <c r="AX33" s="51"/>
      <c r="AY33" s="51"/>
      <c r="AZ33" s="51"/>
    </row>
    <row r="34" spans="1:52" s="158" customFormat="1" ht="15" customHeight="1" x14ac:dyDescent="0.3">
      <c r="A34" s="19"/>
      <c r="B34" s="182"/>
      <c r="C34" s="183">
        <f t="shared" si="2"/>
        <v>2.3000000000000007</v>
      </c>
      <c r="D34" s="183">
        <f>15</f>
        <v>15</v>
      </c>
      <c r="E34" s="183">
        <f t="shared" si="3"/>
        <v>40.794124671602574</v>
      </c>
      <c r="F34" s="183">
        <f t="shared" si="4"/>
        <v>0.5</v>
      </c>
      <c r="G34" s="183">
        <f>5</f>
        <v>5</v>
      </c>
      <c r="H34" s="183">
        <f>60</f>
        <v>60</v>
      </c>
      <c r="I34" s="183">
        <f t="shared" si="5"/>
        <v>0.9</v>
      </c>
      <c r="J34" s="183">
        <f>1</f>
        <v>1</v>
      </c>
      <c r="K34" s="183">
        <f t="shared" si="6"/>
        <v>4.1870000000000003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68"/>
      <c r="AD34" s="19"/>
      <c r="AE34" s="184"/>
      <c r="AF34" s="183">
        <f t="shared" si="7"/>
        <v>0</v>
      </c>
      <c r="AG34" s="183"/>
      <c r="AH34" s="183"/>
      <c r="AI34" s="183"/>
      <c r="AJ34" s="183"/>
      <c r="AK34" s="183"/>
      <c r="AL34" s="183"/>
      <c r="AM34" s="183"/>
      <c r="AN34" s="183"/>
      <c r="AO34" s="183"/>
      <c r="AP34" s="168"/>
      <c r="AQ34" s="168"/>
      <c r="AR34" s="182"/>
      <c r="AS34" s="183"/>
      <c r="AT34" s="183"/>
      <c r="AU34" s="183"/>
      <c r="AW34" s="51"/>
      <c r="AX34" s="51"/>
      <c r="AY34" s="51"/>
      <c r="AZ34" s="51"/>
    </row>
    <row r="35" spans="1:52" s="158" customFormat="1" ht="15" customHeight="1" x14ac:dyDescent="0.3">
      <c r="A35" s="19"/>
      <c r="B35" s="182"/>
      <c r="C35" s="183">
        <f t="shared" si="2"/>
        <v>2.4000000000000008</v>
      </c>
      <c r="D35" s="183">
        <f>15</f>
        <v>15</v>
      </c>
      <c r="E35" s="183">
        <f t="shared" si="3"/>
        <v>40.794124671602574</v>
      </c>
      <c r="F35" s="183">
        <f t="shared" si="4"/>
        <v>0.5</v>
      </c>
      <c r="G35" s="183">
        <f>5</f>
        <v>5</v>
      </c>
      <c r="H35" s="183">
        <f>60</f>
        <v>60</v>
      </c>
      <c r="I35" s="183">
        <f t="shared" si="5"/>
        <v>0.9</v>
      </c>
      <c r="J35" s="183">
        <f>1</f>
        <v>1</v>
      </c>
      <c r="K35" s="183">
        <f t="shared" si="6"/>
        <v>4.1870000000000003</v>
      </c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68"/>
      <c r="AD35" s="19"/>
      <c r="AE35" s="184"/>
      <c r="AF35" s="183">
        <f t="shared" si="7"/>
        <v>0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68"/>
      <c r="AQ35" s="168"/>
      <c r="AR35" s="182"/>
      <c r="AS35" s="183"/>
      <c r="AT35" s="183"/>
      <c r="AU35" s="183"/>
      <c r="AW35" s="51"/>
      <c r="AX35" s="51"/>
      <c r="AY35" s="51"/>
      <c r="AZ35" s="51"/>
    </row>
    <row r="36" spans="1:52" s="158" customFormat="1" ht="15" customHeight="1" x14ac:dyDescent="0.3">
      <c r="A36" s="19"/>
      <c r="B36" s="182"/>
      <c r="C36" s="183">
        <f t="shared" si="2"/>
        <v>2.5000000000000009</v>
      </c>
      <c r="D36" s="183">
        <f>15</f>
        <v>15</v>
      </c>
      <c r="E36" s="183">
        <f t="shared" si="3"/>
        <v>40.794124671602574</v>
      </c>
      <c r="F36" s="183">
        <f t="shared" si="4"/>
        <v>0.5</v>
      </c>
      <c r="G36" s="183">
        <f>5</f>
        <v>5</v>
      </c>
      <c r="H36" s="183">
        <f>60</f>
        <v>60</v>
      </c>
      <c r="I36" s="183">
        <f t="shared" si="5"/>
        <v>0.9</v>
      </c>
      <c r="J36" s="183">
        <f>1</f>
        <v>1</v>
      </c>
      <c r="K36" s="183">
        <f t="shared" si="6"/>
        <v>4.1870000000000003</v>
      </c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68"/>
      <c r="AD36" s="19"/>
      <c r="AE36" s="184"/>
      <c r="AF36" s="183">
        <f t="shared" si="7"/>
        <v>0</v>
      </c>
      <c r="AG36" s="183"/>
      <c r="AH36" s="183"/>
      <c r="AI36" s="183"/>
      <c r="AJ36" s="183"/>
      <c r="AK36" s="183"/>
      <c r="AL36" s="183"/>
      <c r="AM36" s="183"/>
      <c r="AN36" s="183"/>
      <c r="AO36" s="183"/>
      <c r="AP36" s="168"/>
      <c r="AQ36" s="168"/>
      <c r="AR36" s="182"/>
      <c r="AS36" s="183"/>
      <c r="AT36" s="183"/>
      <c r="AU36" s="183"/>
      <c r="AW36" s="51"/>
      <c r="AX36" s="51"/>
      <c r="AY36" s="51"/>
      <c r="AZ36" s="51"/>
    </row>
    <row r="37" spans="1:52" s="158" customFormat="1" ht="15" customHeight="1" x14ac:dyDescent="0.3">
      <c r="A37" s="19"/>
      <c r="B37" s="182"/>
      <c r="C37" s="183">
        <f t="shared" si="2"/>
        <v>2.600000000000001</v>
      </c>
      <c r="D37" s="183">
        <f>15</f>
        <v>15</v>
      </c>
      <c r="E37" s="183">
        <f t="shared" si="3"/>
        <v>40.794124671602574</v>
      </c>
      <c r="F37" s="183">
        <f t="shared" si="4"/>
        <v>0.5</v>
      </c>
      <c r="G37" s="183">
        <f>5</f>
        <v>5</v>
      </c>
      <c r="H37" s="183">
        <f>60</f>
        <v>60</v>
      </c>
      <c r="I37" s="183">
        <f t="shared" si="5"/>
        <v>0.9</v>
      </c>
      <c r="J37" s="183">
        <f>1</f>
        <v>1</v>
      </c>
      <c r="K37" s="183">
        <f t="shared" si="6"/>
        <v>4.1870000000000003</v>
      </c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68"/>
      <c r="AD37" s="19"/>
      <c r="AE37" s="184"/>
      <c r="AF37" s="183">
        <f t="shared" si="7"/>
        <v>0</v>
      </c>
      <c r="AG37" s="183"/>
      <c r="AH37" s="183"/>
      <c r="AI37" s="183"/>
      <c r="AJ37" s="183"/>
      <c r="AK37" s="183"/>
      <c r="AL37" s="183"/>
      <c r="AM37" s="183"/>
      <c r="AN37" s="183"/>
      <c r="AO37" s="183"/>
      <c r="AP37" s="168"/>
      <c r="AQ37" s="168"/>
      <c r="AR37" s="182"/>
      <c r="AS37" s="183"/>
      <c r="AT37" s="183"/>
      <c r="AU37" s="183"/>
      <c r="AW37" s="51"/>
      <c r="AX37" s="51"/>
      <c r="AY37" s="51"/>
      <c r="AZ37" s="51"/>
    </row>
    <row r="38" spans="1:52" s="158" customFormat="1" ht="15" customHeight="1" x14ac:dyDescent="0.3">
      <c r="A38" s="19"/>
      <c r="B38" s="182"/>
      <c r="C38" s="183">
        <f t="shared" si="2"/>
        <v>2.7000000000000011</v>
      </c>
      <c r="D38" s="183">
        <f>15</f>
        <v>15</v>
      </c>
      <c r="E38" s="183">
        <f t="shared" si="3"/>
        <v>40.794124671602574</v>
      </c>
      <c r="F38" s="183">
        <f t="shared" si="4"/>
        <v>0.5</v>
      </c>
      <c r="G38" s="183">
        <f>5</f>
        <v>5</v>
      </c>
      <c r="H38" s="183">
        <f>60</f>
        <v>60</v>
      </c>
      <c r="I38" s="183">
        <f t="shared" si="5"/>
        <v>0.9</v>
      </c>
      <c r="J38" s="183">
        <f>1</f>
        <v>1</v>
      </c>
      <c r="K38" s="183">
        <f t="shared" si="6"/>
        <v>4.1870000000000003</v>
      </c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68"/>
      <c r="AD38" s="19"/>
      <c r="AE38" s="184"/>
      <c r="AF38" s="183">
        <f t="shared" si="7"/>
        <v>0</v>
      </c>
      <c r="AG38" s="183"/>
      <c r="AH38" s="183"/>
      <c r="AI38" s="183"/>
      <c r="AJ38" s="183"/>
      <c r="AK38" s="183"/>
      <c r="AL38" s="183"/>
      <c r="AM38" s="183"/>
      <c r="AN38" s="183"/>
      <c r="AO38" s="183"/>
      <c r="AP38" s="168"/>
      <c r="AQ38" s="168"/>
      <c r="AR38" s="182"/>
      <c r="AS38" s="183"/>
      <c r="AT38" s="183"/>
      <c r="AU38" s="183"/>
      <c r="AW38" s="51"/>
      <c r="AX38" s="51"/>
      <c r="AY38" s="51"/>
      <c r="AZ38" s="51"/>
    </row>
    <row r="39" spans="1:52" s="158" customFormat="1" ht="15" customHeight="1" x14ac:dyDescent="0.3">
      <c r="A39" s="19"/>
      <c r="B39" s="182"/>
      <c r="C39" s="183">
        <f t="shared" si="2"/>
        <v>2.8000000000000012</v>
      </c>
      <c r="D39" s="183">
        <f>15</f>
        <v>15</v>
      </c>
      <c r="E39" s="183">
        <f t="shared" si="3"/>
        <v>40.794124671602574</v>
      </c>
      <c r="F39" s="183">
        <f t="shared" si="4"/>
        <v>0.5</v>
      </c>
      <c r="G39" s="183">
        <f>5</f>
        <v>5</v>
      </c>
      <c r="H39" s="183">
        <f>60</f>
        <v>60</v>
      </c>
      <c r="I39" s="183">
        <f t="shared" si="5"/>
        <v>0.9</v>
      </c>
      <c r="J39" s="183">
        <f>1</f>
        <v>1</v>
      </c>
      <c r="K39" s="183">
        <f t="shared" si="6"/>
        <v>4.1870000000000003</v>
      </c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68"/>
      <c r="AD39" s="19"/>
      <c r="AE39" s="184"/>
      <c r="AF39" s="183">
        <f t="shared" si="7"/>
        <v>0</v>
      </c>
      <c r="AG39" s="183"/>
      <c r="AH39" s="183"/>
      <c r="AI39" s="183"/>
      <c r="AJ39" s="183"/>
      <c r="AK39" s="183"/>
      <c r="AL39" s="183"/>
      <c r="AM39" s="183"/>
      <c r="AN39" s="183"/>
      <c r="AO39" s="183"/>
      <c r="AP39" s="168"/>
      <c r="AQ39" s="168"/>
      <c r="AR39" s="182"/>
      <c r="AS39" s="183"/>
      <c r="AT39" s="183"/>
      <c r="AU39" s="183"/>
      <c r="AW39" s="51"/>
      <c r="AX39" s="51"/>
      <c r="AY39" s="51"/>
      <c r="AZ39" s="51"/>
    </row>
    <row r="40" spans="1:52" s="158" customFormat="1" ht="15" customHeight="1" x14ac:dyDescent="0.3">
      <c r="A40" s="19"/>
      <c r="B40" s="182"/>
      <c r="C40" s="183">
        <f t="shared" si="2"/>
        <v>2.9000000000000012</v>
      </c>
      <c r="D40" s="183">
        <f>15</f>
        <v>15</v>
      </c>
      <c r="E40" s="183">
        <f t="shared" si="3"/>
        <v>40.794124671602574</v>
      </c>
      <c r="F40" s="183">
        <f t="shared" si="4"/>
        <v>0.5</v>
      </c>
      <c r="G40" s="183">
        <f>5</f>
        <v>5</v>
      </c>
      <c r="H40" s="183">
        <f>60</f>
        <v>60</v>
      </c>
      <c r="I40" s="183">
        <f t="shared" si="5"/>
        <v>0.9</v>
      </c>
      <c r="J40" s="183">
        <f>1</f>
        <v>1</v>
      </c>
      <c r="K40" s="183">
        <f t="shared" si="6"/>
        <v>4.1870000000000003</v>
      </c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68"/>
      <c r="AD40" s="19"/>
      <c r="AE40" s="184"/>
      <c r="AF40" s="183">
        <f t="shared" si="7"/>
        <v>0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68"/>
      <c r="AQ40" s="168"/>
      <c r="AR40" s="182"/>
      <c r="AS40" s="183"/>
      <c r="AT40" s="183"/>
      <c r="AU40" s="183"/>
      <c r="AW40" s="51"/>
      <c r="AX40" s="51"/>
      <c r="AY40" s="51"/>
      <c r="AZ40" s="51"/>
    </row>
    <row r="41" spans="1:52" s="158" customFormat="1" ht="15" customHeight="1" x14ac:dyDescent="0.3">
      <c r="A41" s="19"/>
      <c r="B41" s="182"/>
      <c r="C41" s="183">
        <f t="shared" si="2"/>
        <v>3.0000000000000013</v>
      </c>
      <c r="D41" s="183">
        <f>15</f>
        <v>15</v>
      </c>
      <c r="E41" s="183">
        <f t="shared" si="3"/>
        <v>40.794124671602574</v>
      </c>
      <c r="F41" s="183">
        <f t="shared" si="4"/>
        <v>0.5</v>
      </c>
      <c r="G41" s="183">
        <f>5</f>
        <v>5</v>
      </c>
      <c r="H41" s="183">
        <f>60</f>
        <v>60</v>
      </c>
      <c r="I41" s="183">
        <f t="shared" si="5"/>
        <v>0.9</v>
      </c>
      <c r="J41" s="183">
        <f>1</f>
        <v>1</v>
      </c>
      <c r="K41" s="183">
        <f t="shared" si="6"/>
        <v>4.1870000000000003</v>
      </c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68"/>
      <c r="AD41" s="19"/>
      <c r="AE41" s="184"/>
      <c r="AF41" s="183">
        <f t="shared" si="7"/>
        <v>0</v>
      </c>
      <c r="AG41" s="183"/>
      <c r="AH41" s="183"/>
      <c r="AI41" s="183"/>
      <c r="AJ41" s="183"/>
      <c r="AK41" s="183"/>
      <c r="AL41" s="183"/>
      <c r="AM41" s="183"/>
      <c r="AN41" s="183"/>
      <c r="AO41" s="183"/>
      <c r="AP41" s="168"/>
      <c r="AQ41" s="168"/>
      <c r="AR41" s="182"/>
      <c r="AS41" s="183"/>
      <c r="AT41" s="183"/>
      <c r="AU41" s="183"/>
      <c r="AW41" s="51"/>
      <c r="AX41" s="51"/>
      <c r="AY41" s="51"/>
      <c r="AZ41" s="51"/>
    </row>
    <row r="42" spans="1:52" s="158" customFormat="1" ht="15" customHeight="1" x14ac:dyDescent="0.3">
      <c r="A42" s="19"/>
      <c r="B42" s="182"/>
      <c r="C42" s="183">
        <f t="shared" si="2"/>
        <v>3.1000000000000014</v>
      </c>
      <c r="D42" s="183">
        <f>15</f>
        <v>15</v>
      </c>
      <c r="E42" s="183">
        <f t="shared" si="3"/>
        <v>40.794124671602574</v>
      </c>
      <c r="F42" s="183">
        <f t="shared" si="4"/>
        <v>0.5</v>
      </c>
      <c r="G42" s="183">
        <f>5</f>
        <v>5</v>
      </c>
      <c r="H42" s="183">
        <f>60</f>
        <v>60</v>
      </c>
      <c r="I42" s="183">
        <f t="shared" si="5"/>
        <v>0.9</v>
      </c>
      <c r="J42" s="183">
        <f>1</f>
        <v>1</v>
      </c>
      <c r="K42" s="183">
        <f t="shared" si="6"/>
        <v>4.1870000000000003</v>
      </c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68"/>
      <c r="AD42" s="19"/>
      <c r="AE42" s="184"/>
      <c r="AF42" s="183">
        <f t="shared" si="7"/>
        <v>0</v>
      </c>
      <c r="AG42" s="183"/>
      <c r="AH42" s="183"/>
      <c r="AI42" s="183"/>
      <c r="AJ42" s="183"/>
      <c r="AK42" s="183"/>
      <c r="AL42" s="183"/>
      <c r="AM42" s="183"/>
      <c r="AN42" s="183"/>
      <c r="AO42" s="183"/>
      <c r="AP42" s="168"/>
      <c r="AQ42" s="168"/>
      <c r="AR42" s="182"/>
      <c r="AS42" s="183"/>
      <c r="AT42" s="183"/>
      <c r="AU42" s="183"/>
      <c r="AW42" s="51"/>
      <c r="AX42" s="51"/>
      <c r="AY42" s="51"/>
      <c r="AZ42" s="51"/>
    </row>
    <row r="43" spans="1:52" s="158" customFormat="1" ht="15" customHeight="1" x14ac:dyDescent="0.3">
      <c r="A43" s="19"/>
      <c r="B43" s="182"/>
      <c r="C43" s="183">
        <f t="shared" si="2"/>
        <v>3.2000000000000015</v>
      </c>
      <c r="D43" s="183">
        <f>15</f>
        <v>15</v>
      </c>
      <c r="E43" s="183">
        <f t="shared" si="3"/>
        <v>40.794124671602574</v>
      </c>
      <c r="F43" s="183">
        <f t="shared" si="4"/>
        <v>0.5</v>
      </c>
      <c r="G43" s="183">
        <f>5</f>
        <v>5</v>
      </c>
      <c r="H43" s="183">
        <f>60</f>
        <v>60</v>
      </c>
      <c r="I43" s="183">
        <f t="shared" si="5"/>
        <v>0.9</v>
      </c>
      <c r="J43" s="183">
        <f>1</f>
        <v>1</v>
      </c>
      <c r="K43" s="183">
        <f t="shared" si="6"/>
        <v>4.1870000000000003</v>
      </c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68"/>
      <c r="AD43" s="19"/>
      <c r="AE43" s="184"/>
      <c r="AF43" s="183">
        <f t="shared" si="7"/>
        <v>0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68"/>
      <c r="AQ43" s="168"/>
      <c r="AR43" s="182"/>
      <c r="AS43" s="183"/>
      <c r="AT43" s="183"/>
      <c r="AU43" s="183"/>
      <c r="AW43" s="51"/>
      <c r="AX43" s="51"/>
      <c r="AY43" s="51"/>
      <c r="AZ43" s="51"/>
    </row>
    <row r="44" spans="1:52" s="158" customFormat="1" ht="15" customHeight="1" x14ac:dyDescent="0.3">
      <c r="A44" s="19"/>
      <c r="B44" s="182"/>
      <c r="C44" s="183">
        <f t="shared" si="2"/>
        <v>3.3000000000000016</v>
      </c>
      <c r="D44" s="183">
        <f>15</f>
        <v>15</v>
      </c>
      <c r="E44" s="183">
        <f t="shared" si="3"/>
        <v>40.794124671602574</v>
      </c>
      <c r="F44" s="183">
        <f t="shared" si="4"/>
        <v>0.5</v>
      </c>
      <c r="G44" s="183">
        <f>5</f>
        <v>5</v>
      </c>
      <c r="H44" s="183">
        <f>60</f>
        <v>60</v>
      </c>
      <c r="I44" s="183">
        <f t="shared" si="5"/>
        <v>0.9</v>
      </c>
      <c r="J44" s="183">
        <f>1</f>
        <v>1</v>
      </c>
      <c r="K44" s="183">
        <f t="shared" si="6"/>
        <v>4.1870000000000003</v>
      </c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68"/>
      <c r="AD44" s="19"/>
      <c r="AE44" s="184"/>
      <c r="AF44" s="183">
        <f t="shared" si="7"/>
        <v>0</v>
      </c>
      <c r="AG44" s="183"/>
      <c r="AH44" s="183"/>
      <c r="AI44" s="183"/>
      <c r="AJ44" s="183"/>
      <c r="AK44" s="183"/>
      <c r="AL44" s="183"/>
      <c r="AM44" s="183"/>
      <c r="AN44" s="183"/>
      <c r="AO44" s="183"/>
      <c r="AP44" s="168"/>
      <c r="AQ44" s="168"/>
      <c r="AR44" s="182"/>
      <c r="AS44" s="183"/>
      <c r="AT44" s="183"/>
      <c r="AU44" s="183"/>
      <c r="AW44" s="51"/>
      <c r="AX44" s="51"/>
      <c r="AY44" s="51"/>
      <c r="AZ44" s="51"/>
    </row>
    <row r="45" spans="1:52" s="158" customFormat="1" ht="15" customHeight="1" x14ac:dyDescent="0.3">
      <c r="A45" s="19"/>
      <c r="B45" s="182"/>
      <c r="C45" s="183">
        <f t="shared" si="2"/>
        <v>3.4000000000000017</v>
      </c>
      <c r="D45" s="183">
        <f>15</f>
        <v>15</v>
      </c>
      <c r="E45" s="183">
        <f t="shared" si="3"/>
        <v>40.794124671602574</v>
      </c>
      <c r="F45" s="183">
        <f t="shared" si="4"/>
        <v>0.5</v>
      </c>
      <c r="G45" s="183">
        <f>5</f>
        <v>5</v>
      </c>
      <c r="H45" s="183">
        <f>60</f>
        <v>60</v>
      </c>
      <c r="I45" s="183">
        <f t="shared" si="5"/>
        <v>0.9</v>
      </c>
      <c r="J45" s="183">
        <f>1</f>
        <v>1</v>
      </c>
      <c r="K45" s="183">
        <f t="shared" si="6"/>
        <v>4.1870000000000003</v>
      </c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68"/>
      <c r="AD45" s="19"/>
      <c r="AE45" s="184"/>
      <c r="AF45" s="183">
        <f t="shared" si="7"/>
        <v>0</v>
      </c>
      <c r="AG45" s="183"/>
      <c r="AH45" s="183"/>
      <c r="AI45" s="183"/>
      <c r="AJ45" s="183"/>
      <c r="AK45" s="183"/>
      <c r="AL45" s="183"/>
      <c r="AM45" s="183"/>
      <c r="AN45" s="183"/>
      <c r="AO45" s="183"/>
      <c r="AP45" s="168"/>
      <c r="AQ45" s="168"/>
      <c r="AR45" s="182"/>
      <c r="AS45" s="183"/>
      <c r="AT45" s="183"/>
      <c r="AU45" s="183"/>
      <c r="AW45" s="51"/>
      <c r="AX45" s="51"/>
      <c r="AY45" s="51"/>
      <c r="AZ45" s="51"/>
    </row>
    <row r="46" spans="1:52" s="158" customFormat="1" ht="15" customHeight="1" x14ac:dyDescent="0.3">
      <c r="A46" s="19"/>
      <c r="B46" s="182"/>
      <c r="C46" s="183">
        <f t="shared" si="2"/>
        <v>3.5000000000000018</v>
      </c>
      <c r="D46" s="183">
        <f>15</f>
        <v>15</v>
      </c>
      <c r="E46" s="183">
        <f t="shared" si="3"/>
        <v>40.794124671602574</v>
      </c>
      <c r="F46" s="183">
        <f t="shared" si="4"/>
        <v>0.5</v>
      </c>
      <c r="G46" s="183">
        <f>5</f>
        <v>5</v>
      </c>
      <c r="H46" s="183">
        <f>60</f>
        <v>60</v>
      </c>
      <c r="I46" s="183">
        <f t="shared" si="5"/>
        <v>0.9</v>
      </c>
      <c r="J46" s="183">
        <f>1</f>
        <v>1</v>
      </c>
      <c r="K46" s="183">
        <f t="shared" si="6"/>
        <v>4.1870000000000003</v>
      </c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68"/>
      <c r="AD46" s="19"/>
      <c r="AE46" s="184"/>
      <c r="AF46" s="183">
        <f t="shared" si="7"/>
        <v>0</v>
      </c>
      <c r="AG46" s="183"/>
      <c r="AH46" s="183"/>
      <c r="AI46" s="183"/>
      <c r="AJ46" s="183"/>
      <c r="AK46" s="183"/>
      <c r="AL46" s="183"/>
      <c r="AM46" s="183"/>
      <c r="AN46" s="183"/>
      <c r="AO46" s="183"/>
      <c r="AP46" s="168"/>
      <c r="AQ46" s="168"/>
      <c r="AR46" s="182"/>
      <c r="AS46" s="183"/>
      <c r="AT46" s="183"/>
      <c r="AU46" s="183"/>
      <c r="AW46" s="51"/>
      <c r="AX46" s="51"/>
      <c r="AY46" s="51"/>
      <c r="AZ46" s="51"/>
    </row>
    <row r="47" spans="1:52" s="158" customFormat="1" ht="15" customHeight="1" x14ac:dyDescent="0.3">
      <c r="A47" s="19"/>
      <c r="B47" s="182"/>
      <c r="C47" s="183">
        <f t="shared" si="2"/>
        <v>3.6000000000000019</v>
      </c>
      <c r="D47" s="183">
        <f>15</f>
        <v>15</v>
      </c>
      <c r="E47" s="183">
        <f t="shared" si="3"/>
        <v>40.794124671602574</v>
      </c>
      <c r="F47" s="183">
        <f t="shared" si="4"/>
        <v>0.5</v>
      </c>
      <c r="G47" s="183">
        <f>5</f>
        <v>5</v>
      </c>
      <c r="H47" s="183">
        <f>60</f>
        <v>60</v>
      </c>
      <c r="I47" s="183">
        <f t="shared" si="5"/>
        <v>0.9</v>
      </c>
      <c r="J47" s="183">
        <f>1</f>
        <v>1</v>
      </c>
      <c r="K47" s="183">
        <f t="shared" si="6"/>
        <v>4.1870000000000003</v>
      </c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68"/>
      <c r="AD47" s="19"/>
      <c r="AE47" s="184"/>
      <c r="AF47" s="183">
        <f t="shared" si="7"/>
        <v>0</v>
      </c>
      <c r="AG47" s="183"/>
      <c r="AH47" s="183"/>
      <c r="AI47" s="183"/>
      <c r="AJ47" s="183"/>
      <c r="AK47" s="183"/>
      <c r="AL47" s="183"/>
      <c r="AM47" s="183"/>
      <c r="AN47" s="183"/>
      <c r="AO47" s="183"/>
      <c r="AP47" s="168"/>
      <c r="AQ47" s="168"/>
      <c r="AR47" s="182"/>
      <c r="AS47" s="183"/>
      <c r="AT47" s="183"/>
      <c r="AU47" s="183"/>
      <c r="AW47" s="51"/>
      <c r="AX47" s="51"/>
      <c r="AY47" s="51"/>
      <c r="AZ47" s="51"/>
    </row>
    <row r="48" spans="1:52" s="158" customFormat="1" ht="15" customHeight="1" x14ac:dyDescent="0.3">
      <c r="A48" s="19"/>
      <c r="B48" s="182"/>
      <c r="C48" s="183">
        <f t="shared" si="2"/>
        <v>3.700000000000002</v>
      </c>
      <c r="D48" s="183">
        <f>15</f>
        <v>15</v>
      </c>
      <c r="E48" s="183">
        <f t="shared" si="3"/>
        <v>40.794124671602574</v>
      </c>
      <c r="F48" s="183">
        <f t="shared" si="4"/>
        <v>0.5</v>
      </c>
      <c r="G48" s="183">
        <f>5</f>
        <v>5</v>
      </c>
      <c r="H48" s="183">
        <f>60</f>
        <v>60</v>
      </c>
      <c r="I48" s="183">
        <f t="shared" si="5"/>
        <v>0.9</v>
      </c>
      <c r="J48" s="183">
        <f>1</f>
        <v>1</v>
      </c>
      <c r="K48" s="183">
        <f t="shared" si="6"/>
        <v>4.1870000000000003</v>
      </c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68"/>
      <c r="AD48" s="19"/>
      <c r="AE48" s="184"/>
      <c r="AF48" s="183">
        <f t="shared" si="7"/>
        <v>0</v>
      </c>
      <c r="AG48" s="183"/>
      <c r="AH48" s="183"/>
      <c r="AI48" s="183"/>
      <c r="AJ48" s="183"/>
      <c r="AK48" s="183"/>
      <c r="AL48" s="183"/>
      <c r="AM48" s="183"/>
      <c r="AN48" s="183"/>
      <c r="AO48" s="183"/>
      <c r="AP48" s="168"/>
      <c r="AQ48" s="168"/>
      <c r="AR48" s="182"/>
      <c r="AS48" s="183"/>
      <c r="AT48" s="183"/>
      <c r="AU48" s="183"/>
      <c r="AW48" s="51"/>
      <c r="AX48" s="51"/>
      <c r="AY48" s="51"/>
      <c r="AZ48" s="51"/>
    </row>
    <row r="49" spans="1:52" s="158" customFormat="1" ht="15" customHeight="1" x14ac:dyDescent="0.3">
      <c r="A49" s="19"/>
      <c r="B49" s="182"/>
      <c r="C49" s="183">
        <f t="shared" si="2"/>
        <v>3.800000000000002</v>
      </c>
      <c r="D49" s="183">
        <f>15</f>
        <v>15</v>
      </c>
      <c r="E49" s="183">
        <f t="shared" si="3"/>
        <v>40.794124671602574</v>
      </c>
      <c r="F49" s="183">
        <f t="shared" si="4"/>
        <v>0.5</v>
      </c>
      <c r="G49" s="183">
        <f>5</f>
        <v>5</v>
      </c>
      <c r="H49" s="183">
        <f>60</f>
        <v>60</v>
      </c>
      <c r="I49" s="183">
        <f t="shared" si="5"/>
        <v>0.9</v>
      </c>
      <c r="J49" s="183">
        <f>1</f>
        <v>1</v>
      </c>
      <c r="K49" s="183">
        <f t="shared" si="6"/>
        <v>4.1870000000000003</v>
      </c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68"/>
      <c r="AD49" s="19"/>
      <c r="AE49" s="184"/>
      <c r="AF49" s="183">
        <f t="shared" si="7"/>
        <v>0</v>
      </c>
      <c r="AG49" s="183"/>
      <c r="AH49" s="183"/>
      <c r="AI49" s="183"/>
      <c r="AJ49" s="183"/>
      <c r="AK49" s="183"/>
      <c r="AL49" s="183"/>
      <c r="AM49" s="183"/>
      <c r="AN49" s="183"/>
      <c r="AO49" s="183"/>
      <c r="AP49" s="168"/>
      <c r="AQ49" s="168"/>
      <c r="AR49" s="182"/>
      <c r="AS49" s="183"/>
      <c r="AT49" s="183"/>
      <c r="AU49" s="183"/>
      <c r="AW49" s="51"/>
      <c r="AX49" s="51"/>
      <c r="AY49" s="51"/>
      <c r="AZ49" s="51"/>
    </row>
    <row r="50" spans="1:52" s="158" customFormat="1" ht="15" customHeight="1" x14ac:dyDescent="0.3">
      <c r="A50" s="19"/>
      <c r="B50" s="182"/>
      <c r="C50" s="183">
        <f t="shared" si="2"/>
        <v>3.9000000000000021</v>
      </c>
      <c r="D50" s="183">
        <f>15</f>
        <v>15</v>
      </c>
      <c r="E50" s="183">
        <f t="shared" si="3"/>
        <v>40.794124671602574</v>
      </c>
      <c r="F50" s="183">
        <f t="shared" si="4"/>
        <v>0.5</v>
      </c>
      <c r="G50" s="183">
        <f>5</f>
        <v>5</v>
      </c>
      <c r="H50" s="183">
        <f>60</f>
        <v>60</v>
      </c>
      <c r="I50" s="183">
        <f t="shared" si="5"/>
        <v>0.9</v>
      </c>
      <c r="J50" s="183">
        <f>1</f>
        <v>1</v>
      </c>
      <c r="K50" s="183">
        <f t="shared" si="6"/>
        <v>4.1870000000000003</v>
      </c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68"/>
      <c r="AD50" s="19"/>
      <c r="AE50" s="184"/>
      <c r="AF50" s="183">
        <f t="shared" si="7"/>
        <v>0</v>
      </c>
      <c r="AG50" s="183"/>
      <c r="AH50" s="183"/>
      <c r="AI50" s="183"/>
      <c r="AJ50" s="183"/>
      <c r="AK50" s="183"/>
      <c r="AL50" s="183"/>
      <c r="AM50" s="183"/>
      <c r="AN50" s="183"/>
      <c r="AO50" s="183"/>
      <c r="AP50" s="168"/>
      <c r="AQ50" s="168"/>
      <c r="AR50" s="182"/>
      <c r="AS50" s="183"/>
      <c r="AT50" s="183"/>
      <c r="AU50" s="183"/>
      <c r="AW50" s="51"/>
      <c r="AX50" s="51"/>
      <c r="AY50" s="51"/>
      <c r="AZ50" s="51"/>
    </row>
    <row r="51" spans="1:52" s="158" customFormat="1" ht="15" customHeight="1" x14ac:dyDescent="0.3">
      <c r="A51" s="19"/>
      <c r="B51" s="182"/>
      <c r="C51" s="183">
        <f t="shared" si="2"/>
        <v>4.0000000000000018</v>
      </c>
      <c r="D51" s="183">
        <f>15</f>
        <v>15</v>
      </c>
      <c r="E51" s="183">
        <f t="shared" si="3"/>
        <v>40.794124671602574</v>
      </c>
      <c r="F51" s="183">
        <f t="shared" si="4"/>
        <v>0.5</v>
      </c>
      <c r="G51" s="183">
        <f>5</f>
        <v>5</v>
      </c>
      <c r="H51" s="183">
        <f>60</f>
        <v>60</v>
      </c>
      <c r="I51" s="183">
        <f t="shared" si="5"/>
        <v>0.9</v>
      </c>
      <c r="J51" s="183">
        <f>1</f>
        <v>1</v>
      </c>
      <c r="K51" s="183">
        <f t="shared" si="6"/>
        <v>4.1870000000000003</v>
      </c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68"/>
      <c r="AD51" s="19"/>
      <c r="AE51" s="184"/>
      <c r="AF51" s="183">
        <f t="shared" si="7"/>
        <v>0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68"/>
      <c r="AQ51" s="168"/>
      <c r="AR51" s="182"/>
      <c r="AS51" s="183"/>
      <c r="AT51" s="183"/>
      <c r="AU51" s="183"/>
      <c r="AW51" s="51"/>
      <c r="AX51" s="51"/>
      <c r="AY51" s="51"/>
      <c r="AZ51" s="51"/>
    </row>
    <row r="52" spans="1:52" s="158" customFormat="1" ht="15" customHeight="1" x14ac:dyDescent="0.3">
      <c r="A52" s="19"/>
      <c r="B52" s="182"/>
      <c r="C52" s="183">
        <f t="shared" si="2"/>
        <v>4.1000000000000014</v>
      </c>
      <c r="D52" s="183">
        <f>15</f>
        <v>15</v>
      </c>
      <c r="E52" s="183">
        <f t="shared" si="3"/>
        <v>40.794124671602574</v>
      </c>
      <c r="F52" s="183">
        <f t="shared" si="4"/>
        <v>0.5</v>
      </c>
      <c r="G52" s="183">
        <f>5</f>
        <v>5</v>
      </c>
      <c r="H52" s="183">
        <f>60</f>
        <v>60</v>
      </c>
      <c r="I52" s="183">
        <f t="shared" si="5"/>
        <v>0.9</v>
      </c>
      <c r="J52" s="183">
        <f>1</f>
        <v>1</v>
      </c>
      <c r="K52" s="183">
        <f t="shared" si="6"/>
        <v>4.1870000000000003</v>
      </c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68"/>
      <c r="AD52" s="19"/>
      <c r="AE52" s="184"/>
      <c r="AF52" s="183">
        <f t="shared" si="7"/>
        <v>0</v>
      </c>
      <c r="AG52" s="183"/>
      <c r="AH52" s="183"/>
      <c r="AI52" s="183"/>
      <c r="AJ52" s="183"/>
      <c r="AK52" s="183"/>
      <c r="AL52" s="183"/>
      <c r="AM52" s="183"/>
      <c r="AN52" s="183"/>
      <c r="AO52" s="183"/>
      <c r="AP52" s="168"/>
      <c r="AQ52" s="168"/>
      <c r="AR52" s="182"/>
      <c r="AS52" s="183"/>
      <c r="AT52" s="183"/>
      <c r="AU52" s="183"/>
      <c r="AW52" s="51"/>
      <c r="AX52" s="51"/>
      <c r="AY52" s="51"/>
      <c r="AZ52" s="51"/>
    </row>
    <row r="53" spans="1:52" s="158" customFormat="1" ht="15" customHeight="1" x14ac:dyDescent="0.3">
      <c r="A53" s="19"/>
      <c r="B53" s="182"/>
      <c r="C53" s="183">
        <f t="shared" si="2"/>
        <v>4.2000000000000011</v>
      </c>
      <c r="D53" s="183">
        <f>15</f>
        <v>15</v>
      </c>
      <c r="E53" s="183">
        <f t="shared" si="3"/>
        <v>40.794124671602574</v>
      </c>
      <c r="F53" s="183">
        <f t="shared" si="4"/>
        <v>0.5</v>
      </c>
      <c r="G53" s="183">
        <f>5</f>
        <v>5</v>
      </c>
      <c r="H53" s="183">
        <f>60</f>
        <v>60</v>
      </c>
      <c r="I53" s="183">
        <f t="shared" si="5"/>
        <v>0.9</v>
      </c>
      <c r="J53" s="183">
        <f>1</f>
        <v>1</v>
      </c>
      <c r="K53" s="183">
        <f t="shared" si="6"/>
        <v>4.1870000000000003</v>
      </c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68"/>
      <c r="AD53" s="19"/>
      <c r="AE53" s="184"/>
      <c r="AF53" s="183">
        <f t="shared" si="7"/>
        <v>0</v>
      </c>
      <c r="AG53" s="183"/>
      <c r="AH53" s="183"/>
      <c r="AI53" s="183"/>
      <c r="AJ53" s="183"/>
      <c r="AK53" s="183"/>
      <c r="AL53" s="183"/>
      <c r="AM53" s="183"/>
      <c r="AN53" s="183"/>
      <c r="AO53" s="183"/>
      <c r="AP53" s="168"/>
      <c r="AQ53" s="168"/>
      <c r="AR53" s="182"/>
      <c r="AS53" s="183"/>
      <c r="AT53" s="183"/>
      <c r="AU53" s="183"/>
      <c r="AW53" s="51"/>
      <c r="AX53" s="51"/>
      <c r="AY53" s="51"/>
      <c r="AZ53" s="51"/>
    </row>
    <row r="54" spans="1:52" s="158" customFormat="1" ht="15" customHeight="1" x14ac:dyDescent="0.3">
      <c r="A54" s="19"/>
      <c r="B54" s="182"/>
      <c r="C54" s="183">
        <f t="shared" si="2"/>
        <v>4.3000000000000007</v>
      </c>
      <c r="D54" s="183">
        <f>15</f>
        <v>15</v>
      </c>
      <c r="E54" s="183">
        <f t="shared" si="3"/>
        <v>40.794124671602574</v>
      </c>
      <c r="F54" s="183">
        <f t="shared" si="4"/>
        <v>0.5</v>
      </c>
      <c r="G54" s="183">
        <f>5</f>
        <v>5</v>
      </c>
      <c r="H54" s="183">
        <f>60</f>
        <v>60</v>
      </c>
      <c r="I54" s="183">
        <f t="shared" si="5"/>
        <v>0.9</v>
      </c>
      <c r="J54" s="183">
        <f>1</f>
        <v>1</v>
      </c>
      <c r="K54" s="183">
        <f t="shared" si="6"/>
        <v>4.1870000000000003</v>
      </c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68"/>
      <c r="AD54" s="19"/>
      <c r="AE54" s="184"/>
      <c r="AF54" s="183">
        <f t="shared" si="7"/>
        <v>0</v>
      </c>
      <c r="AG54" s="183"/>
      <c r="AH54" s="183"/>
      <c r="AI54" s="183"/>
      <c r="AJ54" s="183"/>
      <c r="AK54" s="183"/>
      <c r="AL54" s="183"/>
      <c r="AM54" s="183"/>
      <c r="AN54" s="183"/>
      <c r="AO54" s="183"/>
      <c r="AP54" s="168"/>
      <c r="AQ54" s="168"/>
      <c r="AR54" s="182"/>
      <c r="AS54" s="183"/>
      <c r="AT54" s="183"/>
      <c r="AU54" s="183"/>
      <c r="AW54" s="51"/>
      <c r="AX54" s="51"/>
      <c r="AY54" s="51"/>
      <c r="AZ54" s="51"/>
    </row>
    <row r="55" spans="1:52" s="158" customFormat="1" ht="15" customHeight="1" x14ac:dyDescent="0.3">
      <c r="A55" s="19"/>
      <c r="B55" s="182"/>
      <c r="C55" s="183">
        <f t="shared" si="2"/>
        <v>4.4000000000000004</v>
      </c>
      <c r="D55" s="183">
        <f>15</f>
        <v>15</v>
      </c>
      <c r="E55" s="183">
        <f t="shared" si="3"/>
        <v>40.794124671602574</v>
      </c>
      <c r="F55" s="183">
        <f t="shared" si="4"/>
        <v>0.5</v>
      </c>
      <c r="G55" s="183">
        <f>5</f>
        <v>5</v>
      </c>
      <c r="H55" s="183">
        <f>60</f>
        <v>60</v>
      </c>
      <c r="I55" s="183">
        <f t="shared" si="5"/>
        <v>0.9</v>
      </c>
      <c r="J55" s="183">
        <f>1</f>
        <v>1</v>
      </c>
      <c r="K55" s="183">
        <f t="shared" si="6"/>
        <v>4.1870000000000003</v>
      </c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68"/>
      <c r="AD55" s="19"/>
      <c r="AE55" s="184"/>
      <c r="AF55" s="183">
        <f t="shared" si="7"/>
        <v>0</v>
      </c>
      <c r="AG55" s="183"/>
      <c r="AH55" s="183"/>
      <c r="AI55" s="183"/>
      <c r="AJ55" s="183"/>
      <c r="AK55" s="183"/>
      <c r="AL55" s="183"/>
      <c r="AM55" s="183"/>
      <c r="AN55" s="183"/>
      <c r="AO55" s="183"/>
      <c r="AP55" s="168"/>
      <c r="AQ55" s="168"/>
      <c r="AR55" s="182"/>
      <c r="AS55" s="183"/>
      <c r="AT55" s="183"/>
      <c r="AU55" s="183"/>
      <c r="AW55" s="51"/>
      <c r="AX55" s="51"/>
      <c r="AY55" s="51"/>
      <c r="AZ55" s="51"/>
    </row>
    <row r="56" spans="1:52" s="158" customFormat="1" ht="15" customHeight="1" x14ac:dyDescent="0.3">
      <c r="A56" s="19"/>
      <c r="B56" s="182"/>
      <c r="C56" s="183">
        <f t="shared" si="2"/>
        <v>4.5</v>
      </c>
      <c r="D56" s="183">
        <f>15</f>
        <v>15</v>
      </c>
      <c r="E56" s="183">
        <f t="shared" si="3"/>
        <v>40.794124671602574</v>
      </c>
      <c r="F56" s="183">
        <f t="shared" si="4"/>
        <v>0.5</v>
      </c>
      <c r="G56" s="183">
        <f>5</f>
        <v>5</v>
      </c>
      <c r="H56" s="183">
        <f>60</f>
        <v>60</v>
      </c>
      <c r="I56" s="183">
        <f t="shared" si="5"/>
        <v>0.9</v>
      </c>
      <c r="J56" s="183">
        <f>1</f>
        <v>1</v>
      </c>
      <c r="K56" s="183">
        <f t="shared" si="6"/>
        <v>4.1870000000000003</v>
      </c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68"/>
      <c r="AD56" s="19"/>
      <c r="AE56" s="184"/>
      <c r="AF56" s="183">
        <f t="shared" si="7"/>
        <v>0</v>
      </c>
      <c r="AG56" s="183"/>
      <c r="AH56" s="183"/>
      <c r="AI56" s="183"/>
      <c r="AJ56" s="183"/>
      <c r="AK56" s="183"/>
      <c r="AL56" s="183"/>
      <c r="AM56" s="183"/>
      <c r="AN56" s="183"/>
      <c r="AO56" s="183"/>
      <c r="AP56" s="168"/>
      <c r="AQ56" s="168"/>
      <c r="AR56" s="182"/>
      <c r="AS56" s="183"/>
      <c r="AT56" s="183"/>
      <c r="AU56" s="183"/>
      <c r="AW56" s="51"/>
      <c r="AX56" s="51"/>
      <c r="AY56" s="51"/>
      <c r="AZ56" s="51"/>
    </row>
    <row r="57" spans="1:52" s="158" customFormat="1" ht="15" customHeight="1" x14ac:dyDescent="0.3">
      <c r="A57" s="19"/>
      <c r="B57" s="182"/>
      <c r="C57" s="183">
        <f t="shared" si="2"/>
        <v>4.5999999999999996</v>
      </c>
      <c r="D57" s="183">
        <f>15</f>
        <v>15</v>
      </c>
      <c r="E57" s="183">
        <f t="shared" si="3"/>
        <v>40.794124671602574</v>
      </c>
      <c r="F57" s="183">
        <f t="shared" si="4"/>
        <v>0.5</v>
      </c>
      <c r="G57" s="183">
        <f>5</f>
        <v>5</v>
      </c>
      <c r="H57" s="183">
        <f>60</f>
        <v>60</v>
      </c>
      <c r="I57" s="183">
        <f t="shared" si="5"/>
        <v>0.9</v>
      </c>
      <c r="J57" s="183">
        <f>1</f>
        <v>1</v>
      </c>
      <c r="K57" s="183">
        <f t="shared" si="6"/>
        <v>4.1870000000000003</v>
      </c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68"/>
      <c r="AD57" s="19"/>
      <c r="AE57" s="184"/>
      <c r="AF57" s="183">
        <f t="shared" si="7"/>
        <v>0</v>
      </c>
      <c r="AG57" s="183"/>
      <c r="AH57" s="183"/>
      <c r="AI57" s="183"/>
      <c r="AJ57" s="183"/>
      <c r="AK57" s="183"/>
      <c r="AL57" s="183"/>
      <c r="AM57" s="183"/>
      <c r="AN57" s="183"/>
      <c r="AO57" s="183"/>
      <c r="AP57" s="168"/>
      <c r="AQ57" s="168"/>
      <c r="AR57" s="182"/>
      <c r="AS57" s="183"/>
      <c r="AT57" s="183"/>
      <c r="AU57" s="183"/>
      <c r="AW57" s="51"/>
      <c r="AX57" s="51"/>
      <c r="AY57" s="51"/>
      <c r="AZ57" s="51"/>
    </row>
    <row r="58" spans="1:52" s="158" customFormat="1" ht="15" customHeight="1" x14ac:dyDescent="0.3">
      <c r="A58" s="19"/>
      <c r="B58" s="182"/>
      <c r="C58" s="183">
        <f t="shared" si="2"/>
        <v>4.6999999999999993</v>
      </c>
      <c r="D58" s="183">
        <f>15</f>
        <v>15</v>
      </c>
      <c r="E58" s="183">
        <f t="shared" si="3"/>
        <v>40.794124671602574</v>
      </c>
      <c r="F58" s="183">
        <f t="shared" si="4"/>
        <v>0.5</v>
      </c>
      <c r="G58" s="183">
        <f>5</f>
        <v>5</v>
      </c>
      <c r="H58" s="183">
        <f>60</f>
        <v>60</v>
      </c>
      <c r="I58" s="183">
        <f t="shared" si="5"/>
        <v>0.9</v>
      </c>
      <c r="J58" s="183">
        <f>1</f>
        <v>1</v>
      </c>
      <c r="K58" s="183">
        <f t="shared" si="6"/>
        <v>4.1870000000000003</v>
      </c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68"/>
      <c r="AD58" s="19"/>
      <c r="AE58" s="184"/>
      <c r="AF58" s="183">
        <f t="shared" si="7"/>
        <v>0</v>
      </c>
      <c r="AG58" s="183"/>
      <c r="AH58" s="183"/>
      <c r="AI58" s="183"/>
      <c r="AJ58" s="183"/>
      <c r="AK58" s="183"/>
      <c r="AL58" s="183"/>
      <c r="AM58" s="183"/>
      <c r="AN58" s="183"/>
      <c r="AO58" s="183"/>
      <c r="AP58" s="168"/>
      <c r="AQ58" s="168"/>
      <c r="AR58" s="182"/>
      <c r="AS58" s="183"/>
      <c r="AT58" s="183"/>
      <c r="AU58" s="183"/>
      <c r="AW58" s="51"/>
      <c r="AX58" s="51"/>
      <c r="AY58" s="51"/>
      <c r="AZ58" s="51"/>
    </row>
    <row r="59" spans="1:52" s="158" customFormat="1" ht="15" customHeight="1" x14ac:dyDescent="0.3">
      <c r="A59" s="19"/>
      <c r="B59" s="182"/>
      <c r="C59" s="183">
        <f t="shared" si="2"/>
        <v>4.7999999999999989</v>
      </c>
      <c r="D59" s="183">
        <f>15</f>
        <v>15</v>
      </c>
      <c r="E59" s="183">
        <f t="shared" si="3"/>
        <v>40.794124671602574</v>
      </c>
      <c r="F59" s="183">
        <f t="shared" si="4"/>
        <v>0.5</v>
      </c>
      <c r="G59" s="183">
        <f>5</f>
        <v>5</v>
      </c>
      <c r="H59" s="183">
        <f>60</f>
        <v>60</v>
      </c>
      <c r="I59" s="183">
        <f t="shared" si="5"/>
        <v>0.9</v>
      </c>
      <c r="J59" s="183">
        <f>1</f>
        <v>1</v>
      </c>
      <c r="K59" s="183">
        <f t="shared" si="6"/>
        <v>4.1870000000000003</v>
      </c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68"/>
      <c r="AD59" s="19"/>
      <c r="AE59" s="184"/>
      <c r="AF59" s="183">
        <f t="shared" si="7"/>
        <v>0</v>
      </c>
      <c r="AG59" s="183"/>
      <c r="AH59" s="183"/>
      <c r="AI59" s="183"/>
      <c r="AJ59" s="183"/>
      <c r="AK59" s="183"/>
      <c r="AL59" s="183"/>
      <c r="AM59" s="183"/>
      <c r="AN59" s="183"/>
      <c r="AO59" s="183"/>
      <c r="AP59" s="168"/>
      <c r="AQ59" s="168"/>
      <c r="AR59" s="182"/>
      <c r="AS59" s="183"/>
      <c r="AT59" s="183"/>
      <c r="AU59" s="183"/>
      <c r="AW59" s="51"/>
      <c r="AX59" s="51"/>
      <c r="AY59" s="51"/>
      <c r="AZ59" s="51"/>
    </row>
    <row r="60" spans="1:52" s="158" customFormat="1" ht="15" customHeight="1" x14ac:dyDescent="0.3">
      <c r="A60" s="19"/>
      <c r="B60" s="182"/>
      <c r="C60" s="183">
        <f t="shared" si="2"/>
        <v>4.8999999999999986</v>
      </c>
      <c r="D60" s="183">
        <f>15</f>
        <v>15</v>
      </c>
      <c r="E60" s="183">
        <f t="shared" si="3"/>
        <v>40.794124671602574</v>
      </c>
      <c r="F60" s="183">
        <f t="shared" si="4"/>
        <v>0.5</v>
      </c>
      <c r="G60" s="183">
        <f>5</f>
        <v>5</v>
      </c>
      <c r="H60" s="183">
        <f>60</f>
        <v>60</v>
      </c>
      <c r="I60" s="183">
        <f t="shared" si="5"/>
        <v>0.9</v>
      </c>
      <c r="J60" s="183">
        <f>1</f>
        <v>1</v>
      </c>
      <c r="K60" s="183">
        <f t="shared" si="6"/>
        <v>4.1870000000000003</v>
      </c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68"/>
      <c r="AD60" s="19"/>
      <c r="AE60" s="184"/>
      <c r="AF60" s="183">
        <f t="shared" si="7"/>
        <v>0</v>
      </c>
      <c r="AG60" s="183"/>
      <c r="AH60" s="183"/>
      <c r="AI60" s="183"/>
      <c r="AJ60" s="183"/>
      <c r="AK60" s="183"/>
      <c r="AL60" s="183"/>
      <c r="AM60" s="183"/>
      <c r="AN60" s="183"/>
      <c r="AO60" s="183"/>
      <c r="AP60" s="168"/>
      <c r="AQ60" s="168"/>
      <c r="AR60" s="182"/>
      <c r="AS60" s="183"/>
      <c r="AT60" s="183"/>
      <c r="AU60" s="183"/>
      <c r="AW60" s="51"/>
      <c r="AX60" s="51"/>
      <c r="AY60" s="51"/>
      <c r="AZ60" s="51"/>
    </row>
    <row r="61" spans="1:52" s="158" customFormat="1" ht="15" customHeight="1" x14ac:dyDescent="0.3">
      <c r="A61" s="19"/>
      <c r="B61" s="182"/>
      <c r="C61" s="183">
        <f t="shared" si="2"/>
        <v>4.9999999999999982</v>
      </c>
      <c r="D61" s="202" t="e">
        <f>15+[2]!STEPLOAD(5)</f>
        <v>#NAME?</v>
      </c>
      <c r="E61" s="183">
        <f t="shared" si="3"/>
        <v>40.794124671602574</v>
      </c>
      <c r="F61" s="183">
        <f t="shared" si="4"/>
        <v>0.5</v>
      </c>
      <c r="G61" s="183">
        <f>5</f>
        <v>5</v>
      </c>
      <c r="H61" s="183">
        <f>60</f>
        <v>60</v>
      </c>
      <c r="I61" s="183">
        <f t="shared" si="5"/>
        <v>0.9</v>
      </c>
      <c r="J61" s="183">
        <f>1</f>
        <v>1</v>
      </c>
      <c r="K61" s="183">
        <f t="shared" si="6"/>
        <v>4.1870000000000003</v>
      </c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68"/>
      <c r="AD61" s="19"/>
      <c r="AE61" s="184"/>
      <c r="AF61" s="183" t="e">
        <f t="shared" si="7"/>
        <v>#NAME?</v>
      </c>
      <c r="AG61" s="183"/>
      <c r="AH61" s="183"/>
      <c r="AI61" s="183"/>
      <c r="AJ61" s="183"/>
      <c r="AK61" s="183"/>
      <c r="AL61" s="183"/>
      <c r="AM61" s="183"/>
      <c r="AN61" s="183"/>
      <c r="AO61" s="183"/>
      <c r="AP61" s="168"/>
      <c r="AQ61" s="168"/>
      <c r="AR61" s="182"/>
      <c r="AS61" s="183"/>
      <c r="AT61" s="183"/>
      <c r="AU61" s="183"/>
      <c r="AW61" s="51"/>
      <c r="AX61" s="51"/>
      <c r="AY61" s="51"/>
      <c r="AZ61" s="51"/>
    </row>
    <row r="62" spans="1:52" s="158" customFormat="1" ht="15" customHeight="1" x14ac:dyDescent="0.3">
      <c r="A62" s="19"/>
      <c r="B62" s="182"/>
      <c r="C62" s="183">
        <f t="shared" si="2"/>
        <v>5.0999999999999979</v>
      </c>
      <c r="D62" s="202" t="e">
        <f>15+[2]!STEPLOAD(5)</f>
        <v>#NAME?</v>
      </c>
      <c r="E62" s="183" t="e">
        <f t="shared" si="3"/>
        <v>#NAME?</v>
      </c>
      <c r="F62" s="183">
        <f t="shared" si="4"/>
        <v>0.5</v>
      </c>
      <c r="G62" s="183">
        <f>5</f>
        <v>5</v>
      </c>
      <c r="H62" s="183">
        <f>60</f>
        <v>60</v>
      </c>
      <c r="I62" s="183">
        <f t="shared" si="5"/>
        <v>0.9</v>
      </c>
      <c r="J62" s="183">
        <f>1</f>
        <v>1</v>
      </c>
      <c r="K62" s="183">
        <f t="shared" si="6"/>
        <v>4.1870000000000003</v>
      </c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68"/>
      <c r="AD62" s="19"/>
      <c r="AE62" s="184"/>
      <c r="AF62" s="183" t="e">
        <f t="shared" si="7"/>
        <v>#NAME?</v>
      </c>
      <c r="AG62" s="183"/>
      <c r="AH62" s="183"/>
      <c r="AI62" s="183"/>
      <c r="AJ62" s="183"/>
      <c r="AK62" s="183"/>
      <c r="AL62" s="183"/>
      <c r="AM62" s="183"/>
      <c r="AN62" s="183"/>
      <c r="AO62" s="183"/>
      <c r="AP62" s="168"/>
      <c r="AQ62" s="168"/>
      <c r="AR62" s="182"/>
      <c r="AS62" s="183"/>
      <c r="AT62" s="183"/>
      <c r="AU62" s="183"/>
      <c r="AW62" s="51"/>
      <c r="AX62" s="51"/>
      <c r="AY62" s="51"/>
      <c r="AZ62" s="51"/>
    </row>
    <row r="63" spans="1:52" s="158" customFormat="1" ht="15" customHeight="1" x14ac:dyDescent="0.3">
      <c r="A63" s="19"/>
      <c r="B63" s="182"/>
      <c r="C63" s="183">
        <f t="shared" si="2"/>
        <v>5.1999999999999975</v>
      </c>
      <c r="D63" s="202" t="e">
        <f>15+[2]!STEPLOAD(5)</f>
        <v>#NAME?</v>
      </c>
      <c r="E63" s="183" t="e">
        <f t="shared" si="3"/>
        <v>#NAME?</v>
      </c>
      <c r="F63" s="183">
        <f t="shared" si="4"/>
        <v>0.5</v>
      </c>
      <c r="G63" s="183">
        <f>5</f>
        <v>5</v>
      </c>
      <c r="H63" s="183">
        <f>60</f>
        <v>60</v>
      </c>
      <c r="I63" s="183">
        <f t="shared" si="5"/>
        <v>0.9</v>
      </c>
      <c r="J63" s="183">
        <f>1</f>
        <v>1</v>
      </c>
      <c r="K63" s="183">
        <f t="shared" si="6"/>
        <v>4.1870000000000003</v>
      </c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68"/>
      <c r="AD63" s="19"/>
      <c r="AE63" s="184"/>
      <c r="AF63" s="183" t="e">
        <f t="shared" si="7"/>
        <v>#NAME?</v>
      </c>
      <c r="AG63" s="183"/>
      <c r="AH63" s="183"/>
      <c r="AI63" s="183"/>
      <c r="AJ63" s="183"/>
      <c r="AK63" s="183"/>
      <c r="AL63" s="183"/>
      <c r="AM63" s="183"/>
      <c r="AN63" s="183"/>
      <c r="AO63" s="183"/>
      <c r="AP63" s="168"/>
      <c r="AQ63" s="168"/>
      <c r="AR63" s="182"/>
      <c r="AS63" s="183"/>
      <c r="AT63" s="183"/>
      <c r="AU63" s="183"/>
      <c r="AW63" s="51"/>
      <c r="AX63" s="51"/>
      <c r="AY63" s="51"/>
      <c r="AZ63" s="51"/>
    </row>
    <row r="64" spans="1:52" s="158" customFormat="1" ht="15" customHeight="1" x14ac:dyDescent="0.3">
      <c r="A64" s="19"/>
      <c r="B64" s="182"/>
      <c r="C64" s="183">
        <f t="shared" si="2"/>
        <v>5.2999999999999972</v>
      </c>
      <c r="D64" s="202" t="e">
        <f>15+[2]!STEPLOAD(5)</f>
        <v>#NAME?</v>
      </c>
      <c r="E64" s="183" t="e">
        <f t="shared" si="3"/>
        <v>#NAME?</v>
      </c>
      <c r="F64" s="183">
        <f t="shared" si="4"/>
        <v>0.5</v>
      </c>
      <c r="G64" s="183">
        <f>5</f>
        <v>5</v>
      </c>
      <c r="H64" s="183">
        <f>60</f>
        <v>60</v>
      </c>
      <c r="I64" s="183">
        <f t="shared" si="5"/>
        <v>0.9</v>
      </c>
      <c r="J64" s="183">
        <f>1</f>
        <v>1</v>
      </c>
      <c r="K64" s="183">
        <f t="shared" si="6"/>
        <v>4.1870000000000003</v>
      </c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68"/>
      <c r="AD64" s="19"/>
      <c r="AE64" s="184"/>
      <c r="AF64" s="183" t="e">
        <f t="shared" si="7"/>
        <v>#NAME?</v>
      </c>
      <c r="AG64" s="183"/>
      <c r="AH64" s="183"/>
      <c r="AI64" s="183"/>
      <c r="AJ64" s="183"/>
      <c r="AK64" s="183"/>
      <c r="AL64" s="183"/>
      <c r="AM64" s="183"/>
      <c r="AN64" s="183"/>
      <c r="AO64" s="183"/>
      <c r="AP64" s="168"/>
      <c r="AQ64" s="168"/>
      <c r="AR64" s="182"/>
      <c r="AS64" s="183"/>
      <c r="AT64" s="183"/>
      <c r="AU64" s="183"/>
      <c r="AW64" s="51"/>
      <c r="AX64" s="51"/>
      <c r="AY64" s="51"/>
      <c r="AZ64" s="51"/>
    </row>
    <row r="65" spans="1:52" s="158" customFormat="1" ht="15" customHeight="1" x14ac:dyDescent="0.3">
      <c r="A65" s="19"/>
      <c r="B65" s="182"/>
      <c r="C65" s="183">
        <f t="shared" si="2"/>
        <v>5.3999999999999968</v>
      </c>
      <c r="D65" s="202" t="e">
        <f>15+[2]!STEPLOAD(5)</f>
        <v>#NAME?</v>
      </c>
      <c r="E65" s="183" t="e">
        <f t="shared" si="3"/>
        <v>#NAME?</v>
      </c>
      <c r="F65" s="183">
        <f t="shared" si="4"/>
        <v>0.5</v>
      </c>
      <c r="G65" s="183">
        <f>5</f>
        <v>5</v>
      </c>
      <c r="H65" s="183">
        <f>60</f>
        <v>60</v>
      </c>
      <c r="I65" s="183">
        <f t="shared" si="5"/>
        <v>0.9</v>
      </c>
      <c r="J65" s="183">
        <f>1</f>
        <v>1</v>
      </c>
      <c r="K65" s="183">
        <f t="shared" si="6"/>
        <v>4.1870000000000003</v>
      </c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68"/>
      <c r="AD65" s="19"/>
      <c r="AE65" s="184"/>
      <c r="AF65" s="183" t="e">
        <f t="shared" si="7"/>
        <v>#NAME?</v>
      </c>
      <c r="AG65" s="183"/>
      <c r="AH65" s="183"/>
      <c r="AI65" s="183"/>
      <c r="AJ65" s="183"/>
      <c r="AK65" s="183"/>
      <c r="AL65" s="183"/>
      <c r="AM65" s="183"/>
      <c r="AN65" s="183"/>
      <c r="AO65" s="183"/>
      <c r="AP65" s="168"/>
      <c r="AQ65" s="168"/>
      <c r="AR65" s="182"/>
      <c r="AS65" s="183"/>
      <c r="AT65" s="183"/>
      <c r="AU65" s="183"/>
      <c r="AW65" s="51"/>
      <c r="AX65" s="51"/>
      <c r="AY65" s="51"/>
      <c r="AZ65" s="51"/>
    </row>
    <row r="66" spans="1:52" s="158" customFormat="1" ht="15" customHeight="1" x14ac:dyDescent="0.3">
      <c r="A66" s="19"/>
      <c r="B66" s="182"/>
      <c r="C66" s="183">
        <f t="shared" si="2"/>
        <v>5.4999999999999964</v>
      </c>
      <c r="D66" s="202" t="e">
        <f>15+[2]!STEPLOAD(5)</f>
        <v>#NAME?</v>
      </c>
      <c r="E66" s="183" t="e">
        <f t="shared" si="3"/>
        <v>#NAME?</v>
      </c>
      <c r="F66" s="183">
        <f t="shared" si="4"/>
        <v>0.5</v>
      </c>
      <c r="G66" s="183">
        <f>5</f>
        <v>5</v>
      </c>
      <c r="H66" s="183">
        <f>60</f>
        <v>60</v>
      </c>
      <c r="I66" s="183">
        <f t="shared" si="5"/>
        <v>0.9</v>
      </c>
      <c r="J66" s="183">
        <f>1</f>
        <v>1</v>
      </c>
      <c r="K66" s="183">
        <f t="shared" si="6"/>
        <v>4.1870000000000003</v>
      </c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68"/>
      <c r="AD66" s="19"/>
      <c r="AE66" s="184"/>
      <c r="AF66" s="183" t="e">
        <f t="shared" si="7"/>
        <v>#NAME?</v>
      </c>
      <c r="AG66" s="183"/>
      <c r="AH66" s="183"/>
      <c r="AI66" s="183"/>
      <c r="AJ66" s="183"/>
      <c r="AK66" s="183"/>
      <c r="AL66" s="183"/>
      <c r="AM66" s="183"/>
      <c r="AN66" s="183"/>
      <c r="AO66" s="183"/>
      <c r="AP66" s="168"/>
      <c r="AQ66" s="168"/>
      <c r="AR66" s="182"/>
      <c r="AS66" s="183"/>
      <c r="AT66" s="183"/>
      <c r="AU66" s="183"/>
      <c r="AW66" s="51"/>
      <c r="AX66" s="51"/>
      <c r="AY66" s="51"/>
      <c r="AZ66" s="51"/>
    </row>
    <row r="67" spans="1:52" s="158" customFormat="1" ht="15" customHeight="1" x14ac:dyDescent="0.3">
      <c r="A67" s="19"/>
      <c r="B67" s="182"/>
      <c r="C67" s="183">
        <f t="shared" si="2"/>
        <v>5.5999999999999961</v>
      </c>
      <c r="D67" s="202" t="e">
        <f>15+[2]!STEPLOAD(5)</f>
        <v>#NAME?</v>
      </c>
      <c r="E67" s="183" t="e">
        <f t="shared" si="3"/>
        <v>#NAME?</v>
      </c>
      <c r="F67" s="183">
        <f t="shared" si="4"/>
        <v>0.5</v>
      </c>
      <c r="G67" s="183">
        <f>5</f>
        <v>5</v>
      </c>
      <c r="H67" s="183">
        <f>60</f>
        <v>60</v>
      </c>
      <c r="I67" s="183">
        <f t="shared" si="5"/>
        <v>0.9</v>
      </c>
      <c r="J67" s="183">
        <f>1</f>
        <v>1</v>
      </c>
      <c r="K67" s="183">
        <f t="shared" si="6"/>
        <v>4.1870000000000003</v>
      </c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68"/>
      <c r="AD67" s="19"/>
      <c r="AE67" s="184"/>
      <c r="AF67" s="183" t="e">
        <f t="shared" si="7"/>
        <v>#NAME?</v>
      </c>
      <c r="AG67" s="183"/>
      <c r="AH67" s="183"/>
      <c r="AI67" s="183"/>
      <c r="AJ67" s="183"/>
      <c r="AK67" s="183"/>
      <c r="AL67" s="183"/>
      <c r="AM67" s="183"/>
      <c r="AN67" s="183"/>
      <c r="AO67" s="183"/>
      <c r="AP67" s="168"/>
      <c r="AQ67" s="168"/>
      <c r="AR67" s="182"/>
      <c r="AS67" s="183"/>
      <c r="AT67" s="183"/>
      <c r="AU67" s="183"/>
      <c r="AW67" s="51"/>
      <c r="AX67" s="51"/>
      <c r="AY67" s="51"/>
      <c r="AZ67" s="51"/>
    </row>
    <row r="68" spans="1:52" s="158" customFormat="1" ht="15" customHeight="1" x14ac:dyDescent="0.3">
      <c r="A68" s="19"/>
      <c r="B68" s="182"/>
      <c r="C68" s="183">
        <f t="shared" si="2"/>
        <v>5.6999999999999957</v>
      </c>
      <c r="D68" s="202" t="e">
        <f>15+[2]!STEPLOAD(5)</f>
        <v>#NAME?</v>
      </c>
      <c r="E68" s="183" t="e">
        <f t="shared" si="3"/>
        <v>#NAME?</v>
      </c>
      <c r="F68" s="183">
        <f t="shared" si="4"/>
        <v>0.5</v>
      </c>
      <c r="G68" s="183">
        <f>5</f>
        <v>5</v>
      </c>
      <c r="H68" s="183">
        <f>60</f>
        <v>60</v>
      </c>
      <c r="I68" s="183">
        <f t="shared" si="5"/>
        <v>0.9</v>
      </c>
      <c r="J68" s="183">
        <f>1</f>
        <v>1</v>
      </c>
      <c r="K68" s="183">
        <f t="shared" si="6"/>
        <v>4.1870000000000003</v>
      </c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68"/>
      <c r="AD68" s="19"/>
      <c r="AE68" s="184"/>
      <c r="AF68" s="183" t="e">
        <f t="shared" si="7"/>
        <v>#NAME?</v>
      </c>
      <c r="AG68" s="183"/>
      <c r="AH68" s="183"/>
      <c r="AI68" s="183"/>
      <c r="AJ68" s="183"/>
      <c r="AK68" s="183"/>
      <c r="AL68" s="183"/>
      <c r="AM68" s="183"/>
      <c r="AN68" s="183"/>
      <c r="AO68" s="183"/>
      <c r="AP68" s="168"/>
      <c r="AQ68" s="168"/>
      <c r="AR68" s="182"/>
      <c r="AS68" s="183"/>
      <c r="AT68" s="183"/>
      <c r="AU68" s="183"/>
      <c r="AW68" s="51"/>
      <c r="AX68" s="51"/>
      <c r="AY68" s="51"/>
      <c r="AZ68" s="51"/>
    </row>
    <row r="69" spans="1:52" s="158" customFormat="1" ht="15" customHeight="1" x14ac:dyDescent="0.3">
      <c r="A69" s="19"/>
      <c r="B69" s="182"/>
      <c r="C69" s="183">
        <f t="shared" si="2"/>
        <v>5.7999999999999954</v>
      </c>
      <c r="D69" s="202" t="e">
        <f>15+[2]!STEPLOAD(5)</f>
        <v>#NAME?</v>
      </c>
      <c r="E69" s="183" t="e">
        <f t="shared" si="3"/>
        <v>#NAME?</v>
      </c>
      <c r="F69" s="183">
        <f t="shared" si="4"/>
        <v>0.5</v>
      </c>
      <c r="G69" s="183">
        <f>5</f>
        <v>5</v>
      </c>
      <c r="H69" s="183">
        <f>60</f>
        <v>60</v>
      </c>
      <c r="I69" s="183">
        <f t="shared" si="5"/>
        <v>0.9</v>
      </c>
      <c r="J69" s="183">
        <f>1</f>
        <v>1</v>
      </c>
      <c r="K69" s="183">
        <f t="shared" si="6"/>
        <v>4.1870000000000003</v>
      </c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68"/>
      <c r="AD69" s="19"/>
      <c r="AE69" s="184"/>
      <c r="AF69" s="183" t="e">
        <f t="shared" si="7"/>
        <v>#NAME?</v>
      </c>
      <c r="AG69" s="183"/>
      <c r="AH69" s="183"/>
      <c r="AI69" s="183"/>
      <c r="AJ69" s="183"/>
      <c r="AK69" s="183"/>
      <c r="AL69" s="183"/>
      <c r="AM69" s="183"/>
      <c r="AN69" s="183"/>
      <c r="AO69" s="183"/>
      <c r="AP69" s="168"/>
      <c r="AQ69" s="168"/>
      <c r="AR69" s="182"/>
      <c r="AS69" s="183"/>
      <c r="AT69" s="183"/>
      <c r="AU69" s="183"/>
      <c r="AW69" s="51"/>
      <c r="AX69" s="51"/>
      <c r="AY69" s="51"/>
      <c r="AZ69" s="51"/>
    </row>
    <row r="70" spans="1:52" s="158" customFormat="1" ht="15" customHeight="1" x14ac:dyDescent="0.3">
      <c r="A70" s="19"/>
      <c r="B70" s="182"/>
      <c r="C70" s="183">
        <f t="shared" si="2"/>
        <v>5.899999999999995</v>
      </c>
      <c r="D70" s="202" t="e">
        <f>15+[2]!STEPLOAD(5)</f>
        <v>#NAME?</v>
      </c>
      <c r="E70" s="183" t="e">
        <f t="shared" si="3"/>
        <v>#NAME?</v>
      </c>
      <c r="F70" s="183">
        <f t="shared" si="4"/>
        <v>0.5</v>
      </c>
      <c r="G70" s="183">
        <f>5</f>
        <v>5</v>
      </c>
      <c r="H70" s="183">
        <f>60</f>
        <v>60</v>
      </c>
      <c r="I70" s="183">
        <f t="shared" si="5"/>
        <v>0.9</v>
      </c>
      <c r="J70" s="183">
        <f>1</f>
        <v>1</v>
      </c>
      <c r="K70" s="183">
        <f t="shared" si="6"/>
        <v>4.1870000000000003</v>
      </c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68"/>
      <c r="AD70" s="19"/>
      <c r="AE70" s="184"/>
      <c r="AF70" s="183" t="e">
        <f t="shared" si="7"/>
        <v>#NAME?</v>
      </c>
      <c r="AG70" s="183"/>
      <c r="AH70" s="183"/>
      <c r="AI70" s="183"/>
      <c r="AJ70" s="183"/>
      <c r="AK70" s="183"/>
      <c r="AL70" s="183"/>
      <c r="AM70" s="183"/>
      <c r="AN70" s="183"/>
      <c r="AO70" s="183"/>
      <c r="AP70" s="168"/>
      <c r="AQ70" s="168"/>
      <c r="AR70" s="182"/>
      <c r="AS70" s="183"/>
      <c r="AT70" s="183"/>
      <c r="AU70" s="183"/>
      <c r="AW70" s="51"/>
      <c r="AX70" s="51"/>
      <c r="AY70" s="51"/>
      <c r="AZ70" s="51"/>
    </row>
    <row r="71" spans="1:52" s="158" customFormat="1" ht="15" customHeight="1" x14ac:dyDescent="0.3">
      <c r="A71" s="19"/>
      <c r="B71" s="182"/>
      <c r="C71" s="183">
        <f t="shared" si="2"/>
        <v>5.9999999999999947</v>
      </c>
      <c r="D71" s="202" t="e">
        <f>15+[2]!STEPLOAD(5)</f>
        <v>#NAME?</v>
      </c>
      <c r="E71" s="183" t="e">
        <f t="shared" si="3"/>
        <v>#NAME?</v>
      </c>
      <c r="F71" s="183">
        <f t="shared" si="4"/>
        <v>0.5</v>
      </c>
      <c r="G71" s="183">
        <f>5</f>
        <v>5</v>
      </c>
      <c r="H71" s="183">
        <f>60</f>
        <v>60</v>
      </c>
      <c r="I71" s="183">
        <f t="shared" si="5"/>
        <v>0.9</v>
      </c>
      <c r="J71" s="183">
        <f>1</f>
        <v>1</v>
      </c>
      <c r="K71" s="183">
        <f t="shared" si="6"/>
        <v>4.1870000000000003</v>
      </c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68"/>
      <c r="AD71" s="19"/>
      <c r="AE71" s="184"/>
      <c r="AF71" s="183" t="e">
        <f t="shared" si="7"/>
        <v>#NAME?</v>
      </c>
      <c r="AG71" s="183"/>
      <c r="AH71" s="183"/>
      <c r="AI71" s="183"/>
      <c r="AJ71" s="183"/>
      <c r="AK71" s="183"/>
      <c r="AL71" s="183"/>
      <c r="AM71" s="183"/>
      <c r="AN71" s="183"/>
      <c r="AO71" s="183"/>
      <c r="AP71" s="168"/>
      <c r="AQ71" s="168"/>
      <c r="AR71" s="182"/>
      <c r="AS71" s="183"/>
      <c r="AT71" s="183"/>
      <c r="AU71" s="183"/>
      <c r="AW71" s="51"/>
      <c r="AX71" s="51"/>
      <c r="AY71" s="51"/>
      <c r="AZ71" s="51"/>
    </row>
    <row r="72" spans="1:52" s="158" customFormat="1" ht="15" customHeight="1" x14ac:dyDescent="0.3">
      <c r="A72" s="19"/>
      <c r="B72" s="182"/>
      <c r="C72" s="183">
        <f t="shared" si="2"/>
        <v>6.0999999999999943</v>
      </c>
      <c r="D72" s="202" t="e">
        <f>15+[2]!STEPLOAD(5)</f>
        <v>#NAME?</v>
      </c>
      <c r="E72" s="183" t="e">
        <f t="shared" si="3"/>
        <v>#NAME?</v>
      </c>
      <c r="F72" s="183">
        <f t="shared" si="4"/>
        <v>0.5</v>
      </c>
      <c r="G72" s="183">
        <f>5</f>
        <v>5</v>
      </c>
      <c r="H72" s="183">
        <f>60</f>
        <v>60</v>
      </c>
      <c r="I72" s="183">
        <f t="shared" si="5"/>
        <v>0.9</v>
      </c>
      <c r="J72" s="183">
        <f>1</f>
        <v>1</v>
      </c>
      <c r="K72" s="183">
        <f t="shared" si="6"/>
        <v>4.1870000000000003</v>
      </c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68"/>
      <c r="AD72" s="19"/>
      <c r="AE72" s="184"/>
      <c r="AF72" s="183" t="e">
        <f t="shared" si="7"/>
        <v>#NAME?</v>
      </c>
      <c r="AG72" s="183"/>
      <c r="AH72" s="183"/>
      <c r="AI72" s="183"/>
      <c r="AJ72" s="183"/>
      <c r="AK72" s="183"/>
      <c r="AL72" s="183"/>
      <c r="AM72" s="183"/>
      <c r="AN72" s="183"/>
      <c r="AO72" s="183"/>
      <c r="AP72" s="168"/>
      <c r="AQ72" s="168"/>
      <c r="AR72" s="182"/>
      <c r="AS72" s="183"/>
      <c r="AT72" s="183"/>
      <c r="AU72" s="183"/>
      <c r="AW72" s="51"/>
      <c r="AX72" s="51"/>
      <c r="AY72" s="51"/>
      <c r="AZ72" s="51"/>
    </row>
    <row r="73" spans="1:52" s="158" customFormat="1" ht="15" customHeight="1" x14ac:dyDescent="0.3">
      <c r="A73" s="19"/>
      <c r="B73" s="182"/>
      <c r="C73" s="183">
        <f t="shared" si="2"/>
        <v>6.199999999999994</v>
      </c>
      <c r="D73" s="202" t="e">
        <f>15+[2]!STEPLOAD(5)</f>
        <v>#NAME?</v>
      </c>
      <c r="E73" s="183" t="e">
        <f t="shared" si="3"/>
        <v>#NAME?</v>
      </c>
      <c r="F73" s="183">
        <f t="shared" si="4"/>
        <v>0.5</v>
      </c>
      <c r="G73" s="183">
        <f>5</f>
        <v>5</v>
      </c>
      <c r="H73" s="183">
        <f>60</f>
        <v>60</v>
      </c>
      <c r="I73" s="183">
        <f t="shared" si="5"/>
        <v>0.9</v>
      </c>
      <c r="J73" s="183">
        <f>1</f>
        <v>1</v>
      </c>
      <c r="K73" s="183">
        <f t="shared" si="6"/>
        <v>4.1870000000000003</v>
      </c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68"/>
      <c r="AD73" s="19"/>
      <c r="AE73" s="184"/>
      <c r="AF73" s="183" t="e">
        <f t="shared" si="7"/>
        <v>#NAME?</v>
      </c>
      <c r="AG73" s="183"/>
      <c r="AH73" s="183"/>
      <c r="AI73" s="183"/>
      <c r="AJ73" s="183"/>
      <c r="AK73" s="183"/>
      <c r="AL73" s="183"/>
      <c r="AM73" s="183"/>
      <c r="AN73" s="183"/>
      <c r="AO73" s="183"/>
      <c r="AP73" s="168"/>
      <c r="AQ73" s="168"/>
      <c r="AR73" s="182"/>
      <c r="AS73" s="183"/>
      <c r="AT73" s="183"/>
      <c r="AU73" s="183"/>
      <c r="AW73" s="51"/>
      <c r="AX73" s="51"/>
      <c r="AY73" s="51"/>
      <c r="AZ73" s="51"/>
    </row>
    <row r="74" spans="1:52" s="158" customFormat="1" ht="15" customHeight="1" x14ac:dyDescent="0.3">
      <c r="A74" s="19"/>
      <c r="B74" s="182"/>
      <c r="C74" s="183">
        <f t="shared" si="2"/>
        <v>6.2999999999999936</v>
      </c>
      <c r="D74" s="202" t="e">
        <f>15+[2]!STEPLOAD(5)</f>
        <v>#NAME?</v>
      </c>
      <c r="E74" s="183" t="e">
        <f t="shared" si="3"/>
        <v>#NAME?</v>
      </c>
      <c r="F74" s="183">
        <f t="shared" si="4"/>
        <v>0.5</v>
      </c>
      <c r="G74" s="183">
        <f>5</f>
        <v>5</v>
      </c>
      <c r="H74" s="183">
        <f>60</f>
        <v>60</v>
      </c>
      <c r="I74" s="183">
        <f t="shared" si="5"/>
        <v>0.9</v>
      </c>
      <c r="J74" s="183">
        <f>1</f>
        <v>1</v>
      </c>
      <c r="K74" s="183">
        <f t="shared" si="6"/>
        <v>4.1870000000000003</v>
      </c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68"/>
      <c r="AD74" s="19"/>
      <c r="AE74" s="184"/>
      <c r="AF74" s="183" t="e">
        <f t="shared" si="7"/>
        <v>#NAME?</v>
      </c>
      <c r="AG74" s="183"/>
      <c r="AH74" s="183"/>
      <c r="AI74" s="183"/>
      <c r="AJ74" s="183"/>
      <c r="AK74" s="183"/>
      <c r="AL74" s="183"/>
      <c r="AM74" s="183"/>
      <c r="AN74" s="183"/>
      <c r="AO74" s="183"/>
      <c r="AP74" s="168"/>
      <c r="AQ74" s="168"/>
      <c r="AR74" s="182"/>
      <c r="AS74" s="183"/>
      <c r="AT74" s="183"/>
      <c r="AU74" s="183"/>
      <c r="AW74" s="51"/>
      <c r="AX74" s="51"/>
      <c r="AY74" s="51"/>
      <c r="AZ74" s="51"/>
    </row>
    <row r="75" spans="1:52" s="158" customFormat="1" ht="15" customHeight="1" x14ac:dyDescent="0.3">
      <c r="A75" s="19"/>
      <c r="B75" s="182"/>
      <c r="C75" s="183">
        <f t="shared" si="2"/>
        <v>6.3999999999999932</v>
      </c>
      <c r="D75" s="202" t="e">
        <f>15+[2]!STEPLOAD(5)</f>
        <v>#NAME?</v>
      </c>
      <c r="E75" s="183" t="e">
        <f t="shared" si="3"/>
        <v>#NAME?</v>
      </c>
      <c r="F75" s="183">
        <f t="shared" si="4"/>
        <v>0.5</v>
      </c>
      <c r="G75" s="183">
        <f>5</f>
        <v>5</v>
      </c>
      <c r="H75" s="183">
        <f>60</f>
        <v>60</v>
      </c>
      <c r="I75" s="183">
        <f t="shared" si="5"/>
        <v>0.9</v>
      </c>
      <c r="J75" s="183">
        <f>1</f>
        <v>1</v>
      </c>
      <c r="K75" s="183">
        <f t="shared" si="6"/>
        <v>4.1870000000000003</v>
      </c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68"/>
      <c r="AD75" s="19"/>
      <c r="AE75" s="184"/>
      <c r="AF75" s="183" t="e">
        <f t="shared" si="7"/>
        <v>#NAME?</v>
      </c>
      <c r="AG75" s="183"/>
      <c r="AH75" s="183"/>
      <c r="AI75" s="183"/>
      <c r="AJ75" s="183"/>
      <c r="AK75" s="183"/>
      <c r="AL75" s="183"/>
      <c r="AM75" s="183"/>
      <c r="AN75" s="183"/>
      <c r="AO75" s="183"/>
      <c r="AP75" s="168"/>
      <c r="AQ75" s="168"/>
      <c r="AR75" s="182"/>
      <c r="AS75" s="183"/>
      <c r="AT75" s="183"/>
      <c r="AU75" s="183"/>
      <c r="AW75" s="51"/>
      <c r="AX75" s="51"/>
      <c r="AY75" s="51"/>
      <c r="AZ75" s="51"/>
    </row>
    <row r="76" spans="1:52" s="158" customFormat="1" ht="15" customHeight="1" x14ac:dyDescent="0.3">
      <c r="A76" s="19"/>
      <c r="B76" s="182"/>
      <c r="C76" s="183">
        <f t="shared" ref="C76:C139" si="8">C75+IntegrationStep</f>
        <v>6.4999999999999929</v>
      </c>
      <c r="D76" s="202" t="e">
        <f>15+[2]!STEPLOAD(5)</f>
        <v>#NAME?</v>
      </c>
      <c r="E76" s="183" t="e">
        <f t="shared" si="3"/>
        <v>#NAME?</v>
      </c>
      <c r="F76" s="183">
        <f t="shared" si="4"/>
        <v>0.5</v>
      </c>
      <c r="G76" s="183">
        <f>5</f>
        <v>5</v>
      </c>
      <c r="H76" s="183">
        <f>60</f>
        <v>60</v>
      </c>
      <c r="I76" s="183">
        <f t="shared" si="5"/>
        <v>0.9</v>
      </c>
      <c r="J76" s="183">
        <f>1</f>
        <v>1</v>
      </c>
      <c r="K76" s="183">
        <f t="shared" si="6"/>
        <v>4.1870000000000003</v>
      </c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68"/>
      <c r="AD76" s="19"/>
      <c r="AE76" s="184"/>
      <c r="AF76" s="183" t="e">
        <f t="shared" si="7"/>
        <v>#NAME?</v>
      </c>
      <c r="AG76" s="183"/>
      <c r="AH76" s="183"/>
      <c r="AI76" s="183"/>
      <c r="AJ76" s="183"/>
      <c r="AK76" s="183"/>
      <c r="AL76" s="183"/>
      <c r="AM76" s="183"/>
      <c r="AN76" s="183"/>
      <c r="AO76" s="183"/>
      <c r="AP76" s="168"/>
      <c r="AQ76" s="168"/>
      <c r="AR76" s="182"/>
      <c r="AS76" s="183"/>
      <c r="AT76" s="183"/>
      <c r="AU76" s="183"/>
      <c r="AW76" s="51"/>
      <c r="AX76" s="51"/>
      <c r="AY76" s="51"/>
      <c r="AZ76" s="51"/>
    </row>
    <row r="77" spans="1:52" s="158" customFormat="1" ht="15" customHeight="1" x14ac:dyDescent="0.3">
      <c r="A77" s="19"/>
      <c r="B77" s="182"/>
      <c r="C77" s="183">
        <f t="shared" si="8"/>
        <v>6.5999999999999925</v>
      </c>
      <c r="D77" s="202" t="e">
        <f>15+[2]!STEPLOAD(5)</f>
        <v>#NAME?</v>
      </c>
      <c r="E77" s="183" t="e">
        <f t="shared" ref="E77:E140" si="9">E76+(C77-C76)*AF76</f>
        <v>#NAME?</v>
      </c>
      <c r="F77" s="183">
        <f t="shared" ref="F77:F140" si="10">0.5</f>
        <v>0.5</v>
      </c>
      <c r="G77" s="183">
        <f>5</f>
        <v>5</v>
      </c>
      <c r="H77" s="183">
        <f>60</f>
        <v>60</v>
      </c>
      <c r="I77" s="183">
        <f t="shared" ref="I77:I140" si="11">0.9</f>
        <v>0.9</v>
      </c>
      <c r="J77" s="183">
        <f>1</f>
        <v>1</v>
      </c>
      <c r="K77" s="183">
        <f t="shared" ref="K77:K140" si="12">4.187</f>
        <v>4.1870000000000003</v>
      </c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68"/>
      <c r="AD77" s="19"/>
      <c r="AE77" s="184"/>
      <c r="AF77" s="183" t="e">
        <f t="shared" ref="AF77:AF140" si="13">F77/G77*(D77-E77)+H77*I77/G77/J77/K77</f>
        <v>#NAME?</v>
      </c>
      <c r="AG77" s="183"/>
      <c r="AH77" s="183"/>
      <c r="AI77" s="183"/>
      <c r="AJ77" s="183"/>
      <c r="AK77" s="183"/>
      <c r="AL77" s="183"/>
      <c r="AM77" s="183"/>
      <c r="AN77" s="183"/>
      <c r="AO77" s="183"/>
      <c r="AP77" s="168"/>
      <c r="AQ77" s="168"/>
      <c r="AR77" s="182"/>
      <c r="AS77" s="183"/>
      <c r="AT77" s="183"/>
      <c r="AU77" s="183"/>
      <c r="AW77" s="51"/>
      <c r="AX77" s="51"/>
      <c r="AY77" s="51"/>
      <c r="AZ77" s="51"/>
    </row>
    <row r="78" spans="1:52" s="158" customFormat="1" ht="15" customHeight="1" x14ac:dyDescent="0.3">
      <c r="A78" s="19"/>
      <c r="B78" s="182"/>
      <c r="C78" s="183">
        <f t="shared" si="8"/>
        <v>6.6999999999999922</v>
      </c>
      <c r="D78" s="202" t="e">
        <f>15+[2]!STEPLOAD(5)</f>
        <v>#NAME?</v>
      </c>
      <c r="E78" s="183" t="e">
        <f t="shared" si="9"/>
        <v>#NAME?</v>
      </c>
      <c r="F78" s="183">
        <f t="shared" si="10"/>
        <v>0.5</v>
      </c>
      <c r="G78" s="183">
        <f>5</f>
        <v>5</v>
      </c>
      <c r="H78" s="183">
        <f>60</f>
        <v>60</v>
      </c>
      <c r="I78" s="183">
        <f t="shared" si="11"/>
        <v>0.9</v>
      </c>
      <c r="J78" s="183">
        <f>1</f>
        <v>1</v>
      </c>
      <c r="K78" s="183">
        <f t="shared" si="12"/>
        <v>4.1870000000000003</v>
      </c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68"/>
      <c r="AD78" s="19"/>
      <c r="AE78" s="184"/>
      <c r="AF78" s="183" t="e">
        <f t="shared" si="13"/>
        <v>#NAME?</v>
      </c>
      <c r="AG78" s="183"/>
      <c r="AH78" s="183"/>
      <c r="AI78" s="183"/>
      <c r="AJ78" s="183"/>
      <c r="AK78" s="183"/>
      <c r="AL78" s="183"/>
      <c r="AM78" s="183"/>
      <c r="AN78" s="183"/>
      <c r="AO78" s="183"/>
      <c r="AP78" s="168"/>
      <c r="AQ78" s="168"/>
      <c r="AR78" s="182"/>
      <c r="AS78" s="183"/>
      <c r="AT78" s="183"/>
      <c r="AU78" s="183"/>
      <c r="AW78" s="51"/>
      <c r="AX78" s="51"/>
      <c r="AY78" s="51"/>
      <c r="AZ78" s="51"/>
    </row>
    <row r="79" spans="1:52" s="158" customFormat="1" ht="15" customHeight="1" x14ac:dyDescent="0.3">
      <c r="A79" s="19"/>
      <c r="B79" s="182"/>
      <c r="C79" s="183">
        <f t="shared" si="8"/>
        <v>6.7999999999999918</v>
      </c>
      <c r="D79" s="202" t="e">
        <f>15+[2]!STEPLOAD(5)</f>
        <v>#NAME?</v>
      </c>
      <c r="E79" s="183" t="e">
        <f t="shared" si="9"/>
        <v>#NAME?</v>
      </c>
      <c r="F79" s="183">
        <f t="shared" si="10"/>
        <v>0.5</v>
      </c>
      <c r="G79" s="183">
        <f>5</f>
        <v>5</v>
      </c>
      <c r="H79" s="183">
        <f>60</f>
        <v>60</v>
      </c>
      <c r="I79" s="183">
        <f t="shared" si="11"/>
        <v>0.9</v>
      </c>
      <c r="J79" s="183">
        <f>1</f>
        <v>1</v>
      </c>
      <c r="K79" s="183">
        <f t="shared" si="12"/>
        <v>4.1870000000000003</v>
      </c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68"/>
      <c r="AD79" s="19"/>
      <c r="AE79" s="184"/>
      <c r="AF79" s="183" t="e">
        <f t="shared" si="13"/>
        <v>#NAME?</v>
      </c>
      <c r="AG79" s="183"/>
      <c r="AH79" s="183"/>
      <c r="AI79" s="183"/>
      <c r="AJ79" s="183"/>
      <c r="AK79" s="183"/>
      <c r="AL79" s="183"/>
      <c r="AM79" s="183"/>
      <c r="AN79" s="183"/>
      <c r="AO79" s="183"/>
      <c r="AP79" s="168"/>
      <c r="AQ79" s="168"/>
      <c r="AR79" s="182"/>
      <c r="AS79" s="183"/>
      <c r="AT79" s="183"/>
      <c r="AU79" s="183"/>
      <c r="AW79" s="51"/>
      <c r="AX79" s="51"/>
      <c r="AY79" s="51"/>
      <c r="AZ79" s="51"/>
    </row>
    <row r="80" spans="1:52" s="158" customFormat="1" ht="15" customHeight="1" x14ac:dyDescent="0.3">
      <c r="A80" s="19"/>
      <c r="B80" s="182"/>
      <c r="C80" s="183">
        <f t="shared" si="8"/>
        <v>6.8999999999999915</v>
      </c>
      <c r="D80" s="202" t="e">
        <f>15+[2]!STEPLOAD(5)</f>
        <v>#NAME?</v>
      </c>
      <c r="E80" s="183" t="e">
        <f t="shared" si="9"/>
        <v>#NAME?</v>
      </c>
      <c r="F80" s="183">
        <f t="shared" si="10"/>
        <v>0.5</v>
      </c>
      <c r="G80" s="183">
        <f>5</f>
        <v>5</v>
      </c>
      <c r="H80" s="183">
        <f>60</f>
        <v>60</v>
      </c>
      <c r="I80" s="183">
        <f t="shared" si="11"/>
        <v>0.9</v>
      </c>
      <c r="J80" s="183">
        <f>1</f>
        <v>1</v>
      </c>
      <c r="K80" s="183">
        <f t="shared" si="12"/>
        <v>4.1870000000000003</v>
      </c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68"/>
      <c r="AD80" s="19"/>
      <c r="AE80" s="184"/>
      <c r="AF80" s="183" t="e">
        <f t="shared" si="13"/>
        <v>#NAME?</v>
      </c>
      <c r="AG80" s="183"/>
      <c r="AH80" s="183"/>
      <c r="AI80" s="183"/>
      <c r="AJ80" s="183"/>
      <c r="AK80" s="183"/>
      <c r="AL80" s="183"/>
      <c r="AM80" s="183"/>
      <c r="AN80" s="183"/>
      <c r="AO80" s="183"/>
      <c r="AP80" s="168"/>
      <c r="AQ80" s="168"/>
      <c r="AR80" s="182"/>
      <c r="AS80" s="183"/>
      <c r="AT80" s="183"/>
      <c r="AU80" s="183"/>
      <c r="AW80" s="51"/>
      <c r="AX80" s="51"/>
      <c r="AY80" s="51"/>
      <c r="AZ80" s="51"/>
    </row>
    <row r="81" spans="1:52" s="158" customFormat="1" ht="15" customHeight="1" x14ac:dyDescent="0.3">
      <c r="A81" s="19"/>
      <c r="B81" s="182"/>
      <c r="C81" s="183">
        <f t="shared" si="8"/>
        <v>6.9999999999999911</v>
      </c>
      <c r="D81" s="202" t="e">
        <f>15+[2]!STEPLOAD(5)</f>
        <v>#NAME?</v>
      </c>
      <c r="E81" s="183" t="e">
        <f t="shared" si="9"/>
        <v>#NAME?</v>
      </c>
      <c r="F81" s="183">
        <f t="shared" si="10"/>
        <v>0.5</v>
      </c>
      <c r="G81" s="183">
        <f>5</f>
        <v>5</v>
      </c>
      <c r="H81" s="183">
        <f>60</f>
        <v>60</v>
      </c>
      <c r="I81" s="183">
        <f t="shared" si="11"/>
        <v>0.9</v>
      </c>
      <c r="J81" s="183">
        <f>1</f>
        <v>1</v>
      </c>
      <c r="K81" s="183">
        <f t="shared" si="12"/>
        <v>4.1870000000000003</v>
      </c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68"/>
      <c r="AD81" s="19"/>
      <c r="AE81" s="184"/>
      <c r="AF81" s="183" t="e">
        <f t="shared" si="13"/>
        <v>#NAME?</v>
      </c>
      <c r="AG81" s="183"/>
      <c r="AH81" s="183"/>
      <c r="AI81" s="183"/>
      <c r="AJ81" s="183"/>
      <c r="AK81" s="183"/>
      <c r="AL81" s="183"/>
      <c r="AM81" s="183"/>
      <c r="AN81" s="183"/>
      <c r="AO81" s="183"/>
      <c r="AP81" s="168"/>
      <c r="AQ81" s="168"/>
      <c r="AR81" s="182"/>
      <c r="AS81" s="183"/>
      <c r="AT81" s="183"/>
      <c r="AU81" s="183"/>
      <c r="AW81" s="51"/>
      <c r="AX81" s="51"/>
      <c r="AY81" s="51"/>
      <c r="AZ81" s="51"/>
    </row>
    <row r="82" spans="1:52" s="158" customFormat="1" ht="15" customHeight="1" x14ac:dyDescent="0.3">
      <c r="A82" s="19"/>
      <c r="B82" s="182"/>
      <c r="C82" s="183">
        <f t="shared" si="8"/>
        <v>7.0999999999999908</v>
      </c>
      <c r="D82" s="202" t="e">
        <f>15+[2]!STEPLOAD(5)</f>
        <v>#NAME?</v>
      </c>
      <c r="E82" s="183" t="e">
        <f t="shared" si="9"/>
        <v>#NAME?</v>
      </c>
      <c r="F82" s="183">
        <f t="shared" si="10"/>
        <v>0.5</v>
      </c>
      <c r="G82" s="183">
        <f>5</f>
        <v>5</v>
      </c>
      <c r="H82" s="183">
        <f>60</f>
        <v>60</v>
      </c>
      <c r="I82" s="183">
        <f t="shared" si="11"/>
        <v>0.9</v>
      </c>
      <c r="J82" s="183">
        <f>1</f>
        <v>1</v>
      </c>
      <c r="K82" s="183">
        <f t="shared" si="12"/>
        <v>4.1870000000000003</v>
      </c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68"/>
      <c r="AD82" s="19"/>
      <c r="AE82" s="184"/>
      <c r="AF82" s="183" t="e">
        <f t="shared" si="13"/>
        <v>#NAME?</v>
      </c>
      <c r="AG82" s="183"/>
      <c r="AH82" s="183"/>
      <c r="AI82" s="183"/>
      <c r="AJ82" s="183"/>
      <c r="AK82" s="183"/>
      <c r="AL82" s="183"/>
      <c r="AM82" s="183"/>
      <c r="AN82" s="183"/>
      <c r="AO82" s="183"/>
      <c r="AP82" s="168"/>
      <c r="AQ82" s="168"/>
      <c r="AR82" s="182"/>
      <c r="AS82" s="183"/>
      <c r="AT82" s="183"/>
      <c r="AU82" s="183"/>
      <c r="AW82" s="51"/>
      <c r="AX82" s="51"/>
      <c r="AY82" s="51"/>
      <c r="AZ82" s="51"/>
    </row>
    <row r="83" spans="1:52" s="158" customFormat="1" ht="15" customHeight="1" x14ac:dyDescent="0.3">
      <c r="A83" s="19"/>
      <c r="B83" s="182"/>
      <c r="C83" s="183">
        <f t="shared" si="8"/>
        <v>7.1999999999999904</v>
      </c>
      <c r="D83" s="202" t="e">
        <f>15+[2]!STEPLOAD(5)</f>
        <v>#NAME?</v>
      </c>
      <c r="E83" s="183" t="e">
        <f t="shared" si="9"/>
        <v>#NAME?</v>
      </c>
      <c r="F83" s="183">
        <f t="shared" si="10"/>
        <v>0.5</v>
      </c>
      <c r="G83" s="183">
        <f>5</f>
        <v>5</v>
      </c>
      <c r="H83" s="183">
        <f>60</f>
        <v>60</v>
      </c>
      <c r="I83" s="183">
        <f t="shared" si="11"/>
        <v>0.9</v>
      </c>
      <c r="J83" s="183">
        <f>1</f>
        <v>1</v>
      </c>
      <c r="K83" s="183">
        <f t="shared" si="12"/>
        <v>4.1870000000000003</v>
      </c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68"/>
      <c r="AD83" s="19"/>
      <c r="AE83" s="184"/>
      <c r="AF83" s="183" t="e">
        <f t="shared" si="13"/>
        <v>#NAME?</v>
      </c>
      <c r="AG83" s="183"/>
      <c r="AH83" s="183"/>
      <c r="AI83" s="183"/>
      <c r="AJ83" s="183"/>
      <c r="AK83" s="183"/>
      <c r="AL83" s="183"/>
      <c r="AM83" s="183"/>
      <c r="AN83" s="183"/>
      <c r="AO83" s="183"/>
      <c r="AP83" s="168"/>
      <c r="AQ83" s="168"/>
      <c r="AR83" s="182"/>
      <c r="AS83" s="183"/>
      <c r="AT83" s="183"/>
      <c r="AU83" s="183"/>
      <c r="AW83" s="51"/>
      <c r="AX83" s="51"/>
      <c r="AY83" s="51"/>
      <c r="AZ83" s="51"/>
    </row>
    <row r="84" spans="1:52" s="158" customFormat="1" ht="15" customHeight="1" x14ac:dyDescent="0.3">
      <c r="A84" s="19"/>
      <c r="B84" s="182"/>
      <c r="C84" s="183">
        <f t="shared" si="8"/>
        <v>7.2999999999999901</v>
      </c>
      <c r="D84" s="202" t="e">
        <f>15+[2]!STEPLOAD(5)</f>
        <v>#NAME?</v>
      </c>
      <c r="E84" s="183" t="e">
        <f t="shared" si="9"/>
        <v>#NAME?</v>
      </c>
      <c r="F84" s="183">
        <f t="shared" si="10"/>
        <v>0.5</v>
      </c>
      <c r="G84" s="183">
        <f>5</f>
        <v>5</v>
      </c>
      <c r="H84" s="183">
        <f>60</f>
        <v>60</v>
      </c>
      <c r="I84" s="183">
        <f t="shared" si="11"/>
        <v>0.9</v>
      </c>
      <c r="J84" s="183">
        <f>1</f>
        <v>1</v>
      </c>
      <c r="K84" s="183">
        <f t="shared" si="12"/>
        <v>4.1870000000000003</v>
      </c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68"/>
      <c r="AD84" s="19"/>
      <c r="AE84" s="184"/>
      <c r="AF84" s="183" t="e">
        <f t="shared" si="13"/>
        <v>#NAME?</v>
      </c>
      <c r="AG84" s="183"/>
      <c r="AH84" s="183"/>
      <c r="AI84" s="183"/>
      <c r="AJ84" s="183"/>
      <c r="AK84" s="183"/>
      <c r="AL84" s="183"/>
      <c r="AM84" s="183"/>
      <c r="AN84" s="183"/>
      <c r="AO84" s="183"/>
      <c r="AP84" s="168"/>
      <c r="AQ84" s="168"/>
      <c r="AR84" s="182"/>
      <c r="AS84" s="183"/>
      <c r="AT84" s="183"/>
      <c r="AU84" s="183"/>
      <c r="AW84" s="51"/>
      <c r="AX84" s="51"/>
      <c r="AY84" s="51"/>
      <c r="AZ84" s="51"/>
    </row>
    <row r="85" spans="1:52" s="158" customFormat="1" ht="15" customHeight="1" x14ac:dyDescent="0.3">
      <c r="A85" s="19"/>
      <c r="B85" s="182"/>
      <c r="C85" s="183">
        <f t="shared" si="8"/>
        <v>7.3999999999999897</v>
      </c>
      <c r="D85" s="202" t="e">
        <f>15+[2]!STEPLOAD(5)</f>
        <v>#NAME?</v>
      </c>
      <c r="E85" s="183" t="e">
        <f t="shared" si="9"/>
        <v>#NAME?</v>
      </c>
      <c r="F85" s="183">
        <f t="shared" si="10"/>
        <v>0.5</v>
      </c>
      <c r="G85" s="183">
        <f>5</f>
        <v>5</v>
      </c>
      <c r="H85" s="183">
        <f>60</f>
        <v>60</v>
      </c>
      <c r="I85" s="183">
        <f t="shared" si="11"/>
        <v>0.9</v>
      </c>
      <c r="J85" s="183">
        <f>1</f>
        <v>1</v>
      </c>
      <c r="K85" s="183">
        <f t="shared" si="12"/>
        <v>4.1870000000000003</v>
      </c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68"/>
      <c r="AD85" s="19"/>
      <c r="AE85" s="184"/>
      <c r="AF85" s="183" t="e">
        <f t="shared" si="13"/>
        <v>#NAME?</v>
      </c>
      <c r="AG85" s="183"/>
      <c r="AH85" s="183"/>
      <c r="AI85" s="183"/>
      <c r="AJ85" s="183"/>
      <c r="AK85" s="183"/>
      <c r="AL85" s="183"/>
      <c r="AM85" s="183"/>
      <c r="AN85" s="183"/>
      <c r="AO85" s="183"/>
      <c r="AP85" s="168"/>
      <c r="AQ85" s="168"/>
      <c r="AR85" s="182"/>
      <c r="AS85" s="183"/>
      <c r="AT85" s="183"/>
      <c r="AU85" s="183"/>
      <c r="AW85" s="51"/>
      <c r="AX85" s="51"/>
      <c r="AY85" s="51"/>
      <c r="AZ85" s="51"/>
    </row>
    <row r="86" spans="1:52" s="158" customFormat="1" ht="15" customHeight="1" x14ac:dyDescent="0.3">
      <c r="A86" s="19"/>
      <c r="B86" s="182"/>
      <c r="C86" s="183">
        <f t="shared" si="8"/>
        <v>7.4999999999999893</v>
      </c>
      <c r="D86" s="202" t="e">
        <f>15+[2]!STEPLOAD(5)</f>
        <v>#NAME?</v>
      </c>
      <c r="E86" s="183" t="e">
        <f t="shared" si="9"/>
        <v>#NAME?</v>
      </c>
      <c r="F86" s="183">
        <f t="shared" si="10"/>
        <v>0.5</v>
      </c>
      <c r="G86" s="183">
        <f>5</f>
        <v>5</v>
      </c>
      <c r="H86" s="183">
        <f>60</f>
        <v>60</v>
      </c>
      <c r="I86" s="183">
        <f t="shared" si="11"/>
        <v>0.9</v>
      </c>
      <c r="J86" s="183">
        <f>1</f>
        <v>1</v>
      </c>
      <c r="K86" s="183">
        <f t="shared" si="12"/>
        <v>4.1870000000000003</v>
      </c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68"/>
      <c r="AD86" s="19"/>
      <c r="AE86" s="184"/>
      <c r="AF86" s="183" t="e">
        <f t="shared" si="13"/>
        <v>#NAME?</v>
      </c>
      <c r="AG86" s="183"/>
      <c r="AH86" s="183"/>
      <c r="AI86" s="183"/>
      <c r="AJ86" s="183"/>
      <c r="AK86" s="183"/>
      <c r="AL86" s="183"/>
      <c r="AM86" s="183"/>
      <c r="AN86" s="183"/>
      <c r="AO86" s="183"/>
      <c r="AP86" s="168"/>
      <c r="AQ86" s="168"/>
      <c r="AR86" s="182"/>
      <c r="AS86" s="183"/>
      <c r="AT86" s="183"/>
      <c r="AU86" s="183"/>
      <c r="AW86" s="51"/>
      <c r="AX86" s="51"/>
      <c r="AY86" s="51"/>
      <c r="AZ86" s="51"/>
    </row>
    <row r="87" spans="1:52" s="158" customFormat="1" ht="15" customHeight="1" x14ac:dyDescent="0.3">
      <c r="A87" s="19"/>
      <c r="B87" s="182"/>
      <c r="C87" s="183">
        <f t="shared" si="8"/>
        <v>7.599999999999989</v>
      </c>
      <c r="D87" s="202" t="e">
        <f>15+[2]!STEPLOAD(5)</f>
        <v>#NAME?</v>
      </c>
      <c r="E87" s="183" t="e">
        <f t="shared" si="9"/>
        <v>#NAME?</v>
      </c>
      <c r="F87" s="183">
        <f t="shared" si="10"/>
        <v>0.5</v>
      </c>
      <c r="G87" s="183">
        <f>5</f>
        <v>5</v>
      </c>
      <c r="H87" s="183">
        <f>60</f>
        <v>60</v>
      </c>
      <c r="I87" s="183">
        <f t="shared" si="11"/>
        <v>0.9</v>
      </c>
      <c r="J87" s="183">
        <f>1</f>
        <v>1</v>
      </c>
      <c r="K87" s="183">
        <f t="shared" si="12"/>
        <v>4.1870000000000003</v>
      </c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68"/>
      <c r="AD87" s="19"/>
      <c r="AE87" s="184"/>
      <c r="AF87" s="183" t="e">
        <f t="shared" si="13"/>
        <v>#NAME?</v>
      </c>
      <c r="AG87" s="183"/>
      <c r="AH87" s="183"/>
      <c r="AI87" s="183"/>
      <c r="AJ87" s="183"/>
      <c r="AK87" s="183"/>
      <c r="AL87" s="183"/>
      <c r="AM87" s="183"/>
      <c r="AN87" s="183"/>
      <c r="AO87" s="183"/>
      <c r="AP87" s="168"/>
      <c r="AQ87" s="168"/>
      <c r="AR87" s="182"/>
      <c r="AS87" s="183"/>
      <c r="AT87" s="183"/>
      <c r="AU87" s="183"/>
      <c r="AW87" s="51"/>
      <c r="AX87" s="51"/>
      <c r="AY87" s="51"/>
      <c r="AZ87" s="51"/>
    </row>
    <row r="88" spans="1:52" s="158" customFormat="1" ht="15" customHeight="1" x14ac:dyDescent="0.3">
      <c r="A88" s="19"/>
      <c r="B88" s="182"/>
      <c r="C88" s="183">
        <f t="shared" si="8"/>
        <v>7.6999999999999886</v>
      </c>
      <c r="D88" s="202" t="e">
        <f>15+[2]!STEPLOAD(5)</f>
        <v>#NAME?</v>
      </c>
      <c r="E88" s="183" t="e">
        <f t="shared" si="9"/>
        <v>#NAME?</v>
      </c>
      <c r="F88" s="183">
        <f t="shared" si="10"/>
        <v>0.5</v>
      </c>
      <c r="G88" s="183">
        <f>5</f>
        <v>5</v>
      </c>
      <c r="H88" s="183">
        <f>60</f>
        <v>60</v>
      </c>
      <c r="I88" s="183">
        <f t="shared" si="11"/>
        <v>0.9</v>
      </c>
      <c r="J88" s="183">
        <f>1</f>
        <v>1</v>
      </c>
      <c r="K88" s="183">
        <f t="shared" si="12"/>
        <v>4.1870000000000003</v>
      </c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68"/>
      <c r="AD88" s="19"/>
      <c r="AE88" s="184"/>
      <c r="AF88" s="183" t="e">
        <f t="shared" si="13"/>
        <v>#NAME?</v>
      </c>
      <c r="AG88" s="183"/>
      <c r="AH88" s="183"/>
      <c r="AI88" s="183"/>
      <c r="AJ88" s="183"/>
      <c r="AK88" s="183"/>
      <c r="AL88" s="183"/>
      <c r="AM88" s="183"/>
      <c r="AN88" s="183"/>
      <c r="AO88" s="183"/>
      <c r="AP88" s="168"/>
      <c r="AQ88" s="168"/>
      <c r="AR88" s="182"/>
      <c r="AS88" s="183"/>
      <c r="AT88" s="183"/>
      <c r="AU88" s="183"/>
      <c r="AW88" s="51"/>
      <c r="AX88" s="51"/>
      <c r="AY88" s="51"/>
      <c r="AZ88" s="51"/>
    </row>
    <row r="89" spans="1:52" s="158" customFormat="1" ht="15" customHeight="1" x14ac:dyDescent="0.3">
      <c r="A89" s="19"/>
      <c r="B89" s="182"/>
      <c r="C89" s="183">
        <f t="shared" si="8"/>
        <v>7.7999999999999883</v>
      </c>
      <c r="D89" s="202" t="e">
        <f>15+[2]!STEPLOAD(5)</f>
        <v>#NAME?</v>
      </c>
      <c r="E89" s="183" t="e">
        <f t="shared" si="9"/>
        <v>#NAME?</v>
      </c>
      <c r="F89" s="183">
        <f t="shared" si="10"/>
        <v>0.5</v>
      </c>
      <c r="G89" s="183">
        <f>5</f>
        <v>5</v>
      </c>
      <c r="H89" s="183">
        <f>60</f>
        <v>60</v>
      </c>
      <c r="I89" s="183">
        <f t="shared" si="11"/>
        <v>0.9</v>
      </c>
      <c r="J89" s="183">
        <f>1</f>
        <v>1</v>
      </c>
      <c r="K89" s="183">
        <f t="shared" si="12"/>
        <v>4.1870000000000003</v>
      </c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68"/>
      <c r="AD89" s="19"/>
      <c r="AE89" s="184"/>
      <c r="AF89" s="183" t="e">
        <f t="shared" si="13"/>
        <v>#NAME?</v>
      </c>
      <c r="AG89" s="183"/>
      <c r="AH89" s="183"/>
      <c r="AI89" s="183"/>
      <c r="AJ89" s="183"/>
      <c r="AK89" s="183"/>
      <c r="AL89" s="183"/>
      <c r="AM89" s="183"/>
      <c r="AN89" s="183"/>
      <c r="AO89" s="183"/>
      <c r="AP89" s="168"/>
      <c r="AQ89" s="168"/>
      <c r="AR89" s="182"/>
      <c r="AS89" s="183"/>
      <c r="AT89" s="183"/>
      <c r="AU89" s="183"/>
      <c r="AW89" s="51"/>
      <c r="AX89" s="51"/>
      <c r="AY89" s="51"/>
      <c r="AZ89" s="51"/>
    </row>
    <row r="90" spans="1:52" s="158" customFormat="1" ht="15" customHeight="1" x14ac:dyDescent="0.3">
      <c r="A90" s="19"/>
      <c r="B90" s="182"/>
      <c r="C90" s="183">
        <f t="shared" si="8"/>
        <v>7.8999999999999879</v>
      </c>
      <c r="D90" s="202" t="e">
        <f>15+[2]!STEPLOAD(5)</f>
        <v>#NAME?</v>
      </c>
      <c r="E90" s="183" t="e">
        <f t="shared" si="9"/>
        <v>#NAME?</v>
      </c>
      <c r="F90" s="183">
        <f t="shared" si="10"/>
        <v>0.5</v>
      </c>
      <c r="G90" s="183">
        <f>5</f>
        <v>5</v>
      </c>
      <c r="H90" s="183">
        <f>60</f>
        <v>60</v>
      </c>
      <c r="I90" s="183">
        <f t="shared" si="11"/>
        <v>0.9</v>
      </c>
      <c r="J90" s="183">
        <f>1</f>
        <v>1</v>
      </c>
      <c r="K90" s="183">
        <f t="shared" si="12"/>
        <v>4.1870000000000003</v>
      </c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68"/>
      <c r="AD90" s="19"/>
      <c r="AE90" s="184"/>
      <c r="AF90" s="183" t="e">
        <f t="shared" si="13"/>
        <v>#NAME?</v>
      </c>
      <c r="AG90" s="183"/>
      <c r="AH90" s="183"/>
      <c r="AI90" s="183"/>
      <c r="AJ90" s="183"/>
      <c r="AK90" s="183"/>
      <c r="AL90" s="183"/>
      <c r="AM90" s="183"/>
      <c r="AN90" s="183"/>
      <c r="AO90" s="183"/>
      <c r="AP90" s="168"/>
      <c r="AQ90" s="168"/>
      <c r="AR90" s="182"/>
      <c r="AS90" s="183"/>
      <c r="AT90" s="183"/>
      <c r="AU90" s="183"/>
      <c r="AW90" s="51"/>
      <c r="AX90" s="51"/>
      <c r="AY90" s="51"/>
      <c r="AZ90" s="51"/>
    </row>
    <row r="91" spans="1:52" s="158" customFormat="1" ht="15" customHeight="1" x14ac:dyDescent="0.3">
      <c r="A91" s="19"/>
      <c r="B91" s="182"/>
      <c r="C91" s="183">
        <f t="shared" si="8"/>
        <v>7.9999999999999876</v>
      </c>
      <c r="D91" s="202" t="e">
        <f>15+[2]!STEPLOAD(5)</f>
        <v>#NAME?</v>
      </c>
      <c r="E91" s="183" t="e">
        <f t="shared" si="9"/>
        <v>#NAME?</v>
      </c>
      <c r="F91" s="183">
        <f t="shared" si="10"/>
        <v>0.5</v>
      </c>
      <c r="G91" s="183">
        <f>5</f>
        <v>5</v>
      </c>
      <c r="H91" s="183">
        <f>60</f>
        <v>60</v>
      </c>
      <c r="I91" s="183">
        <f t="shared" si="11"/>
        <v>0.9</v>
      </c>
      <c r="J91" s="183">
        <f>1</f>
        <v>1</v>
      </c>
      <c r="K91" s="183">
        <f t="shared" si="12"/>
        <v>4.1870000000000003</v>
      </c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68"/>
      <c r="AD91" s="19"/>
      <c r="AE91" s="184"/>
      <c r="AF91" s="183" t="e">
        <f t="shared" si="13"/>
        <v>#NAME?</v>
      </c>
      <c r="AG91" s="183"/>
      <c r="AH91" s="183"/>
      <c r="AI91" s="183"/>
      <c r="AJ91" s="183"/>
      <c r="AK91" s="183"/>
      <c r="AL91" s="183"/>
      <c r="AM91" s="183"/>
      <c r="AN91" s="183"/>
      <c r="AO91" s="183"/>
      <c r="AP91" s="168"/>
      <c r="AQ91" s="168"/>
      <c r="AR91" s="182"/>
      <c r="AS91" s="183"/>
      <c r="AT91" s="183"/>
      <c r="AU91" s="183"/>
      <c r="AW91" s="51"/>
      <c r="AX91" s="51"/>
      <c r="AY91" s="51"/>
      <c r="AZ91" s="51"/>
    </row>
    <row r="92" spans="1:52" s="158" customFormat="1" ht="15" customHeight="1" x14ac:dyDescent="0.3">
      <c r="A92" s="19"/>
      <c r="B92" s="182"/>
      <c r="C92" s="183">
        <f t="shared" si="8"/>
        <v>8.0999999999999872</v>
      </c>
      <c r="D92" s="202" t="e">
        <f>15+[2]!STEPLOAD(5)</f>
        <v>#NAME?</v>
      </c>
      <c r="E92" s="183" t="e">
        <f t="shared" si="9"/>
        <v>#NAME?</v>
      </c>
      <c r="F92" s="183">
        <f t="shared" si="10"/>
        <v>0.5</v>
      </c>
      <c r="G92" s="183">
        <f>5</f>
        <v>5</v>
      </c>
      <c r="H92" s="183">
        <f>60</f>
        <v>60</v>
      </c>
      <c r="I92" s="183">
        <f t="shared" si="11"/>
        <v>0.9</v>
      </c>
      <c r="J92" s="183">
        <f>1</f>
        <v>1</v>
      </c>
      <c r="K92" s="183">
        <f t="shared" si="12"/>
        <v>4.1870000000000003</v>
      </c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68"/>
      <c r="AD92" s="19"/>
      <c r="AE92" s="184"/>
      <c r="AF92" s="183" t="e">
        <f t="shared" si="13"/>
        <v>#NAME?</v>
      </c>
      <c r="AG92" s="183"/>
      <c r="AH92" s="183"/>
      <c r="AI92" s="183"/>
      <c r="AJ92" s="183"/>
      <c r="AK92" s="183"/>
      <c r="AL92" s="183"/>
      <c r="AM92" s="183"/>
      <c r="AN92" s="183"/>
      <c r="AO92" s="183"/>
      <c r="AP92" s="168"/>
      <c r="AQ92" s="168"/>
      <c r="AR92" s="182"/>
      <c r="AS92" s="183"/>
      <c r="AT92" s="183"/>
      <c r="AU92" s="183"/>
      <c r="AW92" s="51"/>
      <c r="AX92" s="51"/>
      <c r="AY92" s="51"/>
      <c r="AZ92" s="51"/>
    </row>
    <row r="93" spans="1:52" s="158" customFormat="1" ht="15" customHeight="1" x14ac:dyDescent="0.3">
      <c r="A93" s="19"/>
      <c r="B93" s="182"/>
      <c r="C93" s="183">
        <f t="shared" si="8"/>
        <v>8.1999999999999869</v>
      </c>
      <c r="D93" s="202" t="e">
        <f>15+[2]!STEPLOAD(5)</f>
        <v>#NAME?</v>
      </c>
      <c r="E93" s="183" t="e">
        <f t="shared" si="9"/>
        <v>#NAME?</v>
      </c>
      <c r="F93" s="183">
        <f t="shared" si="10"/>
        <v>0.5</v>
      </c>
      <c r="G93" s="183">
        <f>5</f>
        <v>5</v>
      </c>
      <c r="H93" s="183">
        <f>60</f>
        <v>60</v>
      </c>
      <c r="I93" s="183">
        <f t="shared" si="11"/>
        <v>0.9</v>
      </c>
      <c r="J93" s="183">
        <f>1</f>
        <v>1</v>
      </c>
      <c r="K93" s="183">
        <f t="shared" si="12"/>
        <v>4.1870000000000003</v>
      </c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68"/>
      <c r="AD93" s="19"/>
      <c r="AE93" s="184"/>
      <c r="AF93" s="183" t="e">
        <f t="shared" si="13"/>
        <v>#NAME?</v>
      </c>
      <c r="AG93" s="183"/>
      <c r="AH93" s="183"/>
      <c r="AI93" s="183"/>
      <c r="AJ93" s="183"/>
      <c r="AK93" s="183"/>
      <c r="AL93" s="183"/>
      <c r="AM93" s="183"/>
      <c r="AN93" s="183"/>
      <c r="AO93" s="183"/>
      <c r="AP93" s="168"/>
      <c r="AQ93" s="168"/>
      <c r="AR93" s="182"/>
      <c r="AS93" s="183"/>
      <c r="AT93" s="183"/>
      <c r="AU93" s="183"/>
      <c r="AW93" s="51"/>
      <c r="AX93" s="51"/>
      <c r="AY93" s="51"/>
      <c r="AZ93" s="51"/>
    </row>
    <row r="94" spans="1:52" s="158" customFormat="1" ht="15" customHeight="1" x14ac:dyDescent="0.3">
      <c r="A94" s="19"/>
      <c r="B94" s="182"/>
      <c r="C94" s="183">
        <f t="shared" si="8"/>
        <v>8.2999999999999865</v>
      </c>
      <c r="D94" s="202" t="e">
        <f>15+[2]!STEPLOAD(5)</f>
        <v>#NAME?</v>
      </c>
      <c r="E94" s="183" t="e">
        <f t="shared" si="9"/>
        <v>#NAME?</v>
      </c>
      <c r="F94" s="183">
        <f t="shared" si="10"/>
        <v>0.5</v>
      </c>
      <c r="G94" s="183">
        <f>5</f>
        <v>5</v>
      </c>
      <c r="H94" s="183">
        <f>60</f>
        <v>60</v>
      </c>
      <c r="I94" s="183">
        <f t="shared" si="11"/>
        <v>0.9</v>
      </c>
      <c r="J94" s="183">
        <f>1</f>
        <v>1</v>
      </c>
      <c r="K94" s="183">
        <f t="shared" si="12"/>
        <v>4.1870000000000003</v>
      </c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68"/>
      <c r="AD94" s="19"/>
      <c r="AE94" s="184"/>
      <c r="AF94" s="183" t="e">
        <f t="shared" si="13"/>
        <v>#NAME?</v>
      </c>
      <c r="AG94" s="183"/>
      <c r="AH94" s="183"/>
      <c r="AI94" s="183"/>
      <c r="AJ94" s="183"/>
      <c r="AK94" s="183"/>
      <c r="AL94" s="183"/>
      <c r="AM94" s="183"/>
      <c r="AN94" s="183"/>
      <c r="AO94" s="183"/>
      <c r="AP94" s="168"/>
      <c r="AQ94" s="168"/>
      <c r="AR94" s="182"/>
      <c r="AS94" s="183"/>
      <c r="AT94" s="183"/>
      <c r="AU94" s="183"/>
      <c r="AW94" s="51"/>
      <c r="AX94" s="51"/>
      <c r="AY94" s="51"/>
      <c r="AZ94" s="51"/>
    </row>
    <row r="95" spans="1:52" s="158" customFormat="1" ht="15" customHeight="1" x14ac:dyDescent="0.3">
      <c r="A95" s="19"/>
      <c r="B95" s="182"/>
      <c r="C95" s="183">
        <f t="shared" si="8"/>
        <v>8.3999999999999861</v>
      </c>
      <c r="D95" s="202" t="e">
        <f>15+[2]!STEPLOAD(5)</f>
        <v>#NAME?</v>
      </c>
      <c r="E95" s="183" t="e">
        <f t="shared" si="9"/>
        <v>#NAME?</v>
      </c>
      <c r="F95" s="183">
        <f t="shared" si="10"/>
        <v>0.5</v>
      </c>
      <c r="G95" s="183">
        <f>5</f>
        <v>5</v>
      </c>
      <c r="H95" s="183">
        <f>60</f>
        <v>60</v>
      </c>
      <c r="I95" s="183">
        <f t="shared" si="11"/>
        <v>0.9</v>
      </c>
      <c r="J95" s="183">
        <f>1</f>
        <v>1</v>
      </c>
      <c r="K95" s="183">
        <f t="shared" si="12"/>
        <v>4.1870000000000003</v>
      </c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68"/>
      <c r="AD95" s="19"/>
      <c r="AE95" s="184"/>
      <c r="AF95" s="183" t="e">
        <f t="shared" si="13"/>
        <v>#NAME?</v>
      </c>
      <c r="AG95" s="183"/>
      <c r="AH95" s="183"/>
      <c r="AI95" s="183"/>
      <c r="AJ95" s="183"/>
      <c r="AK95" s="183"/>
      <c r="AL95" s="183"/>
      <c r="AM95" s="183"/>
      <c r="AN95" s="183"/>
      <c r="AO95" s="183"/>
      <c r="AP95" s="168"/>
      <c r="AQ95" s="168"/>
      <c r="AR95" s="182"/>
      <c r="AS95" s="183"/>
      <c r="AT95" s="183"/>
      <c r="AU95" s="183"/>
      <c r="AW95" s="51"/>
      <c r="AX95" s="51"/>
      <c r="AY95" s="51"/>
      <c r="AZ95" s="51"/>
    </row>
    <row r="96" spans="1:52" s="158" customFormat="1" ht="15" customHeight="1" x14ac:dyDescent="0.3">
      <c r="A96" s="19"/>
      <c r="B96" s="182"/>
      <c r="C96" s="183">
        <f t="shared" si="8"/>
        <v>8.4999999999999858</v>
      </c>
      <c r="D96" s="202" t="e">
        <f>15+[2]!STEPLOAD(5)</f>
        <v>#NAME?</v>
      </c>
      <c r="E96" s="183" t="e">
        <f t="shared" si="9"/>
        <v>#NAME?</v>
      </c>
      <c r="F96" s="183">
        <f t="shared" si="10"/>
        <v>0.5</v>
      </c>
      <c r="G96" s="183">
        <f>5</f>
        <v>5</v>
      </c>
      <c r="H96" s="183">
        <f>60</f>
        <v>60</v>
      </c>
      <c r="I96" s="183">
        <f t="shared" si="11"/>
        <v>0.9</v>
      </c>
      <c r="J96" s="183">
        <f>1</f>
        <v>1</v>
      </c>
      <c r="K96" s="183">
        <f t="shared" si="12"/>
        <v>4.1870000000000003</v>
      </c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68"/>
      <c r="AD96" s="19"/>
      <c r="AE96" s="184"/>
      <c r="AF96" s="183" t="e">
        <f t="shared" si="13"/>
        <v>#NAME?</v>
      </c>
      <c r="AG96" s="183"/>
      <c r="AH96" s="183"/>
      <c r="AI96" s="183"/>
      <c r="AJ96" s="183"/>
      <c r="AK96" s="183"/>
      <c r="AL96" s="183"/>
      <c r="AM96" s="183"/>
      <c r="AN96" s="183"/>
      <c r="AO96" s="183"/>
      <c r="AP96" s="168"/>
      <c r="AQ96" s="168"/>
      <c r="AR96" s="182"/>
      <c r="AS96" s="183"/>
      <c r="AT96" s="183"/>
      <c r="AU96" s="183"/>
      <c r="AW96" s="51"/>
      <c r="AX96" s="51"/>
      <c r="AY96" s="51"/>
      <c r="AZ96" s="51"/>
    </row>
    <row r="97" spans="1:52" s="158" customFormat="1" ht="15" customHeight="1" x14ac:dyDescent="0.3">
      <c r="A97" s="19"/>
      <c r="B97" s="182"/>
      <c r="C97" s="183">
        <f t="shared" si="8"/>
        <v>8.5999999999999854</v>
      </c>
      <c r="D97" s="202" t="e">
        <f>15+[2]!STEPLOAD(5)</f>
        <v>#NAME?</v>
      </c>
      <c r="E97" s="183" t="e">
        <f t="shared" si="9"/>
        <v>#NAME?</v>
      </c>
      <c r="F97" s="183">
        <f t="shared" si="10"/>
        <v>0.5</v>
      </c>
      <c r="G97" s="183">
        <f>5</f>
        <v>5</v>
      </c>
      <c r="H97" s="183">
        <f>60</f>
        <v>60</v>
      </c>
      <c r="I97" s="183">
        <f t="shared" si="11"/>
        <v>0.9</v>
      </c>
      <c r="J97" s="183">
        <f>1</f>
        <v>1</v>
      </c>
      <c r="K97" s="183">
        <f t="shared" si="12"/>
        <v>4.1870000000000003</v>
      </c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68"/>
      <c r="AD97" s="19"/>
      <c r="AE97" s="184"/>
      <c r="AF97" s="183" t="e">
        <f t="shared" si="13"/>
        <v>#NAME?</v>
      </c>
      <c r="AG97" s="183"/>
      <c r="AH97" s="183"/>
      <c r="AI97" s="183"/>
      <c r="AJ97" s="183"/>
      <c r="AK97" s="183"/>
      <c r="AL97" s="183"/>
      <c r="AM97" s="183"/>
      <c r="AN97" s="183"/>
      <c r="AO97" s="183"/>
      <c r="AP97" s="168"/>
      <c r="AQ97" s="168"/>
      <c r="AR97" s="182"/>
      <c r="AS97" s="183"/>
      <c r="AT97" s="183"/>
      <c r="AU97" s="183"/>
      <c r="AW97" s="51"/>
      <c r="AX97" s="51"/>
      <c r="AY97" s="51"/>
      <c r="AZ97" s="51"/>
    </row>
    <row r="98" spans="1:52" s="158" customFormat="1" ht="15" customHeight="1" x14ac:dyDescent="0.3">
      <c r="A98" s="19"/>
      <c r="B98" s="182"/>
      <c r="C98" s="183">
        <f t="shared" si="8"/>
        <v>8.6999999999999851</v>
      </c>
      <c r="D98" s="202" t="e">
        <f>15+[2]!STEPLOAD(5)</f>
        <v>#NAME?</v>
      </c>
      <c r="E98" s="183" t="e">
        <f t="shared" si="9"/>
        <v>#NAME?</v>
      </c>
      <c r="F98" s="183">
        <f t="shared" si="10"/>
        <v>0.5</v>
      </c>
      <c r="G98" s="183">
        <f>5</f>
        <v>5</v>
      </c>
      <c r="H98" s="183">
        <f>60</f>
        <v>60</v>
      </c>
      <c r="I98" s="183">
        <f t="shared" si="11"/>
        <v>0.9</v>
      </c>
      <c r="J98" s="183">
        <f>1</f>
        <v>1</v>
      </c>
      <c r="K98" s="183">
        <f t="shared" si="12"/>
        <v>4.1870000000000003</v>
      </c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68"/>
      <c r="AD98" s="19"/>
      <c r="AE98" s="184"/>
      <c r="AF98" s="183" t="e">
        <f t="shared" si="13"/>
        <v>#NAME?</v>
      </c>
      <c r="AG98" s="183"/>
      <c r="AH98" s="183"/>
      <c r="AI98" s="183"/>
      <c r="AJ98" s="183"/>
      <c r="AK98" s="183"/>
      <c r="AL98" s="183"/>
      <c r="AM98" s="183"/>
      <c r="AN98" s="183"/>
      <c r="AO98" s="183"/>
      <c r="AP98" s="168"/>
      <c r="AQ98" s="168"/>
      <c r="AR98" s="182"/>
      <c r="AS98" s="183"/>
      <c r="AT98" s="183"/>
      <c r="AU98" s="183"/>
      <c r="AW98" s="51"/>
      <c r="AX98" s="51"/>
      <c r="AY98" s="51"/>
      <c r="AZ98" s="51"/>
    </row>
    <row r="99" spans="1:52" s="158" customFormat="1" ht="15" customHeight="1" x14ac:dyDescent="0.3">
      <c r="A99" s="19"/>
      <c r="B99" s="182"/>
      <c r="C99" s="183">
        <f t="shared" si="8"/>
        <v>8.7999999999999847</v>
      </c>
      <c r="D99" s="202" t="e">
        <f>15+[2]!STEPLOAD(5)</f>
        <v>#NAME?</v>
      </c>
      <c r="E99" s="183" t="e">
        <f t="shared" si="9"/>
        <v>#NAME?</v>
      </c>
      <c r="F99" s="183">
        <f t="shared" si="10"/>
        <v>0.5</v>
      </c>
      <c r="G99" s="183">
        <f>5</f>
        <v>5</v>
      </c>
      <c r="H99" s="183">
        <f>60</f>
        <v>60</v>
      </c>
      <c r="I99" s="183">
        <f t="shared" si="11"/>
        <v>0.9</v>
      </c>
      <c r="J99" s="183">
        <f>1</f>
        <v>1</v>
      </c>
      <c r="K99" s="183">
        <f t="shared" si="12"/>
        <v>4.1870000000000003</v>
      </c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68"/>
      <c r="AD99" s="19"/>
      <c r="AE99" s="184"/>
      <c r="AF99" s="183" t="e">
        <f t="shared" si="13"/>
        <v>#NAME?</v>
      </c>
      <c r="AG99" s="183"/>
      <c r="AH99" s="183"/>
      <c r="AI99" s="183"/>
      <c r="AJ99" s="183"/>
      <c r="AK99" s="183"/>
      <c r="AL99" s="183"/>
      <c r="AM99" s="183"/>
      <c r="AN99" s="183"/>
      <c r="AO99" s="183"/>
      <c r="AP99" s="168"/>
      <c r="AQ99" s="168"/>
      <c r="AR99" s="182"/>
      <c r="AS99" s="183"/>
      <c r="AT99" s="183"/>
      <c r="AU99" s="183"/>
      <c r="AW99" s="51"/>
      <c r="AX99" s="51"/>
      <c r="AY99" s="51"/>
      <c r="AZ99" s="51"/>
    </row>
    <row r="100" spans="1:52" s="158" customFormat="1" ht="15" customHeight="1" x14ac:dyDescent="0.3">
      <c r="A100" s="19"/>
      <c r="B100" s="182"/>
      <c r="C100" s="183">
        <f t="shared" si="8"/>
        <v>8.8999999999999844</v>
      </c>
      <c r="D100" s="202" t="e">
        <f>15+[2]!STEPLOAD(5)</f>
        <v>#NAME?</v>
      </c>
      <c r="E100" s="183" t="e">
        <f t="shared" si="9"/>
        <v>#NAME?</v>
      </c>
      <c r="F100" s="183">
        <f t="shared" si="10"/>
        <v>0.5</v>
      </c>
      <c r="G100" s="183">
        <f>5</f>
        <v>5</v>
      </c>
      <c r="H100" s="183">
        <f>60</f>
        <v>60</v>
      </c>
      <c r="I100" s="183">
        <f t="shared" si="11"/>
        <v>0.9</v>
      </c>
      <c r="J100" s="183">
        <f>1</f>
        <v>1</v>
      </c>
      <c r="K100" s="183">
        <f t="shared" si="12"/>
        <v>4.1870000000000003</v>
      </c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68"/>
      <c r="AD100" s="19"/>
      <c r="AE100" s="184"/>
      <c r="AF100" s="183" t="e">
        <f t="shared" si="13"/>
        <v>#NAME?</v>
      </c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68"/>
      <c r="AQ100" s="168"/>
      <c r="AR100" s="182"/>
      <c r="AS100" s="183"/>
      <c r="AT100" s="183"/>
      <c r="AU100" s="183"/>
      <c r="AW100" s="51"/>
      <c r="AX100" s="51"/>
      <c r="AY100" s="51"/>
      <c r="AZ100" s="51"/>
    </row>
    <row r="101" spans="1:52" s="158" customFormat="1" ht="15" customHeight="1" x14ac:dyDescent="0.3">
      <c r="A101" s="19"/>
      <c r="B101" s="182"/>
      <c r="C101" s="183">
        <f t="shared" si="8"/>
        <v>8.999999999999984</v>
      </c>
      <c r="D101" s="202" t="e">
        <f>15+[2]!STEPLOAD(5)</f>
        <v>#NAME?</v>
      </c>
      <c r="E101" s="183" t="e">
        <f t="shared" si="9"/>
        <v>#NAME?</v>
      </c>
      <c r="F101" s="183">
        <f t="shared" si="10"/>
        <v>0.5</v>
      </c>
      <c r="G101" s="183">
        <f>5</f>
        <v>5</v>
      </c>
      <c r="H101" s="183">
        <f>60</f>
        <v>60</v>
      </c>
      <c r="I101" s="183">
        <f t="shared" si="11"/>
        <v>0.9</v>
      </c>
      <c r="J101" s="183">
        <f>1</f>
        <v>1</v>
      </c>
      <c r="K101" s="183">
        <f t="shared" si="12"/>
        <v>4.1870000000000003</v>
      </c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68"/>
      <c r="AD101" s="19"/>
      <c r="AE101" s="184"/>
      <c r="AF101" s="183" t="e">
        <f t="shared" si="13"/>
        <v>#NAME?</v>
      </c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68"/>
      <c r="AQ101" s="168"/>
      <c r="AR101" s="182"/>
      <c r="AS101" s="183"/>
      <c r="AT101" s="183"/>
      <c r="AU101" s="183"/>
      <c r="AW101" s="51"/>
      <c r="AX101" s="51"/>
      <c r="AY101" s="51"/>
      <c r="AZ101" s="51"/>
    </row>
    <row r="102" spans="1:52" s="158" customFormat="1" ht="15" customHeight="1" x14ac:dyDescent="0.3">
      <c r="A102" s="19"/>
      <c r="B102" s="182"/>
      <c r="C102" s="183">
        <f t="shared" si="8"/>
        <v>9.0999999999999837</v>
      </c>
      <c r="D102" s="202" t="e">
        <f>15+[2]!STEPLOAD(5)</f>
        <v>#NAME?</v>
      </c>
      <c r="E102" s="183" t="e">
        <f t="shared" si="9"/>
        <v>#NAME?</v>
      </c>
      <c r="F102" s="183">
        <f t="shared" si="10"/>
        <v>0.5</v>
      </c>
      <c r="G102" s="183">
        <f>5</f>
        <v>5</v>
      </c>
      <c r="H102" s="183">
        <f>60</f>
        <v>60</v>
      </c>
      <c r="I102" s="183">
        <f t="shared" si="11"/>
        <v>0.9</v>
      </c>
      <c r="J102" s="183">
        <f>1</f>
        <v>1</v>
      </c>
      <c r="K102" s="183">
        <f t="shared" si="12"/>
        <v>4.1870000000000003</v>
      </c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68"/>
      <c r="AD102" s="19"/>
      <c r="AE102" s="184"/>
      <c r="AF102" s="183" t="e">
        <f t="shared" si="13"/>
        <v>#NAME?</v>
      </c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68"/>
      <c r="AQ102" s="168"/>
      <c r="AR102" s="182"/>
      <c r="AS102" s="183"/>
      <c r="AT102" s="183"/>
      <c r="AU102" s="183"/>
      <c r="AW102" s="51"/>
      <c r="AX102" s="51"/>
      <c r="AY102" s="51"/>
      <c r="AZ102" s="51"/>
    </row>
    <row r="103" spans="1:52" s="158" customFormat="1" ht="15" customHeight="1" x14ac:dyDescent="0.3">
      <c r="A103" s="19"/>
      <c r="B103" s="182"/>
      <c r="C103" s="183">
        <f t="shared" si="8"/>
        <v>9.1999999999999833</v>
      </c>
      <c r="D103" s="202" t="e">
        <f>15+[2]!STEPLOAD(5)</f>
        <v>#NAME?</v>
      </c>
      <c r="E103" s="183" t="e">
        <f t="shared" si="9"/>
        <v>#NAME?</v>
      </c>
      <c r="F103" s="183">
        <f t="shared" si="10"/>
        <v>0.5</v>
      </c>
      <c r="G103" s="183">
        <f>5</f>
        <v>5</v>
      </c>
      <c r="H103" s="183">
        <f>60</f>
        <v>60</v>
      </c>
      <c r="I103" s="183">
        <f t="shared" si="11"/>
        <v>0.9</v>
      </c>
      <c r="J103" s="183">
        <f>1</f>
        <v>1</v>
      </c>
      <c r="K103" s="183">
        <f t="shared" si="12"/>
        <v>4.1870000000000003</v>
      </c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68"/>
      <c r="AD103" s="19"/>
      <c r="AE103" s="184"/>
      <c r="AF103" s="183" t="e">
        <f t="shared" si="13"/>
        <v>#NAME?</v>
      </c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68"/>
      <c r="AQ103" s="168"/>
      <c r="AR103" s="182"/>
      <c r="AS103" s="183"/>
      <c r="AT103" s="183"/>
      <c r="AU103" s="183"/>
      <c r="AW103" s="51"/>
      <c r="AX103" s="51"/>
      <c r="AY103" s="51"/>
      <c r="AZ103" s="51"/>
    </row>
    <row r="104" spans="1:52" s="158" customFormat="1" ht="15" customHeight="1" x14ac:dyDescent="0.3">
      <c r="A104" s="19"/>
      <c r="B104" s="182"/>
      <c r="C104" s="183">
        <f t="shared" si="8"/>
        <v>9.2999999999999829</v>
      </c>
      <c r="D104" s="202" t="e">
        <f>15+[2]!STEPLOAD(5)</f>
        <v>#NAME?</v>
      </c>
      <c r="E104" s="183" t="e">
        <f t="shared" si="9"/>
        <v>#NAME?</v>
      </c>
      <c r="F104" s="183">
        <f t="shared" si="10"/>
        <v>0.5</v>
      </c>
      <c r="G104" s="183">
        <f>5</f>
        <v>5</v>
      </c>
      <c r="H104" s="183">
        <f>60</f>
        <v>60</v>
      </c>
      <c r="I104" s="183">
        <f t="shared" si="11"/>
        <v>0.9</v>
      </c>
      <c r="J104" s="183">
        <f>1</f>
        <v>1</v>
      </c>
      <c r="K104" s="183">
        <f t="shared" si="12"/>
        <v>4.1870000000000003</v>
      </c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68"/>
      <c r="AD104" s="19"/>
      <c r="AE104" s="184"/>
      <c r="AF104" s="183" t="e">
        <f t="shared" si="13"/>
        <v>#NAME?</v>
      </c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68"/>
      <c r="AQ104" s="168"/>
      <c r="AR104" s="182"/>
      <c r="AS104" s="183"/>
      <c r="AT104" s="183"/>
      <c r="AU104" s="183"/>
      <c r="AW104" s="51"/>
      <c r="AX104" s="51"/>
      <c r="AY104" s="51"/>
      <c r="AZ104" s="51"/>
    </row>
    <row r="105" spans="1:52" s="158" customFormat="1" ht="15" customHeight="1" x14ac:dyDescent="0.3">
      <c r="A105" s="19"/>
      <c r="B105" s="182"/>
      <c r="C105" s="183">
        <f t="shared" si="8"/>
        <v>9.3999999999999826</v>
      </c>
      <c r="D105" s="202" t="e">
        <f>15+[2]!STEPLOAD(5)</f>
        <v>#NAME?</v>
      </c>
      <c r="E105" s="183" t="e">
        <f t="shared" si="9"/>
        <v>#NAME?</v>
      </c>
      <c r="F105" s="183">
        <f t="shared" si="10"/>
        <v>0.5</v>
      </c>
      <c r="G105" s="183">
        <f>5</f>
        <v>5</v>
      </c>
      <c r="H105" s="183">
        <f>60</f>
        <v>60</v>
      </c>
      <c r="I105" s="183">
        <f t="shared" si="11"/>
        <v>0.9</v>
      </c>
      <c r="J105" s="183">
        <f>1</f>
        <v>1</v>
      </c>
      <c r="K105" s="183">
        <f t="shared" si="12"/>
        <v>4.1870000000000003</v>
      </c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68"/>
      <c r="AD105" s="19"/>
      <c r="AE105" s="184"/>
      <c r="AF105" s="183" t="e">
        <f t="shared" si="13"/>
        <v>#NAME?</v>
      </c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68"/>
      <c r="AQ105" s="168"/>
      <c r="AR105" s="182"/>
      <c r="AS105" s="183"/>
      <c r="AT105" s="183"/>
      <c r="AU105" s="183"/>
      <c r="AW105" s="51"/>
      <c r="AX105" s="51"/>
      <c r="AY105" s="51"/>
      <c r="AZ105" s="51"/>
    </row>
    <row r="106" spans="1:52" s="158" customFormat="1" ht="15" customHeight="1" x14ac:dyDescent="0.3">
      <c r="A106" s="19"/>
      <c r="B106" s="182"/>
      <c r="C106" s="183">
        <f t="shared" si="8"/>
        <v>9.4999999999999822</v>
      </c>
      <c r="D106" s="202" t="e">
        <f>15+[2]!STEPLOAD(5)</f>
        <v>#NAME?</v>
      </c>
      <c r="E106" s="183" t="e">
        <f t="shared" si="9"/>
        <v>#NAME?</v>
      </c>
      <c r="F106" s="183">
        <f t="shared" si="10"/>
        <v>0.5</v>
      </c>
      <c r="G106" s="183">
        <f>5</f>
        <v>5</v>
      </c>
      <c r="H106" s="183">
        <f>60</f>
        <v>60</v>
      </c>
      <c r="I106" s="183">
        <f t="shared" si="11"/>
        <v>0.9</v>
      </c>
      <c r="J106" s="183">
        <f>1</f>
        <v>1</v>
      </c>
      <c r="K106" s="183">
        <f t="shared" si="12"/>
        <v>4.1870000000000003</v>
      </c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68"/>
      <c r="AD106" s="19"/>
      <c r="AE106" s="184"/>
      <c r="AF106" s="183" t="e">
        <f t="shared" si="13"/>
        <v>#NAME?</v>
      </c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68"/>
      <c r="AQ106" s="168"/>
      <c r="AR106" s="182"/>
      <c r="AS106" s="183"/>
      <c r="AT106" s="183"/>
      <c r="AU106" s="183"/>
      <c r="AW106" s="51"/>
      <c r="AX106" s="51"/>
      <c r="AY106" s="51"/>
      <c r="AZ106" s="51"/>
    </row>
    <row r="107" spans="1:52" s="158" customFormat="1" ht="15" customHeight="1" x14ac:dyDescent="0.3">
      <c r="A107" s="19"/>
      <c r="B107" s="182"/>
      <c r="C107" s="183">
        <f t="shared" si="8"/>
        <v>9.5999999999999819</v>
      </c>
      <c r="D107" s="202" t="e">
        <f>15+[2]!STEPLOAD(5)</f>
        <v>#NAME?</v>
      </c>
      <c r="E107" s="183" t="e">
        <f t="shared" si="9"/>
        <v>#NAME?</v>
      </c>
      <c r="F107" s="183">
        <f t="shared" si="10"/>
        <v>0.5</v>
      </c>
      <c r="G107" s="183">
        <f>5</f>
        <v>5</v>
      </c>
      <c r="H107" s="183">
        <f>60</f>
        <v>60</v>
      </c>
      <c r="I107" s="183">
        <f t="shared" si="11"/>
        <v>0.9</v>
      </c>
      <c r="J107" s="183">
        <f>1</f>
        <v>1</v>
      </c>
      <c r="K107" s="183">
        <f t="shared" si="12"/>
        <v>4.1870000000000003</v>
      </c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68"/>
      <c r="AD107" s="19"/>
      <c r="AE107" s="184"/>
      <c r="AF107" s="183" t="e">
        <f t="shared" si="13"/>
        <v>#NAME?</v>
      </c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68"/>
      <c r="AQ107" s="168"/>
      <c r="AR107" s="182"/>
      <c r="AS107" s="183"/>
      <c r="AT107" s="183"/>
      <c r="AU107" s="183"/>
      <c r="AW107" s="51"/>
      <c r="AX107" s="51"/>
      <c r="AY107" s="51"/>
      <c r="AZ107" s="51"/>
    </row>
    <row r="108" spans="1:52" s="158" customFormat="1" ht="15" customHeight="1" x14ac:dyDescent="0.3">
      <c r="A108" s="19"/>
      <c r="B108" s="182"/>
      <c r="C108" s="183">
        <f t="shared" si="8"/>
        <v>9.6999999999999815</v>
      </c>
      <c r="D108" s="202" t="e">
        <f>15+[2]!STEPLOAD(5)</f>
        <v>#NAME?</v>
      </c>
      <c r="E108" s="183" t="e">
        <f t="shared" si="9"/>
        <v>#NAME?</v>
      </c>
      <c r="F108" s="183">
        <f t="shared" si="10"/>
        <v>0.5</v>
      </c>
      <c r="G108" s="183">
        <f>5</f>
        <v>5</v>
      </c>
      <c r="H108" s="183">
        <f>60</f>
        <v>60</v>
      </c>
      <c r="I108" s="183">
        <f t="shared" si="11"/>
        <v>0.9</v>
      </c>
      <c r="J108" s="183">
        <f>1</f>
        <v>1</v>
      </c>
      <c r="K108" s="183">
        <f t="shared" si="12"/>
        <v>4.1870000000000003</v>
      </c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68"/>
      <c r="AD108" s="19"/>
      <c r="AE108" s="184"/>
      <c r="AF108" s="183" t="e">
        <f t="shared" si="13"/>
        <v>#NAME?</v>
      </c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68"/>
      <c r="AQ108" s="168"/>
      <c r="AR108" s="182"/>
      <c r="AS108" s="183"/>
      <c r="AT108" s="183"/>
      <c r="AU108" s="183"/>
      <c r="AW108" s="51"/>
      <c r="AX108" s="51"/>
      <c r="AY108" s="51"/>
      <c r="AZ108" s="51"/>
    </row>
    <row r="109" spans="1:52" s="158" customFormat="1" ht="15" customHeight="1" x14ac:dyDescent="0.3">
      <c r="A109" s="19"/>
      <c r="B109" s="182"/>
      <c r="C109" s="183">
        <f t="shared" si="8"/>
        <v>9.7999999999999812</v>
      </c>
      <c r="D109" s="202" t="e">
        <f>15+[2]!STEPLOAD(5)</f>
        <v>#NAME?</v>
      </c>
      <c r="E109" s="183" t="e">
        <f t="shared" si="9"/>
        <v>#NAME?</v>
      </c>
      <c r="F109" s="183">
        <f t="shared" si="10"/>
        <v>0.5</v>
      </c>
      <c r="G109" s="183">
        <f>5</f>
        <v>5</v>
      </c>
      <c r="H109" s="183">
        <f>60</f>
        <v>60</v>
      </c>
      <c r="I109" s="183">
        <f t="shared" si="11"/>
        <v>0.9</v>
      </c>
      <c r="J109" s="183">
        <f>1</f>
        <v>1</v>
      </c>
      <c r="K109" s="183">
        <f t="shared" si="12"/>
        <v>4.1870000000000003</v>
      </c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68"/>
      <c r="AD109" s="19"/>
      <c r="AE109" s="184"/>
      <c r="AF109" s="183" t="e">
        <f t="shared" si="13"/>
        <v>#NAME?</v>
      </c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68"/>
      <c r="AQ109" s="168"/>
      <c r="AR109" s="182"/>
      <c r="AS109" s="183"/>
      <c r="AT109" s="183"/>
      <c r="AU109" s="183"/>
      <c r="AW109" s="51"/>
      <c r="AX109" s="51"/>
      <c r="AY109" s="51"/>
      <c r="AZ109" s="51"/>
    </row>
    <row r="110" spans="1:52" s="158" customFormat="1" ht="15" customHeight="1" x14ac:dyDescent="0.3">
      <c r="A110" s="19"/>
      <c r="B110" s="182"/>
      <c r="C110" s="183">
        <f t="shared" si="8"/>
        <v>9.8999999999999808</v>
      </c>
      <c r="D110" s="202" t="e">
        <f>15+[2]!STEPLOAD(5)</f>
        <v>#NAME?</v>
      </c>
      <c r="E110" s="183" t="e">
        <f t="shared" si="9"/>
        <v>#NAME?</v>
      </c>
      <c r="F110" s="183">
        <f t="shared" si="10"/>
        <v>0.5</v>
      </c>
      <c r="G110" s="183">
        <f>5</f>
        <v>5</v>
      </c>
      <c r="H110" s="183">
        <f>60</f>
        <v>60</v>
      </c>
      <c r="I110" s="183">
        <f t="shared" si="11"/>
        <v>0.9</v>
      </c>
      <c r="J110" s="183">
        <f>1</f>
        <v>1</v>
      </c>
      <c r="K110" s="183">
        <f t="shared" si="12"/>
        <v>4.1870000000000003</v>
      </c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68"/>
      <c r="AD110" s="19"/>
      <c r="AE110" s="184"/>
      <c r="AF110" s="183" t="e">
        <f t="shared" si="13"/>
        <v>#NAME?</v>
      </c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68"/>
      <c r="AQ110" s="168"/>
      <c r="AR110" s="182"/>
      <c r="AS110" s="183"/>
      <c r="AT110" s="183"/>
      <c r="AU110" s="183"/>
      <c r="AW110" s="51"/>
      <c r="AX110" s="51"/>
      <c r="AY110" s="51"/>
      <c r="AZ110" s="51"/>
    </row>
    <row r="111" spans="1:52" s="158" customFormat="1" ht="15" customHeight="1" x14ac:dyDescent="0.3">
      <c r="A111" s="19"/>
      <c r="B111" s="182"/>
      <c r="C111" s="183">
        <f t="shared" si="8"/>
        <v>9.9999999999999805</v>
      </c>
      <c r="D111" s="202" t="e">
        <f>15+[2]!STEPLOAD(5)</f>
        <v>#NAME?</v>
      </c>
      <c r="E111" s="183" t="e">
        <f t="shared" si="9"/>
        <v>#NAME?</v>
      </c>
      <c r="F111" s="183">
        <f t="shared" si="10"/>
        <v>0.5</v>
      </c>
      <c r="G111" s="183">
        <f>5</f>
        <v>5</v>
      </c>
      <c r="H111" s="183">
        <f>60</f>
        <v>60</v>
      </c>
      <c r="I111" s="183">
        <f t="shared" si="11"/>
        <v>0.9</v>
      </c>
      <c r="J111" s="183">
        <f>1</f>
        <v>1</v>
      </c>
      <c r="K111" s="183">
        <f t="shared" si="12"/>
        <v>4.1870000000000003</v>
      </c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68"/>
      <c r="AD111" s="19"/>
      <c r="AE111" s="184"/>
      <c r="AF111" s="183" t="e">
        <f t="shared" si="13"/>
        <v>#NAME?</v>
      </c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68"/>
      <c r="AQ111" s="168"/>
      <c r="AR111" s="182"/>
      <c r="AS111" s="183"/>
      <c r="AT111" s="183"/>
      <c r="AU111" s="183"/>
      <c r="AW111" s="51"/>
      <c r="AX111" s="51"/>
      <c r="AY111" s="51"/>
      <c r="AZ111" s="51"/>
    </row>
    <row r="112" spans="1:52" s="158" customFormat="1" ht="15" customHeight="1" x14ac:dyDescent="0.3">
      <c r="A112" s="19"/>
      <c r="B112" s="182"/>
      <c r="C112" s="183">
        <f t="shared" si="8"/>
        <v>10.09999999999998</v>
      </c>
      <c r="D112" s="202" t="e">
        <f>15+[2]!STEPLOAD(5)</f>
        <v>#NAME?</v>
      </c>
      <c r="E112" s="183" t="e">
        <f t="shared" si="9"/>
        <v>#NAME?</v>
      </c>
      <c r="F112" s="183">
        <f t="shared" si="10"/>
        <v>0.5</v>
      </c>
      <c r="G112" s="183">
        <f>5</f>
        <v>5</v>
      </c>
      <c r="H112" s="183">
        <f>60</f>
        <v>60</v>
      </c>
      <c r="I112" s="183">
        <f t="shared" si="11"/>
        <v>0.9</v>
      </c>
      <c r="J112" s="183">
        <f>1</f>
        <v>1</v>
      </c>
      <c r="K112" s="183">
        <f t="shared" si="12"/>
        <v>4.1870000000000003</v>
      </c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68"/>
      <c r="AD112" s="19"/>
      <c r="AE112" s="184"/>
      <c r="AF112" s="183" t="e">
        <f t="shared" si="13"/>
        <v>#NAME?</v>
      </c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68"/>
      <c r="AQ112" s="168"/>
      <c r="AR112" s="182"/>
      <c r="AS112" s="183"/>
      <c r="AT112" s="183"/>
      <c r="AU112" s="183"/>
      <c r="AW112" s="51"/>
      <c r="AX112" s="51"/>
      <c r="AY112" s="51"/>
      <c r="AZ112" s="51"/>
    </row>
    <row r="113" spans="1:52" s="158" customFormat="1" ht="15" customHeight="1" x14ac:dyDescent="0.3">
      <c r="A113" s="19"/>
      <c r="B113" s="182"/>
      <c r="C113" s="183">
        <f t="shared" si="8"/>
        <v>10.19999999999998</v>
      </c>
      <c r="D113" s="202" t="e">
        <f>15+[2]!STEPLOAD(5)</f>
        <v>#NAME?</v>
      </c>
      <c r="E113" s="183" t="e">
        <f t="shared" si="9"/>
        <v>#NAME?</v>
      </c>
      <c r="F113" s="183">
        <f t="shared" si="10"/>
        <v>0.5</v>
      </c>
      <c r="G113" s="183">
        <f>5</f>
        <v>5</v>
      </c>
      <c r="H113" s="183">
        <f>60</f>
        <v>60</v>
      </c>
      <c r="I113" s="183">
        <f t="shared" si="11"/>
        <v>0.9</v>
      </c>
      <c r="J113" s="183">
        <f>1</f>
        <v>1</v>
      </c>
      <c r="K113" s="183">
        <f t="shared" si="12"/>
        <v>4.1870000000000003</v>
      </c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68"/>
      <c r="AD113" s="19"/>
      <c r="AE113" s="184"/>
      <c r="AF113" s="183" t="e">
        <f t="shared" si="13"/>
        <v>#NAME?</v>
      </c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68"/>
      <c r="AQ113" s="168"/>
      <c r="AR113" s="182"/>
      <c r="AS113" s="183"/>
      <c r="AT113" s="183"/>
      <c r="AU113" s="183"/>
      <c r="AW113" s="51"/>
      <c r="AX113" s="51"/>
      <c r="AY113" s="51"/>
      <c r="AZ113" s="51"/>
    </row>
    <row r="114" spans="1:52" s="158" customFormat="1" ht="15" customHeight="1" x14ac:dyDescent="0.3">
      <c r="A114" s="19"/>
      <c r="B114" s="182"/>
      <c r="C114" s="183">
        <f t="shared" si="8"/>
        <v>10.299999999999979</v>
      </c>
      <c r="D114" s="202" t="e">
        <f>15+[2]!STEPLOAD(5)</f>
        <v>#NAME?</v>
      </c>
      <c r="E114" s="183" t="e">
        <f t="shared" si="9"/>
        <v>#NAME?</v>
      </c>
      <c r="F114" s="183">
        <f t="shared" si="10"/>
        <v>0.5</v>
      </c>
      <c r="G114" s="183">
        <f>5</f>
        <v>5</v>
      </c>
      <c r="H114" s="183">
        <f>60</f>
        <v>60</v>
      </c>
      <c r="I114" s="183">
        <f t="shared" si="11"/>
        <v>0.9</v>
      </c>
      <c r="J114" s="183">
        <f>1</f>
        <v>1</v>
      </c>
      <c r="K114" s="183">
        <f t="shared" si="12"/>
        <v>4.1870000000000003</v>
      </c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68"/>
      <c r="AD114" s="19"/>
      <c r="AE114" s="184"/>
      <c r="AF114" s="183" t="e">
        <f t="shared" si="13"/>
        <v>#NAME?</v>
      </c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68"/>
      <c r="AQ114" s="168"/>
      <c r="AR114" s="182"/>
      <c r="AS114" s="183"/>
      <c r="AT114" s="183"/>
      <c r="AU114" s="183"/>
      <c r="AW114" s="51"/>
      <c r="AX114" s="51"/>
      <c r="AY114" s="51"/>
      <c r="AZ114" s="51"/>
    </row>
    <row r="115" spans="1:52" s="158" customFormat="1" ht="15" customHeight="1" x14ac:dyDescent="0.3">
      <c r="A115" s="19"/>
      <c r="B115" s="182"/>
      <c r="C115" s="183">
        <f t="shared" si="8"/>
        <v>10.399999999999979</v>
      </c>
      <c r="D115" s="202" t="e">
        <f>15+[2]!STEPLOAD(5)</f>
        <v>#NAME?</v>
      </c>
      <c r="E115" s="183" t="e">
        <f t="shared" si="9"/>
        <v>#NAME?</v>
      </c>
      <c r="F115" s="183">
        <f t="shared" si="10"/>
        <v>0.5</v>
      </c>
      <c r="G115" s="183">
        <f>5</f>
        <v>5</v>
      </c>
      <c r="H115" s="183">
        <f>60</f>
        <v>60</v>
      </c>
      <c r="I115" s="183">
        <f t="shared" si="11"/>
        <v>0.9</v>
      </c>
      <c r="J115" s="183">
        <f>1</f>
        <v>1</v>
      </c>
      <c r="K115" s="183">
        <f t="shared" si="12"/>
        <v>4.1870000000000003</v>
      </c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68"/>
      <c r="AD115" s="19"/>
      <c r="AE115" s="184"/>
      <c r="AF115" s="183" t="e">
        <f t="shared" si="13"/>
        <v>#NAME?</v>
      </c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68"/>
      <c r="AQ115" s="168"/>
      <c r="AR115" s="182"/>
      <c r="AS115" s="183"/>
      <c r="AT115" s="183"/>
      <c r="AU115" s="183"/>
      <c r="AW115" s="51"/>
      <c r="AX115" s="51"/>
      <c r="AY115" s="51"/>
      <c r="AZ115" s="51"/>
    </row>
    <row r="116" spans="1:52" s="158" customFormat="1" ht="15" customHeight="1" x14ac:dyDescent="0.3">
      <c r="A116" s="19"/>
      <c r="B116" s="182"/>
      <c r="C116" s="183">
        <f t="shared" si="8"/>
        <v>10.499999999999979</v>
      </c>
      <c r="D116" s="202" t="e">
        <f>15+[2]!STEPLOAD(5)</f>
        <v>#NAME?</v>
      </c>
      <c r="E116" s="183" t="e">
        <f t="shared" si="9"/>
        <v>#NAME?</v>
      </c>
      <c r="F116" s="183">
        <f t="shared" si="10"/>
        <v>0.5</v>
      </c>
      <c r="G116" s="183">
        <f>5</f>
        <v>5</v>
      </c>
      <c r="H116" s="183">
        <f>60</f>
        <v>60</v>
      </c>
      <c r="I116" s="183">
        <f t="shared" si="11"/>
        <v>0.9</v>
      </c>
      <c r="J116" s="183">
        <f>1</f>
        <v>1</v>
      </c>
      <c r="K116" s="183">
        <f t="shared" si="12"/>
        <v>4.1870000000000003</v>
      </c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68"/>
      <c r="AD116" s="19"/>
      <c r="AE116" s="184"/>
      <c r="AF116" s="183" t="e">
        <f t="shared" si="13"/>
        <v>#NAME?</v>
      </c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68"/>
      <c r="AQ116" s="168"/>
      <c r="AR116" s="182"/>
      <c r="AS116" s="183"/>
      <c r="AT116" s="183"/>
      <c r="AU116" s="183"/>
      <c r="AW116" s="51"/>
      <c r="AX116" s="51"/>
      <c r="AY116" s="51"/>
      <c r="AZ116" s="51"/>
    </row>
    <row r="117" spans="1:52" s="158" customFormat="1" ht="15" customHeight="1" x14ac:dyDescent="0.3">
      <c r="A117" s="19"/>
      <c r="B117" s="182"/>
      <c r="C117" s="183">
        <f t="shared" si="8"/>
        <v>10.599999999999978</v>
      </c>
      <c r="D117" s="202" t="e">
        <f>15+[2]!STEPLOAD(5)</f>
        <v>#NAME?</v>
      </c>
      <c r="E117" s="183" t="e">
        <f t="shared" si="9"/>
        <v>#NAME?</v>
      </c>
      <c r="F117" s="183">
        <f t="shared" si="10"/>
        <v>0.5</v>
      </c>
      <c r="G117" s="183">
        <f>5</f>
        <v>5</v>
      </c>
      <c r="H117" s="183">
        <f>60</f>
        <v>60</v>
      </c>
      <c r="I117" s="183">
        <f t="shared" si="11"/>
        <v>0.9</v>
      </c>
      <c r="J117" s="183">
        <f>1</f>
        <v>1</v>
      </c>
      <c r="K117" s="183">
        <f t="shared" si="12"/>
        <v>4.1870000000000003</v>
      </c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68"/>
      <c r="AD117" s="19"/>
      <c r="AE117" s="184"/>
      <c r="AF117" s="183" t="e">
        <f t="shared" si="13"/>
        <v>#NAME?</v>
      </c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68"/>
      <c r="AQ117" s="168"/>
      <c r="AR117" s="182"/>
      <c r="AS117" s="183"/>
      <c r="AT117" s="183"/>
      <c r="AU117" s="183"/>
      <c r="AW117" s="51"/>
      <c r="AX117" s="51"/>
      <c r="AY117" s="51"/>
      <c r="AZ117" s="51"/>
    </row>
    <row r="118" spans="1:52" s="158" customFormat="1" ht="15" customHeight="1" x14ac:dyDescent="0.3">
      <c r="A118" s="19"/>
      <c r="B118" s="182"/>
      <c r="C118" s="183">
        <f t="shared" si="8"/>
        <v>10.699999999999978</v>
      </c>
      <c r="D118" s="202" t="e">
        <f>15+[2]!STEPLOAD(5)</f>
        <v>#NAME?</v>
      </c>
      <c r="E118" s="183" t="e">
        <f t="shared" si="9"/>
        <v>#NAME?</v>
      </c>
      <c r="F118" s="183">
        <f t="shared" si="10"/>
        <v>0.5</v>
      </c>
      <c r="G118" s="183">
        <f>5</f>
        <v>5</v>
      </c>
      <c r="H118" s="183">
        <f>60</f>
        <v>60</v>
      </c>
      <c r="I118" s="183">
        <f t="shared" si="11"/>
        <v>0.9</v>
      </c>
      <c r="J118" s="183">
        <f>1</f>
        <v>1</v>
      </c>
      <c r="K118" s="183">
        <f t="shared" si="12"/>
        <v>4.1870000000000003</v>
      </c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68"/>
      <c r="AD118" s="19"/>
      <c r="AE118" s="184"/>
      <c r="AF118" s="183" t="e">
        <f t="shared" si="13"/>
        <v>#NAME?</v>
      </c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68"/>
      <c r="AQ118" s="168"/>
      <c r="AR118" s="182"/>
      <c r="AS118" s="183"/>
      <c r="AT118" s="183"/>
      <c r="AU118" s="183"/>
      <c r="AW118" s="51"/>
      <c r="AX118" s="51"/>
      <c r="AY118" s="51"/>
      <c r="AZ118" s="51"/>
    </row>
    <row r="119" spans="1:52" s="158" customFormat="1" ht="15" customHeight="1" x14ac:dyDescent="0.3">
      <c r="A119" s="19"/>
      <c r="B119" s="182"/>
      <c r="C119" s="183">
        <f t="shared" si="8"/>
        <v>10.799999999999978</v>
      </c>
      <c r="D119" s="202" t="e">
        <f>15+[2]!STEPLOAD(5)</f>
        <v>#NAME?</v>
      </c>
      <c r="E119" s="183" t="e">
        <f t="shared" si="9"/>
        <v>#NAME?</v>
      </c>
      <c r="F119" s="183">
        <f t="shared" si="10"/>
        <v>0.5</v>
      </c>
      <c r="G119" s="183">
        <f>5</f>
        <v>5</v>
      </c>
      <c r="H119" s="183">
        <f>60</f>
        <v>60</v>
      </c>
      <c r="I119" s="183">
        <f t="shared" si="11"/>
        <v>0.9</v>
      </c>
      <c r="J119" s="183">
        <f>1</f>
        <v>1</v>
      </c>
      <c r="K119" s="183">
        <f t="shared" si="12"/>
        <v>4.1870000000000003</v>
      </c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68"/>
      <c r="AD119" s="19"/>
      <c r="AE119" s="184"/>
      <c r="AF119" s="183" t="e">
        <f t="shared" si="13"/>
        <v>#NAME?</v>
      </c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68"/>
      <c r="AQ119" s="168"/>
      <c r="AR119" s="182"/>
      <c r="AS119" s="183"/>
      <c r="AT119" s="183"/>
      <c r="AU119" s="183"/>
      <c r="AW119" s="51"/>
      <c r="AX119" s="51"/>
      <c r="AY119" s="51"/>
      <c r="AZ119" s="51"/>
    </row>
    <row r="120" spans="1:52" s="158" customFormat="1" ht="15" customHeight="1" x14ac:dyDescent="0.3">
      <c r="A120" s="19"/>
      <c r="B120" s="182"/>
      <c r="C120" s="183">
        <f t="shared" si="8"/>
        <v>10.899999999999977</v>
      </c>
      <c r="D120" s="202" t="e">
        <f>15+[2]!STEPLOAD(5)</f>
        <v>#NAME?</v>
      </c>
      <c r="E120" s="183" t="e">
        <f t="shared" si="9"/>
        <v>#NAME?</v>
      </c>
      <c r="F120" s="183">
        <f t="shared" si="10"/>
        <v>0.5</v>
      </c>
      <c r="G120" s="183">
        <f>5</f>
        <v>5</v>
      </c>
      <c r="H120" s="183">
        <f>60</f>
        <v>60</v>
      </c>
      <c r="I120" s="183">
        <f t="shared" si="11"/>
        <v>0.9</v>
      </c>
      <c r="J120" s="183">
        <f>1</f>
        <v>1</v>
      </c>
      <c r="K120" s="183">
        <f t="shared" si="12"/>
        <v>4.1870000000000003</v>
      </c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68"/>
      <c r="AD120" s="19"/>
      <c r="AE120" s="184"/>
      <c r="AF120" s="183" t="e">
        <f t="shared" si="13"/>
        <v>#NAME?</v>
      </c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68"/>
      <c r="AQ120" s="168"/>
      <c r="AR120" s="182"/>
      <c r="AS120" s="183"/>
      <c r="AT120" s="183"/>
      <c r="AU120" s="183"/>
      <c r="AW120" s="51"/>
      <c r="AX120" s="51"/>
      <c r="AY120" s="51"/>
      <c r="AZ120" s="51"/>
    </row>
    <row r="121" spans="1:52" s="158" customFormat="1" ht="15" customHeight="1" x14ac:dyDescent="0.3">
      <c r="A121" s="19"/>
      <c r="B121" s="182"/>
      <c r="C121" s="183">
        <f t="shared" si="8"/>
        <v>10.999999999999977</v>
      </c>
      <c r="D121" s="202" t="e">
        <f>15+[2]!STEPLOAD(5)</f>
        <v>#NAME?</v>
      </c>
      <c r="E121" s="183" t="e">
        <f t="shared" si="9"/>
        <v>#NAME?</v>
      </c>
      <c r="F121" s="183">
        <f t="shared" si="10"/>
        <v>0.5</v>
      </c>
      <c r="G121" s="183">
        <f>5</f>
        <v>5</v>
      </c>
      <c r="H121" s="183">
        <f>60</f>
        <v>60</v>
      </c>
      <c r="I121" s="183">
        <f t="shared" si="11"/>
        <v>0.9</v>
      </c>
      <c r="J121" s="183">
        <f>1</f>
        <v>1</v>
      </c>
      <c r="K121" s="183">
        <f t="shared" si="12"/>
        <v>4.1870000000000003</v>
      </c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68"/>
      <c r="AD121" s="19"/>
      <c r="AE121" s="184"/>
      <c r="AF121" s="183" t="e">
        <f t="shared" si="13"/>
        <v>#NAME?</v>
      </c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68"/>
      <c r="AQ121" s="168"/>
      <c r="AR121" s="182"/>
      <c r="AS121" s="183"/>
      <c r="AT121" s="183"/>
      <c r="AU121" s="183"/>
      <c r="AW121" s="51"/>
      <c r="AX121" s="51"/>
      <c r="AY121" s="51"/>
      <c r="AZ121" s="51"/>
    </row>
    <row r="122" spans="1:52" s="158" customFormat="1" ht="15" customHeight="1" x14ac:dyDescent="0.3">
      <c r="A122" s="19"/>
      <c r="B122" s="182"/>
      <c r="C122" s="183">
        <f t="shared" si="8"/>
        <v>11.099999999999977</v>
      </c>
      <c r="D122" s="202" t="e">
        <f>15+[2]!STEPLOAD(5)</f>
        <v>#NAME?</v>
      </c>
      <c r="E122" s="183" t="e">
        <f t="shared" si="9"/>
        <v>#NAME?</v>
      </c>
      <c r="F122" s="183">
        <f t="shared" si="10"/>
        <v>0.5</v>
      </c>
      <c r="G122" s="183">
        <f>5</f>
        <v>5</v>
      </c>
      <c r="H122" s="183">
        <f>60</f>
        <v>60</v>
      </c>
      <c r="I122" s="183">
        <f t="shared" si="11"/>
        <v>0.9</v>
      </c>
      <c r="J122" s="183">
        <f>1</f>
        <v>1</v>
      </c>
      <c r="K122" s="183">
        <f t="shared" si="12"/>
        <v>4.1870000000000003</v>
      </c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68"/>
      <c r="AD122" s="19"/>
      <c r="AE122" s="184"/>
      <c r="AF122" s="183" t="e">
        <f t="shared" si="13"/>
        <v>#NAME?</v>
      </c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68"/>
      <c r="AQ122" s="168"/>
      <c r="AR122" s="182"/>
      <c r="AS122" s="183"/>
      <c r="AT122" s="183"/>
      <c r="AU122" s="183"/>
      <c r="AW122" s="51"/>
      <c r="AX122" s="51"/>
      <c r="AY122" s="51"/>
      <c r="AZ122" s="51"/>
    </row>
    <row r="123" spans="1:52" s="158" customFormat="1" ht="15" customHeight="1" x14ac:dyDescent="0.3">
      <c r="A123" s="19"/>
      <c r="B123" s="182"/>
      <c r="C123" s="183">
        <f t="shared" si="8"/>
        <v>11.199999999999976</v>
      </c>
      <c r="D123" s="202" t="e">
        <f>15+[2]!STEPLOAD(5)</f>
        <v>#NAME?</v>
      </c>
      <c r="E123" s="183" t="e">
        <f t="shared" si="9"/>
        <v>#NAME?</v>
      </c>
      <c r="F123" s="183">
        <f t="shared" si="10"/>
        <v>0.5</v>
      </c>
      <c r="G123" s="183">
        <f>5</f>
        <v>5</v>
      </c>
      <c r="H123" s="183">
        <f>60</f>
        <v>60</v>
      </c>
      <c r="I123" s="183">
        <f t="shared" si="11"/>
        <v>0.9</v>
      </c>
      <c r="J123" s="183">
        <f>1</f>
        <v>1</v>
      </c>
      <c r="K123" s="183">
        <f t="shared" si="12"/>
        <v>4.1870000000000003</v>
      </c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68"/>
      <c r="AD123" s="19"/>
      <c r="AE123" s="184"/>
      <c r="AF123" s="183" t="e">
        <f t="shared" si="13"/>
        <v>#NAME?</v>
      </c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68"/>
      <c r="AQ123" s="168"/>
      <c r="AR123" s="182"/>
      <c r="AS123" s="183"/>
      <c r="AT123" s="183"/>
      <c r="AU123" s="183"/>
      <c r="AW123" s="51"/>
      <c r="AX123" s="51"/>
      <c r="AY123" s="51"/>
      <c r="AZ123" s="51"/>
    </row>
    <row r="124" spans="1:52" s="158" customFormat="1" ht="15" customHeight="1" x14ac:dyDescent="0.3">
      <c r="A124" s="19"/>
      <c r="B124" s="182"/>
      <c r="C124" s="183">
        <f t="shared" si="8"/>
        <v>11.299999999999976</v>
      </c>
      <c r="D124" s="202" t="e">
        <f>15+[2]!STEPLOAD(5)</f>
        <v>#NAME?</v>
      </c>
      <c r="E124" s="183" t="e">
        <f t="shared" si="9"/>
        <v>#NAME?</v>
      </c>
      <c r="F124" s="183">
        <f t="shared" si="10"/>
        <v>0.5</v>
      </c>
      <c r="G124" s="183">
        <f>5</f>
        <v>5</v>
      </c>
      <c r="H124" s="183">
        <f>60</f>
        <v>60</v>
      </c>
      <c r="I124" s="183">
        <f t="shared" si="11"/>
        <v>0.9</v>
      </c>
      <c r="J124" s="183">
        <f>1</f>
        <v>1</v>
      </c>
      <c r="K124" s="183">
        <f t="shared" si="12"/>
        <v>4.1870000000000003</v>
      </c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68"/>
      <c r="AD124" s="19"/>
      <c r="AE124" s="184"/>
      <c r="AF124" s="183" t="e">
        <f t="shared" si="13"/>
        <v>#NAME?</v>
      </c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68"/>
      <c r="AQ124" s="168"/>
      <c r="AR124" s="182"/>
      <c r="AS124" s="183"/>
      <c r="AT124" s="183"/>
      <c r="AU124" s="183"/>
      <c r="AW124" s="51"/>
      <c r="AX124" s="51"/>
      <c r="AY124" s="51"/>
      <c r="AZ124" s="51"/>
    </row>
    <row r="125" spans="1:52" s="158" customFormat="1" ht="15" customHeight="1" x14ac:dyDescent="0.3">
      <c r="A125" s="19"/>
      <c r="B125" s="182"/>
      <c r="C125" s="183">
        <f t="shared" si="8"/>
        <v>11.399999999999975</v>
      </c>
      <c r="D125" s="202" t="e">
        <f>15+[2]!STEPLOAD(5)</f>
        <v>#NAME?</v>
      </c>
      <c r="E125" s="183" t="e">
        <f t="shared" si="9"/>
        <v>#NAME?</v>
      </c>
      <c r="F125" s="183">
        <f t="shared" si="10"/>
        <v>0.5</v>
      </c>
      <c r="G125" s="183">
        <f>5</f>
        <v>5</v>
      </c>
      <c r="H125" s="183">
        <f>60</f>
        <v>60</v>
      </c>
      <c r="I125" s="183">
        <f t="shared" si="11"/>
        <v>0.9</v>
      </c>
      <c r="J125" s="183">
        <f>1</f>
        <v>1</v>
      </c>
      <c r="K125" s="183">
        <f t="shared" si="12"/>
        <v>4.1870000000000003</v>
      </c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68"/>
      <c r="AD125" s="19"/>
      <c r="AE125" s="184"/>
      <c r="AF125" s="183" t="e">
        <f t="shared" si="13"/>
        <v>#NAME?</v>
      </c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68"/>
      <c r="AQ125" s="168"/>
      <c r="AR125" s="182"/>
      <c r="AS125" s="183"/>
      <c r="AT125" s="183"/>
      <c r="AU125" s="183"/>
      <c r="AW125" s="51"/>
      <c r="AX125" s="51"/>
      <c r="AY125" s="51"/>
      <c r="AZ125" s="51"/>
    </row>
    <row r="126" spans="1:52" s="158" customFormat="1" ht="15" customHeight="1" x14ac:dyDescent="0.3">
      <c r="A126" s="19"/>
      <c r="B126" s="182"/>
      <c r="C126" s="183">
        <f t="shared" si="8"/>
        <v>11.499999999999975</v>
      </c>
      <c r="D126" s="202" t="e">
        <f>15+[2]!STEPLOAD(5)</f>
        <v>#NAME?</v>
      </c>
      <c r="E126" s="183" t="e">
        <f t="shared" si="9"/>
        <v>#NAME?</v>
      </c>
      <c r="F126" s="183">
        <f t="shared" si="10"/>
        <v>0.5</v>
      </c>
      <c r="G126" s="183">
        <f>5</f>
        <v>5</v>
      </c>
      <c r="H126" s="183">
        <f>60</f>
        <v>60</v>
      </c>
      <c r="I126" s="183">
        <f t="shared" si="11"/>
        <v>0.9</v>
      </c>
      <c r="J126" s="183">
        <f>1</f>
        <v>1</v>
      </c>
      <c r="K126" s="183">
        <f t="shared" si="12"/>
        <v>4.1870000000000003</v>
      </c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68"/>
      <c r="AD126" s="19"/>
      <c r="AE126" s="184"/>
      <c r="AF126" s="183" t="e">
        <f t="shared" si="13"/>
        <v>#NAME?</v>
      </c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68"/>
      <c r="AQ126" s="168"/>
      <c r="AR126" s="182"/>
      <c r="AS126" s="183"/>
      <c r="AT126" s="183"/>
      <c r="AU126" s="183"/>
      <c r="AW126" s="51"/>
      <c r="AX126" s="51"/>
      <c r="AY126" s="51"/>
      <c r="AZ126" s="51"/>
    </row>
    <row r="127" spans="1:52" s="158" customFormat="1" ht="15" customHeight="1" x14ac:dyDescent="0.3">
      <c r="A127" s="19"/>
      <c r="B127" s="182"/>
      <c r="C127" s="183">
        <f t="shared" si="8"/>
        <v>11.599999999999975</v>
      </c>
      <c r="D127" s="202" t="e">
        <f>15+[2]!STEPLOAD(5)</f>
        <v>#NAME?</v>
      </c>
      <c r="E127" s="183" t="e">
        <f t="shared" si="9"/>
        <v>#NAME?</v>
      </c>
      <c r="F127" s="183">
        <f t="shared" si="10"/>
        <v>0.5</v>
      </c>
      <c r="G127" s="183">
        <f>5</f>
        <v>5</v>
      </c>
      <c r="H127" s="183">
        <f>60</f>
        <v>60</v>
      </c>
      <c r="I127" s="183">
        <f t="shared" si="11"/>
        <v>0.9</v>
      </c>
      <c r="J127" s="183">
        <f>1</f>
        <v>1</v>
      </c>
      <c r="K127" s="183">
        <f t="shared" si="12"/>
        <v>4.1870000000000003</v>
      </c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68"/>
      <c r="AD127" s="19"/>
      <c r="AE127" s="184"/>
      <c r="AF127" s="183" t="e">
        <f t="shared" si="13"/>
        <v>#NAME?</v>
      </c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68"/>
      <c r="AQ127" s="168"/>
      <c r="AR127" s="182"/>
      <c r="AS127" s="183"/>
      <c r="AT127" s="183"/>
      <c r="AU127" s="183"/>
      <c r="AW127" s="51"/>
      <c r="AX127" s="51"/>
      <c r="AY127" s="51"/>
      <c r="AZ127" s="51"/>
    </row>
    <row r="128" spans="1:52" s="158" customFormat="1" ht="15" customHeight="1" x14ac:dyDescent="0.3">
      <c r="A128" s="19"/>
      <c r="B128" s="182"/>
      <c r="C128" s="183">
        <f t="shared" si="8"/>
        <v>11.699999999999974</v>
      </c>
      <c r="D128" s="202" t="e">
        <f>15+[2]!STEPLOAD(5)</f>
        <v>#NAME?</v>
      </c>
      <c r="E128" s="183" t="e">
        <f t="shared" si="9"/>
        <v>#NAME?</v>
      </c>
      <c r="F128" s="183">
        <f t="shared" si="10"/>
        <v>0.5</v>
      </c>
      <c r="G128" s="183">
        <f>5</f>
        <v>5</v>
      </c>
      <c r="H128" s="183">
        <f>60</f>
        <v>60</v>
      </c>
      <c r="I128" s="183">
        <f t="shared" si="11"/>
        <v>0.9</v>
      </c>
      <c r="J128" s="183">
        <f>1</f>
        <v>1</v>
      </c>
      <c r="K128" s="183">
        <f t="shared" si="12"/>
        <v>4.1870000000000003</v>
      </c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68"/>
      <c r="AD128" s="19"/>
      <c r="AE128" s="184"/>
      <c r="AF128" s="183" t="e">
        <f t="shared" si="13"/>
        <v>#NAME?</v>
      </c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68"/>
      <c r="AQ128" s="168"/>
      <c r="AR128" s="182"/>
      <c r="AS128" s="183"/>
      <c r="AT128" s="183"/>
      <c r="AU128" s="183"/>
      <c r="AW128" s="51"/>
      <c r="AX128" s="51"/>
      <c r="AY128" s="51"/>
      <c r="AZ128" s="51"/>
    </row>
    <row r="129" spans="1:52" s="158" customFormat="1" ht="15" customHeight="1" x14ac:dyDescent="0.3">
      <c r="A129" s="19"/>
      <c r="B129" s="182"/>
      <c r="C129" s="183">
        <f t="shared" si="8"/>
        <v>11.799999999999974</v>
      </c>
      <c r="D129" s="202" t="e">
        <f>15+[2]!STEPLOAD(5)</f>
        <v>#NAME?</v>
      </c>
      <c r="E129" s="183" t="e">
        <f t="shared" si="9"/>
        <v>#NAME?</v>
      </c>
      <c r="F129" s="183">
        <f t="shared" si="10"/>
        <v>0.5</v>
      </c>
      <c r="G129" s="183">
        <f>5</f>
        <v>5</v>
      </c>
      <c r="H129" s="183">
        <f>60</f>
        <v>60</v>
      </c>
      <c r="I129" s="183">
        <f t="shared" si="11"/>
        <v>0.9</v>
      </c>
      <c r="J129" s="183">
        <f>1</f>
        <v>1</v>
      </c>
      <c r="K129" s="183">
        <f t="shared" si="12"/>
        <v>4.1870000000000003</v>
      </c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68"/>
      <c r="AD129" s="19"/>
      <c r="AE129" s="184"/>
      <c r="AF129" s="183" t="e">
        <f t="shared" si="13"/>
        <v>#NAME?</v>
      </c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68"/>
      <c r="AQ129" s="168"/>
      <c r="AR129" s="182"/>
      <c r="AS129" s="183"/>
      <c r="AT129" s="183"/>
      <c r="AU129" s="183"/>
      <c r="AW129" s="51"/>
      <c r="AX129" s="51"/>
      <c r="AY129" s="51"/>
      <c r="AZ129" s="51"/>
    </row>
    <row r="130" spans="1:52" s="158" customFormat="1" ht="15" customHeight="1" x14ac:dyDescent="0.3">
      <c r="A130" s="19"/>
      <c r="B130" s="182"/>
      <c r="C130" s="183">
        <f t="shared" si="8"/>
        <v>11.899999999999974</v>
      </c>
      <c r="D130" s="202" t="e">
        <f>15+[2]!STEPLOAD(5)</f>
        <v>#NAME?</v>
      </c>
      <c r="E130" s="183" t="e">
        <f t="shared" si="9"/>
        <v>#NAME?</v>
      </c>
      <c r="F130" s="183">
        <f t="shared" si="10"/>
        <v>0.5</v>
      </c>
      <c r="G130" s="183">
        <f>5</f>
        <v>5</v>
      </c>
      <c r="H130" s="183">
        <f>60</f>
        <v>60</v>
      </c>
      <c r="I130" s="183">
        <f t="shared" si="11"/>
        <v>0.9</v>
      </c>
      <c r="J130" s="183">
        <f>1</f>
        <v>1</v>
      </c>
      <c r="K130" s="183">
        <f t="shared" si="12"/>
        <v>4.1870000000000003</v>
      </c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68"/>
      <c r="AD130" s="19"/>
      <c r="AE130" s="184"/>
      <c r="AF130" s="183" t="e">
        <f t="shared" si="13"/>
        <v>#NAME?</v>
      </c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68"/>
      <c r="AQ130" s="168"/>
      <c r="AR130" s="182"/>
      <c r="AS130" s="183"/>
      <c r="AT130" s="183"/>
      <c r="AU130" s="183"/>
      <c r="AW130" s="51"/>
      <c r="AX130" s="51"/>
      <c r="AY130" s="51"/>
      <c r="AZ130" s="51"/>
    </row>
    <row r="131" spans="1:52" s="158" customFormat="1" ht="15" customHeight="1" x14ac:dyDescent="0.3">
      <c r="A131" s="19"/>
      <c r="B131" s="182"/>
      <c r="C131" s="183">
        <f t="shared" si="8"/>
        <v>11.999999999999973</v>
      </c>
      <c r="D131" s="202" t="e">
        <f>15+[2]!STEPLOAD(5)</f>
        <v>#NAME?</v>
      </c>
      <c r="E131" s="183" t="e">
        <f t="shared" si="9"/>
        <v>#NAME?</v>
      </c>
      <c r="F131" s="183">
        <f t="shared" si="10"/>
        <v>0.5</v>
      </c>
      <c r="G131" s="183">
        <f>5</f>
        <v>5</v>
      </c>
      <c r="H131" s="183">
        <f>60</f>
        <v>60</v>
      </c>
      <c r="I131" s="183">
        <f t="shared" si="11"/>
        <v>0.9</v>
      </c>
      <c r="J131" s="183">
        <f>1</f>
        <v>1</v>
      </c>
      <c r="K131" s="183">
        <f t="shared" si="12"/>
        <v>4.1870000000000003</v>
      </c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68"/>
      <c r="AD131" s="19"/>
      <c r="AE131" s="184"/>
      <c r="AF131" s="183" t="e">
        <f t="shared" si="13"/>
        <v>#NAME?</v>
      </c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68"/>
      <c r="AQ131" s="168"/>
      <c r="AR131" s="182"/>
      <c r="AS131" s="183"/>
      <c r="AT131" s="183"/>
      <c r="AU131" s="183"/>
      <c r="AW131" s="51"/>
      <c r="AX131" s="51"/>
      <c r="AY131" s="51"/>
      <c r="AZ131" s="51"/>
    </row>
    <row r="132" spans="1:52" s="158" customFormat="1" ht="15" customHeight="1" x14ac:dyDescent="0.3">
      <c r="A132" s="19"/>
      <c r="B132" s="182"/>
      <c r="C132" s="183">
        <f t="shared" si="8"/>
        <v>12.099999999999973</v>
      </c>
      <c r="D132" s="202" t="e">
        <f>15+[2]!STEPLOAD(5)</f>
        <v>#NAME?</v>
      </c>
      <c r="E132" s="183" t="e">
        <f t="shared" si="9"/>
        <v>#NAME?</v>
      </c>
      <c r="F132" s="183">
        <f t="shared" si="10"/>
        <v>0.5</v>
      </c>
      <c r="G132" s="183">
        <f>5</f>
        <v>5</v>
      </c>
      <c r="H132" s="183">
        <f>60</f>
        <v>60</v>
      </c>
      <c r="I132" s="183">
        <f t="shared" si="11"/>
        <v>0.9</v>
      </c>
      <c r="J132" s="183">
        <f>1</f>
        <v>1</v>
      </c>
      <c r="K132" s="183">
        <f t="shared" si="12"/>
        <v>4.1870000000000003</v>
      </c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68"/>
      <c r="AD132" s="19"/>
      <c r="AE132" s="184"/>
      <c r="AF132" s="183" t="e">
        <f t="shared" si="13"/>
        <v>#NAME?</v>
      </c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68"/>
      <c r="AQ132" s="168"/>
      <c r="AR132" s="182"/>
      <c r="AS132" s="183"/>
      <c r="AT132" s="183"/>
      <c r="AU132" s="183"/>
      <c r="AW132" s="51"/>
      <c r="AX132" s="51"/>
      <c r="AY132" s="51"/>
      <c r="AZ132" s="51"/>
    </row>
    <row r="133" spans="1:52" s="158" customFormat="1" ht="15" customHeight="1" x14ac:dyDescent="0.3">
      <c r="A133" s="19"/>
      <c r="B133" s="182"/>
      <c r="C133" s="183">
        <f t="shared" si="8"/>
        <v>12.199999999999973</v>
      </c>
      <c r="D133" s="202" t="e">
        <f>15+[2]!STEPLOAD(5)</f>
        <v>#NAME?</v>
      </c>
      <c r="E133" s="183" t="e">
        <f t="shared" si="9"/>
        <v>#NAME?</v>
      </c>
      <c r="F133" s="183">
        <f t="shared" si="10"/>
        <v>0.5</v>
      </c>
      <c r="G133" s="183">
        <f>5</f>
        <v>5</v>
      </c>
      <c r="H133" s="183">
        <f>60</f>
        <v>60</v>
      </c>
      <c r="I133" s="183">
        <f t="shared" si="11"/>
        <v>0.9</v>
      </c>
      <c r="J133" s="183">
        <f>1</f>
        <v>1</v>
      </c>
      <c r="K133" s="183">
        <f t="shared" si="12"/>
        <v>4.1870000000000003</v>
      </c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68"/>
      <c r="AD133" s="19"/>
      <c r="AE133" s="184"/>
      <c r="AF133" s="183" t="e">
        <f t="shared" si="13"/>
        <v>#NAME?</v>
      </c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68"/>
      <c r="AQ133" s="168"/>
      <c r="AR133" s="182"/>
      <c r="AS133" s="183"/>
      <c r="AT133" s="183"/>
      <c r="AU133" s="183"/>
      <c r="AW133" s="51"/>
      <c r="AX133" s="51"/>
      <c r="AY133" s="51"/>
      <c r="AZ133" s="51"/>
    </row>
    <row r="134" spans="1:52" s="158" customFormat="1" ht="15" customHeight="1" x14ac:dyDescent="0.3">
      <c r="A134" s="19"/>
      <c r="B134" s="182"/>
      <c r="C134" s="183">
        <f t="shared" si="8"/>
        <v>12.299999999999972</v>
      </c>
      <c r="D134" s="202" t="e">
        <f>15+[2]!STEPLOAD(5)</f>
        <v>#NAME?</v>
      </c>
      <c r="E134" s="183" t="e">
        <f t="shared" si="9"/>
        <v>#NAME?</v>
      </c>
      <c r="F134" s="183">
        <f t="shared" si="10"/>
        <v>0.5</v>
      </c>
      <c r="G134" s="183">
        <f>5</f>
        <v>5</v>
      </c>
      <c r="H134" s="183">
        <f>60</f>
        <v>60</v>
      </c>
      <c r="I134" s="183">
        <f t="shared" si="11"/>
        <v>0.9</v>
      </c>
      <c r="J134" s="183">
        <f>1</f>
        <v>1</v>
      </c>
      <c r="K134" s="183">
        <f t="shared" si="12"/>
        <v>4.1870000000000003</v>
      </c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68"/>
      <c r="AD134" s="19"/>
      <c r="AE134" s="184"/>
      <c r="AF134" s="183" t="e">
        <f t="shared" si="13"/>
        <v>#NAME?</v>
      </c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68"/>
      <c r="AQ134" s="168"/>
      <c r="AR134" s="182"/>
      <c r="AS134" s="183"/>
      <c r="AT134" s="183"/>
      <c r="AU134" s="183"/>
      <c r="AW134" s="51"/>
      <c r="AX134" s="51"/>
      <c r="AY134" s="51"/>
      <c r="AZ134" s="51"/>
    </row>
    <row r="135" spans="1:52" s="158" customFormat="1" ht="15" customHeight="1" x14ac:dyDescent="0.3">
      <c r="A135" s="19"/>
      <c r="B135" s="182"/>
      <c r="C135" s="183">
        <f t="shared" si="8"/>
        <v>12.399999999999972</v>
      </c>
      <c r="D135" s="202" t="e">
        <f>15+[2]!STEPLOAD(5)</f>
        <v>#NAME?</v>
      </c>
      <c r="E135" s="183" t="e">
        <f t="shared" si="9"/>
        <v>#NAME?</v>
      </c>
      <c r="F135" s="183">
        <f t="shared" si="10"/>
        <v>0.5</v>
      </c>
      <c r="G135" s="183">
        <f>5</f>
        <v>5</v>
      </c>
      <c r="H135" s="183">
        <f>60</f>
        <v>60</v>
      </c>
      <c r="I135" s="183">
        <f t="shared" si="11"/>
        <v>0.9</v>
      </c>
      <c r="J135" s="183">
        <f>1</f>
        <v>1</v>
      </c>
      <c r="K135" s="183">
        <f t="shared" si="12"/>
        <v>4.1870000000000003</v>
      </c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68"/>
      <c r="AD135" s="19"/>
      <c r="AE135" s="184"/>
      <c r="AF135" s="183" t="e">
        <f t="shared" si="13"/>
        <v>#NAME?</v>
      </c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68"/>
      <c r="AQ135" s="168"/>
      <c r="AR135" s="182"/>
      <c r="AS135" s="183"/>
      <c r="AT135" s="183"/>
      <c r="AU135" s="183"/>
      <c r="AW135" s="51"/>
      <c r="AX135" s="51"/>
      <c r="AY135" s="51"/>
      <c r="AZ135" s="51"/>
    </row>
    <row r="136" spans="1:52" s="158" customFormat="1" ht="15" customHeight="1" x14ac:dyDescent="0.3">
      <c r="A136" s="19"/>
      <c r="B136" s="182"/>
      <c r="C136" s="183">
        <f t="shared" si="8"/>
        <v>12.499999999999972</v>
      </c>
      <c r="D136" s="202" t="e">
        <f>15+[2]!STEPLOAD(5)</f>
        <v>#NAME?</v>
      </c>
      <c r="E136" s="183" t="e">
        <f t="shared" si="9"/>
        <v>#NAME?</v>
      </c>
      <c r="F136" s="183">
        <f t="shared" si="10"/>
        <v>0.5</v>
      </c>
      <c r="G136" s="183">
        <f>5</f>
        <v>5</v>
      </c>
      <c r="H136" s="183">
        <f>60</f>
        <v>60</v>
      </c>
      <c r="I136" s="183">
        <f t="shared" si="11"/>
        <v>0.9</v>
      </c>
      <c r="J136" s="183">
        <f>1</f>
        <v>1</v>
      </c>
      <c r="K136" s="183">
        <f t="shared" si="12"/>
        <v>4.1870000000000003</v>
      </c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68"/>
      <c r="AD136" s="19"/>
      <c r="AE136" s="184"/>
      <c r="AF136" s="183" t="e">
        <f t="shared" si="13"/>
        <v>#NAME?</v>
      </c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68"/>
      <c r="AQ136" s="168"/>
      <c r="AR136" s="182"/>
      <c r="AS136" s="183"/>
      <c r="AT136" s="183"/>
      <c r="AU136" s="183"/>
      <c r="AW136" s="51"/>
      <c r="AX136" s="51"/>
      <c r="AY136" s="51"/>
      <c r="AZ136" s="51"/>
    </row>
    <row r="137" spans="1:52" s="158" customFormat="1" ht="15" customHeight="1" x14ac:dyDescent="0.3">
      <c r="A137" s="19"/>
      <c r="B137" s="182"/>
      <c r="C137" s="183">
        <f t="shared" si="8"/>
        <v>12.599999999999971</v>
      </c>
      <c r="D137" s="202" t="e">
        <f>15+[2]!STEPLOAD(5)</f>
        <v>#NAME?</v>
      </c>
      <c r="E137" s="183" t="e">
        <f t="shared" si="9"/>
        <v>#NAME?</v>
      </c>
      <c r="F137" s="183">
        <f t="shared" si="10"/>
        <v>0.5</v>
      </c>
      <c r="G137" s="183">
        <f>5</f>
        <v>5</v>
      </c>
      <c r="H137" s="183">
        <f>60</f>
        <v>60</v>
      </c>
      <c r="I137" s="183">
        <f t="shared" si="11"/>
        <v>0.9</v>
      </c>
      <c r="J137" s="183">
        <f>1</f>
        <v>1</v>
      </c>
      <c r="K137" s="183">
        <f t="shared" si="12"/>
        <v>4.1870000000000003</v>
      </c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68"/>
      <c r="AD137" s="19"/>
      <c r="AE137" s="184"/>
      <c r="AF137" s="183" t="e">
        <f t="shared" si="13"/>
        <v>#NAME?</v>
      </c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68"/>
      <c r="AQ137" s="168"/>
      <c r="AR137" s="182"/>
      <c r="AS137" s="183"/>
      <c r="AT137" s="183"/>
      <c r="AU137" s="183"/>
      <c r="AW137" s="51"/>
      <c r="AX137" s="51"/>
      <c r="AY137" s="51"/>
      <c r="AZ137" s="51"/>
    </row>
    <row r="138" spans="1:52" s="158" customFormat="1" ht="15" customHeight="1" x14ac:dyDescent="0.3">
      <c r="A138" s="19"/>
      <c r="B138" s="182"/>
      <c r="C138" s="183">
        <f t="shared" si="8"/>
        <v>12.699999999999971</v>
      </c>
      <c r="D138" s="202" t="e">
        <f>15+[2]!STEPLOAD(5)</f>
        <v>#NAME?</v>
      </c>
      <c r="E138" s="183" t="e">
        <f t="shared" si="9"/>
        <v>#NAME?</v>
      </c>
      <c r="F138" s="183">
        <f t="shared" si="10"/>
        <v>0.5</v>
      </c>
      <c r="G138" s="183">
        <f>5</f>
        <v>5</v>
      </c>
      <c r="H138" s="183">
        <f>60</f>
        <v>60</v>
      </c>
      <c r="I138" s="183">
        <f t="shared" si="11"/>
        <v>0.9</v>
      </c>
      <c r="J138" s="183">
        <f>1</f>
        <v>1</v>
      </c>
      <c r="K138" s="183">
        <f t="shared" si="12"/>
        <v>4.1870000000000003</v>
      </c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68"/>
      <c r="AD138" s="19"/>
      <c r="AE138" s="184"/>
      <c r="AF138" s="183" t="e">
        <f t="shared" si="13"/>
        <v>#NAME?</v>
      </c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68"/>
      <c r="AQ138" s="168"/>
      <c r="AR138" s="182"/>
      <c r="AS138" s="183"/>
      <c r="AT138" s="183"/>
      <c r="AU138" s="183"/>
      <c r="AW138" s="51"/>
      <c r="AX138" s="51"/>
      <c r="AY138" s="51"/>
      <c r="AZ138" s="51"/>
    </row>
    <row r="139" spans="1:52" s="158" customFormat="1" ht="15" customHeight="1" x14ac:dyDescent="0.3">
      <c r="A139" s="19"/>
      <c r="B139" s="182"/>
      <c r="C139" s="183">
        <f t="shared" si="8"/>
        <v>12.799999999999971</v>
      </c>
      <c r="D139" s="202" t="e">
        <f>15+[2]!STEPLOAD(5)</f>
        <v>#NAME?</v>
      </c>
      <c r="E139" s="183" t="e">
        <f t="shared" si="9"/>
        <v>#NAME?</v>
      </c>
      <c r="F139" s="183">
        <f t="shared" si="10"/>
        <v>0.5</v>
      </c>
      <c r="G139" s="183">
        <f>5</f>
        <v>5</v>
      </c>
      <c r="H139" s="183">
        <f>60</f>
        <v>60</v>
      </c>
      <c r="I139" s="183">
        <f t="shared" si="11"/>
        <v>0.9</v>
      </c>
      <c r="J139" s="183">
        <f>1</f>
        <v>1</v>
      </c>
      <c r="K139" s="183">
        <f t="shared" si="12"/>
        <v>4.1870000000000003</v>
      </c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68"/>
      <c r="AD139" s="19"/>
      <c r="AE139" s="184"/>
      <c r="AF139" s="183" t="e">
        <f t="shared" si="13"/>
        <v>#NAME?</v>
      </c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68"/>
      <c r="AQ139" s="168"/>
      <c r="AR139" s="182"/>
      <c r="AS139" s="183"/>
      <c r="AT139" s="183"/>
      <c r="AU139" s="183"/>
      <c r="AW139" s="51"/>
      <c r="AX139" s="51"/>
      <c r="AY139" s="51"/>
      <c r="AZ139" s="51"/>
    </row>
    <row r="140" spans="1:52" s="158" customFormat="1" ht="15" customHeight="1" x14ac:dyDescent="0.3">
      <c r="A140" s="19"/>
      <c r="B140" s="182"/>
      <c r="C140" s="183">
        <f t="shared" ref="C140:C203" si="14">C139+IntegrationStep</f>
        <v>12.89999999999997</v>
      </c>
      <c r="D140" s="202" t="e">
        <f>15+[2]!STEPLOAD(5)</f>
        <v>#NAME?</v>
      </c>
      <c r="E140" s="183" t="e">
        <f t="shared" si="9"/>
        <v>#NAME?</v>
      </c>
      <c r="F140" s="183">
        <f t="shared" si="10"/>
        <v>0.5</v>
      </c>
      <c r="G140" s="183">
        <f>5</f>
        <v>5</v>
      </c>
      <c r="H140" s="183">
        <f>60</f>
        <v>60</v>
      </c>
      <c r="I140" s="183">
        <f t="shared" si="11"/>
        <v>0.9</v>
      </c>
      <c r="J140" s="183">
        <f>1</f>
        <v>1</v>
      </c>
      <c r="K140" s="183">
        <f t="shared" si="12"/>
        <v>4.1870000000000003</v>
      </c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68"/>
      <c r="AD140" s="19"/>
      <c r="AE140" s="184"/>
      <c r="AF140" s="183" t="e">
        <f t="shared" si="13"/>
        <v>#NAME?</v>
      </c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68"/>
      <c r="AQ140" s="168"/>
      <c r="AR140" s="182"/>
      <c r="AS140" s="183"/>
      <c r="AT140" s="183"/>
      <c r="AU140" s="183"/>
      <c r="AW140" s="51"/>
      <c r="AX140" s="51"/>
      <c r="AY140" s="51"/>
      <c r="AZ140" s="51"/>
    </row>
    <row r="141" spans="1:52" s="158" customFormat="1" ht="15" customHeight="1" x14ac:dyDescent="0.3">
      <c r="A141" s="19"/>
      <c r="B141" s="182"/>
      <c r="C141" s="183">
        <f t="shared" si="14"/>
        <v>12.99999999999997</v>
      </c>
      <c r="D141" s="202" t="e">
        <f>15+[2]!STEPLOAD(5)</f>
        <v>#NAME?</v>
      </c>
      <c r="E141" s="183" t="e">
        <f t="shared" ref="E141:E204" si="15">E140+(C141-C140)*AF140</f>
        <v>#NAME?</v>
      </c>
      <c r="F141" s="183">
        <f t="shared" ref="F141:F204" si="16">0.5</f>
        <v>0.5</v>
      </c>
      <c r="G141" s="183">
        <f>5</f>
        <v>5</v>
      </c>
      <c r="H141" s="183">
        <f>60</f>
        <v>60</v>
      </c>
      <c r="I141" s="183">
        <f t="shared" ref="I141:I204" si="17">0.9</f>
        <v>0.9</v>
      </c>
      <c r="J141" s="183">
        <f>1</f>
        <v>1</v>
      </c>
      <c r="K141" s="183">
        <f t="shared" ref="K141:K204" si="18">4.187</f>
        <v>4.1870000000000003</v>
      </c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68"/>
      <c r="AD141" s="19"/>
      <c r="AE141" s="184"/>
      <c r="AF141" s="183" t="e">
        <f t="shared" ref="AF141:AF204" si="19">F141/G141*(D141-E141)+H141*I141/G141/J141/K141</f>
        <v>#NAME?</v>
      </c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68"/>
      <c r="AQ141" s="168"/>
      <c r="AR141" s="182"/>
      <c r="AS141" s="183"/>
      <c r="AT141" s="183"/>
      <c r="AU141" s="183"/>
      <c r="AW141" s="51"/>
      <c r="AX141" s="51"/>
      <c r="AY141" s="51"/>
      <c r="AZ141" s="51"/>
    </row>
    <row r="142" spans="1:52" s="158" customFormat="1" ht="15" customHeight="1" x14ac:dyDescent="0.3">
      <c r="A142" s="19"/>
      <c r="B142" s="182"/>
      <c r="C142" s="183">
        <f t="shared" si="14"/>
        <v>13.099999999999969</v>
      </c>
      <c r="D142" s="202" t="e">
        <f>15+[2]!STEPLOAD(5)</f>
        <v>#NAME?</v>
      </c>
      <c r="E142" s="183" t="e">
        <f t="shared" si="15"/>
        <v>#NAME?</v>
      </c>
      <c r="F142" s="183">
        <f t="shared" si="16"/>
        <v>0.5</v>
      </c>
      <c r="G142" s="183">
        <f>5</f>
        <v>5</v>
      </c>
      <c r="H142" s="183">
        <f>60</f>
        <v>60</v>
      </c>
      <c r="I142" s="183">
        <f t="shared" si="17"/>
        <v>0.9</v>
      </c>
      <c r="J142" s="183">
        <f>1</f>
        <v>1</v>
      </c>
      <c r="K142" s="183">
        <f t="shared" si="18"/>
        <v>4.1870000000000003</v>
      </c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68"/>
      <c r="AD142" s="19"/>
      <c r="AE142" s="184"/>
      <c r="AF142" s="183" t="e">
        <f t="shared" si="19"/>
        <v>#NAME?</v>
      </c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68"/>
      <c r="AQ142" s="168"/>
      <c r="AR142" s="182"/>
      <c r="AS142" s="183"/>
      <c r="AT142" s="183"/>
      <c r="AU142" s="183"/>
      <c r="AW142" s="51"/>
      <c r="AX142" s="51"/>
      <c r="AY142" s="51"/>
      <c r="AZ142" s="51"/>
    </row>
    <row r="143" spans="1:52" s="158" customFormat="1" ht="15" customHeight="1" x14ac:dyDescent="0.3">
      <c r="A143" s="19"/>
      <c r="B143" s="182"/>
      <c r="C143" s="183">
        <f t="shared" si="14"/>
        <v>13.199999999999969</v>
      </c>
      <c r="D143" s="202" t="e">
        <f>15+[2]!STEPLOAD(5)</f>
        <v>#NAME?</v>
      </c>
      <c r="E143" s="183" t="e">
        <f t="shared" si="15"/>
        <v>#NAME?</v>
      </c>
      <c r="F143" s="183">
        <f t="shared" si="16"/>
        <v>0.5</v>
      </c>
      <c r="G143" s="183">
        <f>5</f>
        <v>5</v>
      </c>
      <c r="H143" s="183">
        <f>60</f>
        <v>60</v>
      </c>
      <c r="I143" s="183">
        <f t="shared" si="17"/>
        <v>0.9</v>
      </c>
      <c r="J143" s="183">
        <f>1</f>
        <v>1</v>
      </c>
      <c r="K143" s="183">
        <f t="shared" si="18"/>
        <v>4.1870000000000003</v>
      </c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68"/>
      <c r="AD143" s="19"/>
      <c r="AE143" s="184"/>
      <c r="AF143" s="183" t="e">
        <f t="shared" si="19"/>
        <v>#NAME?</v>
      </c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68"/>
      <c r="AQ143" s="168"/>
      <c r="AR143" s="182"/>
      <c r="AS143" s="183"/>
      <c r="AT143" s="183"/>
      <c r="AU143" s="183"/>
      <c r="AW143" s="51"/>
      <c r="AX143" s="51"/>
      <c r="AY143" s="51"/>
      <c r="AZ143" s="51"/>
    </row>
    <row r="144" spans="1:52" s="158" customFormat="1" ht="15" customHeight="1" x14ac:dyDescent="0.3">
      <c r="A144" s="19"/>
      <c r="B144" s="182"/>
      <c r="C144" s="183">
        <f t="shared" si="14"/>
        <v>13.299999999999969</v>
      </c>
      <c r="D144" s="202" t="e">
        <f>15+[2]!STEPLOAD(5)</f>
        <v>#NAME?</v>
      </c>
      <c r="E144" s="183" t="e">
        <f t="shared" si="15"/>
        <v>#NAME?</v>
      </c>
      <c r="F144" s="183">
        <f t="shared" si="16"/>
        <v>0.5</v>
      </c>
      <c r="G144" s="183">
        <f>5</f>
        <v>5</v>
      </c>
      <c r="H144" s="183">
        <f>60</f>
        <v>60</v>
      </c>
      <c r="I144" s="183">
        <f t="shared" si="17"/>
        <v>0.9</v>
      </c>
      <c r="J144" s="183">
        <f>1</f>
        <v>1</v>
      </c>
      <c r="K144" s="183">
        <f t="shared" si="18"/>
        <v>4.1870000000000003</v>
      </c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68"/>
      <c r="AD144" s="19"/>
      <c r="AE144" s="184"/>
      <c r="AF144" s="183" t="e">
        <f t="shared" si="19"/>
        <v>#NAME?</v>
      </c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68"/>
      <c r="AQ144" s="168"/>
      <c r="AR144" s="182"/>
      <c r="AS144" s="183"/>
      <c r="AT144" s="183"/>
      <c r="AU144" s="183"/>
      <c r="AW144" s="51"/>
      <c r="AX144" s="51"/>
      <c r="AY144" s="51"/>
      <c r="AZ144" s="51"/>
    </row>
    <row r="145" spans="1:52" s="158" customFormat="1" ht="15" customHeight="1" x14ac:dyDescent="0.3">
      <c r="A145" s="19"/>
      <c r="B145" s="182"/>
      <c r="C145" s="183">
        <f t="shared" si="14"/>
        <v>13.399999999999968</v>
      </c>
      <c r="D145" s="202" t="e">
        <f>15+[2]!STEPLOAD(5)</f>
        <v>#NAME?</v>
      </c>
      <c r="E145" s="183" t="e">
        <f t="shared" si="15"/>
        <v>#NAME?</v>
      </c>
      <c r="F145" s="183">
        <f t="shared" si="16"/>
        <v>0.5</v>
      </c>
      <c r="G145" s="183">
        <f>5</f>
        <v>5</v>
      </c>
      <c r="H145" s="183">
        <f>60</f>
        <v>60</v>
      </c>
      <c r="I145" s="183">
        <f t="shared" si="17"/>
        <v>0.9</v>
      </c>
      <c r="J145" s="183">
        <f>1</f>
        <v>1</v>
      </c>
      <c r="K145" s="183">
        <f t="shared" si="18"/>
        <v>4.1870000000000003</v>
      </c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68"/>
      <c r="AD145" s="19"/>
      <c r="AE145" s="184"/>
      <c r="AF145" s="183" t="e">
        <f t="shared" si="19"/>
        <v>#NAME?</v>
      </c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68"/>
      <c r="AQ145" s="168"/>
      <c r="AR145" s="182"/>
      <c r="AS145" s="183"/>
      <c r="AT145" s="183"/>
      <c r="AU145" s="183"/>
      <c r="AW145" s="51"/>
      <c r="AX145" s="51"/>
      <c r="AY145" s="51"/>
      <c r="AZ145" s="51"/>
    </row>
    <row r="146" spans="1:52" s="158" customFormat="1" ht="15" customHeight="1" x14ac:dyDescent="0.3">
      <c r="A146" s="19"/>
      <c r="B146" s="182"/>
      <c r="C146" s="183">
        <f t="shared" si="14"/>
        <v>13.499999999999968</v>
      </c>
      <c r="D146" s="202" t="e">
        <f>15+[2]!STEPLOAD(5)</f>
        <v>#NAME?</v>
      </c>
      <c r="E146" s="183" t="e">
        <f t="shared" si="15"/>
        <v>#NAME?</v>
      </c>
      <c r="F146" s="183">
        <f t="shared" si="16"/>
        <v>0.5</v>
      </c>
      <c r="G146" s="183">
        <f>5</f>
        <v>5</v>
      </c>
      <c r="H146" s="183">
        <f>60</f>
        <v>60</v>
      </c>
      <c r="I146" s="183">
        <f t="shared" si="17"/>
        <v>0.9</v>
      </c>
      <c r="J146" s="183">
        <f>1</f>
        <v>1</v>
      </c>
      <c r="K146" s="183">
        <f t="shared" si="18"/>
        <v>4.1870000000000003</v>
      </c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68"/>
      <c r="AD146" s="19"/>
      <c r="AE146" s="184"/>
      <c r="AF146" s="183" t="e">
        <f t="shared" si="19"/>
        <v>#NAME?</v>
      </c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68"/>
      <c r="AQ146" s="168"/>
      <c r="AR146" s="182"/>
      <c r="AS146" s="183"/>
      <c r="AT146" s="183"/>
      <c r="AU146" s="183"/>
      <c r="AW146" s="51"/>
      <c r="AX146" s="51"/>
      <c r="AY146" s="51"/>
      <c r="AZ146" s="51"/>
    </row>
    <row r="147" spans="1:52" s="158" customFormat="1" ht="15" customHeight="1" x14ac:dyDescent="0.3">
      <c r="A147" s="19"/>
      <c r="B147" s="182"/>
      <c r="C147" s="183">
        <f t="shared" si="14"/>
        <v>13.599999999999968</v>
      </c>
      <c r="D147" s="202" t="e">
        <f>15+[2]!STEPLOAD(5)</f>
        <v>#NAME?</v>
      </c>
      <c r="E147" s="183" t="e">
        <f t="shared" si="15"/>
        <v>#NAME?</v>
      </c>
      <c r="F147" s="183">
        <f t="shared" si="16"/>
        <v>0.5</v>
      </c>
      <c r="G147" s="183">
        <f>5</f>
        <v>5</v>
      </c>
      <c r="H147" s="183">
        <f>60</f>
        <v>60</v>
      </c>
      <c r="I147" s="183">
        <f t="shared" si="17"/>
        <v>0.9</v>
      </c>
      <c r="J147" s="183">
        <f>1</f>
        <v>1</v>
      </c>
      <c r="K147" s="183">
        <f t="shared" si="18"/>
        <v>4.1870000000000003</v>
      </c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68"/>
      <c r="AD147" s="19"/>
      <c r="AE147" s="184"/>
      <c r="AF147" s="183" t="e">
        <f t="shared" si="19"/>
        <v>#NAME?</v>
      </c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68"/>
      <c r="AQ147" s="168"/>
      <c r="AR147" s="182"/>
      <c r="AS147" s="183"/>
      <c r="AT147" s="183"/>
      <c r="AU147" s="183"/>
      <c r="AW147" s="51"/>
      <c r="AX147" s="51"/>
      <c r="AY147" s="51"/>
      <c r="AZ147" s="51"/>
    </row>
    <row r="148" spans="1:52" s="158" customFormat="1" ht="15" customHeight="1" x14ac:dyDescent="0.3">
      <c r="A148" s="19"/>
      <c r="B148" s="182"/>
      <c r="C148" s="183">
        <f t="shared" si="14"/>
        <v>13.699999999999967</v>
      </c>
      <c r="D148" s="202" t="e">
        <f>15+[2]!STEPLOAD(5)</f>
        <v>#NAME?</v>
      </c>
      <c r="E148" s="183" t="e">
        <f t="shared" si="15"/>
        <v>#NAME?</v>
      </c>
      <c r="F148" s="183">
        <f t="shared" si="16"/>
        <v>0.5</v>
      </c>
      <c r="G148" s="183">
        <f>5</f>
        <v>5</v>
      </c>
      <c r="H148" s="183">
        <f>60</f>
        <v>60</v>
      </c>
      <c r="I148" s="183">
        <f t="shared" si="17"/>
        <v>0.9</v>
      </c>
      <c r="J148" s="183">
        <f>1</f>
        <v>1</v>
      </c>
      <c r="K148" s="183">
        <f t="shared" si="18"/>
        <v>4.1870000000000003</v>
      </c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68"/>
      <c r="AD148" s="19"/>
      <c r="AE148" s="184"/>
      <c r="AF148" s="183" t="e">
        <f t="shared" si="19"/>
        <v>#NAME?</v>
      </c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68"/>
      <c r="AQ148" s="168"/>
      <c r="AR148" s="182"/>
      <c r="AS148" s="183"/>
      <c r="AT148" s="183"/>
      <c r="AU148" s="183"/>
      <c r="AW148" s="51"/>
      <c r="AX148" s="51"/>
      <c r="AY148" s="51"/>
      <c r="AZ148" s="51"/>
    </row>
    <row r="149" spans="1:52" s="158" customFormat="1" ht="15" customHeight="1" x14ac:dyDescent="0.3">
      <c r="A149" s="19"/>
      <c r="B149" s="182"/>
      <c r="C149" s="183">
        <f t="shared" si="14"/>
        <v>13.799999999999967</v>
      </c>
      <c r="D149" s="202" t="e">
        <f>15+[2]!STEPLOAD(5)</f>
        <v>#NAME?</v>
      </c>
      <c r="E149" s="183" t="e">
        <f t="shared" si="15"/>
        <v>#NAME?</v>
      </c>
      <c r="F149" s="183">
        <f t="shared" si="16"/>
        <v>0.5</v>
      </c>
      <c r="G149" s="183">
        <f>5</f>
        <v>5</v>
      </c>
      <c r="H149" s="183">
        <f>60</f>
        <v>60</v>
      </c>
      <c r="I149" s="183">
        <f t="shared" si="17"/>
        <v>0.9</v>
      </c>
      <c r="J149" s="183">
        <f>1</f>
        <v>1</v>
      </c>
      <c r="K149" s="183">
        <f t="shared" si="18"/>
        <v>4.1870000000000003</v>
      </c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68"/>
      <c r="AD149" s="19"/>
      <c r="AE149" s="184"/>
      <c r="AF149" s="183" t="e">
        <f t="shared" si="19"/>
        <v>#NAME?</v>
      </c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68"/>
      <c r="AQ149" s="168"/>
      <c r="AR149" s="182"/>
      <c r="AS149" s="183"/>
      <c r="AT149" s="183"/>
      <c r="AU149" s="183"/>
      <c r="AW149" s="51"/>
      <c r="AX149" s="51"/>
      <c r="AY149" s="51"/>
      <c r="AZ149" s="51"/>
    </row>
    <row r="150" spans="1:52" s="158" customFormat="1" ht="15" customHeight="1" x14ac:dyDescent="0.3">
      <c r="A150" s="19"/>
      <c r="B150" s="182"/>
      <c r="C150" s="183">
        <f t="shared" si="14"/>
        <v>13.899999999999967</v>
      </c>
      <c r="D150" s="202" t="e">
        <f>15+[2]!STEPLOAD(5)</f>
        <v>#NAME?</v>
      </c>
      <c r="E150" s="183" t="e">
        <f t="shared" si="15"/>
        <v>#NAME?</v>
      </c>
      <c r="F150" s="183">
        <f t="shared" si="16"/>
        <v>0.5</v>
      </c>
      <c r="G150" s="183">
        <f>5</f>
        <v>5</v>
      </c>
      <c r="H150" s="183">
        <f>60</f>
        <v>60</v>
      </c>
      <c r="I150" s="183">
        <f t="shared" si="17"/>
        <v>0.9</v>
      </c>
      <c r="J150" s="183">
        <f>1</f>
        <v>1</v>
      </c>
      <c r="K150" s="183">
        <f t="shared" si="18"/>
        <v>4.1870000000000003</v>
      </c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68"/>
      <c r="AD150" s="19"/>
      <c r="AE150" s="184"/>
      <c r="AF150" s="183" t="e">
        <f t="shared" si="19"/>
        <v>#NAME?</v>
      </c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68"/>
      <c r="AQ150" s="168"/>
      <c r="AR150" s="182"/>
      <c r="AS150" s="183"/>
      <c r="AT150" s="183"/>
      <c r="AU150" s="183"/>
      <c r="AW150" s="51"/>
      <c r="AX150" s="51"/>
      <c r="AY150" s="51"/>
      <c r="AZ150" s="51"/>
    </row>
    <row r="151" spans="1:52" s="158" customFormat="1" ht="15" customHeight="1" x14ac:dyDescent="0.3">
      <c r="A151" s="19"/>
      <c r="B151" s="182"/>
      <c r="C151" s="183">
        <f t="shared" si="14"/>
        <v>13.999999999999966</v>
      </c>
      <c r="D151" s="202" t="e">
        <f>15+[2]!STEPLOAD(5)</f>
        <v>#NAME?</v>
      </c>
      <c r="E151" s="183" t="e">
        <f t="shared" si="15"/>
        <v>#NAME?</v>
      </c>
      <c r="F151" s="183">
        <f t="shared" si="16"/>
        <v>0.5</v>
      </c>
      <c r="G151" s="183">
        <f>5</f>
        <v>5</v>
      </c>
      <c r="H151" s="183">
        <f>60</f>
        <v>60</v>
      </c>
      <c r="I151" s="183">
        <f t="shared" si="17"/>
        <v>0.9</v>
      </c>
      <c r="J151" s="183">
        <f>1</f>
        <v>1</v>
      </c>
      <c r="K151" s="183">
        <f t="shared" si="18"/>
        <v>4.1870000000000003</v>
      </c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68"/>
      <c r="AD151" s="19"/>
      <c r="AE151" s="184"/>
      <c r="AF151" s="183" t="e">
        <f t="shared" si="19"/>
        <v>#NAME?</v>
      </c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68"/>
      <c r="AQ151" s="168"/>
      <c r="AR151" s="182"/>
      <c r="AS151" s="183"/>
      <c r="AT151" s="183"/>
      <c r="AU151" s="183"/>
      <c r="AW151" s="51"/>
      <c r="AX151" s="51"/>
      <c r="AY151" s="51"/>
      <c r="AZ151" s="51"/>
    </row>
    <row r="152" spans="1:52" s="158" customFormat="1" ht="15" customHeight="1" x14ac:dyDescent="0.3">
      <c r="A152" s="19"/>
      <c r="B152" s="182"/>
      <c r="C152" s="183">
        <f t="shared" si="14"/>
        <v>14.099999999999966</v>
      </c>
      <c r="D152" s="202" t="e">
        <f>15+[2]!STEPLOAD(5)</f>
        <v>#NAME?</v>
      </c>
      <c r="E152" s="183" t="e">
        <f t="shared" si="15"/>
        <v>#NAME?</v>
      </c>
      <c r="F152" s="183">
        <f t="shared" si="16"/>
        <v>0.5</v>
      </c>
      <c r="G152" s="183">
        <f>5</f>
        <v>5</v>
      </c>
      <c r="H152" s="183">
        <f>60</f>
        <v>60</v>
      </c>
      <c r="I152" s="183">
        <f t="shared" si="17"/>
        <v>0.9</v>
      </c>
      <c r="J152" s="183">
        <f>1</f>
        <v>1</v>
      </c>
      <c r="K152" s="183">
        <f t="shared" si="18"/>
        <v>4.1870000000000003</v>
      </c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68"/>
      <c r="AD152" s="19"/>
      <c r="AE152" s="184"/>
      <c r="AF152" s="183" t="e">
        <f t="shared" si="19"/>
        <v>#NAME?</v>
      </c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68"/>
      <c r="AQ152" s="168"/>
      <c r="AR152" s="182"/>
      <c r="AS152" s="183"/>
      <c r="AT152" s="183"/>
      <c r="AU152" s="183"/>
      <c r="AW152" s="51"/>
      <c r="AX152" s="51"/>
      <c r="AY152" s="51"/>
      <c r="AZ152" s="51"/>
    </row>
    <row r="153" spans="1:52" s="158" customFormat="1" ht="15" customHeight="1" x14ac:dyDescent="0.3">
      <c r="A153" s="19"/>
      <c r="B153" s="182"/>
      <c r="C153" s="183">
        <f t="shared" si="14"/>
        <v>14.199999999999966</v>
      </c>
      <c r="D153" s="202" t="e">
        <f>15+[2]!STEPLOAD(5)</f>
        <v>#NAME?</v>
      </c>
      <c r="E153" s="183" t="e">
        <f t="shared" si="15"/>
        <v>#NAME?</v>
      </c>
      <c r="F153" s="183">
        <f t="shared" si="16"/>
        <v>0.5</v>
      </c>
      <c r="G153" s="183">
        <f>5</f>
        <v>5</v>
      </c>
      <c r="H153" s="183">
        <f>60</f>
        <v>60</v>
      </c>
      <c r="I153" s="183">
        <f t="shared" si="17"/>
        <v>0.9</v>
      </c>
      <c r="J153" s="183">
        <f>1</f>
        <v>1</v>
      </c>
      <c r="K153" s="183">
        <f t="shared" si="18"/>
        <v>4.1870000000000003</v>
      </c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68"/>
      <c r="AD153" s="19"/>
      <c r="AE153" s="184"/>
      <c r="AF153" s="183" t="e">
        <f t="shared" si="19"/>
        <v>#NAME?</v>
      </c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68"/>
      <c r="AQ153" s="168"/>
      <c r="AR153" s="182"/>
      <c r="AS153" s="183"/>
      <c r="AT153" s="183"/>
      <c r="AU153" s="183"/>
      <c r="AW153" s="51"/>
      <c r="AX153" s="51"/>
      <c r="AY153" s="51"/>
      <c r="AZ153" s="51"/>
    </row>
    <row r="154" spans="1:52" s="158" customFormat="1" ht="15" customHeight="1" x14ac:dyDescent="0.3">
      <c r="A154" s="19"/>
      <c r="B154" s="182"/>
      <c r="C154" s="183">
        <f t="shared" si="14"/>
        <v>14.299999999999965</v>
      </c>
      <c r="D154" s="202" t="e">
        <f>15+[2]!STEPLOAD(5)</f>
        <v>#NAME?</v>
      </c>
      <c r="E154" s="183" t="e">
        <f t="shared" si="15"/>
        <v>#NAME?</v>
      </c>
      <c r="F154" s="183">
        <f t="shared" si="16"/>
        <v>0.5</v>
      </c>
      <c r="G154" s="183">
        <f>5</f>
        <v>5</v>
      </c>
      <c r="H154" s="183">
        <f>60</f>
        <v>60</v>
      </c>
      <c r="I154" s="183">
        <f t="shared" si="17"/>
        <v>0.9</v>
      </c>
      <c r="J154" s="183">
        <f>1</f>
        <v>1</v>
      </c>
      <c r="K154" s="183">
        <f t="shared" si="18"/>
        <v>4.1870000000000003</v>
      </c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68"/>
      <c r="AD154" s="19"/>
      <c r="AE154" s="184"/>
      <c r="AF154" s="183" t="e">
        <f t="shared" si="19"/>
        <v>#NAME?</v>
      </c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68"/>
      <c r="AQ154" s="168"/>
      <c r="AR154" s="182"/>
      <c r="AS154" s="183"/>
      <c r="AT154" s="183"/>
      <c r="AU154" s="183"/>
      <c r="AW154" s="51"/>
      <c r="AX154" s="51"/>
      <c r="AY154" s="51"/>
      <c r="AZ154" s="51"/>
    </row>
    <row r="155" spans="1:52" s="158" customFormat="1" ht="15" customHeight="1" x14ac:dyDescent="0.3">
      <c r="A155" s="19"/>
      <c r="B155" s="182"/>
      <c r="C155" s="183">
        <f t="shared" si="14"/>
        <v>14.399999999999965</v>
      </c>
      <c r="D155" s="202" t="e">
        <f>15+[2]!STEPLOAD(5)</f>
        <v>#NAME?</v>
      </c>
      <c r="E155" s="183" t="e">
        <f t="shared" si="15"/>
        <v>#NAME?</v>
      </c>
      <c r="F155" s="183">
        <f t="shared" si="16"/>
        <v>0.5</v>
      </c>
      <c r="G155" s="183">
        <f>5</f>
        <v>5</v>
      </c>
      <c r="H155" s="183">
        <f>60</f>
        <v>60</v>
      </c>
      <c r="I155" s="183">
        <f t="shared" si="17"/>
        <v>0.9</v>
      </c>
      <c r="J155" s="183">
        <f>1</f>
        <v>1</v>
      </c>
      <c r="K155" s="183">
        <f t="shared" si="18"/>
        <v>4.1870000000000003</v>
      </c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68"/>
      <c r="AD155" s="19"/>
      <c r="AE155" s="184"/>
      <c r="AF155" s="183" t="e">
        <f t="shared" si="19"/>
        <v>#NAME?</v>
      </c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68"/>
      <c r="AQ155" s="168"/>
      <c r="AR155" s="182"/>
      <c r="AS155" s="183"/>
      <c r="AT155" s="183"/>
      <c r="AU155" s="183"/>
      <c r="AW155" s="51"/>
      <c r="AX155" s="51"/>
      <c r="AY155" s="51"/>
      <c r="AZ155" s="51"/>
    </row>
    <row r="156" spans="1:52" s="158" customFormat="1" ht="15" customHeight="1" x14ac:dyDescent="0.3">
      <c r="A156" s="19"/>
      <c r="B156" s="182"/>
      <c r="C156" s="183">
        <f t="shared" si="14"/>
        <v>14.499999999999964</v>
      </c>
      <c r="D156" s="202" t="e">
        <f>15+[2]!STEPLOAD(5)</f>
        <v>#NAME?</v>
      </c>
      <c r="E156" s="183" t="e">
        <f t="shared" si="15"/>
        <v>#NAME?</v>
      </c>
      <c r="F156" s="183">
        <f t="shared" si="16"/>
        <v>0.5</v>
      </c>
      <c r="G156" s="183">
        <f>5</f>
        <v>5</v>
      </c>
      <c r="H156" s="183">
        <f>60</f>
        <v>60</v>
      </c>
      <c r="I156" s="183">
        <f t="shared" si="17"/>
        <v>0.9</v>
      </c>
      <c r="J156" s="183">
        <f>1</f>
        <v>1</v>
      </c>
      <c r="K156" s="183">
        <f t="shared" si="18"/>
        <v>4.1870000000000003</v>
      </c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68"/>
      <c r="AD156" s="19"/>
      <c r="AE156" s="184"/>
      <c r="AF156" s="183" t="e">
        <f t="shared" si="19"/>
        <v>#NAME?</v>
      </c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68"/>
      <c r="AQ156" s="168"/>
      <c r="AR156" s="182"/>
      <c r="AS156" s="183"/>
      <c r="AT156" s="183"/>
      <c r="AU156" s="183"/>
      <c r="AW156" s="51"/>
      <c r="AX156" s="51"/>
      <c r="AY156" s="51"/>
      <c r="AZ156" s="51"/>
    </row>
    <row r="157" spans="1:52" s="158" customFormat="1" ht="15" customHeight="1" x14ac:dyDescent="0.3">
      <c r="A157" s="19"/>
      <c r="B157" s="182"/>
      <c r="C157" s="183">
        <f t="shared" si="14"/>
        <v>14.599999999999964</v>
      </c>
      <c r="D157" s="202" t="e">
        <f>15+[2]!STEPLOAD(5)</f>
        <v>#NAME?</v>
      </c>
      <c r="E157" s="183" t="e">
        <f t="shared" si="15"/>
        <v>#NAME?</v>
      </c>
      <c r="F157" s="183">
        <f t="shared" si="16"/>
        <v>0.5</v>
      </c>
      <c r="G157" s="183">
        <f>5</f>
        <v>5</v>
      </c>
      <c r="H157" s="183">
        <f>60</f>
        <v>60</v>
      </c>
      <c r="I157" s="183">
        <f t="shared" si="17"/>
        <v>0.9</v>
      </c>
      <c r="J157" s="183">
        <f>1</f>
        <v>1</v>
      </c>
      <c r="K157" s="183">
        <f t="shared" si="18"/>
        <v>4.1870000000000003</v>
      </c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68"/>
      <c r="AD157" s="19"/>
      <c r="AE157" s="184"/>
      <c r="AF157" s="183" t="e">
        <f t="shared" si="19"/>
        <v>#NAME?</v>
      </c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68"/>
      <c r="AQ157" s="168"/>
      <c r="AR157" s="182"/>
      <c r="AS157" s="183"/>
      <c r="AT157" s="183"/>
      <c r="AU157" s="183"/>
      <c r="AW157" s="51"/>
      <c r="AX157" s="51"/>
      <c r="AY157" s="51"/>
      <c r="AZ157" s="51"/>
    </row>
    <row r="158" spans="1:52" s="158" customFormat="1" ht="15" customHeight="1" x14ac:dyDescent="0.3">
      <c r="A158" s="19"/>
      <c r="B158" s="182"/>
      <c r="C158" s="183">
        <f t="shared" si="14"/>
        <v>14.699999999999964</v>
      </c>
      <c r="D158" s="202" t="e">
        <f>15+[2]!STEPLOAD(5)</f>
        <v>#NAME?</v>
      </c>
      <c r="E158" s="183" t="e">
        <f t="shared" si="15"/>
        <v>#NAME?</v>
      </c>
      <c r="F158" s="183">
        <f t="shared" si="16"/>
        <v>0.5</v>
      </c>
      <c r="G158" s="183">
        <f>5</f>
        <v>5</v>
      </c>
      <c r="H158" s="183">
        <f>60</f>
        <v>60</v>
      </c>
      <c r="I158" s="183">
        <f t="shared" si="17"/>
        <v>0.9</v>
      </c>
      <c r="J158" s="183">
        <f>1</f>
        <v>1</v>
      </c>
      <c r="K158" s="183">
        <f t="shared" si="18"/>
        <v>4.1870000000000003</v>
      </c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68"/>
      <c r="AD158" s="19"/>
      <c r="AE158" s="184"/>
      <c r="AF158" s="183" t="e">
        <f t="shared" si="19"/>
        <v>#NAME?</v>
      </c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68"/>
      <c r="AQ158" s="168"/>
      <c r="AR158" s="182"/>
      <c r="AS158" s="183"/>
      <c r="AT158" s="183"/>
      <c r="AU158" s="183"/>
      <c r="AW158" s="51"/>
      <c r="AX158" s="51"/>
      <c r="AY158" s="51"/>
      <c r="AZ158" s="51"/>
    </row>
    <row r="159" spans="1:52" s="158" customFormat="1" ht="15" customHeight="1" x14ac:dyDescent="0.3">
      <c r="A159" s="19"/>
      <c r="B159" s="182"/>
      <c r="C159" s="183">
        <f t="shared" si="14"/>
        <v>14.799999999999963</v>
      </c>
      <c r="D159" s="202" t="e">
        <f>15+[2]!STEPLOAD(5)</f>
        <v>#NAME?</v>
      </c>
      <c r="E159" s="183" t="e">
        <f t="shared" si="15"/>
        <v>#NAME?</v>
      </c>
      <c r="F159" s="183">
        <f t="shared" si="16"/>
        <v>0.5</v>
      </c>
      <c r="G159" s="183">
        <f>5</f>
        <v>5</v>
      </c>
      <c r="H159" s="183">
        <f>60</f>
        <v>60</v>
      </c>
      <c r="I159" s="183">
        <f t="shared" si="17"/>
        <v>0.9</v>
      </c>
      <c r="J159" s="183">
        <f>1</f>
        <v>1</v>
      </c>
      <c r="K159" s="183">
        <f t="shared" si="18"/>
        <v>4.1870000000000003</v>
      </c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68"/>
      <c r="AD159" s="19"/>
      <c r="AE159" s="184"/>
      <c r="AF159" s="183" t="e">
        <f t="shared" si="19"/>
        <v>#NAME?</v>
      </c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68"/>
      <c r="AQ159" s="168"/>
      <c r="AR159" s="182"/>
      <c r="AS159" s="183"/>
      <c r="AT159" s="183"/>
      <c r="AU159" s="183"/>
      <c r="AW159" s="51"/>
      <c r="AX159" s="51"/>
      <c r="AY159" s="51"/>
      <c r="AZ159" s="51"/>
    </row>
    <row r="160" spans="1:52" s="158" customFormat="1" ht="15" customHeight="1" x14ac:dyDescent="0.3">
      <c r="A160" s="19"/>
      <c r="B160" s="182"/>
      <c r="C160" s="183">
        <f t="shared" si="14"/>
        <v>14.899999999999963</v>
      </c>
      <c r="D160" s="202" t="e">
        <f>15+[2]!STEPLOAD(5)</f>
        <v>#NAME?</v>
      </c>
      <c r="E160" s="183" t="e">
        <f t="shared" si="15"/>
        <v>#NAME?</v>
      </c>
      <c r="F160" s="183">
        <f t="shared" si="16"/>
        <v>0.5</v>
      </c>
      <c r="G160" s="183">
        <f>5</f>
        <v>5</v>
      </c>
      <c r="H160" s="183">
        <f>60</f>
        <v>60</v>
      </c>
      <c r="I160" s="183">
        <f t="shared" si="17"/>
        <v>0.9</v>
      </c>
      <c r="J160" s="183">
        <f>1</f>
        <v>1</v>
      </c>
      <c r="K160" s="183">
        <f t="shared" si="18"/>
        <v>4.1870000000000003</v>
      </c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68"/>
      <c r="AD160" s="19"/>
      <c r="AE160" s="184"/>
      <c r="AF160" s="183" t="e">
        <f t="shared" si="19"/>
        <v>#NAME?</v>
      </c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68"/>
      <c r="AQ160" s="168"/>
      <c r="AR160" s="182"/>
      <c r="AS160" s="183"/>
      <c r="AT160" s="183"/>
      <c r="AU160" s="183"/>
      <c r="AW160" s="51"/>
      <c r="AX160" s="51"/>
      <c r="AY160" s="51"/>
      <c r="AZ160" s="51"/>
    </row>
    <row r="161" spans="1:52" s="158" customFormat="1" ht="15" customHeight="1" x14ac:dyDescent="0.3">
      <c r="A161" s="19"/>
      <c r="B161" s="182"/>
      <c r="C161" s="183">
        <f t="shared" si="14"/>
        <v>14.999999999999963</v>
      </c>
      <c r="D161" s="202" t="e">
        <f>15+[2]!STEPLOAD(5)</f>
        <v>#NAME?</v>
      </c>
      <c r="E161" s="183" t="e">
        <f t="shared" si="15"/>
        <v>#NAME?</v>
      </c>
      <c r="F161" s="183">
        <f t="shared" si="16"/>
        <v>0.5</v>
      </c>
      <c r="G161" s="183">
        <f>5</f>
        <v>5</v>
      </c>
      <c r="H161" s="183">
        <f>60</f>
        <v>60</v>
      </c>
      <c r="I161" s="183">
        <f t="shared" si="17"/>
        <v>0.9</v>
      </c>
      <c r="J161" s="183">
        <f>1</f>
        <v>1</v>
      </c>
      <c r="K161" s="183">
        <f t="shared" si="18"/>
        <v>4.1870000000000003</v>
      </c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68"/>
      <c r="AD161" s="19"/>
      <c r="AE161" s="184"/>
      <c r="AF161" s="183" t="e">
        <f t="shared" si="19"/>
        <v>#NAME?</v>
      </c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68"/>
      <c r="AQ161" s="168"/>
      <c r="AR161" s="182"/>
      <c r="AS161" s="183"/>
      <c r="AT161" s="183"/>
      <c r="AU161" s="183"/>
      <c r="AW161" s="51"/>
      <c r="AX161" s="51"/>
      <c r="AY161" s="51"/>
      <c r="AZ161" s="51"/>
    </row>
    <row r="162" spans="1:52" s="158" customFormat="1" ht="15" customHeight="1" x14ac:dyDescent="0.3">
      <c r="A162" s="19"/>
      <c r="B162" s="182"/>
      <c r="C162" s="183">
        <f t="shared" si="14"/>
        <v>15.099999999999962</v>
      </c>
      <c r="D162" s="202" t="e">
        <f>15+[2]!STEPLOAD(5)</f>
        <v>#NAME?</v>
      </c>
      <c r="E162" s="183" t="e">
        <f t="shared" si="15"/>
        <v>#NAME?</v>
      </c>
      <c r="F162" s="183">
        <f t="shared" si="16"/>
        <v>0.5</v>
      </c>
      <c r="G162" s="183">
        <f>5</f>
        <v>5</v>
      </c>
      <c r="H162" s="183">
        <f>60</f>
        <v>60</v>
      </c>
      <c r="I162" s="183">
        <f t="shared" si="17"/>
        <v>0.9</v>
      </c>
      <c r="J162" s="183">
        <f>1</f>
        <v>1</v>
      </c>
      <c r="K162" s="183">
        <f t="shared" si="18"/>
        <v>4.1870000000000003</v>
      </c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68"/>
      <c r="AD162" s="19"/>
      <c r="AE162" s="184"/>
      <c r="AF162" s="183" t="e">
        <f t="shared" si="19"/>
        <v>#NAME?</v>
      </c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68"/>
      <c r="AQ162" s="168"/>
      <c r="AR162" s="182"/>
      <c r="AS162" s="183"/>
      <c r="AT162" s="183"/>
      <c r="AU162" s="183"/>
      <c r="AW162" s="51"/>
      <c r="AX162" s="51"/>
      <c r="AY162" s="51"/>
      <c r="AZ162" s="51"/>
    </row>
    <row r="163" spans="1:52" s="158" customFormat="1" ht="15" customHeight="1" x14ac:dyDescent="0.3">
      <c r="A163" s="19"/>
      <c r="B163" s="182"/>
      <c r="C163" s="183">
        <f t="shared" si="14"/>
        <v>15.199999999999962</v>
      </c>
      <c r="D163" s="202" t="e">
        <f>15+[2]!STEPLOAD(5)</f>
        <v>#NAME?</v>
      </c>
      <c r="E163" s="183" t="e">
        <f t="shared" si="15"/>
        <v>#NAME?</v>
      </c>
      <c r="F163" s="183">
        <f t="shared" si="16"/>
        <v>0.5</v>
      </c>
      <c r="G163" s="183">
        <f>5</f>
        <v>5</v>
      </c>
      <c r="H163" s="183">
        <f>60</f>
        <v>60</v>
      </c>
      <c r="I163" s="183">
        <f t="shared" si="17"/>
        <v>0.9</v>
      </c>
      <c r="J163" s="183">
        <f>1</f>
        <v>1</v>
      </c>
      <c r="K163" s="183">
        <f t="shared" si="18"/>
        <v>4.1870000000000003</v>
      </c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68"/>
      <c r="AD163" s="19"/>
      <c r="AE163" s="184"/>
      <c r="AF163" s="183" t="e">
        <f t="shared" si="19"/>
        <v>#NAME?</v>
      </c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68"/>
      <c r="AQ163" s="168"/>
      <c r="AR163" s="182"/>
      <c r="AS163" s="183"/>
      <c r="AT163" s="183"/>
      <c r="AU163" s="183"/>
      <c r="AW163" s="51"/>
      <c r="AX163" s="51"/>
      <c r="AY163" s="51"/>
      <c r="AZ163" s="51"/>
    </row>
    <row r="164" spans="1:52" s="158" customFormat="1" ht="15" customHeight="1" x14ac:dyDescent="0.3">
      <c r="A164" s="19"/>
      <c r="B164" s="182"/>
      <c r="C164" s="183">
        <f t="shared" si="14"/>
        <v>15.299999999999962</v>
      </c>
      <c r="D164" s="202" t="e">
        <f>15+[2]!STEPLOAD(5)</f>
        <v>#NAME?</v>
      </c>
      <c r="E164" s="183" t="e">
        <f t="shared" si="15"/>
        <v>#NAME?</v>
      </c>
      <c r="F164" s="183">
        <f t="shared" si="16"/>
        <v>0.5</v>
      </c>
      <c r="G164" s="183">
        <f>5</f>
        <v>5</v>
      </c>
      <c r="H164" s="183">
        <f>60</f>
        <v>60</v>
      </c>
      <c r="I164" s="183">
        <f t="shared" si="17"/>
        <v>0.9</v>
      </c>
      <c r="J164" s="183">
        <f>1</f>
        <v>1</v>
      </c>
      <c r="K164" s="183">
        <f t="shared" si="18"/>
        <v>4.1870000000000003</v>
      </c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68"/>
      <c r="AD164" s="19"/>
      <c r="AE164" s="184"/>
      <c r="AF164" s="183" t="e">
        <f t="shared" si="19"/>
        <v>#NAME?</v>
      </c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68"/>
      <c r="AQ164" s="168"/>
      <c r="AR164" s="182"/>
      <c r="AS164" s="183"/>
      <c r="AT164" s="183"/>
      <c r="AU164" s="183"/>
      <c r="AW164" s="51"/>
      <c r="AX164" s="51"/>
      <c r="AY164" s="51"/>
      <c r="AZ164" s="51"/>
    </row>
    <row r="165" spans="1:52" s="158" customFormat="1" ht="15" customHeight="1" x14ac:dyDescent="0.3">
      <c r="A165" s="19"/>
      <c r="B165" s="182"/>
      <c r="C165" s="183">
        <f t="shared" si="14"/>
        <v>15.399999999999961</v>
      </c>
      <c r="D165" s="202" t="e">
        <f>15+[2]!STEPLOAD(5)</f>
        <v>#NAME?</v>
      </c>
      <c r="E165" s="183" t="e">
        <f t="shared" si="15"/>
        <v>#NAME?</v>
      </c>
      <c r="F165" s="183">
        <f t="shared" si="16"/>
        <v>0.5</v>
      </c>
      <c r="G165" s="183">
        <f>5</f>
        <v>5</v>
      </c>
      <c r="H165" s="183">
        <f>60</f>
        <v>60</v>
      </c>
      <c r="I165" s="183">
        <f t="shared" si="17"/>
        <v>0.9</v>
      </c>
      <c r="J165" s="183">
        <f>1</f>
        <v>1</v>
      </c>
      <c r="K165" s="183">
        <f t="shared" si="18"/>
        <v>4.1870000000000003</v>
      </c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68"/>
      <c r="AD165" s="19"/>
      <c r="AE165" s="184"/>
      <c r="AF165" s="183" t="e">
        <f t="shared" si="19"/>
        <v>#NAME?</v>
      </c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68"/>
      <c r="AQ165" s="168"/>
      <c r="AR165" s="182"/>
      <c r="AS165" s="183"/>
      <c r="AT165" s="183"/>
      <c r="AU165" s="183"/>
      <c r="AW165" s="51"/>
      <c r="AX165" s="51"/>
      <c r="AY165" s="51"/>
      <c r="AZ165" s="51"/>
    </row>
    <row r="166" spans="1:52" s="158" customFormat="1" ht="15" customHeight="1" x14ac:dyDescent="0.3">
      <c r="A166" s="19"/>
      <c r="B166" s="182"/>
      <c r="C166" s="183">
        <f t="shared" si="14"/>
        <v>15.499999999999961</v>
      </c>
      <c r="D166" s="202" t="e">
        <f>15+[2]!STEPLOAD(5)</f>
        <v>#NAME?</v>
      </c>
      <c r="E166" s="183" t="e">
        <f t="shared" si="15"/>
        <v>#NAME?</v>
      </c>
      <c r="F166" s="183">
        <f t="shared" si="16"/>
        <v>0.5</v>
      </c>
      <c r="G166" s="183">
        <f>5</f>
        <v>5</v>
      </c>
      <c r="H166" s="183">
        <f>60</f>
        <v>60</v>
      </c>
      <c r="I166" s="183">
        <f t="shared" si="17"/>
        <v>0.9</v>
      </c>
      <c r="J166" s="183">
        <f>1</f>
        <v>1</v>
      </c>
      <c r="K166" s="183">
        <f t="shared" si="18"/>
        <v>4.1870000000000003</v>
      </c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68"/>
      <c r="AD166" s="19"/>
      <c r="AE166" s="184"/>
      <c r="AF166" s="183" t="e">
        <f t="shared" si="19"/>
        <v>#NAME?</v>
      </c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68"/>
      <c r="AQ166" s="168"/>
      <c r="AR166" s="182"/>
      <c r="AS166" s="183"/>
      <c r="AT166" s="183"/>
      <c r="AU166" s="183"/>
      <c r="AW166" s="51"/>
      <c r="AX166" s="51"/>
      <c r="AY166" s="51"/>
      <c r="AZ166" s="51"/>
    </row>
    <row r="167" spans="1:52" s="158" customFormat="1" ht="15" customHeight="1" x14ac:dyDescent="0.3">
      <c r="A167" s="19"/>
      <c r="B167" s="182"/>
      <c r="C167" s="183">
        <f t="shared" si="14"/>
        <v>15.599999999999961</v>
      </c>
      <c r="D167" s="202" t="e">
        <f>15+[2]!STEPLOAD(5)</f>
        <v>#NAME?</v>
      </c>
      <c r="E167" s="183" t="e">
        <f t="shared" si="15"/>
        <v>#NAME?</v>
      </c>
      <c r="F167" s="183">
        <f t="shared" si="16"/>
        <v>0.5</v>
      </c>
      <c r="G167" s="183">
        <f>5</f>
        <v>5</v>
      </c>
      <c r="H167" s="183">
        <f>60</f>
        <v>60</v>
      </c>
      <c r="I167" s="183">
        <f t="shared" si="17"/>
        <v>0.9</v>
      </c>
      <c r="J167" s="183">
        <f>1</f>
        <v>1</v>
      </c>
      <c r="K167" s="183">
        <f t="shared" si="18"/>
        <v>4.1870000000000003</v>
      </c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68"/>
      <c r="AD167" s="19"/>
      <c r="AE167" s="184"/>
      <c r="AF167" s="183" t="e">
        <f t="shared" si="19"/>
        <v>#NAME?</v>
      </c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68"/>
      <c r="AQ167" s="168"/>
      <c r="AR167" s="182"/>
      <c r="AS167" s="183"/>
      <c r="AT167" s="183"/>
      <c r="AU167" s="183"/>
      <c r="AW167" s="51"/>
      <c r="AX167" s="51"/>
      <c r="AY167" s="51"/>
      <c r="AZ167" s="51"/>
    </row>
    <row r="168" spans="1:52" s="158" customFormat="1" ht="15" customHeight="1" x14ac:dyDescent="0.3">
      <c r="A168" s="19"/>
      <c r="B168" s="182"/>
      <c r="C168" s="183">
        <f t="shared" si="14"/>
        <v>15.69999999999996</v>
      </c>
      <c r="D168" s="202" t="e">
        <f>15+[2]!STEPLOAD(5)</f>
        <v>#NAME?</v>
      </c>
      <c r="E168" s="183" t="e">
        <f t="shared" si="15"/>
        <v>#NAME?</v>
      </c>
      <c r="F168" s="183">
        <f t="shared" si="16"/>
        <v>0.5</v>
      </c>
      <c r="G168" s="183">
        <f>5</f>
        <v>5</v>
      </c>
      <c r="H168" s="183">
        <f>60</f>
        <v>60</v>
      </c>
      <c r="I168" s="183">
        <f t="shared" si="17"/>
        <v>0.9</v>
      </c>
      <c r="J168" s="183">
        <f>1</f>
        <v>1</v>
      </c>
      <c r="K168" s="183">
        <f t="shared" si="18"/>
        <v>4.1870000000000003</v>
      </c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68"/>
      <c r="AD168" s="19"/>
      <c r="AE168" s="184"/>
      <c r="AF168" s="183" t="e">
        <f t="shared" si="19"/>
        <v>#NAME?</v>
      </c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68"/>
      <c r="AQ168" s="168"/>
      <c r="AR168" s="182"/>
      <c r="AS168" s="183"/>
      <c r="AT168" s="183"/>
      <c r="AU168" s="183"/>
      <c r="AW168" s="51"/>
      <c r="AX168" s="51"/>
      <c r="AY168" s="51"/>
      <c r="AZ168" s="51"/>
    </row>
    <row r="169" spans="1:52" s="158" customFormat="1" ht="15" customHeight="1" x14ac:dyDescent="0.3">
      <c r="A169" s="19"/>
      <c r="B169" s="182"/>
      <c r="C169" s="183">
        <f t="shared" si="14"/>
        <v>15.79999999999996</v>
      </c>
      <c r="D169" s="202" t="e">
        <f>15+[2]!STEPLOAD(5)</f>
        <v>#NAME?</v>
      </c>
      <c r="E169" s="183" t="e">
        <f t="shared" si="15"/>
        <v>#NAME?</v>
      </c>
      <c r="F169" s="183">
        <f t="shared" si="16"/>
        <v>0.5</v>
      </c>
      <c r="G169" s="183">
        <f>5</f>
        <v>5</v>
      </c>
      <c r="H169" s="183">
        <f>60</f>
        <v>60</v>
      </c>
      <c r="I169" s="183">
        <f t="shared" si="17"/>
        <v>0.9</v>
      </c>
      <c r="J169" s="183">
        <f>1</f>
        <v>1</v>
      </c>
      <c r="K169" s="183">
        <f t="shared" si="18"/>
        <v>4.1870000000000003</v>
      </c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68"/>
      <c r="AD169" s="19"/>
      <c r="AE169" s="184"/>
      <c r="AF169" s="183" t="e">
        <f t="shared" si="19"/>
        <v>#NAME?</v>
      </c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68"/>
      <c r="AQ169" s="168"/>
      <c r="AR169" s="182"/>
      <c r="AS169" s="183"/>
      <c r="AT169" s="183"/>
      <c r="AU169" s="183"/>
      <c r="AW169" s="51"/>
      <c r="AX169" s="51"/>
      <c r="AY169" s="51"/>
      <c r="AZ169" s="51"/>
    </row>
    <row r="170" spans="1:52" s="158" customFormat="1" ht="15" customHeight="1" x14ac:dyDescent="0.3">
      <c r="A170" s="19"/>
      <c r="B170" s="182"/>
      <c r="C170" s="183">
        <f t="shared" si="14"/>
        <v>15.899999999999959</v>
      </c>
      <c r="D170" s="202" t="e">
        <f>15+[2]!STEPLOAD(5)</f>
        <v>#NAME?</v>
      </c>
      <c r="E170" s="183" t="e">
        <f t="shared" si="15"/>
        <v>#NAME?</v>
      </c>
      <c r="F170" s="183">
        <f t="shared" si="16"/>
        <v>0.5</v>
      </c>
      <c r="G170" s="183">
        <f>5</f>
        <v>5</v>
      </c>
      <c r="H170" s="183">
        <f>60</f>
        <v>60</v>
      </c>
      <c r="I170" s="183">
        <f t="shared" si="17"/>
        <v>0.9</v>
      </c>
      <c r="J170" s="183">
        <f>1</f>
        <v>1</v>
      </c>
      <c r="K170" s="183">
        <f t="shared" si="18"/>
        <v>4.1870000000000003</v>
      </c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68"/>
      <c r="AD170" s="19"/>
      <c r="AE170" s="184"/>
      <c r="AF170" s="183" t="e">
        <f t="shared" si="19"/>
        <v>#NAME?</v>
      </c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68"/>
      <c r="AQ170" s="168"/>
      <c r="AR170" s="182"/>
      <c r="AS170" s="183"/>
      <c r="AT170" s="183"/>
      <c r="AU170" s="183"/>
      <c r="AW170" s="51"/>
      <c r="AX170" s="51"/>
      <c r="AY170" s="51"/>
      <c r="AZ170" s="51"/>
    </row>
    <row r="171" spans="1:52" s="158" customFormat="1" ht="15" customHeight="1" x14ac:dyDescent="0.3">
      <c r="A171" s="19"/>
      <c r="B171" s="182"/>
      <c r="C171" s="183">
        <f t="shared" si="14"/>
        <v>15.999999999999959</v>
      </c>
      <c r="D171" s="202" t="e">
        <f>15+[2]!STEPLOAD(5)</f>
        <v>#NAME?</v>
      </c>
      <c r="E171" s="183" t="e">
        <f t="shared" si="15"/>
        <v>#NAME?</v>
      </c>
      <c r="F171" s="183">
        <f t="shared" si="16"/>
        <v>0.5</v>
      </c>
      <c r="G171" s="183">
        <f>5</f>
        <v>5</v>
      </c>
      <c r="H171" s="183">
        <f>60</f>
        <v>60</v>
      </c>
      <c r="I171" s="183">
        <f t="shared" si="17"/>
        <v>0.9</v>
      </c>
      <c r="J171" s="183">
        <f>1</f>
        <v>1</v>
      </c>
      <c r="K171" s="183">
        <f t="shared" si="18"/>
        <v>4.1870000000000003</v>
      </c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68"/>
      <c r="AD171" s="19"/>
      <c r="AE171" s="184"/>
      <c r="AF171" s="183" t="e">
        <f t="shared" si="19"/>
        <v>#NAME?</v>
      </c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68"/>
      <c r="AQ171" s="168"/>
      <c r="AR171" s="182"/>
      <c r="AS171" s="183"/>
      <c r="AT171" s="183"/>
      <c r="AU171" s="183"/>
      <c r="AW171" s="51"/>
      <c r="AX171" s="51"/>
      <c r="AY171" s="51"/>
      <c r="AZ171" s="51"/>
    </row>
    <row r="172" spans="1:52" s="158" customFormat="1" ht="15" customHeight="1" x14ac:dyDescent="0.3">
      <c r="A172" s="19"/>
      <c r="B172" s="182"/>
      <c r="C172" s="183">
        <f t="shared" si="14"/>
        <v>16.099999999999959</v>
      </c>
      <c r="D172" s="202" t="e">
        <f>15+[2]!STEPLOAD(5)</f>
        <v>#NAME?</v>
      </c>
      <c r="E172" s="183" t="e">
        <f t="shared" si="15"/>
        <v>#NAME?</v>
      </c>
      <c r="F172" s="183">
        <f t="shared" si="16"/>
        <v>0.5</v>
      </c>
      <c r="G172" s="183">
        <f>5</f>
        <v>5</v>
      </c>
      <c r="H172" s="183">
        <f>60</f>
        <v>60</v>
      </c>
      <c r="I172" s="183">
        <f t="shared" si="17"/>
        <v>0.9</v>
      </c>
      <c r="J172" s="183">
        <f>1</f>
        <v>1</v>
      </c>
      <c r="K172" s="183">
        <f t="shared" si="18"/>
        <v>4.1870000000000003</v>
      </c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68"/>
      <c r="AD172" s="19"/>
      <c r="AE172" s="184"/>
      <c r="AF172" s="183" t="e">
        <f t="shared" si="19"/>
        <v>#NAME?</v>
      </c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68"/>
      <c r="AQ172" s="168"/>
      <c r="AR172" s="182"/>
      <c r="AS172" s="183"/>
      <c r="AT172" s="183"/>
      <c r="AU172" s="183"/>
      <c r="AW172" s="51"/>
      <c r="AX172" s="51"/>
      <c r="AY172" s="51"/>
      <c r="AZ172" s="51"/>
    </row>
    <row r="173" spans="1:52" s="158" customFormat="1" ht="15" customHeight="1" x14ac:dyDescent="0.3">
      <c r="A173" s="19"/>
      <c r="B173" s="182"/>
      <c r="C173" s="183">
        <f t="shared" si="14"/>
        <v>16.19999999999996</v>
      </c>
      <c r="D173" s="202" t="e">
        <f>15+[2]!STEPLOAD(5)</f>
        <v>#NAME?</v>
      </c>
      <c r="E173" s="183" t="e">
        <f t="shared" si="15"/>
        <v>#NAME?</v>
      </c>
      <c r="F173" s="183">
        <f t="shared" si="16"/>
        <v>0.5</v>
      </c>
      <c r="G173" s="183">
        <f>5</f>
        <v>5</v>
      </c>
      <c r="H173" s="183">
        <f>60</f>
        <v>60</v>
      </c>
      <c r="I173" s="183">
        <f t="shared" si="17"/>
        <v>0.9</v>
      </c>
      <c r="J173" s="183">
        <f>1</f>
        <v>1</v>
      </c>
      <c r="K173" s="183">
        <f t="shared" si="18"/>
        <v>4.1870000000000003</v>
      </c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68"/>
      <c r="AD173" s="19"/>
      <c r="AE173" s="184"/>
      <c r="AF173" s="183" t="e">
        <f t="shared" si="19"/>
        <v>#NAME?</v>
      </c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68"/>
      <c r="AQ173" s="168"/>
      <c r="AR173" s="182"/>
      <c r="AS173" s="183"/>
      <c r="AT173" s="183"/>
      <c r="AU173" s="183"/>
      <c r="AW173" s="51"/>
      <c r="AX173" s="51"/>
      <c r="AY173" s="51"/>
      <c r="AZ173" s="51"/>
    </row>
    <row r="174" spans="1:52" s="158" customFormat="1" ht="15" customHeight="1" x14ac:dyDescent="0.3">
      <c r="A174" s="19"/>
      <c r="B174" s="182"/>
      <c r="C174" s="183">
        <f t="shared" si="14"/>
        <v>16.299999999999962</v>
      </c>
      <c r="D174" s="202" t="e">
        <f>15+[2]!STEPLOAD(5)</f>
        <v>#NAME?</v>
      </c>
      <c r="E174" s="183" t="e">
        <f t="shared" si="15"/>
        <v>#NAME?</v>
      </c>
      <c r="F174" s="183">
        <f t="shared" si="16"/>
        <v>0.5</v>
      </c>
      <c r="G174" s="183">
        <f>5</f>
        <v>5</v>
      </c>
      <c r="H174" s="183">
        <f>60</f>
        <v>60</v>
      </c>
      <c r="I174" s="183">
        <f t="shared" si="17"/>
        <v>0.9</v>
      </c>
      <c r="J174" s="183">
        <f>1</f>
        <v>1</v>
      </c>
      <c r="K174" s="183">
        <f t="shared" si="18"/>
        <v>4.1870000000000003</v>
      </c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68"/>
      <c r="AD174" s="19"/>
      <c r="AE174" s="184"/>
      <c r="AF174" s="183" t="e">
        <f t="shared" si="19"/>
        <v>#NAME?</v>
      </c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68"/>
      <c r="AQ174" s="168"/>
      <c r="AR174" s="182"/>
      <c r="AS174" s="183"/>
      <c r="AT174" s="183"/>
      <c r="AU174" s="183"/>
      <c r="AW174" s="51"/>
      <c r="AX174" s="51"/>
      <c r="AY174" s="51"/>
      <c r="AZ174" s="51"/>
    </row>
    <row r="175" spans="1:52" s="158" customFormat="1" ht="15" customHeight="1" x14ac:dyDescent="0.3">
      <c r="A175" s="19"/>
      <c r="B175" s="182"/>
      <c r="C175" s="183">
        <f t="shared" si="14"/>
        <v>16.399999999999963</v>
      </c>
      <c r="D175" s="202" t="e">
        <f>15+[2]!STEPLOAD(5)</f>
        <v>#NAME?</v>
      </c>
      <c r="E175" s="183" t="e">
        <f t="shared" si="15"/>
        <v>#NAME?</v>
      </c>
      <c r="F175" s="183">
        <f t="shared" si="16"/>
        <v>0.5</v>
      </c>
      <c r="G175" s="183">
        <f>5</f>
        <v>5</v>
      </c>
      <c r="H175" s="183">
        <f>60</f>
        <v>60</v>
      </c>
      <c r="I175" s="183">
        <f t="shared" si="17"/>
        <v>0.9</v>
      </c>
      <c r="J175" s="183">
        <f>1</f>
        <v>1</v>
      </c>
      <c r="K175" s="183">
        <f t="shared" si="18"/>
        <v>4.1870000000000003</v>
      </c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68"/>
      <c r="AD175" s="19"/>
      <c r="AE175" s="184"/>
      <c r="AF175" s="183" t="e">
        <f t="shared" si="19"/>
        <v>#NAME?</v>
      </c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68"/>
      <c r="AQ175" s="168"/>
      <c r="AR175" s="182"/>
      <c r="AS175" s="183"/>
      <c r="AT175" s="183"/>
      <c r="AU175" s="183"/>
      <c r="AW175" s="51"/>
      <c r="AX175" s="51"/>
      <c r="AY175" s="51"/>
      <c r="AZ175" s="51"/>
    </row>
    <row r="176" spans="1:52" s="158" customFormat="1" ht="15" customHeight="1" x14ac:dyDescent="0.3">
      <c r="A176" s="19"/>
      <c r="B176" s="182"/>
      <c r="C176" s="183">
        <f t="shared" si="14"/>
        <v>16.499999999999964</v>
      </c>
      <c r="D176" s="202" t="e">
        <f>15+[2]!STEPLOAD(5)</f>
        <v>#NAME?</v>
      </c>
      <c r="E176" s="183" t="e">
        <f t="shared" si="15"/>
        <v>#NAME?</v>
      </c>
      <c r="F176" s="183">
        <f t="shared" si="16"/>
        <v>0.5</v>
      </c>
      <c r="G176" s="183">
        <f>5</f>
        <v>5</v>
      </c>
      <c r="H176" s="183">
        <f>60</f>
        <v>60</v>
      </c>
      <c r="I176" s="183">
        <f t="shared" si="17"/>
        <v>0.9</v>
      </c>
      <c r="J176" s="183">
        <f>1</f>
        <v>1</v>
      </c>
      <c r="K176" s="183">
        <f t="shared" si="18"/>
        <v>4.1870000000000003</v>
      </c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68"/>
      <c r="AD176" s="19"/>
      <c r="AE176" s="184"/>
      <c r="AF176" s="183" t="e">
        <f t="shared" si="19"/>
        <v>#NAME?</v>
      </c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68"/>
      <c r="AQ176" s="168"/>
      <c r="AR176" s="182"/>
      <c r="AS176" s="183"/>
      <c r="AT176" s="183"/>
      <c r="AU176" s="183"/>
      <c r="AW176" s="51"/>
      <c r="AX176" s="51"/>
      <c r="AY176" s="51"/>
      <c r="AZ176" s="51"/>
    </row>
    <row r="177" spans="1:52" s="158" customFormat="1" ht="15" customHeight="1" x14ac:dyDescent="0.3">
      <c r="A177" s="19"/>
      <c r="B177" s="182"/>
      <c r="C177" s="183">
        <f t="shared" si="14"/>
        <v>16.599999999999966</v>
      </c>
      <c r="D177" s="202" t="e">
        <f>15+[2]!STEPLOAD(5)</f>
        <v>#NAME?</v>
      </c>
      <c r="E177" s="183" t="e">
        <f t="shared" si="15"/>
        <v>#NAME?</v>
      </c>
      <c r="F177" s="183">
        <f t="shared" si="16"/>
        <v>0.5</v>
      </c>
      <c r="G177" s="183">
        <f>5</f>
        <v>5</v>
      </c>
      <c r="H177" s="183">
        <f>60</f>
        <v>60</v>
      </c>
      <c r="I177" s="183">
        <f t="shared" si="17"/>
        <v>0.9</v>
      </c>
      <c r="J177" s="183">
        <f>1</f>
        <v>1</v>
      </c>
      <c r="K177" s="183">
        <f t="shared" si="18"/>
        <v>4.1870000000000003</v>
      </c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68"/>
      <c r="AD177" s="19"/>
      <c r="AE177" s="184"/>
      <c r="AF177" s="183" t="e">
        <f t="shared" si="19"/>
        <v>#NAME?</v>
      </c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68"/>
      <c r="AQ177" s="168"/>
      <c r="AR177" s="182"/>
      <c r="AS177" s="183"/>
      <c r="AT177" s="183"/>
      <c r="AU177" s="183"/>
      <c r="AW177" s="51"/>
      <c r="AX177" s="51"/>
      <c r="AY177" s="51"/>
      <c r="AZ177" s="51"/>
    </row>
    <row r="178" spans="1:52" s="158" customFormat="1" ht="15" customHeight="1" x14ac:dyDescent="0.3">
      <c r="A178" s="19"/>
      <c r="B178" s="182"/>
      <c r="C178" s="183">
        <f t="shared" si="14"/>
        <v>16.699999999999967</v>
      </c>
      <c r="D178" s="202" t="e">
        <f>15+[2]!STEPLOAD(5)</f>
        <v>#NAME?</v>
      </c>
      <c r="E178" s="183" t="e">
        <f t="shared" si="15"/>
        <v>#NAME?</v>
      </c>
      <c r="F178" s="183">
        <f t="shared" si="16"/>
        <v>0.5</v>
      </c>
      <c r="G178" s="183">
        <f>5</f>
        <v>5</v>
      </c>
      <c r="H178" s="183">
        <f>60</f>
        <v>60</v>
      </c>
      <c r="I178" s="183">
        <f t="shared" si="17"/>
        <v>0.9</v>
      </c>
      <c r="J178" s="183">
        <f>1</f>
        <v>1</v>
      </c>
      <c r="K178" s="183">
        <f t="shared" si="18"/>
        <v>4.1870000000000003</v>
      </c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68"/>
      <c r="AD178" s="19"/>
      <c r="AE178" s="184"/>
      <c r="AF178" s="183" t="e">
        <f t="shared" si="19"/>
        <v>#NAME?</v>
      </c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68"/>
      <c r="AQ178" s="168"/>
      <c r="AR178" s="182"/>
      <c r="AS178" s="183"/>
      <c r="AT178" s="183"/>
      <c r="AU178" s="183"/>
      <c r="AW178" s="51"/>
      <c r="AX178" s="51"/>
      <c r="AY178" s="51"/>
      <c r="AZ178" s="51"/>
    </row>
    <row r="179" spans="1:52" s="158" customFormat="1" ht="15" customHeight="1" x14ac:dyDescent="0.3">
      <c r="A179" s="19"/>
      <c r="B179" s="182"/>
      <c r="C179" s="183">
        <f t="shared" si="14"/>
        <v>16.799999999999969</v>
      </c>
      <c r="D179" s="202" t="e">
        <f>15+[2]!STEPLOAD(5)</f>
        <v>#NAME?</v>
      </c>
      <c r="E179" s="183" t="e">
        <f t="shared" si="15"/>
        <v>#NAME?</v>
      </c>
      <c r="F179" s="183">
        <f t="shared" si="16"/>
        <v>0.5</v>
      </c>
      <c r="G179" s="183">
        <f>5</f>
        <v>5</v>
      </c>
      <c r="H179" s="183">
        <f>60</f>
        <v>60</v>
      </c>
      <c r="I179" s="183">
        <f t="shared" si="17"/>
        <v>0.9</v>
      </c>
      <c r="J179" s="183">
        <f>1</f>
        <v>1</v>
      </c>
      <c r="K179" s="183">
        <f t="shared" si="18"/>
        <v>4.1870000000000003</v>
      </c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68"/>
      <c r="AD179" s="19"/>
      <c r="AE179" s="184"/>
      <c r="AF179" s="183" t="e">
        <f t="shared" si="19"/>
        <v>#NAME?</v>
      </c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68"/>
      <c r="AQ179" s="168"/>
      <c r="AR179" s="182"/>
      <c r="AS179" s="183"/>
      <c r="AT179" s="183"/>
      <c r="AU179" s="183"/>
      <c r="AW179" s="51"/>
      <c r="AX179" s="51"/>
      <c r="AY179" s="51"/>
      <c r="AZ179" s="51"/>
    </row>
    <row r="180" spans="1:52" s="158" customFormat="1" ht="15" customHeight="1" x14ac:dyDescent="0.3">
      <c r="A180" s="19"/>
      <c r="B180" s="182"/>
      <c r="C180" s="183">
        <f t="shared" si="14"/>
        <v>16.89999999999997</v>
      </c>
      <c r="D180" s="202" t="e">
        <f>15+[2]!STEPLOAD(5)</f>
        <v>#NAME?</v>
      </c>
      <c r="E180" s="183" t="e">
        <f t="shared" si="15"/>
        <v>#NAME?</v>
      </c>
      <c r="F180" s="183">
        <f t="shared" si="16"/>
        <v>0.5</v>
      </c>
      <c r="G180" s="183">
        <f>5</f>
        <v>5</v>
      </c>
      <c r="H180" s="183">
        <f>60</f>
        <v>60</v>
      </c>
      <c r="I180" s="183">
        <f t="shared" si="17"/>
        <v>0.9</v>
      </c>
      <c r="J180" s="183">
        <f>1</f>
        <v>1</v>
      </c>
      <c r="K180" s="183">
        <f t="shared" si="18"/>
        <v>4.1870000000000003</v>
      </c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68"/>
      <c r="AD180" s="19"/>
      <c r="AE180" s="184"/>
      <c r="AF180" s="183" t="e">
        <f t="shared" si="19"/>
        <v>#NAME?</v>
      </c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68"/>
      <c r="AQ180" s="168"/>
      <c r="AR180" s="182"/>
      <c r="AS180" s="183"/>
      <c r="AT180" s="183"/>
      <c r="AU180" s="183"/>
      <c r="AW180" s="51"/>
      <c r="AX180" s="51"/>
      <c r="AY180" s="51"/>
      <c r="AZ180" s="51"/>
    </row>
    <row r="181" spans="1:52" s="158" customFormat="1" ht="15" customHeight="1" x14ac:dyDescent="0.3">
      <c r="A181" s="19"/>
      <c r="B181" s="182"/>
      <c r="C181" s="183">
        <f t="shared" si="14"/>
        <v>16.999999999999972</v>
      </c>
      <c r="D181" s="202" t="e">
        <f>15+[2]!STEPLOAD(5)</f>
        <v>#NAME?</v>
      </c>
      <c r="E181" s="183" t="e">
        <f t="shared" si="15"/>
        <v>#NAME?</v>
      </c>
      <c r="F181" s="183">
        <f t="shared" si="16"/>
        <v>0.5</v>
      </c>
      <c r="G181" s="183">
        <f>5</f>
        <v>5</v>
      </c>
      <c r="H181" s="183">
        <f>60</f>
        <v>60</v>
      </c>
      <c r="I181" s="183">
        <f t="shared" si="17"/>
        <v>0.9</v>
      </c>
      <c r="J181" s="183">
        <f>1</f>
        <v>1</v>
      </c>
      <c r="K181" s="183">
        <f t="shared" si="18"/>
        <v>4.1870000000000003</v>
      </c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68"/>
      <c r="AD181" s="19"/>
      <c r="AE181" s="184"/>
      <c r="AF181" s="183" t="e">
        <f t="shared" si="19"/>
        <v>#NAME?</v>
      </c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68"/>
      <c r="AQ181" s="168"/>
      <c r="AR181" s="182"/>
      <c r="AS181" s="183"/>
      <c r="AT181" s="183"/>
      <c r="AU181" s="183"/>
      <c r="AW181" s="51"/>
      <c r="AX181" s="51"/>
      <c r="AY181" s="51"/>
      <c r="AZ181" s="51"/>
    </row>
    <row r="182" spans="1:52" s="158" customFormat="1" ht="15" customHeight="1" x14ac:dyDescent="0.3">
      <c r="A182" s="19"/>
      <c r="B182" s="182"/>
      <c r="C182" s="183">
        <f t="shared" si="14"/>
        <v>17.099999999999973</v>
      </c>
      <c r="D182" s="202" t="e">
        <f>15+[2]!STEPLOAD(5)</f>
        <v>#NAME?</v>
      </c>
      <c r="E182" s="183" t="e">
        <f t="shared" si="15"/>
        <v>#NAME?</v>
      </c>
      <c r="F182" s="183">
        <f t="shared" si="16"/>
        <v>0.5</v>
      </c>
      <c r="G182" s="183">
        <f>5</f>
        <v>5</v>
      </c>
      <c r="H182" s="183">
        <f>60</f>
        <v>60</v>
      </c>
      <c r="I182" s="183">
        <f t="shared" si="17"/>
        <v>0.9</v>
      </c>
      <c r="J182" s="183">
        <f>1</f>
        <v>1</v>
      </c>
      <c r="K182" s="183">
        <f t="shared" si="18"/>
        <v>4.1870000000000003</v>
      </c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68"/>
      <c r="AD182" s="19"/>
      <c r="AE182" s="184"/>
      <c r="AF182" s="183" t="e">
        <f t="shared" si="19"/>
        <v>#NAME?</v>
      </c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68"/>
      <c r="AQ182" s="168"/>
      <c r="AR182" s="182"/>
      <c r="AS182" s="183"/>
      <c r="AT182" s="183"/>
      <c r="AU182" s="183"/>
      <c r="AW182" s="51"/>
      <c r="AX182" s="51"/>
      <c r="AY182" s="51"/>
      <c r="AZ182" s="51"/>
    </row>
    <row r="183" spans="1:52" s="158" customFormat="1" ht="15" customHeight="1" x14ac:dyDescent="0.3">
      <c r="A183" s="19"/>
      <c r="B183" s="182"/>
      <c r="C183" s="183">
        <f t="shared" si="14"/>
        <v>17.199999999999974</v>
      </c>
      <c r="D183" s="202" t="e">
        <f>15+[2]!STEPLOAD(5)</f>
        <v>#NAME?</v>
      </c>
      <c r="E183" s="183" t="e">
        <f t="shared" si="15"/>
        <v>#NAME?</v>
      </c>
      <c r="F183" s="183">
        <f t="shared" si="16"/>
        <v>0.5</v>
      </c>
      <c r="G183" s="183">
        <f>5</f>
        <v>5</v>
      </c>
      <c r="H183" s="183">
        <f>60</f>
        <v>60</v>
      </c>
      <c r="I183" s="183">
        <f t="shared" si="17"/>
        <v>0.9</v>
      </c>
      <c r="J183" s="183">
        <f>1</f>
        <v>1</v>
      </c>
      <c r="K183" s="183">
        <f t="shared" si="18"/>
        <v>4.1870000000000003</v>
      </c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68"/>
      <c r="AD183" s="19"/>
      <c r="AE183" s="184"/>
      <c r="AF183" s="183" t="e">
        <f t="shared" si="19"/>
        <v>#NAME?</v>
      </c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68"/>
      <c r="AQ183" s="168"/>
      <c r="AR183" s="182"/>
      <c r="AS183" s="183"/>
      <c r="AT183" s="183"/>
      <c r="AU183" s="183"/>
      <c r="AW183" s="51"/>
      <c r="AX183" s="51"/>
      <c r="AY183" s="51"/>
      <c r="AZ183" s="51"/>
    </row>
    <row r="184" spans="1:52" s="158" customFormat="1" ht="15" customHeight="1" x14ac:dyDescent="0.3">
      <c r="A184" s="19"/>
      <c r="B184" s="182"/>
      <c r="C184" s="183">
        <f t="shared" si="14"/>
        <v>17.299999999999976</v>
      </c>
      <c r="D184" s="202" t="e">
        <f>15+[2]!STEPLOAD(5)</f>
        <v>#NAME?</v>
      </c>
      <c r="E184" s="183" t="e">
        <f t="shared" si="15"/>
        <v>#NAME?</v>
      </c>
      <c r="F184" s="183">
        <f t="shared" si="16"/>
        <v>0.5</v>
      </c>
      <c r="G184" s="183">
        <f>5</f>
        <v>5</v>
      </c>
      <c r="H184" s="183">
        <f>60</f>
        <v>60</v>
      </c>
      <c r="I184" s="183">
        <f t="shared" si="17"/>
        <v>0.9</v>
      </c>
      <c r="J184" s="183">
        <f>1</f>
        <v>1</v>
      </c>
      <c r="K184" s="183">
        <f t="shared" si="18"/>
        <v>4.1870000000000003</v>
      </c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68"/>
      <c r="AD184" s="19"/>
      <c r="AE184" s="184"/>
      <c r="AF184" s="183" t="e">
        <f t="shared" si="19"/>
        <v>#NAME?</v>
      </c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68"/>
      <c r="AQ184" s="168"/>
      <c r="AR184" s="182"/>
      <c r="AS184" s="183"/>
      <c r="AT184" s="183"/>
      <c r="AU184" s="183"/>
      <c r="AW184" s="51"/>
      <c r="AX184" s="51"/>
      <c r="AY184" s="51"/>
      <c r="AZ184" s="51"/>
    </row>
    <row r="185" spans="1:52" s="158" customFormat="1" ht="15" customHeight="1" x14ac:dyDescent="0.3">
      <c r="A185" s="19"/>
      <c r="B185" s="182"/>
      <c r="C185" s="183">
        <f t="shared" si="14"/>
        <v>17.399999999999977</v>
      </c>
      <c r="D185" s="202" t="e">
        <f>15+[2]!STEPLOAD(5)</f>
        <v>#NAME?</v>
      </c>
      <c r="E185" s="183" t="e">
        <f t="shared" si="15"/>
        <v>#NAME?</v>
      </c>
      <c r="F185" s="183">
        <f t="shared" si="16"/>
        <v>0.5</v>
      </c>
      <c r="G185" s="183">
        <f>5</f>
        <v>5</v>
      </c>
      <c r="H185" s="183">
        <f>60</f>
        <v>60</v>
      </c>
      <c r="I185" s="183">
        <f t="shared" si="17"/>
        <v>0.9</v>
      </c>
      <c r="J185" s="183">
        <f>1</f>
        <v>1</v>
      </c>
      <c r="K185" s="183">
        <f t="shared" si="18"/>
        <v>4.1870000000000003</v>
      </c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68"/>
      <c r="AD185" s="19"/>
      <c r="AE185" s="184"/>
      <c r="AF185" s="183" t="e">
        <f t="shared" si="19"/>
        <v>#NAME?</v>
      </c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68"/>
      <c r="AQ185" s="168"/>
      <c r="AR185" s="182"/>
      <c r="AS185" s="183"/>
      <c r="AT185" s="183"/>
      <c r="AU185" s="183"/>
      <c r="AW185" s="51"/>
      <c r="AX185" s="51"/>
      <c r="AY185" s="51"/>
      <c r="AZ185" s="51"/>
    </row>
    <row r="186" spans="1:52" s="158" customFormat="1" ht="15" customHeight="1" x14ac:dyDescent="0.3">
      <c r="A186" s="19"/>
      <c r="B186" s="182"/>
      <c r="C186" s="183">
        <f t="shared" si="14"/>
        <v>17.499999999999979</v>
      </c>
      <c r="D186" s="202" t="e">
        <f>15+[2]!STEPLOAD(5)</f>
        <v>#NAME?</v>
      </c>
      <c r="E186" s="183" t="e">
        <f t="shared" si="15"/>
        <v>#NAME?</v>
      </c>
      <c r="F186" s="183">
        <f t="shared" si="16"/>
        <v>0.5</v>
      </c>
      <c r="G186" s="183">
        <f>5</f>
        <v>5</v>
      </c>
      <c r="H186" s="183">
        <f>60</f>
        <v>60</v>
      </c>
      <c r="I186" s="183">
        <f t="shared" si="17"/>
        <v>0.9</v>
      </c>
      <c r="J186" s="183">
        <f>1</f>
        <v>1</v>
      </c>
      <c r="K186" s="183">
        <f t="shared" si="18"/>
        <v>4.1870000000000003</v>
      </c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68"/>
      <c r="AD186" s="19"/>
      <c r="AE186" s="184"/>
      <c r="AF186" s="183" t="e">
        <f t="shared" si="19"/>
        <v>#NAME?</v>
      </c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68"/>
      <c r="AQ186" s="168"/>
      <c r="AR186" s="182"/>
      <c r="AS186" s="183"/>
      <c r="AT186" s="183"/>
      <c r="AU186" s="183"/>
      <c r="AW186" s="51"/>
      <c r="AX186" s="51"/>
      <c r="AY186" s="51"/>
      <c r="AZ186" s="51"/>
    </row>
    <row r="187" spans="1:52" s="158" customFormat="1" ht="15" customHeight="1" x14ac:dyDescent="0.3">
      <c r="A187" s="19"/>
      <c r="B187" s="182"/>
      <c r="C187" s="183">
        <f t="shared" si="14"/>
        <v>17.59999999999998</v>
      </c>
      <c r="D187" s="202" t="e">
        <f>15+[2]!STEPLOAD(5)</f>
        <v>#NAME?</v>
      </c>
      <c r="E187" s="183" t="e">
        <f t="shared" si="15"/>
        <v>#NAME?</v>
      </c>
      <c r="F187" s="183">
        <f t="shared" si="16"/>
        <v>0.5</v>
      </c>
      <c r="G187" s="183">
        <f>5</f>
        <v>5</v>
      </c>
      <c r="H187" s="183">
        <f>60</f>
        <v>60</v>
      </c>
      <c r="I187" s="183">
        <f t="shared" si="17"/>
        <v>0.9</v>
      </c>
      <c r="J187" s="183">
        <f>1</f>
        <v>1</v>
      </c>
      <c r="K187" s="183">
        <f t="shared" si="18"/>
        <v>4.1870000000000003</v>
      </c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68"/>
      <c r="AD187" s="19"/>
      <c r="AE187" s="184"/>
      <c r="AF187" s="183" t="e">
        <f t="shared" si="19"/>
        <v>#NAME?</v>
      </c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68"/>
      <c r="AQ187" s="168"/>
      <c r="AR187" s="182"/>
      <c r="AS187" s="183"/>
      <c r="AT187" s="183"/>
      <c r="AU187" s="183"/>
      <c r="AW187" s="51"/>
      <c r="AX187" s="51"/>
      <c r="AY187" s="51"/>
      <c r="AZ187" s="51"/>
    </row>
    <row r="188" spans="1:52" s="158" customFormat="1" ht="15" customHeight="1" x14ac:dyDescent="0.3">
      <c r="A188" s="19"/>
      <c r="B188" s="182"/>
      <c r="C188" s="183">
        <f t="shared" si="14"/>
        <v>17.699999999999982</v>
      </c>
      <c r="D188" s="202" t="e">
        <f>15+[2]!STEPLOAD(5)</f>
        <v>#NAME?</v>
      </c>
      <c r="E188" s="183" t="e">
        <f t="shared" si="15"/>
        <v>#NAME?</v>
      </c>
      <c r="F188" s="183">
        <f t="shared" si="16"/>
        <v>0.5</v>
      </c>
      <c r="G188" s="183">
        <f>5</f>
        <v>5</v>
      </c>
      <c r="H188" s="183">
        <f>60</f>
        <v>60</v>
      </c>
      <c r="I188" s="183">
        <f t="shared" si="17"/>
        <v>0.9</v>
      </c>
      <c r="J188" s="183">
        <f>1</f>
        <v>1</v>
      </c>
      <c r="K188" s="183">
        <f t="shared" si="18"/>
        <v>4.1870000000000003</v>
      </c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68"/>
      <c r="AD188" s="19"/>
      <c r="AE188" s="184"/>
      <c r="AF188" s="183" t="e">
        <f t="shared" si="19"/>
        <v>#NAME?</v>
      </c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68"/>
      <c r="AQ188" s="168"/>
      <c r="AR188" s="182"/>
      <c r="AS188" s="183"/>
      <c r="AT188" s="183"/>
      <c r="AU188" s="183"/>
      <c r="AW188" s="51"/>
      <c r="AX188" s="51"/>
      <c r="AY188" s="51"/>
      <c r="AZ188" s="51"/>
    </row>
    <row r="189" spans="1:52" s="158" customFormat="1" ht="15" customHeight="1" x14ac:dyDescent="0.3">
      <c r="A189" s="19"/>
      <c r="B189" s="182"/>
      <c r="C189" s="183">
        <f t="shared" si="14"/>
        <v>17.799999999999983</v>
      </c>
      <c r="D189" s="202" t="e">
        <f>15+[2]!STEPLOAD(5)</f>
        <v>#NAME?</v>
      </c>
      <c r="E189" s="183" t="e">
        <f t="shared" si="15"/>
        <v>#NAME?</v>
      </c>
      <c r="F189" s="183">
        <f t="shared" si="16"/>
        <v>0.5</v>
      </c>
      <c r="G189" s="183">
        <f>5</f>
        <v>5</v>
      </c>
      <c r="H189" s="183">
        <f>60</f>
        <v>60</v>
      </c>
      <c r="I189" s="183">
        <f t="shared" si="17"/>
        <v>0.9</v>
      </c>
      <c r="J189" s="183">
        <f>1</f>
        <v>1</v>
      </c>
      <c r="K189" s="183">
        <f t="shared" si="18"/>
        <v>4.1870000000000003</v>
      </c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68"/>
      <c r="AD189" s="19"/>
      <c r="AE189" s="184"/>
      <c r="AF189" s="183" t="e">
        <f t="shared" si="19"/>
        <v>#NAME?</v>
      </c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68"/>
      <c r="AQ189" s="168"/>
      <c r="AR189" s="182"/>
      <c r="AS189" s="183"/>
      <c r="AT189" s="183"/>
      <c r="AU189" s="183"/>
      <c r="AW189" s="51"/>
      <c r="AX189" s="51"/>
      <c r="AY189" s="51"/>
      <c r="AZ189" s="51"/>
    </row>
    <row r="190" spans="1:52" s="158" customFormat="1" ht="15" customHeight="1" x14ac:dyDescent="0.3">
      <c r="A190" s="19"/>
      <c r="B190" s="182"/>
      <c r="C190" s="183">
        <f t="shared" si="14"/>
        <v>17.899999999999984</v>
      </c>
      <c r="D190" s="202" t="e">
        <f>15+[2]!STEPLOAD(5)</f>
        <v>#NAME?</v>
      </c>
      <c r="E190" s="183" t="e">
        <f t="shared" si="15"/>
        <v>#NAME?</v>
      </c>
      <c r="F190" s="183">
        <f t="shared" si="16"/>
        <v>0.5</v>
      </c>
      <c r="G190" s="183">
        <f>5</f>
        <v>5</v>
      </c>
      <c r="H190" s="183">
        <f>60</f>
        <v>60</v>
      </c>
      <c r="I190" s="183">
        <f t="shared" si="17"/>
        <v>0.9</v>
      </c>
      <c r="J190" s="183">
        <f>1</f>
        <v>1</v>
      </c>
      <c r="K190" s="183">
        <f t="shared" si="18"/>
        <v>4.1870000000000003</v>
      </c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68"/>
      <c r="AD190" s="19"/>
      <c r="AE190" s="184"/>
      <c r="AF190" s="183" t="e">
        <f t="shared" si="19"/>
        <v>#NAME?</v>
      </c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68"/>
      <c r="AQ190" s="168"/>
      <c r="AR190" s="182"/>
      <c r="AS190" s="183"/>
      <c r="AT190" s="183"/>
      <c r="AU190" s="183"/>
      <c r="AW190" s="51"/>
      <c r="AX190" s="51"/>
      <c r="AY190" s="51"/>
      <c r="AZ190" s="51"/>
    </row>
    <row r="191" spans="1:52" s="158" customFormat="1" ht="15" customHeight="1" x14ac:dyDescent="0.3">
      <c r="A191" s="19"/>
      <c r="B191" s="182"/>
      <c r="C191" s="183">
        <f t="shared" si="14"/>
        <v>17.999999999999986</v>
      </c>
      <c r="D191" s="202" t="e">
        <f>15+[2]!STEPLOAD(5)</f>
        <v>#NAME?</v>
      </c>
      <c r="E191" s="183" t="e">
        <f t="shared" si="15"/>
        <v>#NAME?</v>
      </c>
      <c r="F191" s="183">
        <f t="shared" si="16"/>
        <v>0.5</v>
      </c>
      <c r="G191" s="183">
        <f>5</f>
        <v>5</v>
      </c>
      <c r="H191" s="183">
        <f>60</f>
        <v>60</v>
      </c>
      <c r="I191" s="183">
        <f t="shared" si="17"/>
        <v>0.9</v>
      </c>
      <c r="J191" s="183">
        <f>1</f>
        <v>1</v>
      </c>
      <c r="K191" s="183">
        <f t="shared" si="18"/>
        <v>4.1870000000000003</v>
      </c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68"/>
      <c r="AD191" s="19"/>
      <c r="AE191" s="184"/>
      <c r="AF191" s="183" t="e">
        <f t="shared" si="19"/>
        <v>#NAME?</v>
      </c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68"/>
      <c r="AQ191" s="168"/>
      <c r="AR191" s="182"/>
      <c r="AS191" s="183"/>
      <c r="AT191" s="183"/>
      <c r="AU191" s="183"/>
      <c r="AW191" s="51"/>
      <c r="AX191" s="51"/>
      <c r="AY191" s="51"/>
      <c r="AZ191" s="51"/>
    </row>
    <row r="192" spans="1:52" s="158" customFormat="1" ht="15" customHeight="1" x14ac:dyDescent="0.3">
      <c r="A192" s="19"/>
      <c r="B192" s="182"/>
      <c r="C192" s="183">
        <f t="shared" si="14"/>
        <v>18.099999999999987</v>
      </c>
      <c r="D192" s="202" t="e">
        <f>15+[2]!STEPLOAD(5)</f>
        <v>#NAME?</v>
      </c>
      <c r="E192" s="183" t="e">
        <f t="shared" si="15"/>
        <v>#NAME?</v>
      </c>
      <c r="F192" s="183">
        <f t="shared" si="16"/>
        <v>0.5</v>
      </c>
      <c r="G192" s="183">
        <f>5</f>
        <v>5</v>
      </c>
      <c r="H192" s="183">
        <f>60</f>
        <v>60</v>
      </c>
      <c r="I192" s="183">
        <f t="shared" si="17"/>
        <v>0.9</v>
      </c>
      <c r="J192" s="183">
        <f>1</f>
        <v>1</v>
      </c>
      <c r="K192" s="183">
        <f t="shared" si="18"/>
        <v>4.1870000000000003</v>
      </c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68"/>
      <c r="AD192" s="19"/>
      <c r="AE192" s="184"/>
      <c r="AF192" s="183" t="e">
        <f t="shared" si="19"/>
        <v>#NAME?</v>
      </c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68"/>
      <c r="AQ192" s="168"/>
      <c r="AR192" s="182"/>
      <c r="AS192" s="183"/>
      <c r="AT192" s="183"/>
      <c r="AU192" s="183"/>
      <c r="AW192" s="51"/>
      <c r="AX192" s="51"/>
      <c r="AY192" s="51"/>
      <c r="AZ192" s="51"/>
    </row>
    <row r="193" spans="1:52" s="158" customFormat="1" ht="15" customHeight="1" x14ac:dyDescent="0.3">
      <c r="A193" s="19"/>
      <c r="B193" s="182"/>
      <c r="C193" s="183">
        <f t="shared" si="14"/>
        <v>18.199999999999989</v>
      </c>
      <c r="D193" s="202" t="e">
        <f>15+[2]!STEPLOAD(5)</f>
        <v>#NAME?</v>
      </c>
      <c r="E193" s="183" t="e">
        <f t="shared" si="15"/>
        <v>#NAME?</v>
      </c>
      <c r="F193" s="183">
        <f t="shared" si="16"/>
        <v>0.5</v>
      </c>
      <c r="G193" s="183">
        <f>5</f>
        <v>5</v>
      </c>
      <c r="H193" s="183">
        <f>60</f>
        <v>60</v>
      </c>
      <c r="I193" s="183">
        <f t="shared" si="17"/>
        <v>0.9</v>
      </c>
      <c r="J193" s="183">
        <f>1</f>
        <v>1</v>
      </c>
      <c r="K193" s="183">
        <f t="shared" si="18"/>
        <v>4.1870000000000003</v>
      </c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68"/>
      <c r="AD193" s="19"/>
      <c r="AE193" s="184"/>
      <c r="AF193" s="183" t="e">
        <f t="shared" si="19"/>
        <v>#NAME?</v>
      </c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68"/>
      <c r="AQ193" s="168"/>
      <c r="AR193" s="182"/>
      <c r="AS193" s="183"/>
      <c r="AT193" s="183"/>
      <c r="AU193" s="183"/>
      <c r="AW193" s="51"/>
      <c r="AX193" s="51"/>
      <c r="AY193" s="51"/>
      <c r="AZ193" s="51"/>
    </row>
    <row r="194" spans="1:52" s="158" customFormat="1" ht="15" customHeight="1" x14ac:dyDescent="0.3">
      <c r="A194" s="19"/>
      <c r="B194" s="182"/>
      <c r="C194" s="183">
        <f t="shared" si="14"/>
        <v>18.29999999999999</v>
      </c>
      <c r="D194" s="202" t="e">
        <f>15+[2]!STEPLOAD(5)</f>
        <v>#NAME?</v>
      </c>
      <c r="E194" s="183" t="e">
        <f t="shared" si="15"/>
        <v>#NAME?</v>
      </c>
      <c r="F194" s="183">
        <f t="shared" si="16"/>
        <v>0.5</v>
      </c>
      <c r="G194" s="183">
        <f>5</f>
        <v>5</v>
      </c>
      <c r="H194" s="183">
        <f>60</f>
        <v>60</v>
      </c>
      <c r="I194" s="183">
        <f t="shared" si="17"/>
        <v>0.9</v>
      </c>
      <c r="J194" s="183">
        <f>1</f>
        <v>1</v>
      </c>
      <c r="K194" s="183">
        <f t="shared" si="18"/>
        <v>4.1870000000000003</v>
      </c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68"/>
      <c r="AD194" s="19"/>
      <c r="AE194" s="184"/>
      <c r="AF194" s="183" t="e">
        <f t="shared" si="19"/>
        <v>#NAME?</v>
      </c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68"/>
      <c r="AQ194" s="168"/>
      <c r="AR194" s="182"/>
      <c r="AS194" s="183"/>
      <c r="AT194" s="183"/>
      <c r="AU194" s="183"/>
      <c r="AW194" s="51"/>
      <c r="AX194" s="51"/>
      <c r="AY194" s="51"/>
      <c r="AZ194" s="51"/>
    </row>
    <row r="195" spans="1:52" s="158" customFormat="1" ht="15" customHeight="1" x14ac:dyDescent="0.3">
      <c r="A195" s="19"/>
      <c r="B195" s="182"/>
      <c r="C195" s="183">
        <f t="shared" si="14"/>
        <v>18.399999999999991</v>
      </c>
      <c r="D195" s="202" t="e">
        <f>15+[2]!STEPLOAD(5)</f>
        <v>#NAME?</v>
      </c>
      <c r="E195" s="183" t="e">
        <f t="shared" si="15"/>
        <v>#NAME?</v>
      </c>
      <c r="F195" s="183">
        <f t="shared" si="16"/>
        <v>0.5</v>
      </c>
      <c r="G195" s="183">
        <f>5</f>
        <v>5</v>
      </c>
      <c r="H195" s="183">
        <f>60</f>
        <v>60</v>
      </c>
      <c r="I195" s="183">
        <f t="shared" si="17"/>
        <v>0.9</v>
      </c>
      <c r="J195" s="183">
        <f>1</f>
        <v>1</v>
      </c>
      <c r="K195" s="183">
        <f t="shared" si="18"/>
        <v>4.1870000000000003</v>
      </c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68"/>
      <c r="AD195" s="19"/>
      <c r="AE195" s="184"/>
      <c r="AF195" s="183" t="e">
        <f t="shared" si="19"/>
        <v>#NAME?</v>
      </c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68"/>
      <c r="AQ195" s="168"/>
      <c r="AR195" s="182"/>
      <c r="AS195" s="183"/>
      <c r="AT195" s="183"/>
      <c r="AU195" s="183"/>
      <c r="AW195" s="51"/>
      <c r="AX195" s="51"/>
      <c r="AY195" s="51"/>
      <c r="AZ195" s="51"/>
    </row>
    <row r="196" spans="1:52" s="158" customFormat="1" ht="15" customHeight="1" x14ac:dyDescent="0.3">
      <c r="A196" s="19"/>
      <c r="B196" s="182"/>
      <c r="C196" s="183">
        <f t="shared" si="14"/>
        <v>18.499999999999993</v>
      </c>
      <c r="D196" s="202" t="e">
        <f>15+[2]!STEPLOAD(5)</f>
        <v>#NAME?</v>
      </c>
      <c r="E196" s="183" t="e">
        <f t="shared" si="15"/>
        <v>#NAME?</v>
      </c>
      <c r="F196" s="183">
        <f t="shared" si="16"/>
        <v>0.5</v>
      </c>
      <c r="G196" s="183">
        <f>5</f>
        <v>5</v>
      </c>
      <c r="H196" s="183">
        <f>60</f>
        <v>60</v>
      </c>
      <c r="I196" s="183">
        <f t="shared" si="17"/>
        <v>0.9</v>
      </c>
      <c r="J196" s="183">
        <f>1</f>
        <v>1</v>
      </c>
      <c r="K196" s="183">
        <f t="shared" si="18"/>
        <v>4.1870000000000003</v>
      </c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68"/>
      <c r="AD196" s="19"/>
      <c r="AE196" s="184"/>
      <c r="AF196" s="183" t="e">
        <f t="shared" si="19"/>
        <v>#NAME?</v>
      </c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68"/>
      <c r="AQ196" s="168"/>
      <c r="AR196" s="182"/>
      <c r="AS196" s="183"/>
      <c r="AT196" s="183"/>
      <c r="AU196" s="183"/>
      <c r="AW196" s="51"/>
      <c r="AX196" s="51"/>
      <c r="AY196" s="51"/>
      <c r="AZ196" s="51"/>
    </row>
    <row r="197" spans="1:52" s="158" customFormat="1" ht="15" customHeight="1" x14ac:dyDescent="0.3">
      <c r="A197" s="19"/>
      <c r="B197" s="182"/>
      <c r="C197" s="183">
        <f t="shared" si="14"/>
        <v>18.599999999999994</v>
      </c>
      <c r="D197" s="202" t="e">
        <f>15+[2]!STEPLOAD(5)</f>
        <v>#NAME?</v>
      </c>
      <c r="E197" s="183" t="e">
        <f t="shared" si="15"/>
        <v>#NAME?</v>
      </c>
      <c r="F197" s="183">
        <f t="shared" si="16"/>
        <v>0.5</v>
      </c>
      <c r="G197" s="183">
        <f>5</f>
        <v>5</v>
      </c>
      <c r="H197" s="183">
        <f>60</f>
        <v>60</v>
      </c>
      <c r="I197" s="183">
        <f t="shared" si="17"/>
        <v>0.9</v>
      </c>
      <c r="J197" s="183">
        <f>1</f>
        <v>1</v>
      </c>
      <c r="K197" s="183">
        <f t="shared" si="18"/>
        <v>4.1870000000000003</v>
      </c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68"/>
      <c r="AD197" s="19"/>
      <c r="AE197" s="184"/>
      <c r="AF197" s="183" t="e">
        <f t="shared" si="19"/>
        <v>#NAME?</v>
      </c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68"/>
      <c r="AQ197" s="168"/>
      <c r="AR197" s="182"/>
      <c r="AS197" s="183"/>
      <c r="AT197" s="183"/>
      <c r="AU197" s="183"/>
      <c r="AW197" s="51"/>
      <c r="AX197" s="51"/>
      <c r="AY197" s="51"/>
      <c r="AZ197" s="51"/>
    </row>
    <row r="198" spans="1:52" s="158" customFormat="1" ht="15" customHeight="1" x14ac:dyDescent="0.3">
      <c r="A198" s="19"/>
      <c r="B198" s="182"/>
      <c r="C198" s="183">
        <f t="shared" si="14"/>
        <v>18.699999999999996</v>
      </c>
      <c r="D198" s="202" t="e">
        <f>15+[2]!STEPLOAD(5)</f>
        <v>#NAME?</v>
      </c>
      <c r="E198" s="183" t="e">
        <f t="shared" si="15"/>
        <v>#NAME?</v>
      </c>
      <c r="F198" s="183">
        <f t="shared" si="16"/>
        <v>0.5</v>
      </c>
      <c r="G198" s="183">
        <f>5</f>
        <v>5</v>
      </c>
      <c r="H198" s="183">
        <f>60</f>
        <v>60</v>
      </c>
      <c r="I198" s="183">
        <f t="shared" si="17"/>
        <v>0.9</v>
      </c>
      <c r="J198" s="183">
        <f>1</f>
        <v>1</v>
      </c>
      <c r="K198" s="183">
        <f t="shared" si="18"/>
        <v>4.1870000000000003</v>
      </c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68"/>
      <c r="AD198" s="19"/>
      <c r="AE198" s="184"/>
      <c r="AF198" s="183" t="e">
        <f t="shared" si="19"/>
        <v>#NAME?</v>
      </c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68"/>
      <c r="AQ198" s="168"/>
      <c r="AR198" s="182"/>
      <c r="AS198" s="183"/>
      <c r="AT198" s="183"/>
      <c r="AU198" s="183"/>
      <c r="AW198" s="51"/>
      <c r="AX198" s="51"/>
      <c r="AY198" s="51"/>
      <c r="AZ198" s="51"/>
    </row>
    <row r="199" spans="1:52" s="158" customFormat="1" ht="15" customHeight="1" x14ac:dyDescent="0.3">
      <c r="A199" s="19"/>
      <c r="B199" s="182"/>
      <c r="C199" s="183">
        <f t="shared" si="14"/>
        <v>18.799999999999997</v>
      </c>
      <c r="D199" s="202" t="e">
        <f>15+[2]!STEPLOAD(5)</f>
        <v>#NAME?</v>
      </c>
      <c r="E199" s="183" t="e">
        <f t="shared" si="15"/>
        <v>#NAME?</v>
      </c>
      <c r="F199" s="183">
        <f t="shared" si="16"/>
        <v>0.5</v>
      </c>
      <c r="G199" s="183">
        <f>5</f>
        <v>5</v>
      </c>
      <c r="H199" s="183">
        <f>60</f>
        <v>60</v>
      </c>
      <c r="I199" s="183">
        <f t="shared" si="17"/>
        <v>0.9</v>
      </c>
      <c r="J199" s="183">
        <f>1</f>
        <v>1</v>
      </c>
      <c r="K199" s="183">
        <f t="shared" si="18"/>
        <v>4.1870000000000003</v>
      </c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68"/>
      <c r="AD199" s="19"/>
      <c r="AE199" s="184"/>
      <c r="AF199" s="183" t="e">
        <f t="shared" si="19"/>
        <v>#NAME?</v>
      </c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68"/>
      <c r="AQ199" s="168"/>
      <c r="AR199" s="182"/>
      <c r="AS199" s="183"/>
      <c r="AT199" s="183"/>
      <c r="AU199" s="183"/>
      <c r="AW199" s="51"/>
      <c r="AX199" s="51"/>
      <c r="AY199" s="51"/>
      <c r="AZ199" s="51"/>
    </row>
    <row r="200" spans="1:52" s="158" customFormat="1" ht="15" customHeight="1" x14ac:dyDescent="0.3">
      <c r="A200" s="19"/>
      <c r="B200" s="182"/>
      <c r="C200" s="183">
        <f t="shared" si="14"/>
        <v>18.899999999999999</v>
      </c>
      <c r="D200" s="202" t="e">
        <f>15+[2]!STEPLOAD(5)</f>
        <v>#NAME?</v>
      </c>
      <c r="E200" s="183" t="e">
        <f t="shared" si="15"/>
        <v>#NAME?</v>
      </c>
      <c r="F200" s="183">
        <f t="shared" si="16"/>
        <v>0.5</v>
      </c>
      <c r="G200" s="183">
        <f>5</f>
        <v>5</v>
      </c>
      <c r="H200" s="183">
        <f>60</f>
        <v>60</v>
      </c>
      <c r="I200" s="183">
        <f t="shared" si="17"/>
        <v>0.9</v>
      </c>
      <c r="J200" s="183">
        <f>1</f>
        <v>1</v>
      </c>
      <c r="K200" s="183">
        <f t="shared" si="18"/>
        <v>4.1870000000000003</v>
      </c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68"/>
      <c r="AD200" s="19"/>
      <c r="AE200" s="184"/>
      <c r="AF200" s="183" t="e">
        <f t="shared" si="19"/>
        <v>#NAME?</v>
      </c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68"/>
      <c r="AQ200" s="168"/>
      <c r="AR200" s="182"/>
      <c r="AS200" s="183"/>
      <c r="AT200" s="183"/>
      <c r="AU200" s="183"/>
      <c r="AW200" s="51"/>
      <c r="AX200" s="51"/>
      <c r="AY200" s="51"/>
      <c r="AZ200" s="51"/>
    </row>
    <row r="201" spans="1:52" s="158" customFormat="1" ht="15" customHeight="1" x14ac:dyDescent="0.3">
      <c r="A201" s="19"/>
      <c r="B201" s="182"/>
      <c r="C201" s="183">
        <f t="shared" si="14"/>
        <v>19</v>
      </c>
      <c r="D201" s="202" t="e">
        <f>15+[2]!STEPLOAD(5)</f>
        <v>#NAME?</v>
      </c>
      <c r="E201" s="183" t="e">
        <f t="shared" si="15"/>
        <v>#NAME?</v>
      </c>
      <c r="F201" s="183">
        <f t="shared" si="16"/>
        <v>0.5</v>
      </c>
      <c r="G201" s="183">
        <f>5</f>
        <v>5</v>
      </c>
      <c r="H201" s="183">
        <f>60</f>
        <v>60</v>
      </c>
      <c r="I201" s="183">
        <f t="shared" si="17"/>
        <v>0.9</v>
      </c>
      <c r="J201" s="183">
        <f>1</f>
        <v>1</v>
      </c>
      <c r="K201" s="183">
        <f t="shared" si="18"/>
        <v>4.1870000000000003</v>
      </c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68"/>
      <c r="AD201" s="19"/>
      <c r="AE201" s="184"/>
      <c r="AF201" s="183" t="e">
        <f t="shared" si="19"/>
        <v>#NAME?</v>
      </c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68"/>
      <c r="AQ201" s="168"/>
      <c r="AR201" s="182"/>
      <c r="AS201" s="183"/>
      <c r="AT201" s="183"/>
      <c r="AU201" s="183"/>
      <c r="AW201" s="51"/>
      <c r="AX201" s="51"/>
      <c r="AY201" s="51"/>
      <c r="AZ201" s="51"/>
    </row>
    <row r="202" spans="1:52" s="158" customFormat="1" ht="15" customHeight="1" x14ac:dyDescent="0.3">
      <c r="A202" s="19"/>
      <c r="B202" s="182"/>
      <c r="C202" s="183">
        <f t="shared" si="14"/>
        <v>19.100000000000001</v>
      </c>
      <c r="D202" s="202" t="e">
        <f>15+[2]!STEPLOAD(5)</f>
        <v>#NAME?</v>
      </c>
      <c r="E202" s="183" t="e">
        <f t="shared" si="15"/>
        <v>#NAME?</v>
      </c>
      <c r="F202" s="183">
        <f t="shared" si="16"/>
        <v>0.5</v>
      </c>
      <c r="G202" s="183">
        <f>5</f>
        <v>5</v>
      </c>
      <c r="H202" s="183">
        <f>60</f>
        <v>60</v>
      </c>
      <c r="I202" s="183">
        <f t="shared" si="17"/>
        <v>0.9</v>
      </c>
      <c r="J202" s="183">
        <f>1</f>
        <v>1</v>
      </c>
      <c r="K202" s="183">
        <f t="shared" si="18"/>
        <v>4.1870000000000003</v>
      </c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68"/>
      <c r="AD202" s="19"/>
      <c r="AE202" s="184"/>
      <c r="AF202" s="183" t="e">
        <f t="shared" si="19"/>
        <v>#NAME?</v>
      </c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68"/>
      <c r="AQ202" s="168"/>
      <c r="AR202" s="182"/>
      <c r="AS202" s="183"/>
      <c r="AT202" s="183"/>
      <c r="AU202" s="183"/>
      <c r="AW202" s="51"/>
      <c r="AX202" s="51"/>
      <c r="AY202" s="51"/>
      <c r="AZ202" s="51"/>
    </row>
    <row r="203" spans="1:52" s="158" customFormat="1" ht="15" customHeight="1" x14ac:dyDescent="0.3">
      <c r="A203" s="19"/>
      <c r="B203" s="182"/>
      <c r="C203" s="183">
        <f t="shared" si="14"/>
        <v>19.200000000000003</v>
      </c>
      <c r="D203" s="202" t="e">
        <f>15+[2]!STEPLOAD(5)</f>
        <v>#NAME?</v>
      </c>
      <c r="E203" s="183" t="e">
        <f t="shared" si="15"/>
        <v>#NAME?</v>
      </c>
      <c r="F203" s="183">
        <f t="shared" si="16"/>
        <v>0.5</v>
      </c>
      <c r="G203" s="183">
        <f>5</f>
        <v>5</v>
      </c>
      <c r="H203" s="183">
        <f>60</f>
        <v>60</v>
      </c>
      <c r="I203" s="183">
        <f t="shared" si="17"/>
        <v>0.9</v>
      </c>
      <c r="J203" s="183">
        <f>1</f>
        <v>1</v>
      </c>
      <c r="K203" s="183">
        <f t="shared" si="18"/>
        <v>4.1870000000000003</v>
      </c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68"/>
      <c r="AD203" s="19"/>
      <c r="AE203" s="184"/>
      <c r="AF203" s="183" t="e">
        <f t="shared" si="19"/>
        <v>#NAME?</v>
      </c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68"/>
      <c r="AQ203" s="168"/>
      <c r="AR203" s="182"/>
      <c r="AS203" s="183"/>
      <c r="AT203" s="183"/>
      <c r="AU203" s="183"/>
      <c r="AW203" s="51"/>
      <c r="AX203" s="51"/>
      <c r="AY203" s="51"/>
      <c r="AZ203" s="51"/>
    </row>
    <row r="204" spans="1:52" s="158" customFormat="1" ht="15" customHeight="1" x14ac:dyDescent="0.3">
      <c r="A204" s="19"/>
      <c r="B204" s="182"/>
      <c r="C204" s="183">
        <f t="shared" ref="C204:C267" si="20">C203+IntegrationStep</f>
        <v>19.300000000000004</v>
      </c>
      <c r="D204" s="202" t="e">
        <f>15+[2]!STEPLOAD(5)</f>
        <v>#NAME?</v>
      </c>
      <c r="E204" s="183" t="e">
        <f t="shared" si="15"/>
        <v>#NAME?</v>
      </c>
      <c r="F204" s="183">
        <f t="shared" si="16"/>
        <v>0.5</v>
      </c>
      <c r="G204" s="183">
        <f>5</f>
        <v>5</v>
      </c>
      <c r="H204" s="183">
        <f>60</f>
        <v>60</v>
      </c>
      <c r="I204" s="183">
        <f t="shared" si="17"/>
        <v>0.9</v>
      </c>
      <c r="J204" s="183">
        <f>1</f>
        <v>1</v>
      </c>
      <c r="K204" s="183">
        <f t="shared" si="18"/>
        <v>4.1870000000000003</v>
      </c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68"/>
      <c r="AD204" s="19"/>
      <c r="AE204" s="184"/>
      <c r="AF204" s="183" t="e">
        <f t="shared" si="19"/>
        <v>#NAME?</v>
      </c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68"/>
      <c r="AQ204" s="168"/>
      <c r="AR204" s="182"/>
      <c r="AS204" s="183"/>
      <c r="AT204" s="183"/>
      <c r="AU204" s="183"/>
      <c r="AW204" s="51"/>
      <c r="AX204" s="51"/>
      <c r="AY204" s="51"/>
      <c r="AZ204" s="51"/>
    </row>
    <row r="205" spans="1:52" s="158" customFormat="1" ht="15" customHeight="1" x14ac:dyDescent="0.3">
      <c r="A205" s="19"/>
      <c r="B205" s="182"/>
      <c r="C205" s="183">
        <f t="shared" si="20"/>
        <v>19.400000000000006</v>
      </c>
      <c r="D205" s="202" t="e">
        <f>15+[2]!STEPLOAD(5)</f>
        <v>#NAME?</v>
      </c>
      <c r="E205" s="183" t="e">
        <f t="shared" ref="E205:E268" si="21">E204+(C205-C204)*AF204</f>
        <v>#NAME?</v>
      </c>
      <c r="F205" s="183">
        <f t="shared" ref="F205:F268" si="22">0.5</f>
        <v>0.5</v>
      </c>
      <c r="G205" s="183">
        <f>5</f>
        <v>5</v>
      </c>
      <c r="H205" s="183">
        <f>60</f>
        <v>60</v>
      </c>
      <c r="I205" s="183">
        <f t="shared" ref="I205:I268" si="23">0.9</f>
        <v>0.9</v>
      </c>
      <c r="J205" s="183">
        <f>1</f>
        <v>1</v>
      </c>
      <c r="K205" s="183">
        <f t="shared" ref="K205:K268" si="24">4.187</f>
        <v>4.1870000000000003</v>
      </c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68"/>
      <c r="AD205" s="19"/>
      <c r="AE205" s="184"/>
      <c r="AF205" s="183" t="e">
        <f t="shared" ref="AF205:AF268" si="25">F205/G205*(D205-E205)+H205*I205/G205/J205/K205</f>
        <v>#NAME?</v>
      </c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68"/>
      <c r="AQ205" s="168"/>
      <c r="AR205" s="182"/>
      <c r="AS205" s="183"/>
      <c r="AT205" s="183"/>
      <c r="AU205" s="183"/>
      <c r="AW205" s="51"/>
      <c r="AX205" s="51"/>
      <c r="AY205" s="51"/>
      <c r="AZ205" s="51"/>
    </row>
    <row r="206" spans="1:52" s="158" customFormat="1" ht="15" customHeight="1" x14ac:dyDescent="0.3">
      <c r="A206" s="19"/>
      <c r="B206" s="182"/>
      <c r="C206" s="183">
        <f t="shared" si="20"/>
        <v>19.500000000000007</v>
      </c>
      <c r="D206" s="202" t="e">
        <f>15+[2]!STEPLOAD(5)</f>
        <v>#NAME?</v>
      </c>
      <c r="E206" s="183" t="e">
        <f t="shared" si="21"/>
        <v>#NAME?</v>
      </c>
      <c r="F206" s="183">
        <f t="shared" si="22"/>
        <v>0.5</v>
      </c>
      <c r="G206" s="183">
        <f>5</f>
        <v>5</v>
      </c>
      <c r="H206" s="183">
        <f>60</f>
        <v>60</v>
      </c>
      <c r="I206" s="183">
        <f t="shared" si="23"/>
        <v>0.9</v>
      </c>
      <c r="J206" s="183">
        <f>1</f>
        <v>1</v>
      </c>
      <c r="K206" s="183">
        <f t="shared" si="24"/>
        <v>4.1870000000000003</v>
      </c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68"/>
      <c r="AD206" s="19"/>
      <c r="AE206" s="184"/>
      <c r="AF206" s="183" t="e">
        <f t="shared" si="25"/>
        <v>#NAME?</v>
      </c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68"/>
      <c r="AQ206" s="168"/>
      <c r="AR206" s="182"/>
      <c r="AS206" s="183"/>
      <c r="AT206" s="183"/>
      <c r="AU206" s="183"/>
      <c r="AW206" s="51"/>
      <c r="AX206" s="51"/>
      <c r="AY206" s="51"/>
      <c r="AZ206" s="51"/>
    </row>
    <row r="207" spans="1:52" s="158" customFormat="1" ht="15" customHeight="1" x14ac:dyDescent="0.3">
      <c r="A207" s="19"/>
      <c r="B207" s="182"/>
      <c r="C207" s="183">
        <f t="shared" si="20"/>
        <v>19.600000000000009</v>
      </c>
      <c r="D207" s="202" t="e">
        <f>15+[2]!STEPLOAD(5)</f>
        <v>#NAME?</v>
      </c>
      <c r="E207" s="183" t="e">
        <f t="shared" si="21"/>
        <v>#NAME?</v>
      </c>
      <c r="F207" s="183">
        <f t="shared" si="22"/>
        <v>0.5</v>
      </c>
      <c r="G207" s="183">
        <f>5</f>
        <v>5</v>
      </c>
      <c r="H207" s="183">
        <f>60</f>
        <v>60</v>
      </c>
      <c r="I207" s="183">
        <f t="shared" si="23"/>
        <v>0.9</v>
      </c>
      <c r="J207" s="183">
        <f>1</f>
        <v>1</v>
      </c>
      <c r="K207" s="183">
        <f t="shared" si="24"/>
        <v>4.1870000000000003</v>
      </c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68"/>
      <c r="AD207" s="19"/>
      <c r="AE207" s="184"/>
      <c r="AF207" s="183" t="e">
        <f t="shared" si="25"/>
        <v>#NAME?</v>
      </c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68"/>
      <c r="AQ207" s="168"/>
      <c r="AR207" s="182"/>
      <c r="AS207" s="183"/>
      <c r="AT207" s="183"/>
      <c r="AU207" s="183"/>
      <c r="AW207" s="51"/>
      <c r="AX207" s="51"/>
      <c r="AY207" s="51"/>
      <c r="AZ207" s="51"/>
    </row>
    <row r="208" spans="1:52" s="158" customFormat="1" ht="15" customHeight="1" x14ac:dyDescent="0.3">
      <c r="A208" s="19"/>
      <c r="B208" s="182"/>
      <c r="C208" s="183">
        <f t="shared" si="20"/>
        <v>19.70000000000001</v>
      </c>
      <c r="D208" s="202" t="e">
        <f>15+[2]!STEPLOAD(5)</f>
        <v>#NAME?</v>
      </c>
      <c r="E208" s="183" t="e">
        <f t="shared" si="21"/>
        <v>#NAME?</v>
      </c>
      <c r="F208" s="183">
        <f t="shared" si="22"/>
        <v>0.5</v>
      </c>
      <c r="G208" s="183">
        <f>5</f>
        <v>5</v>
      </c>
      <c r="H208" s="183">
        <f>60</f>
        <v>60</v>
      </c>
      <c r="I208" s="183">
        <f t="shared" si="23"/>
        <v>0.9</v>
      </c>
      <c r="J208" s="183">
        <f>1</f>
        <v>1</v>
      </c>
      <c r="K208" s="183">
        <f t="shared" si="24"/>
        <v>4.1870000000000003</v>
      </c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68"/>
      <c r="AD208" s="19"/>
      <c r="AE208" s="184"/>
      <c r="AF208" s="183" t="e">
        <f t="shared" si="25"/>
        <v>#NAME?</v>
      </c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68"/>
      <c r="AQ208" s="168"/>
      <c r="AR208" s="182"/>
      <c r="AS208" s="183"/>
      <c r="AT208" s="183"/>
      <c r="AU208" s="183"/>
      <c r="AW208" s="51"/>
      <c r="AX208" s="51"/>
      <c r="AY208" s="51"/>
      <c r="AZ208" s="51"/>
    </row>
    <row r="209" spans="1:52" s="158" customFormat="1" ht="15" customHeight="1" x14ac:dyDescent="0.3">
      <c r="A209" s="19"/>
      <c r="B209" s="182"/>
      <c r="C209" s="183">
        <f t="shared" si="20"/>
        <v>19.800000000000011</v>
      </c>
      <c r="D209" s="202" t="e">
        <f>15+[2]!STEPLOAD(5)</f>
        <v>#NAME?</v>
      </c>
      <c r="E209" s="183" t="e">
        <f t="shared" si="21"/>
        <v>#NAME?</v>
      </c>
      <c r="F209" s="183">
        <f t="shared" si="22"/>
        <v>0.5</v>
      </c>
      <c r="G209" s="183">
        <f>5</f>
        <v>5</v>
      </c>
      <c r="H209" s="183">
        <f>60</f>
        <v>60</v>
      </c>
      <c r="I209" s="183">
        <f t="shared" si="23"/>
        <v>0.9</v>
      </c>
      <c r="J209" s="183">
        <f>1</f>
        <v>1</v>
      </c>
      <c r="K209" s="183">
        <f t="shared" si="24"/>
        <v>4.1870000000000003</v>
      </c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68"/>
      <c r="AD209" s="19"/>
      <c r="AE209" s="184"/>
      <c r="AF209" s="183" t="e">
        <f t="shared" si="25"/>
        <v>#NAME?</v>
      </c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68"/>
      <c r="AQ209" s="168"/>
      <c r="AR209" s="182"/>
      <c r="AS209" s="183"/>
      <c r="AT209" s="183"/>
      <c r="AU209" s="183"/>
      <c r="AW209" s="51"/>
      <c r="AX209" s="51"/>
      <c r="AY209" s="51"/>
      <c r="AZ209" s="51"/>
    </row>
    <row r="210" spans="1:52" s="158" customFormat="1" ht="15" customHeight="1" x14ac:dyDescent="0.3">
      <c r="A210" s="19"/>
      <c r="B210" s="182"/>
      <c r="C210" s="183">
        <f t="shared" si="20"/>
        <v>19.900000000000013</v>
      </c>
      <c r="D210" s="202" t="e">
        <f>15+[2]!STEPLOAD(5)</f>
        <v>#NAME?</v>
      </c>
      <c r="E210" s="183" t="e">
        <f t="shared" si="21"/>
        <v>#NAME?</v>
      </c>
      <c r="F210" s="183">
        <f t="shared" si="22"/>
        <v>0.5</v>
      </c>
      <c r="G210" s="183">
        <f>5</f>
        <v>5</v>
      </c>
      <c r="H210" s="183">
        <f>60</f>
        <v>60</v>
      </c>
      <c r="I210" s="183">
        <f t="shared" si="23"/>
        <v>0.9</v>
      </c>
      <c r="J210" s="183">
        <f>1</f>
        <v>1</v>
      </c>
      <c r="K210" s="183">
        <f t="shared" si="24"/>
        <v>4.1870000000000003</v>
      </c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68"/>
      <c r="AD210" s="19"/>
      <c r="AE210" s="184"/>
      <c r="AF210" s="183" t="e">
        <f t="shared" si="25"/>
        <v>#NAME?</v>
      </c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68"/>
      <c r="AQ210" s="168"/>
      <c r="AR210" s="182"/>
      <c r="AS210" s="183"/>
      <c r="AT210" s="183"/>
      <c r="AU210" s="183"/>
      <c r="AW210" s="51"/>
      <c r="AX210" s="51"/>
      <c r="AY210" s="51"/>
      <c r="AZ210" s="51"/>
    </row>
    <row r="211" spans="1:52" s="158" customFormat="1" ht="15" customHeight="1" x14ac:dyDescent="0.3">
      <c r="A211" s="19"/>
      <c r="B211" s="182"/>
      <c r="C211" s="183">
        <f t="shared" si="20"/>
        <v>20.000000000000014</v>
      </c>
      <c r="D211" s="202" t="e">
        <f>15+[2]!STEPLOAD(5)</f>
        <v>#NAME?</v>
      </c>
      <c r="E211" s="183" t="e">
        <f t="shared" si="21"/>
        <v>#NAME?</v>
      </c>
      <c r="F211" s="183">
        <f t="shared" si="22"/>
        <v>0.5</v>
      </c>
      <c r="G211" s="183">
        <f>5</f>
        <v>5</v>
      </c>
      <c r="H211" s="183">
        <f>60</f>
        <v>60</v>
      </c>
      <c r="I211" s="183">
        <f t="shared" si="23"/>
        <v>0.9</v>
      </c>
      <c r="J211" s="183">
        <f>1</f>
        <v>1</v>
      </c>
      <c r="K211" s="183">
        <f t="shared" si="24"/>
        <v>4.1870000000000003</v>
      </c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68"/>
      <c r="AD211" s="19"/>
      <c r="AE211" s="184"/>
      <c r="AF211" s="183" t="e">
        <f t="shared" si="25"/>
        <v>#NAME?</v>
      </c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68"/>
      <c r="AQ211" s="168"/>
      <c r="AR211" s="182"/>
      <c r="AS211" s="183"/>
      <c r="AT211" s="183"/>
      <c r="AU211" s="183"/>
      <c r="AW211" s="51"/>
      <c r="AX211" s="51"/>
      <c r="AY211" s="51"/>
      <c r="AZ211" s="51"/>
    </row>
    <row r="212" spans="1:52" s="158" customFormat="1" ht="15" customHeight="1" x14ac:dyDescent="0.3">
      <c r="A212" s="19"/>
      <c r="B212" s="182"/>
      <c r="C212" s="183">
        <f t="shared" si="20"/>
        <v>20.100000000000016</v>
      </c>
      <c r="D212" s="202" t="e">
        <f>15+[2]!STEPLOAD(5)</f>
        <v>#NAME?</v>
      </c>
      <c r="E212" s="183" t="e">
        <f t="shared" si="21"/>
        <v>#NAME?</v>
      </c>
      <c r="F212" s="183">
        <f t="shared" si="22"/>
        <v>0.5</v>
      </c>
      <c r="G212" s="183">
        <f>5</f>
        <v>5</v>
      </c>
      <c r="H212" s="183">
        <f>60</f>
        <v>60</v>
      </c>
      <c r="I212" s="183">
        <f t="shared" si="23"/>
        <v>0.9</v>
      </c>
      <c r="J212" s="183">
        <f>1</f>
        <v>1</v>
      </c>
      <c r="K212" s="183">
        <f t="shared" si="24"/>
        <v>4.1870000000000003</v>
      </c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68"/>
      <c r="AD212" s="19"/>
      <c r="AE212" s="184"/>
      <c r="AF212" s="183" t="e">
        <f t="shared" si="25"/>
        <v>#NAME?</v>
      </c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68"/>
      <c r="AQ212" s="168"/>
      <c r="AR212" s="182"/>
      <c r="AS212" s="183"/>
      <c r="AT212" s="183"/>
      <c r="AU212" s="183"/>
      <c r="AW212" s="51"/>
      <c r="AX212" s="51"/>
      <c r="AY212" s="51"/>
      <c r="AZ212" s="51"/>
    </row>
    <row r="213" spans="1:52" s="158" customFormat="1" ht="15" customHeight="1" x14ac:dyDescent="0.3">
      <c r="A213" s="19"/>
      <c r="B213" s="182"/>
      <c r="C213" s="183">
        <f t="shared" si="20"/>
        <v>20.200000000000017</v>
      </c>
      <c r="D213" s="202" t="e">
        <f>15+[2]!STEPLOAD(5)</f>
        <v>#NAME?</v>
      </c>
      <c r="E213" s="183" t="e">
        <f t="shared" si="21"/>
        <v>#NAME?</v>
      </c>
      <c r="F213" s="183">
        <f t="shared" si="22"/>
        <v>0.5</v>
      </c>
      <c r="G213" s="183">
        <f>5</f>
        <v>5</v>
      </c>
      <c r="H213" s="183">
        <f>60</f>
        <v>60</v>
      </c>
      <c r="I213" s="183">
        <f t="shared" si="23"/>
        <v>0.9</v>
      </c>
      <c r="J213" s="183">
        <f>1</f>
        <v>1</v>
      </c>
      <c r="K213" s="183">
        <f t="shared" si="24"/>
        <v>4.1870000000000003</v>
      </c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68"/>
      <c r="AD213" s="19"/>
      <c r="AE213" s="184"/>
      <c r="AF213" s="183" t="e">
        <f t="shared" si="25"/>
        <v>#NAME?</v>
      </c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68"/>
      <c r="AQ213" s="168"/>
      <c r="AR213" s="182"/>
      <c r="AS213" s="183"/>
      <c r="AT213" s="183"/>
      <c r="AU213" s="183"/>
      <c r="AW213" s="51"/>
      <c r="AX213" s="51"/>
      <c r="AY213" s="51"/>
      <c r="AZ213" s="51"/>
    </row>
    <row r="214" spans="1:52" s="158" customFormat="1" ht="15" customHeight="1" x14ac:dyDescent="0.3">
      <c r="A214" s="19"/>
      <c r="B214" s="182"/>
      <c r="C214" s="183">
        <f t="shared" si="20"/>
        <v>20.300000000000018</v>
      </c>
      <c r="D214" s="202" t="e">
        <f>15+[2]!STEPLOAD(5)</f>
        <v>#NAME?</v>
      </c>
      <c r="E214" s="183" t="e">
        <f t="shared" si="21"/>
        <v>#NAME?</v>
      </c>
      <c r="F214" s="183">
        <f t="shared" si="22"/>
        <v>0.5</v>
      </c>
      <c r="G214" s="183">
        <f>5</f>
        <v>5</v>
      </c>
      <c r="H214" s="183">
        <f>60</f>
        <v>60</v>
      </c>
      <c r="I214" s="183">
        <f t="shared" si="23"/>
        <v>0.9</v>
      </c>
      <c r="J214" s="183">
        <f>1</f>
        <v>1</v>
      </c>
      <c r="K214" s="183">
        <f t="shared" si="24"/>
        <v>4.1870000000000003</v>
      </c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68"/>
      <c r="AD214" s="19"/>
      <c r="AE214" s="184"/>
      <c r="AF214" s="183" t="e">
        <f t="shared" si="25"/>
        <v>#NAME?</v>
      </c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68"/>
      <c r="AQ214" s="168"/>
      <c r="AR214" s="182"/>
      <c r="AS214" s="183"/>
      <c r="AT214" s="183"/>
      <c r="AU214" s="183"/>
      <c r="AW214" s="51"/>
      <c r="AX214" s="51"/>
      <c r="AY214" s="51"/>
      <c r="AZ214" s="51"/>
    </row>
    <row r="215" spans="1:52" s="158" customFormat="1" ht="15" customHeight="1" x14ac:dyDescent="0.3">
      <c r="A215" s="19"/>
      <c r="B215" s="182"/>
      <c r="C215" s="183">
        <f t="shared" si="20"/>
        <v>20.40000000000002</v>
      </c>
      <c r="D215" s="202" t="e">
        <f>15+[2]!STEPLOAD(5)</f>
        <v>#NAME?</v>
      </c>
      <c r="E215" s="183" t="e">
        <f t="shared" si="21"/>
        <v>#NAME?</v>
      </c>
      <c r="F215" s="183">
        <f t="shared" si="22"/>
        <v>0.5</v>
      </c>
      <c r="G215" s="183">
        <f>5</f>
        <v>5</v>
      </c>
      <c r="H215" s="183">
        <f>60</f>
        <v>60</v>
      </c>
      <c r="I215" s="183">
        <f t="shared" si="23"/>
        <v>0.9</v>
      </c>
      <c r="J215" s="183">
        <f>1</f>
        <v>1</v>
      </c>
      <c r="K215" s="183">
        <f t="shared" si="24"/>
        <v>4.1870000000000003</v>
      </c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68"/>
      <c r="AD215" s="19"/>
      <c r="AE215" s="184"/>
      <c r="AF215" s="183" t="e">
        <f t="shared" si="25"/>
        <v>#NAME?</v>
      </c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68"/>
      <c r="AQ215" s="168"/>
      <c r="AR215" s="182"/>
      <c r="AS215" s="183"/>
      <c r="AT215" s="183"/>
      <c r="AU215" s="183"/>
      <c r="AW215" s="51"/>
      <c r="AX215" s="51"/>
      <c r="AY215" s="51"/>
      <c r="AZ215" s="51"/>
    </row>
    <row r="216" spans="1:52" s="158" customFormat="1" ht="15" customHeight="1" x14ac:dyDescent="0.3">
      <c r="A216" s="19"/>
      <c r="B216" s="182"/>
      <c r="C216" s="183">
        <f t="shared" si="20"/>
        <v>20.500000000000021</v>
      </c>
      <c r="D216" s="202" t="e">
        <f>15+[2]!STEPLOAD(5)</f>
        <v>#NAME?</v>
      </c>
      <c r="E216" s="183" t="e">
        <f t="shared" si="21"/>
        <v>#NAME?</v>
      </c>
      <c r="F216" s="183">
        <f t="shared" si="22"/>
        <v>0.5</v>
      </c>
      <c r="G216" s="183">
        <f>5</f>
        <v>5</v>
      </c>
      <c r="H216" s="183">
        <f>60</f>
        <v>60</v>
      </c>
      <c r="I216" s="183">
        <f t="shared" si="23"/>
        <v>0.9</v>
      </c>
      <c r="J216" s="183">
        <f>1</f>
        <v>1</v>
      </c>
      <c r="K216" s="183">
        <f t="shared" si="24"/>
        <v>4.1870000000000003</v>
      </c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68"/>
      <c r="AD216" s="19"/>
      <c r="AE216" s="184"/>
      <c r="AF216" s="183" t="e">
        <f t="shared" si="25"/>
        <v>#NAME?</v>
      </c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68"/>
      <c r="AQ216" s="168"/>
      <c r="AR216" s="182"/>
      <c r="AS216" s="183"/>
      <c r="AT216" s="183"/>
      <c r="AU216" s="183"/>
      <c r="AW216" s="51"/>
      <c r="AX216" s="51"/>
      <c r="AY216" s="51"/>
      <c r="AZ216" s="51"/>
    </row>
    <row r="217" spans="1:52" s="158" customFormat="1" ht="15" customHeight="1" x14ac:dyDescent="0.3">
      <c r="A217" s="19"/>
      <c r="B217" s="182"/>
      <c r="C217" s="183">
        <f t="shared" si="20"/>
        <v>20.600000000000023</v>
      </c>
      <c r="D217" s="202" t="e">
        <f>15+[2]!STEPLOAD(5)</f>
        <v>#NAME?</v>
      </c>
      <c r="E217" s="183" t="e">
        <f t="shared" si="21"/>
        <v>#NAME?</v>
      </c>
      <c r="F217" s="183">
        <f t="shared" si="22"/>
        <v>0.5</v>
      </c>
      <c r="G217" s="183">
        <f>5</f>
        <v>5</v>
      </c>
      <c r="H217" s="183">
        <f>60</f>
        <v>60</v>
      </c>
      <c r="I217" s="183">
        <f t="shared" si="23"/>
        <v>0.9</v>
      </c>
      <c r="J217" s="183">
        <f>1</f>
        <v>1</v>
      </c>
      <c r="K217" s="183">
        <f t="shared" si="24"/>
        <v>4.1870000000000003</v>
      </c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68"/>
      <c r="AD217" s="19"/>
      <c r="AE217" s="184"/>
      <c r="AF217" s="183" t="e">
        <f t="shared" si="25"/>
        <v>#NAME?</v>
      </c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68"/>
      <c r="AQ217" s="168"/>
      <c r="AR217" s="182"/>
      <c r="AS217" s="183"/>
      <c r="AT217" s="183"/>
      <c r="AU217" s="183"/>
      <c r="AW217" s="51"/>
      <c r="AX217" s="51"/>
      <c r="AY217" s="51"/>
      <c r="AZ217" s="51"/>
    </row>
    <row r="218" spans="1:52" s="158" customFormat="1" ht="15" customHeight="1" x14ac:dyDescent="0.3">
      <c r="A218" s="19"/>
      <c r="B218" s="182"/>
      <c r="C218" s="183">
        <f t="shared" si="20"/>
        <v>20.700000000000024</v>
      </c>
      <c r="D218" s="202" t="e">
        <f>15+[2]!STEPLOAD(5)</f>
        <v>#NAME?</v>
      </c>
      <c r="E218" s="183" t="e">
        <f t="shared" si="21"/>
        <v>#NAME?</v>
      </c>
      <c r="F218" s="183">
        <f t="shared" si="22"/>
        <v>0.5</v>
      </c>
      <c r="G218" s="183">
        <f>5</f>
        <v>5</v>
      </c>
      <c r="H218" s="183">
        <f>60</f>
        <v>60</v>
      </c>
      <c r="I218" s="183">
        <f t="shared" si="23"/>
        <v>0.9</v>
      </c>
      <c r="J218" s="183">
        <f>1</f>
        <v>1</v>
      </c>
      <c r="K218" s="183">
        <f t="shared" si="24"/>
        <v>4.1870000000000003</v>
      </c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68"/>
      <c r="AD218" s="19"/>
      <c r="AE218" s="184"/>
      <c r="AF218" s="183" t="e">
        <f t="shared" si="25"/>
        <v>#NAME?</v>
      </c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68"/>
      <c r="AQ218" s="168"/>
      <c r="AR218" s="182"/>
      <c r="AS218" s="183"/>
      <c r="AT218" s="183"/>
      <c r="AU218" s="183"/>
      <c r="AW218" s="51"/>
      <c r="AX218" s="51"/>
      <c r="AY218" s="51"/>
      <c r="AZ218" s="51"/>
    </row>
    <row r="219" spans="1:52" s="158" customFormat="1" ht="15" customHeight="1" x14ac:dyDescent="0.3">
      <c r="A219" s="19"/>
      <c r="B219" s="182"/>
      <c r="C219" s="183">
        <f t="shared" si="20"/>
        <v>20.800000000000026</v>
      </c>
      <c r="D219" s="202" t="e">
        <f>15+[2]!STEPLOAD(5)</f>
        <v>#NAME?</v>
      </c>
      <c r="E219" s="183" t="e">
        <f t="shared" si="21"/>
        <v>#NAME?</v>
      </c>
      <c r="F219" s="183">
        <f t="shared" si="22"/>
        <v>0.5</v>
      </c>
      <c r="G219" s="183">
        <f>5</f>
        <v>5</v>
      </c>
      <c r="H219" s="183">
        <f>60</f>
        <v>60</v>
      </c>
      <c r="I219" s="183">
        <f t="shared" si="23"/>
        <v>0.9</v>
      </c>
      <c r="J219" s="183">
        <f>1</f>
        <v>1</v>
      </c>
      <c r="K219" s="183">
        <f t="shared" si="24"/>
        <v>4.1870000000000003</v>
      </c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68"/>
      <c r="AD219" s="19"/>
      <c r="AE219" s="184"/>
      <c r="AF219" s="183" t="e">
        <f t="shared" si="25"/>
        <v>#NAME?</v>
      </c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68"/>
      <c r="AQ219" s="168"/>
      <c r="AR219" s="182"/>
      <c r="AS219" s="183"/>
      <c r="AT219" s="183"/>
      <c r="AU219" s="183"/>
      <c r="AW219" s="51"/>
      <c r="AX219" s="51"/>
      <c r="AY219" s="51"/>
      <c r="AZ219" s="51"/>
    </row>
    <row r="220" spans="1:52" s="158" customFormat="1" ht="15" customHeight="1" x14ac:dyDescent="0.3">
      <c r="A220" s="19"/>
      <c r="B220" s="182"/>
      <c r="C220" s="183">
        <f t="shared" si="20"/>
        <v>20.900000000000027</v>
      </c>
      <c r="D220" s="202" t="e">
        <f>15+[2]!STEPLOAD(5)</f>
        <v>#NAME?</v>
      </c>
      <c r="E220" s="183" t="e">
        <f t="shared" si="21"/>
        <v>#NAME?</v>
      </c>
      <c r="F220" s="183">
        <f t="shared" si="22"/>
        <v>0.5</v>
      </c>
      <c r="G220" s="183">
        <f>5</f>
        <v>5</v>
      </c>
      <c r="H220" s="183">
        <f>60</f>
        <v>60</v>
      </c>
      <c r="I220" s="183">
        <f t="shared" si="23"/>
        <v>0.9</v>
      </c>
      <c r="J220" s="183">
        <f>1</f>
        <v>1</v>
      </c>
      <c r="K220" s="183">
        <f t="shared" si="24"/>
        <v>4.1870000000000003</v>
      </c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68"/>
      <c r="AD220" s="19"/>
      <c r="AE220" s="184"/>
      <c r="AF220" s="183" t="e">
        <f t="shared" si="25"/>
        <v>#NAME?</v>
      </c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68"/>
      <c r="AQ220" s="168"/>
      <c r="AR220" s="182"/>
      <c r="AS220" s="183"/>
      <c r="AT220" s="183"/>
      <c r="AU220" s="183"/>
      <c r="AW220" s="51"/>
      <c r="AX220" s="51"/>
      <c r="AY220" s="51"/>
      <c r="AZ220" s="51"/>
    </row>
    <row r="221" spans="1:52" s="158" customFormat="1" ht="15" customHeight="1" x14ac:dyDescent="0.3">
      <c r="A221" s="19"/>
      <c r="B221" s="182"/>
      <c r="C221" s="183">
        <f t="shared" si="20"/>
        <v>21.000000000000028</v>
      </c>
      <c r="D221" s="202" t="e">
        <f>15+[2]!STEPLOAD(5)</f>
        <v>#NAME?</v>
      </c>
      <c r="E221" s="183" t="e">
        <f t="shared" si="21"/>
        <v>#NAME?</v>
      </c>
      <c r="F221" s="183">
        <f t="shared" si="22"/>
        <v>0.5</v>
      </c>
      <c r="G221" s="183">
        <f>5</f>
        <v>5</v>
      </c>
      <c r="H221" s="183">
        <f>60</f>
        <v>60</v>
      </c>
      <c r="I221" s="183">
        <f t="shared" si="23"/>
        <v>0.9</v>
      </c>
      <c r="J221" s="183">
        <f>1</f>
        <v>1</v>
      </c>
      <c r="K221" s="183">
        <f t="shared" si="24"/>
        <v>4.1870000000000003</v>
      </c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68"/>
      <c r="AD221" s="19"/>
      <c r="AE221" s="184"/>
      <c r="AF221" s="183" t="e">
        <f t="shared" si="25"/>
        <v>#NAME?</v>
      </c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68"/>
      <c r="AQ221" s="168"/>
      <c r="AR221" s="182"/>
      <c r="AS221" s="183"/>
      <c r="AT221" s="183"/>
      <c r="AU221" s="183"/>
      <c r="AW221" s="51"/>
      <c r="AX221" s="51"/>
      <c r="AY221" s="51"/>
      <c r="AZ221" s="51"/>
    </row>
    <row r="222" spans="1:52" s="158" customFormat="1" ht="15" customHeight="1" x14ac:dyDescent="0.3">
      <c r="A222" s="19"/>
      <c r="B222" s="182"/>
      <c r="C222" s="183">
        <f t="shared" si="20"/>
        <v>21.10000000000003</v>
      </c>
      <c r="D222" s="202" t="e">
        <f>15+[2]!STEPLOAD(5)</f>
        <v>#NAME?</v>
      </c>
      <c r="E222" s="183" t="e">
        <f t="shared" si="21"/>
        <v>#NAME?</v>
      </c>
      <c r="F222" s="183">
        <f t="shared" si="22"/>
        <v>0.5</v>
      </c>
      <c r="G222" s="183">
        <f>5</f>
        <v>5</v>
      </c>
      <c r="H222" s="183">
        <f>60</f>
        <v>60</v>
      </c>
      <c r="I222" s="183">
        <f t="shared" si="23"/>
        <v>0.9</v>
      </c>
      <c r="J222" s="183">
        <f>1</f>
        <v>1</v>
      </c>
      <c r="K222" s="183">
        <f t="shared" si="24"/>
        <v>4.1870000000000003</v>
      </c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68"/>
      <c r="AD222" s="19"/>
      <c r="AE222" s="184"/>
      <c r="AF222" s="183" t="e">
        <f t="shared" si="25"/>
        <v>#NAME?</v>
      </c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68"/>
      <c r="AQ222" s="168"/>
      <c r="AR222" s="182"/>
      <c r="AS222" s="183"/>
      <c r="AT222" s="183"/>
      <c r="AU222" s="183"/>
      <c r="AW222" s="51"/>
      <c r="AX222" s="51"/>
      <c r="AY222" s="51"/>
      <c r="AZ222" s="51"/>
    </row>
    <row r="223" spans="1:52" s="158" customFormat="1" ht="15" customHeight="1" x14ac:dyDescent="0.3">
      <c r="A223" s="19"/>
      <c r="B223" s="182"/>
      <c r="C223" s="183">
        <f t="shared" si="20"/>
        <v>21.200000000000031</v>
      </c>
      <c r="D223" s="202" t="e">
        <f>15+[2]!STEPLOAD(5)</f>
        <v>#NAME?</v>
      </c>
      <c r="E223" s="183" t="e">
        <f t="shared" si="21"/>
        <v>#NAME?</v>
      </c>
      <c r="F223" s="183">
        <f t="shared" si="22"/>
        <v>0.5</v>
      </c>
      <c r="G223" s="183">
        <f>5</f>
        <v>5</v>
      </c>
      <c r="H223" s="183">
        <f>60</f>
        <v>60</v>
      </c>
      <c r="I223" s="183">
        <f t="shared" si="23"/>
        <v>0.9</v>
      </c>
      <c r="J223" s="183">
        <f>1</f>
        <v>1</v>
      </c>
      <c r="K223" s="183">
        <f t="shared" si="24"/>
        <v>4.1870000000000003</v>
      </c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68"/>
      <c r="AD223" s="19"/>
      <c r="AE223" s="184"/>
      <c r="AF223" s="183" t="e">
        <f t="shared" si="25"/>
        <v>#NAME?</v>
      </c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68"/>
      <c r="AQ223" s="168"/>
      <c r="AR223" s="182"/>
      <c r="AS223" s="183"/>
      <c r="AT223" s="183"/>
      <c r="AU223" s="183"/>
      <c r="AW223" s="51"/>
      <c r="AX223" s="51"/>
      <c r="AY223" s="51"/>
      <c r="AZ223" s="51"/>
    </row>
    <row r="224" spans="1:52" s="158" customFormat="1" ht="15" customHeight="1" x14ac:dyDescent="0.3">
      <c r="A224" s="19"/>
      <c r="B224" s="182"/>
      <c r="C224" s="183">
        <f t="shared" si="20"/>
        <v>21.300000000000033</v>
      </c>
      <c r="D224" s="202" t="e">
        <f>15+[2]!STEPLOAD(5)</f>
        <v>#NAME?</v>
      </c>
      <c r="E224" s="183" t="e">
        <f t="shared" si="21"/>
        <v>#NAME?</v>
      </c>
      <c r="F224" s="183">
        <f t="shared" si="22"/>
        <v>0.5</v>
      </c>
      <c r="G224" s="183">
        <f>5</f>
        <v>5</v>
      </c>
      <c r="H224" s="183">
        <f>60</f>
        <v>60</v>
      </c>
      <c r="I224" s="183">
        <f t="shared" si="23"/>
        <v>0.9</v>
      </c>
      <c r="J224" s="183">
        <f>1</f>
        <v>1</v>
      </c>
      <c r="K224" s="183">
        <f t="shared" si="24"/>
        <v>4.1870000000000003</v>
      </c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68"/>
      <c r="AD224" s="19"/>
      <c r="AE224" s="184"/>
      <c r="AF224" s="183" t="e">
        <f t="shared" si="25"/>
        <v>#NAME?</v>
      </c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68"/>
      <c r="AQ224" s="168"/>
      <c r="AR224" s="182"/>
      <c r="AS224" s="183"/>
      <c r="AT224" s="183"/>
      <c r="AU224" s="183"/>
      <c r="AW224" s="51"/>
      <c r="AX224" s="51"/>
      <c r="AY224" s="51"/>
      <c r="AZ224" s="51"/>
    </row>
    <row r="225" spans="1:52" s="158" customFormat="1" ht="15" customHeight="1" x14ac:dyDescent="0.3">
      <c r="A225" s="19"/>
      <c r="B225" s="182"/>
      <c r="C225" s="183">
        <f t="shared" si="20"/>
        <v>21.400000000000034</v>
      </c>
      <c r="D225" s="202" t="e">
        <f>15+[2]!STEPLOAD(5)</f>
        <v>#NAME?</v>
      </c>
      <c r="E225" s="183" t="e">
        <f t="shared" si="21"/>
        <v>#NAME?</v>
      </c>
      <c r="F225" s="183">
        <f t="shared" si="22"/>
        <v>0.5</v>
      </c>
      <c r="G225" s="183">
        <f>5</f>
        <v>5</v>
      </c>
      <c r="H225" s="183">
        <f>60</f>
        <v>60</v>
      </c>
      <c r="I225" s="183">
        <f t="shared" si="23"/>
        <v>0.9</v>
      </c>
      <c r="J225" s="183">
        <f>1</f>
        <v>1</v>
      </c>
      <c r="K225" s="183">
        <f t="shared" si="24"/>
        <v>4.1870000000000003</v>
      </c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68"/>
      <c r="AD225" s="19"/>
      <c r="AE225" s="184"/>
      <c r="AF225" s="183" t="e">
        <f t="shared" si="25"/>
        <v>#NAME?</v>
      </c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68"/>
      <c r="AQ225" s="168"/>
      <c r="AR225" s="182"/>
      <c r="AS225" s="183"/>
      <c r="AT225" s="183"/>
      <c r="AU225" s="183"/>
      <c r="AW225" s="51"/>
      <c r="AX225" s="51"/>
      <c r="AY225" s="51"/>
      <c r="AZ225" s="51"/>
    </row>
    <row r="226" spans="1:52" s="158" customFormat="1" ht="15" customHeight="1" x14ac:dyDescent="0.3">
      <c r="A226" s="19"/>
      <c r="B226" s="182"/>
      <c r="C226" s="183">
        <f t="shared" si="20"/>
        <v>21.500000000000036</v>
      </c>
      <c r="D226" s="202" t="e">
        <f>15+[2]!STEPLOAD(5)</f>
        <v>#NAME?</v>
      </c>
      <c r="E226" s="183" t="e">
        <f t="shared" si="21"/>
        <v>#NAME?</v>
      </c>
      <c r="F226" s="183">
        <f t="shared" si="22"/>
        <v>0.5</v>
      </c>
      <c r="G226" s="183">
        <f>5</f>
        <v>5</v>
      </c>
      <c r="H226" s="183">
        <f>60</f>
        <v>60</v>
      </c>
      <c r="I226" s="183">
        <f t="shared" si="23"/>
        <v>0.9</v>
      </c>
      <c r="J226" s="183">
        <f>1</f>
        <v>1</v>
      </c>
      <c r="K226" s="183">
        <f t="shared" si="24"/>
        <v>4.1870000000000003</v>
      </c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68"/>
      <c r="AD226" s="19"/>
      <c r="AE226" s="184"/>
      <c r="AF226" s="183" t="e">
        <f t="shared" si="25"/>
        <v>#NAME?</v>
      </c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68"/>
      <c r="AQ226" s="168"/>
      <c r="AR226" s="182"/>
      <c r="AS226" s="183"/>
      <c r="AT226" s="183"/>
      <c r="AU226" s="183"/>
      <c r="AW226" s="51"/>
      <c r="AX226" s="51"/>
      <c r="AY226" s="51"/>
      <c r="AZ226" s="51"/>
    </row>
    <row r="227" spans="1:52" s="158" customFormat="1" ht="15" customHeight="1" x14ac:dyDescent="0.3">
      <c r="A227" s="19"/>
      <c r="B227" s="182"/>
      <c r="C227" s="183">
        <f t="shared" si="20"/>
        <v>21.600000000000037</v>
      </c>
      <c r="D227" s="202" t="e">
        <f>15+[2]!STEPLOAD(5)</f>
        <v>#NAME?</v>
      </c>
      <c r="E227" s="183" t="e">
        <f t="shared" si="21"/>
        <v>#NAME?</v>
      </c>
      <c r="F227" s="183">
        <f t="shared" si="22"/>
        <v>0.5</v>
      </c>
      <c r="G227" s="183">
        <f>5</f>
        <v>5</v>
      </c>
      <c r="H227" s="183">
        <f>60</f>
        <v>60</v>
      </c>
      <c r="I227" s="183">
        <f t="shared" si="23"/>
        <v>0.9</v>
      </c>
      <c r="J227" s="183">
        <f>1</f>
        <v>1</v>
      </c>
      <c r="K227" s="183">
        <f t="shared" si="24"/>
        <v>4.1870000000000003</v>
      </c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68"/>
      <c r="AD227" s="19"/>
      <c r="AE227" s="184"/>
      <c r="AF227" s="183" t="e">
        <f t="shared" si="25"/>
        <v>#NAME?</v>
      </c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68"/>
      <c r="AQ227" s="168"/>
      <c r="AR227" s="182"/>
      <c r="AS227" s="183"/>
      <c r="AT227" s="183"/>
      <c r="AU227" s="183"/>
      <c r="AW227" s="51"/>
      <c r="AX227" s="51"/>
      <c r="AY227" s="51"/>
      <c r="AZ227" s="51"/>
    </row>
    <row r="228" spans="1:52" s="158" customFormat="1" ht="15" customHeight="1" x14ac:dyDescent="0.3">
      <c r="A228" s="19"/>
      <c r="B228" s="182"/>
      <c r="C228" s="183">
        <f t="shared" si="20"/>
        <v>21.700000000000038</v>
      </c>
      <c r="D228" s="202" t="e">
        <f>15+[2]!STEPLOAD(5)</f>
        <v>#NAME?</v>
      </c>
      <c r="E228" s="183" t="e">
        <f t="shared" si="21"/>
        <v>#NAME?</v>
      </c>
      <c r="F228" s="183">
        <f t="shared" si="22"/>
        <v>0.5</v>
      </c>
      <c r="G228" s="183">
        <f>5</f>
        <v>5</v>
      </c>
      <c r="H228" s="183">
        <f>60</f>
        <v>60</v>
      </c>
      <c r="I228" s="183">
        <f t="shared" si="23"/>
        <v>0.9</v>
      </c>
      <c r="J228" s="183">
        <f>1</f>
        <v>1</v>
      </c>
      <c r="K228" s="183">
        <f t="shared" si="24"/>
        <v>4.1870000000000003</v>
      </c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68"/>
      <c r="AD228" s="19"/>
      <c r="AE228" s="184"/>
      <c r="AF228" s="183" t="e">
        <f t="shared" si="25"/>
        <v>#NAME?</v>
      </c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68"/>
      <c r="AQ228" s="168"/>
      <c r="AR228" s="182"/>
      <c r="AS228" s="183"/>
      <c r="AT228" s="183"/>
      <c r="AU228" s="183"/>
      <c r="AW228" s="51"/>
      <c r="AX228" s="51"/>
      <c r="AY228" s="51"/>
      <c r="AZ228" s="51"/>
    </row>
    <row r="229" spans="1:52" s="158" customFormat="1" ht="15" customHeight="1" x14ac:dyDescent="0.3">
      <c r="A229" s="19"/>
      <c r="B229" s="182"/>
      <c r="C229" s="183">
        <f t="shared" si="20"/>
        <v>21.80000000000004</v>
      </c>
      <c r="D229" s="202" t="e">
        <f>15+[2]!STEPLOAD(5)</f>
        <v>#NAME?</v>
      </c>
      <c r="E229" s="183" t="e">
        <f t="shared" si="21"/>
        <v>#NAME?</v>
      </c>
      <c r="F229" s="183">
        <f t="shared" si="22"/>
        <v>0.5</v>
      </c>
      <c r="G229" s="183">
        <f>5</f>
        <v>5</v>
      </c>
      <c r="H229" s="183">
        <f>60</f>
        <v>60</v>
      </c>
      <c r="I229" s="183">
        <f t="shared" si="23"/>
        <v>0.9</v>
      </c>
      <c r="J229" s="183">
        <f>1</f>
        <v>1</v>
      </c>
      <c r="K229" s="183">
        <f t="shared" si="24"/>
        <v>4.1870000000000003</v>
      </c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68"/>
      <c r="AD229" s="19"/>
      <c r="AE229" s="184"/>
      <c r="AF229" s="183" t="e">
        <f t="shared" si="25"/>
        <v>#NAME?</v>
      </c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68"/>
      <c r="AQ229" s="168"/>
      <c r="AR229" s="182"/>
      <c r="AS229" s="183"/>
      <c r="AT229" s="183"/>
      <c r="AU229" s="183"/>
      <c r="AW229" s="51"/>
      <c r="AX229" s="51"/>
      <c r="AY229" s="51"/>
      <c r="AZ229" s="51"/>
    </row>
    <row r="230" spans="1:52" s="158" customFormat="1" ht="15" customHeight="1" x14ac:dyDescent="0.3">
      <c r="A230" s="19"/>
      <c r="B230" s="182"/>
      <c r="C230" s="183">
        <f t="shared" si="20"/>
        <v>21.900000000000041</v>
      </c>
      <c r="D230" s="202" t="e">
        <f>15+[2]!STEPLOAD(5)</f>
        <v>#NAME?</v>
      </c>
      <c r="E230" s="183" t="e">
        <f t="shared" si="21"/>
        <v>#NAME?</v>
      </c>
      <c r="F230" s="183">
        <f t="shared" si="22"/>
        <v>0.5</v>
      </c>
      <c r="G230" s="183">
        <f>5</f>
        <v>5</v>
      </c>
      <c r="H230" s="183">
        <f>60</f>
        <v>60</v>
      </c>
      <c r="I230" s="183">
        <f t="shared" si="23"/>
        <v>0.9</v>
      </c>
      <c r="J230" s="183">
        <f>1</f>
        <v>1</v>
      </c>
      <c r="K230" s="183">
        <f t="shared" si="24"/>
        <v>4.1870000000000003</v>
      </c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68"/>
      <c r="AD230" s="19"/>
      <c r="AE230" s="184"/>
      <c r="AF230" s="183" t="e">
        <f t="shared" si="25"/>
        <v>#NAME?</v>
      </c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68"/>
      <c r="AQ230" s="168"/>
      <c r="AR230" s="182"/>
      <c r="AS230" s="183"/>
      <c r="AT230" s="183"/>
      <c r="AU230" s="183"/>
      <c r="AW230" s="51"/>
      <c r="AX230" s="51"/>
      <c r="AY230" s="51"/>
      <c r="AZ230" s="51"/>
    </row>
    <row r="231" spans="1:52" s="158" customFormat="1" ht="15" customHeight="1" x14ac:dyDescent="0.3">
      <c r="A231" s="19"/>
      <c r="B231" s="182"/>
      <c r="C231" s="183">
        <f t="shared" si="20"/>
        <v>22.000000000000043</v>
      </c>
      <c r="D231" s="202" t="e">
        <f>15+[2]!STEPLOAD(5)</f>
        <v>#NAME?</v>
      </c>
      <c r="E231" s="183" t="e">
        <f t="shared" si="21"/>
        <v>#NAME?</v>
      </c>
      <c r="F231" s="183">
        <f t="shared" si="22"/>
        <v>0.5</v>
      </c>
      <c r="G231" s="183">
        <f>5</f>
        <v>5</v>
      </c>
      <c r="H231" s="183">
        <f>60</f>
        <v>60</v>
      </c>
      <c r="I231" s="183">
        <f t="shared" si="23"/>
        <v>0.9</v>
      </c>
      <c r="J231" s="183">
        <f>1</f>
        <v>1</v>
      </c>
      <c r="K231" s="183">
        <f t="shared" si="24"/>
        <v>4.1870000000000003</v>
      </c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68"/>
      <c r="AD231" s="19"/>
      <c r="AE231" s="184"/>
      <c r="AF231" s="183" t="e">
        <f t="shared" si="25"/>
        <v>#NAME?</v>
      </c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68"/>
      <c r="AQ231" s="168"/>
      <c r="AR231" s="182"/>
      <c r="AS231" s="183"/>
      <c r="AT231" s="183"/>
      <c r="AU231" s="183"/>
      <c r="AW231" s="51"/>
      <c r="AX231" s="51"/>
      <c r="AY231" s="51"/>
      <c r="AZ231" s="51"/>
    </row>
    <row r="232" spans="1:52" s="158" customFormat="1" ht="15" customHeight="1" x14ac:dyDescent="0.3">
      <c r="A232" s="19"/>
      <c r="B232" s="182"/>
      <c r="C232" s="183">
        <f t="shared" si="20"/>
        <v>22.100000000000044</v>
      </c>
      <c r="D232" s="202" t="e">
        <f>15+[2]!STEPLOAD(5)</f>
        <v>#NAME?</v>
      </c>
      <c r="E232" s="183" t="e">
        <f t="shared" si="21"/>
        <v>#NAME?</v>
      </c>
      <c r="F232" s="183">
        <f t="shared" si="22"/>
        <v>0.5</v>
      </c>
      <c r="G232" s="183">
        <f>5</f>
        <v>5</v>
      </c>
      <c r="H232" s="183">
        <f>60</f>
        <v>60</v>
      </c>
      <c r="I232" s="183">
        <f t="shared" si="23"/>
        <v>0.9</v>
      </c>
      <c r="J232" s="183">
        <f>1</f>
        <v>1</v>
      </c>
      <c r="K232" s="183">
        <f t="shared" si="24"/>
        <v>4.1870000000000003</v>
      </c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68"/>
      <c r="AD232" s="19"/>
      <c r="AE232" s="184"/>
      <c r="AF232" s="183" t="e">
        <f t="shared" si="25"/>
        <v>#NAME?</v>
      </c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68"/>
      <c r="AQ232" s="168"/>
      <c r="AR232" s="182"/>
      <c r="AS232" s="183"/>
      <c r="AT232" s="183"/>
      <c r="AU232" s="183"/>
      <c r="AW232" s="51"/>
      <c r="AX232" s="51"/>
      <c r="AY232" s="51"/>
      <c r="AZ232" s="51"/>
    </row>
    <row r="233" spans="1:52" s="158" customFormat="1" ht="15" customHeight="1" x14ac:dyDescent="0.3">
      <c r="A233" s="19"/>
      <c r="B233" s="182"/>
      <c r="C233" s="183">
        <f t="shared" si="20"/>
        <v>22.200000000000045</v>
      </c>
      <c r="D233" s="202" t="e">
        <f>15+[2]!STEPLOAD(5)</f>
        <v>#NAME?</v>
      </c>
      <c r="E233" s="183" t="e">
        <f t="shared" si="21"/>
        <v>#NAME?</v>
      </c>
      <c r="F233" s="183">
        <f t="shared" si="22"/>
        <v>0.5</v>
      </c>
      <c r="G233" s="183">
        <f>5</f>
        <v>5</v>
      </c>
      <c r="H233" s="183">
        <f>60</f>
        <v>60</v>
      </c>
      <c r="I233" s="183">
        <f t="shared" si="23"/>
        <v>0.9</v>
      </c>
      <c r="J233" s="183">
        <f>1</f>
        <v>1</v>
      </c>
      <c r="K233" s="183">
        <f t="shared" si="24"/>
        <v>4.1870000000000003</v>
      </c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68"/>
      <c r="AD233" s="19"/>
      <c r="AE233" s="184"/>
      <c r="AF233" s="183" t="e">
        <f t="shared" si="25"/>
        <v>#NAME?</v>
      </c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68"/>
      <c r="AQ233" s="168"/>
      <c r="AR233" s="182"/>
      <c r="AS233" s="183"/>
      <c r="AT233" s="183"/>
      <c r="AU233" s="183"/>
      <c r="AW233" s="51"/>
      <c r="AX233" s="51"/>
      <c r="AY233" s="51"/>
      <c r="AZ233" s="51"/>
    </row>
    <row r="234" spans="1:52" s="158" customFormat="1" ht="15" customHeight="1" x14ac:dyDescent="0.3">
      <c r="A234" s="19"/>
      <c r="B234" s="182"/>
      <c r="C234" s="183">
        <f t="shared" si="20"/>
        <v>22.300000000000047</v>
      </c>
      <c r="D234" s="202" t="e">
        <f>15+[2]!STEPLOAD(5)</f>
        <v>#NAME?</v>
      </c>
      <c r="E234" s="183" t="e">
        <f t="shared" si="21"/>
        <v>#NAME?</v>
      </c>
      <c r="F234" s="183">
        <f t="shared" si="22"/>
        <v>0.5</v>
      </c>
      <c r="G234" s="183">
        <f>5</f>
        <v>5</v>
      </c>
      <c r="H234" s="183">
        <f>60</f>
        <v>60</v>
      </c>
      <c r="I234" s="183">
        <f t="shared" si="23"/>
        <v>0.9</v>
      </c>
      <c r="J234" s="183">
        <f>1</f>
        <v>1</v>
      </c>
      <c r="K234" s="183">
        <f t="shared" si="24"/>
        <v>4.1870000000000003</v>
      </c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68"/>
      <c r="AD234" s="19"/>
      <c r="AE234" s="184"/>
      <c r="AF234" s="183" t="e">
        <f t="shared" si="25"/>
        <v>#NAME?</v>
      </c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68"/>
      <c r="AQ234" s="168"/>
      <c r="AR234" s="182"/>
      <c r="AS234" s="183"/>
      <c r="AT234" s="183"/>
      <c r="AU234" s="183"/>
      <c r="AW234" s="51"/>
      <c r="AX234" s="51"/>
      <c r="AY234" s="51"/>
      <c r="AZ234" s="51"/>
    </row>
    <row r="235" spans="1:52" s="158" customFormat="1" ht="15" customHeight="1" x14ac:dyDescent="0.3">
      <c r="A235" s="19"/>
      <c r="B235" s="182"/>
      <c r="C235" s="183">
        <f t="shared" si="20"/>
        <v>22.400000000000048</v>
      </c>
      <c r="D235" s="202" t="e">
        <f>15+[2]!STEPLOAD(5)</f>
        <v>#NAME?</v>
      </c>
      <c r="E235" s="183" t="e">
        <f t="shared" si="21"/>
        <v>#NAME?</v>
      </c>
      <c r="F235" s="183">
        <f t="shared" si="22"/>
        <v>0.5</v>
      </c>
      <c r="G235" s="183">
        <f>5</f>
        <v>5</v>
      </c>
      <c r="H235" s="183">
        <f>60</f>
        <v>60</v>
      </c>
      <c r="I235" s="183">
        <f t="shared" si="23"/>
        <v>0.9</v>
      </c>
      <c r="J235" s="183">
        <f>1</f>
        <v>1</v>
      </c>
      <c r="K235" s="183">
        <f t="shared" si="24"/>
        <v>4.1870000000000003</v>
      </c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68"/>
      <c r="AD235" s="19"/>
      <c r="AE235" s="184"/>
      <c r="AF235" s="183" t="e">
        <f t="shared" si="25"/>
        <v>#NAME?</v>
      </c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68"/>
      <c r="AQ235" s="168"/>
      <c r="AR235" s="182"/>
      <c r="AS235" s="183"/>
      <c r="AT235" s="183"/>
      <c r="AU235" s="183"/>
      <c r="AW235" s="51"/>
      <c r="AX235" s="51"/>
      <c r="AY235" s="51"/>
      <c r="AZ235" s="51"/>
    </row>
    <row r="236" spans="1:52" s="158" customFormat="1" ht="15" customHeight="1" x14ac:dyDescent="0.3">
      <c r="A236" s="19"/>
      <c r="B236" s="182"/>
      <c r="C236" s="183">
        <f t="shared" si="20"/>
        <v>22.50000000000005</v>
      </c>
      <c r="D236" s="202" t="e">
        <f>15+[2]!STEPLOAD(5)</f>
        <v>#NAME?</v>
      </c>
      <c r="E236" s="183" t="e">
        <f t="shared" si="21"/>
        <v>#NAME?</v>
      </c>
      <c r="F236" s="183">
        <f t="shared" si="22"/>
        <v>0.5</v>
      </c>
      <c r="G236" s="183">
        <f>5</f>
        <v>5</v>
      </c>
      <c r="H236" s="183">
        <f>60</f>
        <v>60</v>
      </c>
      <c r="I236" s="183">
        <f t="shared" si="23"/>
        <v>0.9</v>
      </c>
      <c r="J236" s="183">
        <f>1</f>
        <v>1</v>
      </c>
      <c r="K236" s="183">
        <f t="shared" si="24"/>
        <v>4.1870000000000003</v>
      </c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68"/>
      <c r="AD236" s="19"/>
      <c r="AE236" s="184"/>
      <c r="AF236" s="183" t="e">
        <f t="shared" si="25"/>
        <v>#NAME?</v>
      </c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68"/>
      <c r="AQ236" s="168"/>
      <c r="AR236" s="182"/>
      <c r="AS236" s="183"/>
      <c r="AT236" s="183"/>
      <c r="AU236" s="183"/>
      <c r="AW236" s="51"/>
      <c r="AX236" s="51"/>
      <c r="AY236" s="51"/>
      <c r="AZ236" s="51"/>
    </row>
    <row r="237" spans="1:52" s="158" customFormat="1" ht="15" customHeight="1" x14ac:dyDescent="0.3">
      <c r="A237" s="19"/>
      <c r="B237" s="182"/>
      <c r="C237" s="183">
        <f t="shared" si="20"/>
        <v>22.600000000000051</v>
      </c>
      <c r="D237" s="202" t="e">
        <f>15+[2]!STEPLOAD(5)</f>
        <v>#NAME?</v>
      </c>
      <c r="E237" s="183" t="e">
        <f t="shared" si="21"/>
        <v>#NAME?</v>
      </c>
      <c r="F237" s="183">
        <f t="shared" si="22"/>
        <v>0.5</v>
      </c>
      <c r="G237" s="183">
        <f>5</f>
        <v>5</v>
      </c>
      <c r="H237" s="183">
        <f>60</f>
        <v>60</v>
      </c>
      <c r="I237" s="183">
        <f t="shared" si="23"/>
        <v>0.9</v>
      </c>
      <c r="J237" s="183">
        <f>1</f>
        <v>1</v>
      </c>
      <c r="K237" s="183">
        <f t="shared" si="24"/>
        <v>4.1870000000000003</v>
      </c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68"/>
      <c r="AD237" s="19"/>
      <c r="AE237" s="184"/>
      <c r="AF237" s="183" t="e">
        <f t="shared" si="25"/>
        <v>#NAME?</v>
      </c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68"/>
      <c r="AQ237" s="168"/>
      <c r="AR237" s="182"/>
      <c r="AS237" s="183"/>
      <c r="AT237" s="183"/>
      <c r="AU237" s="183"/>
      <c r="AW237" s="51"/>
      <c r="AX237" s="51"/>
      <c r="AY237" s="51"/>
      <c r="AZ237" s="51"/>
    </row>
    <row r="238" spans="1:52" s="158" customFormat="1" ht="15" customHeight="1" x14ac:dyDescent="0.3">
      <c r="A238" s="19"/>
      <c r="B238" s="182"/>
      <c r="C238" s="183">
        <f t="shared" si="20"/>
        <v>22.700000000000053</v>
      </c>
      <c r="D238" s="202" t="e">
        <f>15+[2]!STEPLOAD(5)</f>
        <v>#NAME?</v>
      </c>
      <c r="E238" s="183" t="e">
        <f t="shared" si="21"/>
        <v>#NAME?</v>
      </c>
      <c r="F238" s="183">
        <f t="shared" si="22"/>
        <v>0.5</v>
      </c>
      <c r="G238" s="183">
        <f>5</f>
        <v>5</v>
      </c>
      <c r="H238" s="183">
        <f>60</f>
        <v>60</v>
      </c>
      <c r="I238" s="183">
        <f t="shared" si="23"/>
        <v>0.9</v>
      </c>
      <c r="J238" s="183">
        <f>1</f>
        <v>1</v>
      </c>
      <c r="K238" s="183">
        <f t="shared" si="24"/>
        <v>4.1870000000000003</v>
      </c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68"/>
      <c r="AD238" s="19"/>
      <c r="AE238" s="184"/>
      <c r="AF238" s="183" t="e">
        <f t="shared" si="25"/>
        <v>#NAME?</v>
      </c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68"/>
      <c r="AQ238" s="168"/>
      <c r="AR238" s="182"/>
      <c r="AS238" s="183"/>
      <c r="AT238" s="183"/>
      <c r="AU238" s="183"/>
      <c r="AW238" s="51"/>
      <c r="AX238" s="51"/>
      <c r="AY238" s="51"/>
      <c r="AZ238" s="51"/>
    </row>
    <row r="239" spans="1:52" s="158" customFormat="1" ht="15" customHeight="1" x14ac:dyDescent="0.3">
      <c r="A239" s="19"/>
      <c r="B239" s="182"/>
      <c r="C239" s="183">
        <f t="shared" si="20"/>
        <v>22.800000000000054</v>
      </c>
      <c r="D239" s="202" t="e">
        <f>15+[2]!STEPLOAD(5)</f>
        <v>#NAME?</v>
      </c>
      <c r="E239" s="183" t="e">
        <f t="shared" si="21"/>
        <v>#NAME?</v>
      </c>
      <c r="F239" s="183">
        <f t="shared" si="22"/>
        <v>0.5</v>
      </c>
      <c r="G239" s="183">
        <f>5</f>
        <v>5</v>
      </c>
      <c r="H239" s="183">
        <f>60</f>
        <v>60</v>
      </c>
      <c r="I239" s="183">
        <f t="shared" si="23"/>
        <v>0.9</v>
      </c>
      <c r="J239" s="183">
        <f>1</f>
        <v>1</v>
      </c>
      <c r="K239" s="183">
        <f t="shared" si="24"/>
        <v>4.1870000000000003</v>
      </c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68"/>
      <c r="AD239" s="19"/>
      <c r="AE239" s="184"/>
      <c r="AF239" s="183" t="e">
        <f t="shared" si="25"/>
        <v>#NAME?</v>
      </c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68"/>
      <c r="AQ239" s="168"/>
      <c r="AR239" s="182"/>
      <c r="AS239" s="183"/>
      <c r="AT239" s="183"/>
      <c r="AU239" s="183"/>
      <c r="AW239" s="51"/>
      <c r="AX239" s="51"/>
      <c r="AY239" s="51"/>
      <c r="AZ239" s="51"/>
    </row>
    <row r="240" spans="1:52" s="158" customFormat="1" ht="15" customHeight="1" x14ac:dyDescent="0.3">
      <c r="A240" s="19"/>
      <c r="B240" s="182"/>
      <c r="C240" s="183">
        <f t="shared" si="20"/>
        <v>22.900000000000055</v>
      </c>
      <c r="D240" s="202" t="e">
        <f>15+[2]!STEPLOAD(5)</f>
        <v>#NAME?</v>
      </c>
      <c r="E240" s="183" t="e">
        <f t="shared" si="21"/>
        <v>#NAME?</v>
      </c>
      <c r="F240" s="183">
        <f t="shared" si="22"/>
        <v>0.5</v>
      </c>
      <c r="G240" s="183">
        <f>5</f>
        <v>5</v>
      </c>
      <c r="H240" s="183">
        <f>60</f>
        <v>60</v>
      </c>
      <c r="I240" s="183">
        <f t="shared" si="23"/>
        <v>0.9</v>
      </c>
      <c r="J240" s="183">
        <f>1</f>
        <v>1</v>
      </c>
      <c r="K240" s="183">
        <f t="shared" si="24"/>
        <v>4.1870000000000003</v>
      </c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68"/>
      <c r="AD240" s="19"/>
      <c r="AE240" s="184"/>
      <c r="AF240" s="183" t="e">
        <f t="shared" si="25"/>
        <v>#NAME?</v>
      </c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68"/>
      <c r="AQ240" s="168"/>
      <c r="AR240" s="182"/>
      <c r="AS240" s="183"/>
      <c r="AT240" s="183"/>
      <c r="AU240" s="183"/>
      <c r="AW240" s="51"/>
      <c r="AX240" s="51"/>
      <c r="AY240" s="51"/>
      <c r="AZ240" s="51"/>
    </row>
    <row r="241" spans="1:52" s="158" customFormat="1" ht="15" customHeight="1" x14ac:dyDescent="0.3">
      <c r="A241" s="19"/>
      <c r="B241" s="182"/>
      <c r="C241" s="183">
        <f t="shared" si="20"/>
        <v>23.000000000000057</v>
      </c>
      <c r="D241" s="202" t="e">
        <f>15+[2]!STEPLOAD(5)</f>
        <v>#NAME?</v>
      </c>
      <c r="E241" s="183" t="e">
        <f t="shared" si="21"/>
        <v>#NAME?</v>
      </c>
      <c r="F241" s="183">
        <f t="shared" si="22"/>
        <v>0.5</v>
      </c>
      <c r="G241" s="183">
        <f>5</f>
        <v>5</v>
      </c>
      <c r="H241" s="183">
        <f>60</f>
        <v>60</v>
      </c>
      <c r="I241" s="183">
        <f t="shared" si="23"/>
        <v>0.9</v>
      </c>
      <c r="J241" s="183">
        <f>1</f>
        <v>1</v>
      </c>
      <c r="K241" s="183">
        <f t="shared" si="24"/>
        <v>4.1870000000000003</v>
      </c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68"/>
      <c r="AD241" s="19"/>
      <c r="AE241" s="184"/>
      <c r="AF241" s="183" t="e">
        <f t="shared" si="25"/>
        <v>#NAME?</v>
      </c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68"/>
      <c r="AQ241" s="168"/>
      <c r="AR241" s="182"/>
      <c r="AS241" s="183"/>
      <c r="AT241" s="183"/>
      <c r="AU241" s="183"/>
      <c r="AW241" s="51"/>
      <c r="AX241" s="51"/>
      <c r="AY241" s="51"/>
      <c r="AZ241" s="51"/>
    </row>
    <row r="242" spans="1:52" s="158" customFormat="1" ht="15" customHeight="1" x14ac:dyDescent="0.3">
      <c r="A242" s="19"/>
      <c r="B242" s="182"/>
      <c r="C242" s="183">
        <f t="shared" si="20"/>
        <v>23.100000000000058</v>
      </c>
      <c r="D242" s="202" t="e">
        <f>15+[2]!STEPLOAD(5)</f>
        <v>#NAME?</v>
      </c>
      <c r="E242" s="183" t="e">
        <f t="shared" si="21"/>
        <v>#NAME?</v>
      </c>
      <c r="F242" s="183">
        <f t="shared" si="22"/>
        <v>0.5</v>
      </c>
      <c r="G242" s="183">
        <f>5</f>
        <v>5</v>
      </c>
      <c r="H242" s="183">
        <f>60</f>
        <v>60</v>
      </c>
      <c r="I242" s="183">
        <f t="shared" si="23"/>
        <v>0.9</v>
      </c>
      <c r="J242" s="183">
        <f>1</f>
        <v>1</v>
      </c>
      <c r="K242" s="183">
        <f t="shared" si="24"/>
        <v>4.1870000000000003</v>
      </c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68"/>
      <c r="AD242" s="19"/>
      <c r="AE242" s="184"/>
      <c r="AF242" s="183" t="e">
        <f t="shared" si="25"/>
        <v>#NAME?</v>
      </c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68"/>
      <c r="AQ242" s="168"/>
      <c r="AR242" s="182"/>
      <c r="AS242" s="183"/>
      <c r="AT242" s="183"/>
      <c r="AU242" s="183"/>
      <c r="AW242" s="51"/>
      <c r="AX242" s="51"/>
      <c r="AY242" s="51"/>
      <c r="AZ242" s="51"/>
    </row>
    <row r="243" spans="1:52" s="158" customFormat="1" ht="15" customHeight="1" x14ac:dyDescent="0.3">
      <c r="A243" s="19"/>
      <c r="B243" s="182"/>
      <c r="C243" s="183">
        <f t="shared" si="20"/>
        <v>23.20000000000006</v>
      </c>
      <c r="D243" s="202" t="e">
        <f>15+[2]!STEPLOAD(5)</f>
        <v>#NAME?</v>
      </c>
      <c r="E243" s="183" t="e">
        <f t="shared" si="21"/>
        <v>#NAME?</v>
      </c>
      <c r="F243" s="183">
        <f t="shared" si="22"/>
        <v>0.5</v>
      </c>
      <c r="G243" s="183">
        <f>5</f>
        <v>5</v>
      </c>
      <c r="H243" s="183">
        <f>60</f>
        <v>60</v>
      </c>
      <c r="I243" s="183">
        <f t="shared" si="23"/>
        <v>0.9</v>
      </c>
      <c r="J243" s="183">
        <f>1</f>
        <v>1</v>
      </c>
      <c r="K243" s="183">
        <f t="shared" si="24"/>
        <v>4.1870000000000003</v>
      </c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68"/>
      <c r="AD243" s="19"/>
      <c r="AE243" s="184"/>
      <c r="AF243" s="183" t="e">
        <f t="shared" si="25"/>
        <v>#NAME?</v>
      </c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68"/>
      <c r="AQ243" s="168"/>
      <c r="AR243" s="182"/>
      <c r="AS243" s="183"/>
      <c r="AT243" s="183"/>
      <c r="AU243" s="183"/>
      <c r="AW243" s="51"/>
      <c r="AX243" s="51"/>
      <c r="AY243" s="51"/>
      <c r="AZ243" s="51"/>
    </row>
    <row r="244" spans="1:52" s="158" customFormat="1" ht="15" customHeight="1" x14ac:dyDescent="0.3">
      <c r="A244" s="19"/>
      <c r="B244" s="182"/>
      <c r="C244" s="183">
        <f t="shared" si="20"/>
        <v>23.300000000000061</v>
      </c>
      <c r="D244" s="202" t="e">
        <f>15+[2]!STEPLOAD(5)</f>
        <v>#NAME?</v>
      </c>
      <c r="E244" s="183" t="e">
        <f t="shared" si="21"/>
        <v>#NAME?</v>
      </c>
      <c r="F244" s="183">
        <f t="shared" si="22"/>
        <v>0.5</v>
      </c>
      <c r="G244" s="183">
        <f>5</f>
        <v>5</v>
      </c>
      <c r="H244" s="183">
        <f>60</f>
        <v>60</v>
      </c>
      <c r="I244" s="183">
        <f t="shared" si="23"/>
        <v>0.9</v>
      </c>
      <c r="J244" s="183">
        <f>1</f>
        <v>1</v>
      </c>
      <c r="K244" s="183">
        <f t="shared" si="24"/>
        <v>4.1870000000000003</v>
      </c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68"/>
      <c r="AD244" s="19"/>
      <c r="AE244" s="184"/>
      <c r="AF244" s="183" t="e">
        <f t="shared" si="25"/>
        <v>#NAME?</v>
      </c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68"/>
      <c r="AQ244" s="168"/>
      <c r="AR244" s="182"/>
      <c r="AS244" s="183"/>
      <c r="AT244" s="183"/>
      <c r="AU244" s="183"/>
      <c r="AW244" s="51"/>
      <c r="AX244" s="51"/>
      <c r="AY244" s="51"/>
      <c r="AZ244" s="51"/>
    </row>
    <row r="245" spans="1:52" s="158" customFormat="1" ht="15" customHeight="1" x14ac:dyDescent="0.3">
      <c r="A245" s="19"/>
      <c r="B245" s="182"/>
      <c r="C245" s="183">
        <f t="shared" si="20"/>
        <v>23.400000000000063</v>
      </c>
      <c r="D245" s="202" t="e">
        <f>15+[2]!STEPLOAD(5)</f>
        <v>#NAME?</v>
      </c>
      <c r="E245" s="183" t="e">
        <f t="shared" si="21"/>
        <v>#NAME?</v>
      </c>
      <c r="F245" s="183">
        <f t="shared" si="22"/>
        <v>0.5</v>
      </c>
      <c r="G245" s="183">
        <f>5</f>
        <v>5</v>
      </c>
      <c r="H245" s="183">
        <f>60</f>
        <v>60</v>
      </c>
      <c r="I245" s="183">
        <f t="shared" si="23"/>
        <v>0.9</v>
      </c>
      <c r="J245" s="183">
        <f>1</f>
        <v>1</v>
      </c>
      <c r="K245" s="183">
        <f t="shared" si="24"/>
        <v>4.1870000000000003</v>
      </c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68"/>
      <c r="AD245" s="19"/>
      <c r="AE245" s="184"/>
      <c r="AF245" s="183" t="e">
        <f t="shared" si="25"/>
        <v>#NAME?</v>
      </c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68"/>
      <c r="AQ245" s="168"/>
      <c r="AR245" s="182"/>
      <c r="AS245" s="183"/>
      <c r="AT245" s="183"/>
      <c r="AU245" s="183"/>
      <c r="AW245" s="51"/>
      <c r="AX245" s="51"/>
      <c r="AY245" s="51"/>
      <c r="AZ245" s="51"/>
    </row>
    <row r="246" spans="1:52" s="158" customFormat="1" ht="15" customHeight="1" x14ac:dyDescent="0.3">
      <c r="A246" s="19"/>
      <c r="B246" s="182"/>
      <c r="C246" s="183">
        <f t="shared" si="20"/>
        <v>23.500000000000064</v>
      </c>
      <c r="D246" s="202" t="e">
        <f>15+[2]!STEPLOAD(5)</f>
        <v>#NAME?</v>
      </c>
      <c r="E246" s="183" t="e">
        <f t="shared" si="21"/>
        <v>#NAME?</v>
      </c>
      <c r="F246" s="183">
        <f t="shared" si="22"/>
        <v>0.5</v>
      </c>
      <c r="G246" s="183">
        <f>5</f>
        <v>5</v>
      </c>
      <c r="H246" s="183">
        <f>60</f>
        <v>60</v>
      </c>
      <c r="I246" s="183">
        <f t="shared" si="23"/>
        <v>0.9</v>
      </c>
      <c r="J246" s="183">
        <f>1</f>
        <v>1</v>
      </c>
      <c r="K246" s="183">
        <f t="shared" si="24"/>
        <v>4.1870000000000003</v>
      </c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68"/>
      <c r="AD246" s="19"/>
      <c r="AE246" s="184"/>
      <c r="AF246" s="183" t="e">
        <f t="shared" si="25"/>
        <v>#NAME?</v>
      </c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68"/>
      <c r="AQ246" s="168"/>
      <c r="AR246" s="182"/>
      <c r="AS246" s="183"/>
      <c r="AT246" s="183"/>
      <c r="AU246" s="183"/>
      <c r="AW246" s="51"/>
      <c r="AX246" s="51"/>
      <c r="AY246" s="51"/>
      <c r="AZ246" s="51"/>
    </row>
    <row r="247" spans="1:52" s="158" customFormat="1" ht="15" customHeight="1" x14ac:dyDescent="0.3">
      <c r="A247" s="19"/>
      <c r="B247" s="182"/>
      <c r="C247" s="183">
        <f t="shared" si="20"/>
        <v>23.600000000000065</v>
      </c>
      <c r="D247" s="202" t="e">
        <f>15+[2]!STEPLOAD(5)</f>
        <v>#NAME?</v>
      </c>
      <c r="E247" s="183" t="e">
        <f t="shared" si="21"/>
        <v>#NAME?</v>
      </c>
      <c r="F247" s="183">
        <f t="shared" si="22"/>
        <v>0.5</v>
      </c>
      <c r="G247" s="183">
        <f>5</f>
        <v>5</v>
      </c>
      <c r="H247" s="183">
        <f>60</f>
        <v>60</v>
      </c>
      <c r="I247" s="183">
        <f t="shared" si="23"/>
        <v>0.9</v>
      </c>
      <c r="J247" s="183">
        <f>1</f>
        <v>1</v>
      </c>
      <c r="K247" s="183">
        <f t="shared" si="24"/>
        <v>4.1870000000000003</v>
      </c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68"/>
      <c r="AD247" s="19"/>
      <c r="AE247" s="184"/>
      <c r="AF247" s="183" t="e">
        <f t="shared" si="25"/>
        <v>#NAME?</v>
      </c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68"/>
      <c r="AQ247" s="168"/>
      <c r="AR247" s="182"/>
      <c r="AS247" s="183"/>
      <c r="AT247" s="183"/>
      <c r="AU247" s="183"/>
      <c r="AW247" s="51"/>
      <c r="AX247" s="51"/>
      <c r="AY247" s="51"/>
      <c r="AZ247" s="51"/>
    </row>
    <row r="248" spans="1:52" s="158" customFormat="1" ht="15" customHeight="1" x14ac:dyDescent="0.3">
      <c r="A248" s="19"/>
      <c r="B248" s="182"/>
      <c r="C248" s="183">
        <f t="shared" si="20"/>
        <v>23.700000000000067</v>
      </c>
      <c r="D248" s="202" t="e">
        <f>15+[2]!STEPLOAD(5)</f>
        <v>#NAME?</v>
      </c>
      <c r="E248" s="183" t="e">
        <f t="shared" si="21"/>
        <v>#NAME?</v>
      </c>
      <c r="F248" s="183">
        <f t="shared" si="22"/>
        <v>0.5</v>
      </c>
      <c r="G248" s="183">
        <f>5</f>
        <v>5</v>
      </c>
      <c r="H248" s="183">
        <f>60</f>
        <v>60</v>
      </c>
      <c r="I248" s="183">
        <f t="shared" si="23"/>
        <v>0.9</v>
      </c>
      <c r="J248" s="183">
        <f>1</f>
        <v>1</v>
      </c>
      <c r="K248" s="183">
        <f t="shared" si="24"/>
        <v>4.1870000000000003</v>
      </c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68"/>
      <c r="AD248" s="19"/>
      <c r="AE248" s="184"/>
      <c r="AF248" s="183" t="e">
        <f t="shared" si="25"/>
        <v>#NAME?</v>
      </c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68"/>
      <c r="AQ248" s="168"/>
      <c r="AR248" s="182"/>
      <c r="AS248" s="183"/>
      <c r="AT248" s="183"/>
      <c r="AU248" s="183"/>
      <c r="AW248" s="51"/>
      <c r="AX248" s="51"/>
      <c r="AY248" s="51"/>
      <c r="AZ248" s="51"/>
    </row>
    <row r="249" spans="1:52" s="158" customFormat="1" ht="15" customHeight="1" x14ac:dyDescent="0.3">
      <c r="A249" s="19"/>
      <c r="B249" s="182"/>
      <c r="C249" s="183">
        <f t="shared" si="20"/>
        <v>23.800000000000068</v>
      </c>
      <c r="D249" s="202" t="e">
        <f>15+[2]!STEPLOAD(5)</f>
        <v>#NAME?</v>
      </c>
      <c r="E249" s="183" t="e">
        <f t="shared" si="21"/>
        <v>#NAME?</v>
      </c>
      <c r="F249" s="183">
        <f t="shared" si="22"/>
        <v>0.5</v>
      </c>
      <c r="G249" s="183">
        <f>5</f>
        <v>5</v>
      </c>
      <c r="H249" s="183">
        <f>60</f>
        <v>60</v>
      </c>
      <c r="I249" s="183">
        <f t="shared" si="23"/>
        <v>0.9</v>
      </c>
      <c r="J249" s="183">
        <f>1</f>
        <v>1</v>
      </c>
      <c r="K249" s="183">
        <f t="shared" si="24"/>
        <v>4.1870000000000003</v>
      </c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68"/>
      <c r="AD249" s="19"/>
      <c r="AE249" s="184"/>
      <c r="AF249" s="183" t="e">
        <f t="shared" si="25"/>
        <v>#NAME?</v>
      </c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68"/>
      <c r="AQ249" s="168"/>
      <c r="AR249" s="182"/>
      <c r="AS249" s="183"/>
      <c r="AT249" s="183"/>
      <c r="AU249" s="183"/>
      <c r="AW249" s="51"/>
      <c r="AX249" s="51"/>
      <c r="AY249" s="51"/>
      <c r="AZ249" s="51"/>
    </row>
    <row r="250" spans="1:52" s="158" customFormat="1" ht="15" customHeight="1" x14ac:dyDescent="0.3">
      <c r="A250" s="19"/>
      <c r="B250" s="182"/>
      <c r="C250" s="183">
        <f t="shared" si="20"/>
        <v>23.90000000000007</v>
      </c>
      <c r="D250" s="202" t="e">
        <f>15+[2]!STEPLOAD(5)</f>
        <v>#NAME?</v>
      </c>
      <c r="E250" s="183" t="e">
        <f t="shared" si="21"/>
        <v>#NAME?</v>
      </c>
      <c r="F250" s="183">
        <f t="shared" si="22"/>
        <v>0.5</v>
      </c>
      <c r="G250" s="183">
        <f>5</f>
        <v>5</v>
      </c>
      <c r="H250" s="183">
        <f>60</f>
        <v>60</v>
      </c>
      <c r="I250" s="183">
        <f t="shared" si="23"/>
        <v>0.9</v>
      </c>
      <c r="J250" s="183">
        <f>1</f>
        <v>1</v>
      </c>
      <c r="K250" s="183">
        <f t="shared" si="24"/>
        <v>4.1870000000000003</v>
      </c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68"/>
      <c r="AD250" s="19"/>
      <c r="AE250" s="184"/>
      <c r="AF250" s="183" t="e">
        <f t="shared" si="25"/>
        <v>#NAME?</v>
      </c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68"/>
      <c r="AQ250" s="168"/>
      <c r="AR250" s="182"/>
      <c r="AS250" s="183"/>
      <c r="AT250" s="183"/>
      <c r="AU250" s="183"/>
      <c r="AW250" s="51"/>
      <c r="AX250" s="51"/>
      <c r="AY250" s="51"/>
      <c r="AZ250" s="51"/>
    </row>
    <row r="251" spans="1:52" s="158" customFormat="1" ht="15" customHeight="1" x14ac:dyDescent="0.3">
      <c r="A251" s="19"/>
      <c r="B251" s="182"/>
      <c r="C251" s="183">
        <f t="shared" si="20"/>
        <v>24.000000000000071</v>
      </c>
      <c r="D251" s="202" t="e">
        <f>15+[2]!STEPLOAD(5)</f>
        <v>#NAME?</v>
      </c>
      <c r="E251" s="183" t="e">
        <f t="shared" si="21"/>
        <v>#NAME?</v>
      </c>
      <c r="F251" s="183">
        <f t="shared" si="22"/>
        <v>0.5</v>
      </c>
      <c r="G251" s="183">
        <f>5</f>
        <v>5</v>
      </c>
      <c r="H251" s="183">
        <f>60</f>
        <v>60</v>
      </c>
      <c r="I251" s="183">
        <f t="shared" si="23"/>
        <v>0.9</v>
      </c>
      <c r="J251" s="183">
        <f>1</f>
        <v>1</v>
      </c>
      <c r="K251" s="183">
        <f t="shared" si="24"/>
        <v>4.1870000000000003</v>
      </c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68"/>
      <c r="AD251" s="19"/>
      <c r="AE251" s="184"/>
      <c r="AF251" s="183" t="e">
        <f t="shared" si="25"/>
        <v>#NAME?</v>
      </c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68"/>
      <c r="AQ251" s="168"/>
      <c r="AR251" s="182"/>
      <c r="AS251" s="183"/>
      <c r="AT251" s="183"/>
      <c r="AU251" s="183"/>
      <c r="AW251" s="51"/>
      <c r="AX251" s="51"/>
      <c r="AY251" s="51"/>
      <c r="AZ251" s="51"/>
    </row>
    <row r="252" spans="1:52" s="158" customFormat="1" ht="15" customHeight="1" x14ac:dyDescent="0.3">
      <c r="A252" s="19"/>
      <c r="B252" s="182"/>
      <c r="C252" s="183">
        <f t="shared" si="20"/>
        <v>24.100000000000072</v>
      </c>
      <c r="D252" s="202" t="e">
        <f>15+[2]!STEPLOAD(5)</f>
        <v>#NAME?</v>
      </c>
      <c r="E252" s="183" t="e">
        <f t="shared" si="21"/>
        <v>#NAME?</v>
      </c>
      <c r="F252" s="183">
        <f t="shared" si="22"/>
        <v>0.5</v>
      </c>
      <c r="G252" s="183">
        <f>5</f>
        <v>5</v>
      </c>
      <c r="H252" s="183">
        <f>60</f>
        <v>60</v>
      </c>
      <c r="I252" s="183">
        <f t="shared" si="23"/>
        <v>0.9</v>
      </c>
      <c r="J252" s="183">
        <f>1</f>
        <v>1</v>
      </c>
      <c r="K252" s="183">
        <f t="shared" si="24"/>
        <v>4.1870000000000003</v>
      </c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68"/>
      <c r="AD252" s="19"/>
      <c r="AE252" s="184"/>
      <c r="AF252" s="183" t="e">
        <f t="shared" si="25"/>
        <v>#NAME?</v>
      </c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68"/>
      <c r="AQ252" s="168"/>
      <c r="AR252" s="182"/>
      <c r="AS252" s="183"/>
      <c r="AT252" s="183"/>
      <c r="AU252" s="183"/>
      <c r="AW252" s="51"/>
      <c r="AX252" s="51"/>
      <c r="AY252" s="51"/>
      <c r="AZ252" s="51"/>
    </row>
    <row r="253" spans="1:52" s="158" customFormat="1" ht="15" customHeight="1" x14ac:dyDescent="0.3">
      <c r="A253" s="19"/>
      <c r="B253" s="182"/>
      <c r="C253" s="183">
        <f t="shared" si="20"/>
        <v>24.200000000000074</v>
      </c>
      <c r="D253" s="202" t="e">
        <f>15+[2]!STEPLOAD(5)</f>
        <v>#NAME?</v>
      </c>
      <c r="E253" s="183" t="e">
        <f t="shared" si="21"/>
        <v>#NAME?</v>
      </c>
      <c r="F253" s="183">
        <f t="shared" si="22"/>
        <v>0.5</v>
      </c>
      <c r="G253" s="183">
        <f>5</f>
        <v>5</v>
      </c>
      <c r="H253" s="183">
        <f>60</f>
        <v>60</v>
      </c>
      <c r="I253" s="183">
        <f t="shared" si="23"/>
        <v>0.9</v>
      </c>
      <c r="J253" s="183">
        <f>1</f>
        <v>1</v>
      </c>
      <c r="K253" s="183">
        <f t="shared" si="24"/>
        <v>4.1870000000000003</v>
      </c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68"/>
      <c r="AD253" s="19"/>
      <c r="AE253" s="184"/>
      <c r="AF253" s="183" t="e">
        <f t="shared" si="25"/>
        <v>#NAME?</v>
      </c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68"/>
      <c r="AQ253" s="168"/>
      <c r="AR253" s="182"/>
      <c r="AS253" s="183"/>
      <c r="AT253" s="183"/>
      <c r="AU253" s="183"/>
      <c r="AW253" s="51"/>
      <c r="AX253" s="51"/>
      <c r="AY253" s="51"/>
      <c r="AZ253" s="51"/>
    </row>
    <row r="254" spans="1:52" s="158" customFormat="1" ht="15" customHeight="1" x14ac:dyDescent="0.3">
      <c r="A254" s="19"/>
      <c r="B254" s="182"/>
      <c r="C254" s="183">
        <f t="shared" si="20"/>
        <v>24.300000000000075</v>
      </c>
      <c r="D254" s="202" t="e">
        <f>15+[2]!STEPLOAD(5)</f>
        <v>#NAME?</v>
      </c>
      <c r="E254" s="183" t="e">
        <f t="shared" si="21"/>
        <v>#NAME?</v>
      </c>
      <c r="F254" s="183">
        <f t="shared" si="22"/>
        <v>0.5</v>
      </c>
      <c r="G254" s="183">
        <f>5</f>
        <v>5</v>
      </c>
      <c r="H254" s="183">
        <f>60</f>
        <v>60</v>
      </c>
      <c r="I254" s="183">
        <f t="shared" si="23"/>
        <v>0.9</v>
      </c>
      <c r="J254" s="183">
        <f>1</f>
        <v>1</v>
      </c>
      <c r="K254" s="183">
        <f t="shared" si="24"/>
        <v>4.1870000000000003</v>
      </c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68"/>
      <c r="AD254" s="19"/>
      <c r="AE254" s="184"/>
      <c r="AF254" s="183" t="e">
        <f t="shared" si="25"/>
        <v>#NAME?</v>
      </c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68"/>
      <c r="AQ254" s="168"/>
      <c r="AR254" s="182"/>
      <c r="AS254" s="183"/>
      <c r="AT254" s="183"/>
      <c r="AU254" s="183"/>
      <c r="AW254" s="51"/>
      <c r="AX254" s="51"/>
      <c r="AY254" s="51"/>
      <c r="AZ254" s="51"/>
    </row>
    <row r="255" spans="1:52" s="158" customFormat="1" ht="15" customHeight="1" x14ac:dyDescent="0.3">
      <c r="A255" s="19"/>
      <c r="B255" s="182"/>
      <c r="C255" s="183">
        <f t="shared" si="20"/>
        <v>24.400000000000077</v>
      </c>
      <c r="D255" s="202" t="e">
        <f>15+[2]!STEPLOAD(5)</f>
        <v>#NAME?</v>
      </c>
      <c r="E255" s="183" t="e">
        <f t="shared" si="21"/>
        <v>#NAME?</v>
      </c>
      <c r="F255" s="183">
        <f t="shared" si="22"/>
        <v>0.5</v>
      </c>
      <c r="G255" s="183">
        <f>5</f>
        <v>5</v>
      </c>
      <c r="H255" s="183">
        <f>60</f>
        <v>60</v>
      </c>
      <c r="I255" s="183">
        <f t="shared" si="23"/>
        <v>0.9</v>
      </c>
      <c r="J255" s="183">
        <f>1</f>
        <v>1</v>
      </c>
      <c r="K255" s="183">
        <f t="shared" si="24"/>
        <v>4.1870000000000003</v>
      </c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68"/>
      <c r="AD255" s="19"/>
      <c r="AE255" s="184"/>
      <c r="AF255" s="183" t="e">
        <f t="shared" si="25"/>
        <v>#NAME?</v>
      </c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68"/>
      <c r="AQ255" s="168"/>
      <c r="AR255" s="182"/>
      <c r="AS255" s="183"/>
      <c r="AT255" s="183"/>
      <c r="AU255" s="183"/>
      <c r="AW255" s="51"/>
      <c r="AX255" s="51"/>
      <c r="AY255" s="51"/>
      <c r="AZ255" s="51"/>
    </row>
    <row r="256" spans="1:52" s="158" customFormat="1" ht="15" customHeight="1" x14ac:dyDescent="0.3">
      <c r="A256" s="19"/>
      <c r="B256" s="182"/>
      <c r="C256" s="183">
        <f t="shared" si="20"/>
        <v>24.500000000000078</v>
      </c>
      <c r="D256" s="202" t="e">
        <f>15+[2]!STEPLOAD(5)</f>
        <v>#NAME?</v>
      </c>
      <c r="E256" s="183" t="e">
        <f t="shared" si="21"/>
        <v>#NAME?</v>
      </c>
      <c r="F256" s="183">
        <f t="shared" si="22"/>
        <v>0.5</v>
      </c>
      <c r="G256" s="183">
        <f>5</f>
        <v>5</v>
      </c>
      <c r="H256" s="183">
        <f>60</f>
        <v>60</v>
      </c>
      <c r="I256" s="183">
        <f t="shared" si="23"/>
        <v>0.9</v>
      </c>
      <c r="J256" s="183">
        <f>1</f>
        <v>1</v>
      </c>
      <c r="K256" s="183">
        <f t="shared" si="24"/>
        <v>4.1870000000000003</v>
      </c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68"/>
      <c r="AD256" s="19"/>
      <c r="AE256" s="184"/>
      <c r="AF256" s="183" t="e">
        <f t="shared" si="25"/>
        <v>#NAME?</v>
      </c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68"/>
      <c r="AQ256" s="168"/>
      <c r="AR256" s="182"/>
      <c r="AS256" s="183"/>
      <c r="AT256" s="183"/>
      <c r="AU256" s="183"/>
      <c r="AW256" s="51"/>
      <c r="AX256" s="51"/>
      <c r="AY256" s="51"/>
      <c r="AZ256" s="51"/>
    </row>
    <row r="257" spans="1:52" s="158" customFormat="1" ht="15" customHeight="1" x14ac:dyDescent="0.3">
      <c r="A257" s="19"/>
      <c r="B257" s="182"/>
      <c r="C257" s="183">
        <f t="shared" si="20"/>
        <v>24.60000000000008</v>
      </c>
      <c r="D257" s="202" t="e">
        <f>15+[2]!STEPLOAD(5)</f>
        <v>#NAME?</v>
      </c>
      <c r="E257" s="183" t="e">
        <f t="shared" si="21"/>
        <v>#NAME?</v>
      </c>
      <c r="F257" s="183">
        <f t="shared" si="22"/>
        <v>0.5</v>
      </c>
      <c r="G257" s="183">
        <f>5</f>
        <v>5</v>
      </c>
      <c r="H257" s="183">
        <f>60</f>
        <v>60</v>
      </c>
      <c r="I257" s="183">
        <f t="shared" si="23"/>
        <v>0.9</v>
      </c>
      <c r="J257" s="183">
        <f>1</f>
        <v>1</v>
      </c>
      <c r="K257" s="183">
        <f t="shared" si="24"/>
        <v>4.1870000000000003</v>
      </c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68"/>
      <c r="AD257" s="19"/>
      <c r="AE257" s="184"/>
      <c r="AF257" s="183" t="e">
        <f t="shared" si="25"/>
        <v>#NAME?</v>
      </c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68"/>
      <c r="AQ257" s="168"/>
      <c r="AR257" s="182"/>
      <c r="AS257" s="183"/>
      <c r="AT257" s="183"/>
      <c r="AU257" s="183"/>
      <c r="AW257" s="51"/>
      <c r="AX257" s="51"/>
      <c r="AY257" s="51"/>
      <c r="AZ257" s="51"/>
    </row>
    <row r="258" spans="1:52" s="158" customFormat="1" ht="15" customHeight="1" x14ac:dyDescent="0.3">
      <c r="A258" s="19"/>
      <c r="B258" s="182"/>
      <c r="C258" s="183">
        <f t="shared" si="20"/>
        <v>24.700000000000081</v>
      </c>
      <c r="D258" s="202" t="e">
        <f>15+[2]!STEPLOAD(5)</f>
        <v>#NAME?</v>
      </c>
      <c r="E258" s="183" t="e">
        <f t="shared" si="21"/>
        <v>#NAME?</v>
      </c>
      <c r="F258" s="183">
        <f t="shared" si="22"/>
        <v>0.5</v>
      </c>
      <c r="G258" s="183">
        <f>5</f>
        <v>5</v>
      </c>
      <c r="H258" s="183">
        <f>60</f>
        <v>60</v>
      </c>
      <c r="I258" s="183">
        <f t="shared" si="23"/>
        <v>0.9</v>
      </c>
      <c r="J258" s="183">
        <f>1</f>
        <v>1</v>
      </c>
      <c r="K258" s="183">
        <f t="shared" si="24"/>
        <v>4.1870000000000003</v>
      </c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68"/>
      <c r="AD258" s="19"/>
      <c r="AE258" s="184"/>
      <c r="AF258" s="183" t="e">
        <f t="shared" si="25"/>
        <v>#NAME?</v>
      </c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68"/>
      <c r="AQ258" s="168"/>
      <c r="AR258" s="182"/>
      <c r="AS258" s="183"/>
      <c r="AT258" s="183"/>
      <c r="AU258" s="183"/>
      <c r="AW258" s="51"/>
      <c r="AX258" s="51"/>
      <c r="AY258" s="51"/>
      <c r="AZ258" s="51"/>
    </row>
    <row r="259" spans="1:52" s="158" customFormat="1" ht="15" customHeight="1" x14ac:dyDescent="0.3">
      <c r="A259" s="19"/>
      <c r="B259" s="182"/>
      <c r="C259" s="183">
        <f t="shared" si="20"/>
        <v>24.800000000000082</v>
      </c>
      <c r="D259" s="202" t="e">
        <f>15+[2]!STEPLOAD(5)</f>
        <v>#NAME?</v>
      </c>
      <c r="E259" s="183" t="e">
        <f t="shared" si="21"/>
        <v>#NAME?</v>
      </c>
      <c r="F259" s="183">
        <f t="shared" si="22"/>
        <v>0.5</v>
      </c>
      <c r="G259" s="183">
        <f>5</f>
        <v>5</v>
      </c>
      <c r="H259" s="183">
        <f>60</f>
        <v>60</v>
      </c>
      <c r="I259" s="183">
        <f t="shared" si="23"/>
        <v>0.9</v>
      </c>
      <c r="J259" s="183">
        <f>1</f>
        <v>1</v>
      </c>
      <c r="K259" s="183">
        <f t="shared" si="24"/>
        <v>4.1870000000000003</v>
      </c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68"/>
      <c r="AD259" s="19"/>
      <c r="AE259" s="184"/>
      <c r="AF259" s="183" t="e">
        <f t="shared" si="25"/>
        <v>#NAME?</v>
      </c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68"/>
      <c r="AQ259" s="168"/>
      <c r="AR259" s="182"/>
      <c r="AS259" s="183"/>
      <c r="AT259" s="183"/>
      <c r="AU259" s="183"/>
      <c r="AW259" s="51"/>
      <c r="AX259" s="51"/>
      <c r="AY259" s="51"/>
      <c r="AZ259" s="51"/>
    </row>
    <row r="260" spans="1:52" s="158" customFormat="1" ht="15" customHeight="1" x14ac:dyDescent="0.3">
      <c r="A260" s="19"/>
      <c r="B260" s="182"/>
      <c r="C260" s="183">
        <f t="shared" si="20"/>
        <v>24.900000000000084</v>
      </c>
      <c r="D260" s="202" t="e">
        <f>15+[2]!STEPLOAD(5)</f>
        <v>#NAME?</v>
      </c>
      <c r="E260" s="183" t="e">
        <f t="shared" si="21"/>
        <v>#NAME?</v>
      </c>
      <c r="F260" s="183">
        <f t="shared" si="22"/>
        <v>0.5</v>
      </c>
      <c r="G260" s="183">
        <f>5</f>
        <v>5</v>
      </c>
      <c r="H260" s="183">
        <f>60</f>
        <v>60</v>
      </c>
      <c r="I260" s="183">
        <f t="shared" si="23"/>
        <v>0.9</v>
      </c>
      <c r="J260" s="183">
        <f>1</f>
        <v>1</v>
      </c>
      <c r="K260" s="183">
        <f t="shared" si="24"/>
        <v>4.1870000000000003</v>
      </c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68"/>
      <c r="AD260" s="19"/>
      <c r="AE260" s="184"/>
      <c r="AF260" s="183" t="e">
        <f t="shared" si="25"/>
        <v>#NAME?</v>
      </c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68"/>
      <c r="AQ260" s="168"/>
      <c r="AR260" s="182"/>
      <c r="AS260" s="183"/>
      <c r="AT260" s="183"/>
      <c r="AU260" s="183"/>
      <c r="AW260" s="51"/>
      <c r="AX260" s="51"/>
      <c r="AY260" s="51"/>
      <c r="AZ260" s="51"/>
    </row>
    <row r="261" spans="1:52" s="158" customFormat="1" ht="15" customHeight="1" x14ac:dyDescent="0.3">
      <c r="A261" s="19"/>
      <c r="B261" s="182"/>
      <c r="C261" s="183">
        <f t="shared" si="20"/>
        <v>25.000000000000085</v>
      </c>
      <c r="D261" s="202" t="e">
        <f>15+[2]!STEPLOAD(5)</f>
        <v>#NAME?</v>
      </c>
      <c r="E261" s="183" t="e">
        <f t="shared" si="21"/>
        <v>#NAME?</v>
      </c>
      <c r="F261" s="183">
        <f t="shared" si="22"/>
        <v>0.5</v>
      </c>
      <c r="G261" s="183">
        <f>5</f>
        <v>5</v>
      </c>
      <c r="H261" s="183">
        <f>60</f>
        <v>60</v>
      </c>
      <c r="I261" s="183">
        <f t="shared" si="23"/>
        <v>0.9</v>
      </c>
      <c r="J261" s="183">
        <f>1</f>
        <v>1</v>
      </c>
      <c r="K261" s="183">
        <f t="shared" si="24"/>
        <v>4.1870000000000003</v>
      </c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68"/>
      <c r="AD261" s="19"/>
      <c r="AE261" s="184"/>
      <c r="AF261" s="183" t="e">
        <f t="shared" si="25"/>
        <v>#NAME?</v>
      </c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68"/>
      <c r="AQ261" s="168"/>
      <c r="AR261" s="182"/>
      <c r="AS261" s="183"/>
      <c r="AT261" s="183"/>
      <c r="AU261" s="183"/>
      <c r="AW261" s="51"/>
      <c r="AX261" s="51"/>
      <c r="AY261" s="51"/>
      <c r="AZ261" s="51"/>
    </row>
    <row r="262" spans="1:52" s="158" customFormat="1" ht="15" customHeight="1" x14ac:dyDescent="0.3">
      <c r="A262" s="19"/>
      <c r="B262" s="182"/>
      <c r="C262" s="183">
        <f t="shared" si="20"/>
        <v>25.100000000000087</v>
      </c>
      <c r="D262" s="202" t="e">
        <f>15+[2]!STEPLOAD(5)</f>
        <v>#NAME?</v>
      </c>
      <c r="E262" s="183" t="e">
        <f t="shared" si="21"/>
        <v>#NAME?</v>
      </c>
      <c r="F262" s="183">
        <f t="shared" si="22"/>
        <v>0.5</v>
      </c>
      <c r="G262" s="183">
        <f>5</f>
        <v>5</v>
      </c>
      <c r="H262" s="183">
        <f>60</f>
        <v>60</v>
      </c>
      <c r="I262" s="183">
        <f t="shared" si="23"/>
        <v>0.9</v>
      </c>
      <c r="J262" s="183">
        <f>1</f>
        <v>1</v>
      </c>
      <c r="K262" s="183">
        <f t="shared" si="24"/>
        <v>4.1870000000000003</v>
      </c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68"/>
      <c r="AD262" s="19"/>
      <c r="AE262" s="184"/>
      <c r="AF262" s="183" t="e">
        <f t="shared" si="25"/>
        <v>#NAME?</v>
      </c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68"/>
      <c r="AQ262" s="168"/>
      <c r="AR262" s="182"/>
      <c r="AS262" s="183"/>
      <c r="AT262" s="183"/>
      <c r="AU262" s="183"/>
      <c r="AW262" s="51"/>
      <c r="AX262" s="51"/>
      <c r="AY262" s="51"/>
      <c r="AZ262" s="51"/>
    </row>
    <row r="263" spans="1:52" s="158" customFormat="1" ht="15" customHeight="1" x14ac:dyDescent="0.3">
      <c r="A263" s="19"/>
      <c r="B263" s="182"/>
      <c r="C263" s="183">
        <f t="shared" si="20"/>
        <v>25.200000000000088</v>
      </c>
      <c r="D263" s="202" t="e">
        <f>15+[2]!STEPLOAD(5)</f>
        <v>#NAME?</v>
      </c>
      <c r="E263" s="183" t="e">
        <f t="shared" si="21"/>
        <v>#NAME?</v>
      </c>
      <c r="F263" s="183">
        <f t="shared" si="22"/>
        <v>0.5</v>
      </c>
      <c r="G263" s="183">
        <f>5</f>
        <v>5</v>
      </c>
      <c r="H263" s="183">
        <f>60</f>
        <v>60</v>
      </c>
      <c r="I263" s="183">
        <f t="shared" si="23"/>
        <v>0.9</v>
      </c>
      <c r="J263" s="183">
        <f>1</f>
        <v>1</v>
      </c>
      <c r="K263" s="183">
        <f t="shared" si="24"/>
        <v>4.1870000000000003</v>
      </c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68"/>
      <c r="AD263" s="19"/>
      <c r="AE263" s="184"/>
      <c r="AF263" s="183" t="e">
        <f t="shared" si="25"/>
        <v>#NAME?</v>
      </c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68"/>
      <c r="AQ263" s="168"/>
      <c r="AR263" s="182"/>
      <c r="AS263" s="183"/>
      <c r="AT263" s="183"/>
      <c r="AU263" s="183"/>
      <c r="AW263" s="51"/>
      <c r="AX263" s="51"/>
      <c r="AY263" s="51"/>
      <c r="AZ263" s="51"/>
    </row>
    <row r="264" spans="1:52" s="158" customFormat="1" ht="15" customHeight="1" x14ac:dyDescent="0.3">
      <c r="A264" s="19"/>
      <c r="B264" s="182"/>
      <c r="C264" s="183">
        <f t="shared" si="20"/>
        <v>25.30000000000009</v>
      </c>
      <c r="D264" s="202" t="e">
        <f>15+[2]!STEPLOAD(5)</f>
        <v>#NAME?</v>
      </c>
      <c r="E264" s="183" t="e">
        <f t="shared" si="21"/>
        <v>#NAME?</v>
      </c>
      <c r="F264" s="183">
        <f t="shared" si="22"/>
        <v>0.5</v>
      </c>
      <c r="G264" s="183">
        <f>5</f>
        <v>5</v>
      </c>
      <c r="H264" s="183">
        <f>60</f>
        <v>60</v>
      </c>
      <c r="I264" s="183">
        <f t="shared" si="23"/>
        <v>0.9</v>
      </c>
      <c r="J264" s="183">
        <f>1</f>
        <v>1</v>
      </c>
      <c r="K264" s="183">
        <f t="shared" si="24"/>
        <v>4.1870000000000003</v>
      </c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68"/>
      <c r="AD264" s="19"/>
      <c r="AE264" s="184"/>
      <c r="AF264" s="183" t="e">
        <f t="shared" si="25"/>
        <v>#NAME?</v>
      </c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68"/>
      <c r="AQ264" s="168"/>
      <c r="AR264" s="182"/>
      <c r="AS264" s="183"/>
      <c r="AT264" s="183"/>
      <c r="AU264" s="183"/>
      <c r="AW264" s="51"/>
      <c r="AX264" s="51"/>
      <c r="AY264" s="51"/>
      <c r="AZ264" s="51"/>
    </row>
    <row r="265" spans="1:52" s="158" customFormat="1" ht="15" customHeight="1" x14ac:dyDescent="0.3">
      <c r="A265" s="19"/>
      <c r="B265" s="182"/>
      <c r="C265" s="183">
        <f t="shared" si="20"/>
        <v>25.400000000000091</v>
      </c>
      <c r="D265" s="202" t="e">
        <f>15+[2]!STEPLOAD(5)</f>
        <v>#NAME?</v>
      </c>
      <c r="E265" s="183" t="e">
        <f t="shared" si="21"/>
        <v>#NAME?</v>
      </c>
      <c r="F265" s="183">
        <f t="shared" si="22"/>
        <v>0.5</v>
      </c>
      <c r="G265" s="183">
        <f>5</f>
        <v>5</v>
      </c>
      <c r="H265" s="183">
        <f>60</f>
        <v>60</v>
      </c>
      <c r="I265" s="183">
        <f t="shared" si="23"/>
        <v>0.9</v>
      </c>
      <c r="J265" s="183">
        <f>1</f>
        <v>1</v>
      </c>
      <c r="K265" s="183">
        <f t="shared" si="24"/>
        <v>4.1870000000000003</v>
      </c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68"/>
      <c r="AD265" s="19"/>
      <c r="AE265" s="184"/>
      <c r="AF265" s="183" t="e">
        <f t="shared" si="25"/>
        <v>#NAME?</v>
      </c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68"/>
      <c r="AQ265" s="168"/>
      <c r="AR265" s="182"/>
      <c r="AS265" s="183"/>
      <c r="AT265" s="183"/>
      <c r="AU265" s="183"/>
      <c r="AW265" s="51"/>
      <c r="AX265" s="51"/>
      <c r="AY265" s="51"/>
      <c r="AZ265" s="51"/>
    </row>
    <row r="266" spans="1:52" s="158" customFormat="1" ht="15" customHeight="1" x14ac:dyDescent="0.3">
      <c r="A266" s="19"/>
      <c r="B266" s="182"/>
      <c r="C266" s="183">
        <f t="shared" si="20"/>
        <v>25.500000000000092</v>
      </c>
      <c r="D266" s="202" t="e">
        <f>15+[2]!STEPLOAD(5)</f>
        <v>#NAME?</v>
      </c>
      <c r="E266" s="183" t="e">
        <f t="shared" si="21"/>
        <v>#NAME?</v>
      </c>
      <c r="F266" s="183">
        <f t="shared" si="22"/>
        <v>0.5</v>
      </c>
      <c r="G266" s="183">
        <f>5</f>
        <v>5</v>
      </c>
      <c r="H266" s="183">
        <f>60</f>
        <v>60</v>
      </c>
      <c r="I266" s="183">
        <f t="shared" si="23"/>
        <v>0.9</v>
      </c>
      <c r="J266" s="183">
        <f>1</f>
        <v>1</v>
      </c>
      <c r="K266" s="183">
        <f t="shared" si="24"/>
        <v>4.1870000000000003</v>
      </c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68"/>
      <c r="AD266" s="19"/>
      <c r="AE266" s="184"/>
      <c r="AF266" s="183" t="e">
        <f t="shared" si="25"/>
        <v>#NAME?</v>
      </c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68"/>
      <c r="AQ266" s="168"/>
      <c r="AR266" s="182"/>
      <c r="AS266" s="183"/>
      <c r="AT266" s="183"/>
      <c r="AU266" s="183"/>
      <c r="AW266" s="51"/>
      <c r="AX266" s="51"/>
      <c r="AY266" s="51"/>
      <c r="AZ266" s="51"/>
    </row>
    <row r="267" spans="1:52" s="158" customFormat="1" ht="15" customHeight="1" x14ac:dyDescent="0.3">
      <c r="A267" s="19"/>
      <c r="B267" s="182"/>
      <c r="C267" s="183">
        <f t="shared" si="20"/>
        <v>25.600000000000094</v>
      </c>
      <c r="D267" s="202" t="e">
        <f>15+[2]!STEPLOAD(5)</f>
        <v>#NAME?</v>
      </c>
      <c r="E267" s="183" t="e">
        <f t="shared" si="21"/>
        <v>#NAME?</v>
      </c>
      <c r="F267" s="183">
        <f t="shared" si="22"/>
        <v>0.5</v>
      </c>
      <c r="G267" s="183">
        <f>5</f>
        <v>5</v>
      </c>
      <c r="H267" s="183">
        <f>60</f>
        <v>60</v>
      </c>
      <c r="I267" s="183">
        <f t="shared" si="23"/>
        <v>0.9</v>
      </c>
      <c r="J267" s="183">
        <f>1</f>
        <v>1</v>
      </c>
      <c r="K267" s="183">
        <f t="shared" si="24"/>
        <v>4.1870000000000003</v>
      </c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68"/>
      <c r="AD267" s="19"/>
      <c r="AE267" s="184"/>
      <c r="AF267" s="183" t="e">
        <f t="shared" si="25"/>
        <v>#NAME?</v>
      </c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68"/>
      <c r="AQ267" s="168"/>
      <c r="AR267" s="182"/>
      <c r="AS267" s="183"/>
      <c r="AT267" s="183"/>
      <c r="AU267" s="183"/>
      <c r="AW267" s="51"/>
      <c r="AX267" s="51"/>
      <c r="AY267" s="51"/>
      <c r="AZ267" s="51"/>
    </row>
    <row r="268" spans="1:52" s="158" customFormat="1" ht="15" customHeight="1" x14ac:dyDescent="0.3">
      <c r="A268" s="19"/>
      <c r="B268" s="182"/>
      <c r="C268" s="183">
        <f t="shared" ref="C268:C331" si="26">C267+IntegrationStep</f>
        <v>25.700000000000095</v>
      </c>
      <c r="D268" s="202" t="e">
        <f>15+[2]!STEPLOAD(5)</f>
        <v>#NAME?</v>
      </c>
      <c r="E268" s="183" t="e">
        <f t="shared" si="21"/>
        <v>#NAME?</v>
      </c>
      <c r="F268" s="183">
        <f t="shared" si="22"/>
        <v>0.5</v>
      </c>
      <c r="G268" s="183">
        <f>5</f>
        <v>5</v>
      </c>
      <c r="H268" s="183">
        <f>60</f>
        <v>60</v>
      </c>
      <c r="I268" s="183">
        <f t="shared" si="23"/>
        <v>0.9</v>
      </c>
      <c r="J268" s="183">
        <f>1</f>
        <v>1</v>
      </c>
      <c r="K268" s="183">
        <f t="shared" si="24"/>
        <v>4.1870000000000003</v>
      </c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68"/>
      <c r="AD268" s="19"/>
      <c r="AE268" s="184"/>
      <c r="AF268" s="183" t="e">
        <f t="shared" si="25"/>
        <v>#NAME?</v>
      </c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68"/>
      <c r="AQ268" s="168"/>
      <c r="AR268" s="182"/>
      <c r="AS268" s="183"/>
      <c r="AT268" s="183"/>
      <c r="AU268" s="183"/>
      <c r="AW268" s="51"/>
      <c r="AX268" s="51"/>
      <c r="AY268" s="51"/>
      <c r="AZ268" s="51"/>
    </row>
    <row r="269" spans="1:52" s="158" customFormat="1" ht="15" customHeight="1" x14ac:dyDescent="0.3">
      <c r="A269" s="19"/>
      <c r="B269" s="182"/>
      <c r="C269" s="183">
        <f t="shared" si="26"/>
        <v>25.800000000000097</v>
      </c>
      <c r="D269" s="202" t="e">
        <f>15+[2]!STEPLOAD(5)</f>
        <v>#NAME?</v>
      </c>
      <c r="E269" s="183" t="e">
        <f t="shared" ref="E269:E332" si="27">E268+(C269-C268)*AF268</f>
        <v>#NAME?</v>
      </c>
      <c r="F269" s="183">
        <f t="shared" ref="F269:F332" si="28">0.5</f>
        <v>0.5</v>
      </c>
      <c r="G269" s="183">
        <f>5</f>
        <v>5</v>
      </c>
      <c r="H269" s="183">
        <f>60</f>
        <v>60</v>
      </c>
      <c r="I269" s="183">
        <f t="shared" ref="I269:I332" si="29">0.9</f>
        <v>0.9</v>
      </c>
      <c r="J269" s="183">
        <f>1</f>
        <v>1</v>
      </c>
      <c r="K269" s="183">
        <f t="shared" ref="K269:K332" si="30">4.187</f>
        <v>4.1870000000000003</v>
      </c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68"/>
      <c r="AD269" s="19"/>
      <c r="AE269" s="184"/>
      <c r="AF269" s="183" t="e">
        <f t="shared" ref="AF269:AF332" si="31">F269/G269*(D269-E269)+H269*I269/G269/J269/K269</f>
        <v>#NAME?</v>
      </c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68"/>
      <c r="AQ269" s="168"/>
      <c r="AR269" s="182"/>
      <c r="AS269" s="183"/>
      <c r="AT269" s="183"/>
      <c r="AU269" s="183"/>
      <c r="AW269" s="51"/>
      <c r="AX269" s="51"/>
      <c r="AY269" s="51"/>
      <c r="AZ269" s="51"/>
    </row>
    <row r="270" spans="1:52" s="158" customFormat="1" ht="15" customHeight="1" x14ac:dyDescent="0.3">
      <c r="A270" s="19"/>
      <c r="B270" s="182"/>
      <c r="C270" s="183">
        <f t="shared" si="26"/>
        <v>25.900000000000098</v>
      </c>
      <c r="D270" s="202" t="e">
        <f>15+[2]!STEPLOAD(5)</f>
        <v>#NAME?</v>
      </c>
      <c r="E270" s="183" t="e">
        <f t="shared" si="27"/>
        <v>#NAME?</v>
      </c>
      <c r="F270" s="183">
        <f t="shared" si="28"/>
        <v>0.5</v>
      </c>
      <c r="G270" s="183">
        <f>5</f>
        <v>5</v>
      </c>
      <c r="H270" s="183">
        <f>60</f>
        <v>60</v>
      </c>
      <c r="I270" s="183">
        <f t="shared" si="29"/>
        <v>0.9</v>
      </c>
      <c r="J270" s="183">
        <f>1</f>
        <v>1</v>
      </c>
      <c r="K270" s="183">
        <f t="shared" si="30"/>
        <v>4.1870000000000003</v>
      </c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68"/>
      <c r="AD270" s="19"/>
      <c r="AE270" s="184"/>
      <c r="AF270" s="183" t="e">
        <f t="shared" si="31"/>
        <v>#NAME?</v>
      </c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68"/>
      <c r="AQ270" s="168"/>
      <c r="AR270" s="182"/>
      <c r="AS270" s="183"/>
      <c r="AT270" s="183"/>
      <c r="AU270" s="183"/>
      <c r="AW270" s="51"/>
      <c r="AX270" s="51"/>
      <c r="AY270" s="51"/>
      <c r="AZ270" s="51"/>
    </row>
    <row r="271" spans="1:52" s="158" customFormat="1" ht="15" customHeight="1" x14ac:dyDescent="0.3">
      <c r="A271" s="19"/>
      <c r="B271" s="182"/>
      <c r="C271" s="183">
        <f t="shared" si="26"/>
        <v>26.000000000000099</v>
      </c>
      <c r="D271" s="202" t="e">
        <f>15+[2]!STEPLOAD(5)</f>
        <v>#NAME?</v>
      </c>
      <c r="E271" s="183" t="e">
        <f t="shared" si="27"/>
        <v>#NAME?</v>
      </c>
      <c r="F271" s="183">
        <f t="shared" si="28"/>
        <v>0.5</v>
      </c>
      <c r="G271" s="183">
        <f>5</f>
        <v>5</v>
      </c>
      <c r="H271" s="183">
        <f>60</f>
        <v>60</v>
      </c>
      <c r="I271" s="183">
        <f t="shared" si="29"/>
        <v>0.9</v>
      </c>
      <c r="J271" s="183">
        <f>1</f>
        <v>1</v>
      </c>
      <c r="K271" s="183">
        <f t="shared" si="30"/>
        <v>4.1870000000000003</v>
      </c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68"/>
      <c r="AD271" s="19"/>
      <c r="AE271" s="184"/>
      <c r="AF271" s="183" t="e">
        <f t="shared" si="31"/>
        <v>#NAME?</v>
      </c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68"/>
      <c r="AQ271" s="168"/>
      <c r="AR271" s="182"/>
      <c r="AS271" s="183"/>
      <c r="AT271" s="183"/>
      <c r="AU271" s="183"/>
      <c r="AW271" s="51"/>
      <c r="AX271" s="51"/>
      <c r="AY271" s="51"/>
      <c r="AZ271" s="51"/>
    </row>
    <row r="272" spans="1:52" s="158" customFormat="1" ht="15" customHeight="1" x14ac:dyDescent="0.3">
      <c r="A272" s="19"/>
      <c r="B272" s="182"/>
      <c r="C272" s="183">
        <f t="shared" si="26"/>
        <v>26.100000000000101</v>
      </c>
      <c r="D272" s="202" t="e">
        <f>15+[2]!STEPLOAD(5)</f>
        <v>#NAME?</v>
      </c>
      <c r="E272" s="183" t="e">
        <f t="shared" si="27"/>
        <v>#NAME?</v>
      </c>
      <c r="F272" s="183">
        <f t="shared" si="28"/>
        <v>0.5</v>
      </c>
      <c r="G272" s="183">
        <f>5</f>
        <v>5</v>
      </c>
      <c r="H272" s="183">
        <f>60</f>
        <v>60</v>
      </c>
      <c r="I272" s="183">
        <f t="shared" si="29"/>
        <v>0.9</v>
      </c>
      <c r="J272" s="183">
        <f>1</f>
        <v>1</v>
      </c>
      <c r="K272" s="183">
        <f t="shared" si="30"/>
        <v>4.1870000000000003</v>
      </c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68"/>
      <c r="AD272" s="19"/>
      <c r="AE272" s="184"/>
      <c r="AF272" s="183" t="e">
        <f t="shared" si="31"/>
        <v>#NAME?</v>
      </c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68"/>
      <c r="AQ272" s="168"/>
      <c r="AR272" s="182"/>
      <c r="AS272" s="183"/>
      <c r="AT272" s="183"/>
      <c r="AU272" s="183"/>
      <c r="AW272" s="51"/>
      <c r="AX272" s="51"/>
      <c r="AY272" s="51"/>
      <c r="AZ272" s="51"/>
    </row>
    <row r="273" spans="1:52" s="158" customFormat="1" ht="15" customHeight="1" x14ac:dyDescent="0.3">
      <c r="A273" s="19"/>
      <c r="B273" s="182"/>
      <c r="C273" s="183">
        <f t="shared" si="26"/>
        <v>26.200000000000102</v>
      </c>
      <c r="D273" s="202" t="e">
        <f>15+[2]!STEPLOAD(5)</f>
        <v>#NAME?</v>
      </c>
      <c r="E273" s="183" t="e">
        <f t="shared" si="27"/>
        <v>#NAME?</v>
      </c>
      <c r="F273" s="183">
        <f t="shared" si="28"/>
        <v>0.5</v>
      </c>
      <c r="G273" s="183">
        <f>5</f>
        <v>5</v>
      </c>
      <c r="H273" s="183">
        <f>60</f>
        <v>60</v>
      </c>
      <c r="I273" s="183">
        <f t="shared" si="29"/>
        <v>0.9</v>
      </c>
      <c r="J273" s="183">
        <f>1</f>
        <v>1</v>
      </c>
      <c r="K273" s="183">
        <f t="shared" si="30"/>
        <v>4.1870000000000003</v>
      </c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68"/>
      <c r="AD273" s="19"/>
      <c r="AE273" s="184"/>
      <c r="AF273" s="183" t="e">
        <f t="shared" si="31"/>
        <v>#NAME?</v>
      </c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68"/>
      <c r="AQ273" s="168"/>
      <c r="AR273" s="182"/>
      <c r="AS273" s="183"/>
      <c r="AT273" s="183"/>
      <c r="AU273" s="183"/>
      <c r="AW273" s="51"/>
      <c r="AX273" s="51"/>
      <c r="AY273" s="51"/>
      <c r="AZ273" s="51"/>
    </row>
    <row r="274" spans="1:52" s="158" customFormat="1" ht="15" customHeight="1" x14ac:dyDescent="0.3">
      <c r="A274" s="19"/>
      <c r="B274" s="182"/>
      <c r="C274" s="183">
        <f t="shared" si="26"/>
        <v>26.300000000000104</v>
      </c>
      <c r="D274" s="202" t="e">
        <f>15+[2]!STEPLOAD(5)</f>
        <v>#NAME?</v>
      </c>
      <c r="E274" s="183" t="e">
        <f t="shared" si="27"/>
        <v>#NAME?</v>
      </c>
      <c r="F274" s="183">
        <f t="shared" si="28"/>
        <v>0.5</v>
      </c>
      <c r="G274" s="183">
        <f>5</f>
        <v>5</v>
      </c>
      <c r="H274" s="183">
        <f>60</f>
        <v>60</v>
      </c>
      <c r="I274" s="183">
        <f t="shared" si="29"/>
        <v>0.9</v>
      </c>
      <c r="J274" s="183">
        <f>1</f>
        <v>1</v>
      </c>
      <c r="K274" s="183">
        <f t="shared" si="30"/>
        <v>4.1870000000000003</v>
      </c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68"/>
      <c r="AD274" s="19"/>
      <c r="AE274" s="184"/>
      <c r="AF274" s="183" t="e">
        <f t="shared" si="31"/>
        <v>#NAME?</v>
      </c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68"/>
      <c r="AQ274" s="168"/>
      <c r="AR274" s="182"/>
      <c r="AS274" s="183"/>
      <c r="AT274" s="183"/>
      <c r="AU274" s="183"/>
      <c r="AW274" s="51"/>
      <c r="AX274" s="51"/>
      <c r="AY274" s="51"/>
      <c r="AZ274" s="51"/>
    </row>
    <row r="275" spans="1:52" s="158" customFormat="1" ht="15" customHeight="1" x14ac:dyDescent="0.3">
      <c r="A275" s="19"/>
      <c r="B275" s="182"/>
      <c r="C275" s="183">
        <f t="shared" si="26"/>
        <v>26.400000000000105</v>
      </c>
      <c r="D275" s="202" t="e">
        <f>15+[2]!STEPLOAD(5)</f>
        <v>#NAME?</v>
      </c>
      <c r="E275" s="183" t="e">
        <f t="shared" si="27"/>
        <v>#NAME?</v>
      </c>
      <c r="F275" s="183">
        <f t="shared" si="28"/>
        <v>0.5</v>
      </c>
      <c r="G275" s="183">
        <f>5</f>
        <v>5</v>
      </c>
      <c r="H275" s="183">
        <f>60</f>
        <v>60</v>
      </c>
      <c r="I275" s="183">
        <f t="shared" si="29"/>
        <v>0.9</v>
      </c>
      <c r="J275" s="183">
        <f>1</f>
        <v>1</v>
      </c>
      <c r="K275" s="183">
        <f t="shared" si="30"/>
        <v>4.1870000000000003</v>
      </c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68"/>
      <c r="AD275" s="19"/>
      <c r="AE275" s="184"/>
      <c r="AF275" s="183" t="e">
        <f t="shared" si="31"/>
        <v>#NAME?</v>
      </c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68"/>
      <c r="AQ275" s="168"/>
      <c r="AR275" s="182"/>
      <c r="AS275" s="183"/>
      <c r="AT275" s="183"/>
      <c r="AU275" s="183"/>
      <c r="AW275" s="51"/>
      <c r="AX275" s="51"/>
      <c r="AY275" s="51"/>
      <c r="AZ275" s="51"/>
    </row>
    <row r="276" spans="1:52" s="158" customFormat="1" ht="15" customHeight="1" x14ac:dyDescent="0.3">
      <c r="A276" s="19"/>
      <c r="B276" s="182"/>
      <c r="C276" s="183">
        <f t="shared" si="26"/>
        <v>26.500000000000107</v>
      </c>
      <c r="D276" s="202" t="e">
        <f>15+[2]!STEPLOAD(5)</f>
        <v>#NAME?</v>
      </c>
      <c r="E276" s="183" t="e">
        <f t="shared" si="27"/>
        <v>#NAME?</v>
      </c>
      <c r="F276" s="183">
        <f t="shared" si="28"/>
        <v>0.5</v>
      </c>
      <c r="G276" s="183">
        <f>5</f>
        <v>5</v>
      </c>
      <c r="H276" s="183">
        <f>60</f>
        <v>60</v>
      </c>
      <c r="I276" s="183">
        <f t="shared" si="29"/>
        <v>0.9</v>
      </c>
      <c r="J276" s="183">
        <f>1</f>
        <v>1</v>
      </c>
      <c r="K276" s="183">
        <f t="shared" si="30"/>
        <v>4.1870000000000003</v>
      </c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68"/>
      <c r="AD276" s="19"/>
      <c r="AE276" s="184"/>
      <c r="AF276" s="183" t="e">
        <f t="shared" si="31"/>
        <v>#NAME?</v>
      </c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68"/>
      <c r="AQ276" s="168"/>
      <c r="AR276" s="182"/>
      <c r="AS276" s="183"/>
      <c r="AT276" s="183"/>
      <c r="AU276" s="183"/>
      <c r="AW276" s="51"/>
      <c r="AX276" s="51"/>
      <c r="AY276" s="51"/>
      <c r="AZ276" s="51"/>
    </row>
    <row r="277" spans="1:52" s="158" customFormat="1" ht="15" customHeight="1" x14ac:dyDescent="0.3">
      <c r="A277" s="19"/>
      <c r="B277" s="182"/>
      <c r="C277" s="183">
        <f t="shared" si="26"/>
        <v>26.600000000000108</v>
      </c>
      <c r="D277" s="202" t="e">
        <f>15+[2]!STEPLOAD(5)</f>
        <v>#NAME?</v>
      </c>
      <c r="E277" s="183" t="e">
        <f t="shared" si="27"/>
        <v>#NAME?</v>
      </c>
      <c r="F277" s="183">
        <f t="shared" si="28"/>
        <v>0.5</v>
      </c>
      <c r="G277" s="183">
        <f>5</f>
        <v>5</v>
      </c>
      <c r="H277" s="183">
        <f>60</f>
        <v>60</v>
      </c>
      <c r="I277" s="183">
        <f t="shared" si="29"/>
        <v>0.9</v>
      </c>
      <c r="J277" s="183">
        <f>1</f>
        <v>1</v>
      </c>
      <c r="K277" s="183">
        <f t="shared" si="30"/>
        <v>4.1870000000000003</v>
      </c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68"/>
      <c r="AD277" s="19"/>
      <c r="AE277" s="184"/>
      <c r="AF277" s="183" t="e">
        <f t="shared" si="31"/>
        <v>#NAME?</v>
      </c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68"/>
      <c r="AQ277" s="168"/>
      <c r="AR277" s="182"/>
      <c r="AS277" s="183"/>
      <c r="AT277" s="183"/>
      <c r="AU277" s="183"/>
      <c r="AW277" s="51"/>
      <c r="AX277" s="51"/>
      <c r="AY277" s="51"/>
      <c r="AZ277" s="51"/>
    </row>
    <row r="278" spans="1:52" s="158" customFormat="1" ht="15" customHeight="1" x14ac:dyDescent="0.3">
      <c r="A278" s="19"/>
      <c r="B278" s="182"/>
      <c r="C278" s="183">
        <f t="shared" si="26"/>
        <v>26.700000000000109</v>
      </c>
      <c r="D278" s="202" t="e">
        <f>15+[2]!STEPLOAD(5)</f>
        <v>#NAME?</v>
      </c>
      <c r="E278" s="183" t="e">
        <f t="shared" si="27"/>
        <v>#NAME?</v>
      </c>
      <c r="F278" s="183">
        <f t="shared" si="28"/>
        <v>0.5</v>
      </c>
      <c r="G278" s="183">
        <f>5</f>
        <v>5</v>
      </c>
      <c r="H278" s="183">
        <f>60</f>
        <v>60</v>
      </c>
      <c r="I278" s="183">
        <f t="shared" si="29"/>
        <v>0.9</v>
      </c>
      <c r="J278" s="183">
        <f>1</f>
        <v>1</v>
      </c>
      <c r="K278" s="183">
        <f t="shared" si="30"/>
        <v>4.1870000000000003</v>
      </c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68"/>
      <c r="AD278" s="19"/>
      <c r="AE278" s="184"/>
      <c r="AF278" s="183" t="e">
        <f t="shared" si="31"/>
        <v>#NAME?</v>
      </c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68"/>
      <c r="AQ278" s="168"/>
      <c r="AR278" s="182"/>
      <c r="AS278" s="183"/>
      <c r="AT278" s="183"/>
      <c r="AU278" s="183"/>
      <c r="AW278" s="51"/>
      <c r="AX278" s="51"/>
      <c r="AY278" s="51"/>
      <c r="AZ278" s="51"/>
    </row>
    <row r="279" spans="1:52" s="158" customFormat="1" ht="15" customHeight="1" x14ac:dyDescent="0.3">
      <c r="A279" s="19"/>
      <c r="B279" s="182"/>
      <c r="C279" s="183">
        <f t="shared" si="26"/>
        <v>26.800000000000111</v>
      </c>
      <c r="D279" s="202" t="e">
        <f>15+[2]!STEPLOAD(5)</f>
        <v>#NAME?</v>
      </c>
      <c r="E279" s="183" t="e">
        <f t="shared" si="27"/>
        <v>#NAME?</v>
      </c>
      <c r="F279" s="183">
        <f t="shared" si="28"/>
        <v>0.5</v>
      </c>
      <c r="G279" s="183">
        <f>5</f>
        <v>5</v>
      </c>
      <c r="H279" s="183">
        <f>60</f>
        <v>60</v>
      </c>
      <c r="I279" s="183">
        <f t="shared" si="29"/>
        <v>0.9</v>
      </c>
      <c r="J279" s="183">
        <f>1</f>
        <v>1</v>
      </c>
      <c r="K279" s="183">
        <f t="shared" si="30"/>
        <v>4.1870000000000003</v>
      </c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68"/>
      <c r="AD279" s="19"/>
      <c r="AE279" s="184"/>
      <c r="AF279" s="183" t="e">
        <f t="shared" si="31"/>
        <v>#NAME?</v>
      </c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68"/>
      <c r="AQ279" s="168"/>
      <c r="AR279" s="182"/>
      <c r="AS279" s="183"/>
      <c r="AT279" s="183"/>
      <c r="AU279" s="183"/>
      <c r="AW279" s="51"/>
      <c r="AX279" s="51"/>
      <c r="AY279" s="51"/>
      <c r="AZ279" s="51"/>
    </row>
    <row r="280" spans="1:52" s="158" customFormat="1" ht="15" customHeight="1" x14ac:dyDescent="0.3">
      <c r="A280" s="19"/>
      <c r="B280" s="182"/>
      <c r="C280" s="183">
        <f t="shared" si="26"/>
        <v>26.900000000000112</v>
      </c>
      <c r="D280" s="202" t="e">
        <f>15+[2]!STEPLOAD(5)</f>
        <v>#NAME?</v>
      </c>
      <c r="E280" s="183" t="e">
        <f t="shared" si="27"/>
        <v>#NAME?</v>
      </c>
      <c r="F280" s="183">
        <f t="shared" si="28"/>
        <v>0.5</v>
      </c>
      <c r="G280" s="183">
        <f>5</f>
        <v>5</v>
      </c>
      <c r="H280" s="183">
        <f>60</f>
        <v>60</v>
      </c>
      <c r="I280" s="183">
        <f t="shared" si="29"/>
        <v>0.9</v>
      </c>
      <c r="J280" s="183">
        <f>1</f>
        <v>1</v>
      </c>
      <c r="K280" s="183">
        <f t="shared" si="30"/>
        <v>4.1870000000000003</v>
      </c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68"/>
      <c r="AD280" s="19"/>
      <c r="AE280" s="184"/>
      <c r="AF280" s="183" t="e">
        <f t="shared" si="31"/>
        <v>#NAME?</v>
      </c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68"/>
      <c r="AQ280" s="168"/>
      <c r="AR280" s="182"/>
      <c r="AS280" s="183"/>
      <c r="AT280" s="183"/>
      <c r="AU280" s="183"/>
      <c r="AW280" s="51"/>
      <c r="AX280" s="51"/>
      <c r="AY280" s="51"/>
      <c r="AZ280" s="51"/>
    </row>
    <row r="281" spans="1:52" s="158" customFormat="1" ht="15" customHeight="1" x14ac:dyDescent="0.3">
      <c r="A281" s="19"/>
      <c r="B281" s="182"/>
      <c r="C281" s="183">
        <f t="shared" si="26"/>
        <v>27.000000000000114</v>
      </c>
      <c r="D281" s="202" t="e">
        <f>15+[2]!STEPLOAD(5)</f>
        <v>#NAME?</v>
      </c>
      <c r="E281" s="183" t="e">
        <f t="shared" si="27"/>
        <v>#NAME?</v>
      </c>
      <c r="F281" s="183">
        <f t="shared" si="28"/>
        <v>0.5</v>
      </c>
      <c r="G281" s="183">
        <f>5</f>
        <v>5</v>
      </c>
      <c r="H281" s="183">
        <f>60</f>
        <v>60</v>
      </c>
      <c r="I281" s="183">
        <f t="shared" si="29"/>
        <v>0.9</v>
      </c>
      <c r="J281" s="183">
        <f>1</f>
        <v>1</v>
      </c>
      <c r="K281" s="183">
        <f t="shared" si="30"/>
        <v>4.1870000000000003</v>
      </c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68"/>
      <c r="AD281" s="19"/>
      <c r="AE281" s="184"/>
      <c r="AF281" s="183" t="e">
        <f t="shared" si="31"/>
        <v>#NAME?</v>
      </c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68"/>
      <c r="AQ281" s="168"/>
      <c r="AR281" s="182"/>
      <c r="AS281" s="183"/>
      <c r="AT281" s="183"/>
      <c r="AU281" s="183"/>
      <c r="AW281" s="51"/>
      <c r="AX281" s="51"/>
      <c r="AY281" s="51"/>
      <c r="AZ281" s="51"/>
    </row>
    <row r="282" spans="1:52" s="158" customFormat="1" ht="15" customHeight="1" x14ac:dyDescent="0.3">
      <c r="A282" s="19"/>
      <c r="B282" s="182"/>
      <c r="C282" s="183">
        <f t="shared" si="26"/>
        <v>27.100000000000115</v>
      </c>
      <c r="D282" s="202" t="e">
        <f>15+[2]!STEPLOAD(5)</f>
        <v>#NAME?</v>
      </c>
      <c r="E282" s="183" t="e">
        <f t="shared" si="27"/>
        <v>#NAME?</v>
      </c>
      <c r="F282" s="183">
        <f t="shared" si="28"/>
        <v>0.5</v>
      </c>
      <c r="G282" s="183">
        <f>5</f>
        <v>5</v>
      </c>
      <c r="H282" s="183">
        <f>60</f>
        <v>60</v>
      </c>
      <c r="I282" s="183">
        <f t="shared" si="29"/>
        <v>0.9</v>
      </c>
      <c r="J282" s="183">
        <f>1</f>
        <v>1</v>
      </c>
      <c r="K282" s="183">
        <f t="shared" si="30"/>
        <v>4.1870000000000003</v>
      </c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68"/>
      <c r="AD282" s="19"/>
      <c r="AE282" s="184"/>
      <c r="AF282" s="183" t="e">
        <f t="shared" si="31"/>
        <v>#NAME?</v>
      </c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68"/>
      <c r="AQ282" s="168"/>
      <c r="AR282" s="182"/>
      <c r="AS282" s="183"/>
      <c r="AT282" s="183"/>
      <c r="AU282" s="183"/>
      <c r="AW282" s="51"/>
      <c r="AX282" s="51"/>
      <c r="AY282" s="51"/>
      <c r="AZ282" s="51"/>
    </row>
    <row r="283" spans="1:52" s="158" customFormat="1" ht="15" customHeight="1" x14ac:dyDescent="0.3">
      <c r="A283" s="19"/>
      <c r="B283" s="182"/>
      <c r="C283" s="183">
        <f t="shared" si="26"/>
        <v>27.200000000000117</v>
      </c>
      <c r="D283" s="202" t="e">
        <f>15+[2]!STEPLOAD(5)</f>
        <v>#NAME?</v>
      </c>
      <c r="E283" s="183" t="e">
        <f t="shared" si="27"/>
        <v>#NAME?</v>
      </c>
      <c r="F283" s="183">
        <f t="shared" si="28"/>
        <v>0.5</v>
      </c>
      <c r="G283" s="183">
        <f>5</f>
        <v>5</v>
      </c>
      <c r="H283" s="183">
        <f>60</f>
        <v>60</v>
      </c>
      <c r="I283" s="183">
        <f t="shared" si="29"/>
        <v>0.9</v>
      </c>
      <c r="J283" s="183">
        <f>1</f>
        <v>1</v>
      </c>
      <c r="K283" s="183">
        <f t="shared" si="30"/>
        <v>4.1870000000000003</v>
      </c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68"/>
      <c r="AD283" s="19"/>
      <c r="AE283" s="184"/>
      <c r="AF283" s="183" t="e">
        <f t="shared" si="31"/>
        <v>#NAME?</v>
      </c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68"/>
      <c r="AQ283" s="168"/>
      <c r="AR283" s="182"/>
      <c r="AS283" s="183"/>
      <c r="AT283" s="183"/>
      <c r="AU283" s="183"/>
      <c r="AW283" s="51"/>
      <c r="AX283" s="51"/>
      <c r="AY283" s="51"/>
      <c r="AZ283" s="51"/>
    </row>
    <row r="284" spans="1:52" s="158" customFormat="1" ht="15" customHeight="1" x14ac:dyDescent="0.3">
      <c r="A284" s="19"/>
      <c r="B284" s="182"/>
      <c r="C284" s="183">
        <f t="shared" si="26"/>
        <v>27.300000000000118</v>
      </c>
      <c r="D284" s="202" t="e">
        <f>15+[2]!STEPLOAD(5)</f>
        <v>#NAME?</v>
      </c>
      <c r="E284" s="183" t="e">
        <f t="shared" si="27"/>
        <v>#NAME?</v>
      </c>
      <c r="F284" s="183">
        <f t="shared" si="28"/>
        <v>0.5</v>
      </c>
      <c r="G284" s="183">
        <f>5</f>
        <v>5</v>
      </c>
      <c r="H284" s="183">
        <f>60</f>
        <v>60</v>
      </c>
      <c r="I284" s="183">
        <f t="shared" si="29"/>
        <v>0.9</v>
      </c>
      <c r="J284" s="183">
        <f>1</f>
        <v>1</v>
      </c>
      <c r="K284" s="183">
        <f t="shared" si="30"/>
        <v>4.1870000000000003</v>
      </c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68"/>
      <c r="AD284" s="19"/>
      <c r="AE284" s="184"/>
      <c r="AF284" s="183" t="e">
        <f t="shared" si="31"/>
        <v>#NAME?</v>
      </c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68"/>
      <c r="AQ284" s="168"/>
      <c r="AR284" s="182"/>
      <c r="AS284" s="183"/>
      <c r="AT284" s="183"/>
      <c r="AU284" s="183"/>
      <c r="AW284" s="51"/>
      <c r="AX284" s="51"/>
      <c r="AY284" s="51"/>
      <c r="AZ284" s="51"/>
    </row>
    <row r="285" spans="1:52" s="158" customFormat="1" ht="15" customHeight="1" x14ac:dyDescent="0.3">
      <c r="A285" s="19"/>
      <c r="B285" s="182"/>
      <c r="C285" s="183">
        <f t="shared" si="26"/>
        <v>27.400000000000119</v>
      </c>
      <c r="D285" s="202" t="e">
        <f>15+[2]!STEPLOAD(5)</f>
        <v>#NAME?</v>
      </c>
      <c r="E285" s="183" t="e">
        <f t="shared" si="27"/>
        <v>#NAME?</v>
      </c>
      <c r="F285" s="183">
        <f t="shared" si="28"/>
        <v>0.5</v>
      </c>
      <c r="G285" s="183">
        <f>5</f>
        <v>5</v>
      </c>
      <c r="H285" s="183">
        <f>60</f>
        <v>60</v>
      </c>
      <c r="I285" s="183">
        <f t="shared" si="29"/>
        <v>0.9</v>
      </c>
      <c r="J285" s="183">
        <f>1</f>
        <v>1</v>
      </c>
      <c r="K285" s="183">
        <f t="shared" si="30"/>
        <v>4.1870000000000003</v>
      </c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68"/>
      <c r="AD285" s="19"/>
      <c r="AE285" s="184"/>
      <c r="AF285" s="183" t="e">
        <f t="shared" si="31"/>
        <v>#NAME?</v>
      </c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68"/>
      <c r="AQ285" s="168"/>
      <c r="AR285" s="182"/>
      <c r="AS285" s="183"/>
      <c r="AT285" s="183"/>
      <c r="AU285" s="183"/>
      <c r="AW285" s="51"/>
      <c r="AX285" s="51"/>
      <c r="AY285" s="51"/>
      <c r="AZ285" s="51"/>
    </row>
    <row r="286" spans="1:52" s="158" customFormat="1" ht="15" customHeight="1" x14ac:dyDescent="0.3">
      <c r="A286" s="19"/>
      <c r="B286" s="182"/>
      <c r="C286" s="183">
        <f t="shared" si="26"/>
        <v>27.500000000000121</v>
      </c>
      <c r="D286" s="202" t="e">
        <f>15+[2]!STEPLOAD(5)</f>
        <v>#NAME?</v>
      </c>
      <c r="E286" s="183" t="e">
        <f t="shared" si="27"/>
        <v>#NAME?</v>
      </c>
      <c r="F286" s="183">
        <f t="shared" si="28"/>
        <v>0.5</v>
      </c>
      <c r="G286" s="183">
        <f>5</f>
        <v>5</v>
      </c>
      <c r="H286" s="183">
        <f>60</f>
        <v>60</v>
      </c>
      <c r="I286" s="183">
        <f t="shared" si="29"/>
        <v>0.9</v>
      </c>
      <c r="J286" s="183">
        <f>1</f>
        <v>1</v>
      </c>
      <c r="K286" s="183">
        <f t="shared" si="30"/>
        <v>4.1870000000000003</v>
      </c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68"/>
      <c r="AD286" s="19"/>
      <c r="AE286" s="184"/>
      <c r="AF286" s="183" t="e">
        <f t="shared" si="31"/>
        <v>#NAME?</v>
      </c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68"/>
      <c r="AQ286" s="168"/>
      <c r="AR286" s="182"/>
      <c r="AS286" s="183"/>
      <c r="AT286" s="183"/>
      <c r="AU286" s="183"/>
      <c r="AW286" s="51"/>
      <c r="AX286" s="51"/>
      <c r="AY286" s="51"/>
      <c r="AZ286" s="51"/>
    </row>
    <row r="287" spans="1:52" s="158" customFormat="1" ht="15" customHeight="1" x14ac:dyDescent="0.3">
      <c r="A287" s="19"/>
      <c r="B287" s="182"/>
      <c r="C287" s="183">
        <f t="shared" si="26"/>
        <v>27.600000000000122</v>
      </c>
      <c r="D287" s="202" t="e">
        <f>15+[2]!STEPLOAD(5)</f>
        <v>#NAME?</v>
      </c>
      <c r="E287" s="183" t="e">
        <f t="shared" si="27"/>
        <v>#NAME?</v>
      </c>
      <c r="F287" s="183">
        <f t="shared" si="28"/>
        <v>0.5</v>
      </c>
      <c r="G287" s="183">
        <f>5</f>
        <v>5</v>
      </c>
      <c r="H287" s="183">
        <f>60</f>
        <v>60</v>
      </c>
      <c r="I287" s="183">
        <f t="shared" si="29"/>
        <v>0.9</v>
      </c>
      <c r="J287" s="183">
        <f>1</f>
        <v>1</v>
      </c>
      <c r="K287" s="183">
        <f t="shared" si="30"/>
        <v>4.1870000000000003</v>
      </c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68"/>
      <c r="AD287" s="19"/>
      <c r="AE287" s="184"/>
      <c r="AF287" s="183" t="e">
        <f t="shared" si="31"/>
        <v>#NAME?</v>
      </c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68"/>
      <c r="AQ287" s="168"/>
      <c r="AR287" s="182"/>
      <c r="AS287" s="183"/>
      <c r="AT287" s="183"/>
      <c r="AU287" s="183"/>
      <c r="AW287" s="51"/>
      <c r="AX287" s="51"/>
      <c r="AY287" s="51"/>
      <c r="AZ287" s="51"/>
    </row>
    <row r="288" spans="1:52" s="158" customFormat="1" ht="15" customHeight="1" x14ac:dyDescent="0.3">
      <c r="A288" s="19"/>
      <c r="B288" s="182"/>
      <c r="C288" s="183">
        <f t="shared" si="26"/>
        <v>27.700000000000124</v>
      </c>
      <c r="D288" s="202" t="e">
        <f>15+[2]!STEPLOAD(5)</f>
        <v>#NAME?</v>
      </c>
      <c r="E288" s="183" t="e">
        <f t="shared" si="27"/>
        <v>#NAME?</v>
      </c>
      <c r="F288" s="183">
        <f t="shared" si="28"/>
        <v>0.5</v>
      </c>
      <c r="G288" s="183">
        <f>5</f>
        <v>5</v>
      </c>
      <c r="H288" s="183">
        <f>60</f>
        <v>60</v>
      </c>
      <c r="I288" s="183">
        <f t="shared" si="29"/>
        <v>0.9</v>
      </c>
      <c r="J288" s="183">
        <f>1</f>
        <v>1</v>
      </c>
      <c r="K288" s="183">
        <f t="shared" si="30"/>
        <v>4.1870000000000003</v>
      </c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68"/>
      <c r="AD288" s="19"/>
      <c r="AE288" s="184"/>
      <c r="AF288" s="183" t="e">
        <f t="shared" si="31"/>
        <v>#NAME?</v>
      </c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68"/>
      <c r="AQ288" s="168"/>
      <c r="AR288" s="182"/>
      <c r="AS288" s="183"/>
      <c r="AT288" s="183"/>
      <c r="AU288" s="183"/>
      <c r="AW288" s="51"/>
      <c r="AX288" s="51"/>
      <c r="AY288" s="51"/>
      <c r="AZ288" s="51"/>
    </row>
    <row r="289" spans="1:52" s="158" customFormat="1" ht="15" customHeight="1" x14ac:dyDescent="0.3">
      <c r="A289" s="19"/>
      <c r="B289" s="182"/>
      <c r="C289" s="183">
        <f t="shared" si="26"/>
        <v>27.800000000000125</v>
      </c>
      <c r="D289" s="202" t="e">
        <f>15+[2]!STEPLOAD(5)</f>
        <v>#NAME?</v>
      </c>
      <c r="E289" s="183" t="e">
        <f t="shared" si="27"/>
        <v>#NAME?</v>
      </c>
      <c r="F289" s="183">
        <f t="shared" si="28"/>
        <v>0.5</v>
      </c>
      <c r="G289" s="183">
        <f>5</f>
        <v>5</v>
      </c>
      <c r="H289" s="183">
        <f>60</f>
        <v>60</v>
      </c>
      <c r="I289" s="183">
        <f t="shared" si="29"/>
        <v>0.9</v>
      </c>
      <c r="J289" s="183">
        <f>1</f>
        <v>1</v>
      </c>
      <c r="K289" s="183">
        <f t="shared" si="30"/>
        <v>4.1870000000000003</v>
      </c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68"/>
      <c r="AD289" s="19"/>
      <c r="AE289" s="184"/>
      <c r="AF289" s="183" t="e">
        <f t="shared" si="31"/>
        <v>#NAME?</v>
      </c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68"/>
      <c r="AQ289" s="168"/>
      <c r="AR289" s="182"/>
      <c r="AS289" s="183"/>
      <c r="AT289" s="183"/>
      <c r="AU289" s="183"/>
      <c r="AW289" s="51"/>
      <c r="AX289" s="51"/>
      <c r="AY289" s="51"/>
      <c r="AZ289" s="51"/>
    </row>
    <row r="290" spans="1:52" s="158" customFormat="1" ht="15" customHeight="1" x14ac:dyDescent="0.3">
      <c r="A290" s="19"/>
      <c r="B290" s="182"/>
      <c r="C290" s="183">
        <f t="shared" si="26"/>
        <v>27.900000000000126</v>
      </c>
      <c r="D290" s="202" t="e">
        <f>15+[2]!STEPLOAD(5)</f>
        <v>#NAME?</v>
      </c>
      <c r="E290" s="183" t="e">
        <f t="shared" si="27"/>
        <v>#NAME?</v>
      </c>
      <c r="F290" s="183">
        <f t="shared" si="28"/>
        <v>0.5</v>
      </c>
      <c r="G290" s="183">
        <f>5</f>
        <v>5</v>
      </c>
      <c r="H290" s="183">
        <f>60</f>
        <v>60</v>
      </c>
      <c r="I290" s="183">
        <f t="shared" si="29"/>
        <v>0.9</v>
      </c>
      <c r="J290" s="183">
        <f>1</f>
        <v>1</v>
      </c>
      <c r="K290" s="183">
        <f t="shared" si="30"/>
        <v>4.1870000000000003</v>
      </c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68"/>
      <c r="AD290" s="19"/>
      <c r="AE290" s="184"/>
      <c r="AF290" s="183" t="e">
        <f t="shared" si="31"/>
        <v>#NAME?</v>
      </c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68"/>
      <c r="AQ290" s="168"/>
      <c r="AR290" s="182"/>
      <c r="AS290" s="183"/>
      <c r="AT290" s="183"/>
      <c r="AU290" s="183"/>
      <c r="AW290" s="51"/>
      <c r="AX290" s="51"/>
      <c r="AY290" s="51"/>
      <c r="AZ290" s="51"/>
    </row>
    <row r="291" spans="1:52" s="158" customFormat="1" ht="15" customHeight="1" x14ac:dyDescent="0.3">
      <c r="A291" s="19"/>
      <c r="B291" s="182"/>
      <c r="C291" s="183">
        <f t="shared" si="26"/>
        <v>28.000000000000128</v>
      </c>
      <c r="D291" s="202" t="e">
        <f>15+[2]!STEPLOAD(5)</f>
        <v>#NAME?</v>
      </c>
      <c r="E291" s="183" t="e">
        <f t="shared" si="27"/>
        <v>#NAME?</v>
      </c>
      <c r="F291" s="183">
        <f t="shared" si="28"/>
        <v>0.5</v>
      </c>
      <c r="G291" s="183">
        <f>5</f>
        <v>5</v>
      </c>
      <c r="H291" s="183">
        <f>60</f>
        <v>60</v>
      </c>
      <c r="I291" s="183">
        <f t="shared" si="29"/>
        <v>0.9</v>
      </c>
      <c r="J291" s="183">
        <f>1</f>
        <v>1</v>
      </c>
      <c r="K291" s="183">
        <f t="shared" si="30"/>
        <v>4.1870000000000003</v>
      </c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68"/>
      <c r="AD291" s="19"/>
      <c r="AE291" s="184"/>
      <c r="AF291" s="183" t="e">
        <f t="shared" si="31"/>
        <v>#NAME?</v>
      </c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68"/>
      <c r="AQ291" s="168"/>
      <c r="AR291" s="182"/>
      <c r="AS291" s="183"/>
      <c r="AT291" s="183"/>
      <c r="AU291" s="183"/>
      <c r="AW291" s="51"/>
      <c r="AX291" s="51"/>
      <c r="AY291" s="51"/>
      <c r="AZ291" s="51"/>
    </row>
    <row r="292" spans="1:52" s="158" customFormat="1" ht="15" customHeight="1" x14ac:dyDescent="0.3">
      <c r="A292" s="19"/>
      <c r="B292" s="182"/>
      <c r="C292" s="183">
        <f t="shared" si="26"/>
        <v>28.100000000000129</v>
      </c>
      <c r="D292" s="202" t="e">
        <f>15+[2]!STEPLOAD(5)</f>
        <v>#NAME?</v>
      </c>
      <c r="E292" s="183" t="e">
        <f t="shared" si="27"/>
        <v>#NAME?</v>
      </c>
      <c r="F292" s="183">
        <f t="shared" si="28"/>
        <v>0.5</v>
      </c>
      <c r="G292" s="183">
        <f>5</f>
        <v>5</v>
      </c>
      <c r="H292" s="183">
        <f>60</f>
        <v>60</v>
      </c>
      <c r="I292" s="183">
        <f t="shared" si="29"/>
        <v>0.9</v>
      </c>
      <c r="J292" s="183">
        <f>1</f>
        <v>1</v>
      </c>
      <c r="K292" s="183">
        <f t="shared" si="30"/>
        <v>4.1870000000000003</v>
      </c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68"/>
      <c r="AD292" s="19"/>
      <c r="AE292" s="184"/>
      <c r="AF292" s="183" t="e">
        <f t="shared" si="31"/>
        <v>#NAME?</v>
      </c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68"/>
      <c r="AQ292" s="168"/>
      <c r="AR292" s="182"/>
      <c r="AS292" s="183"/>
      <c r="AT292" s="183"/>
      <c r="AU292" s="183"/>
      <c r="AW292" s="51"/>
      <c r="AX292" s="51"/>
      <c r="AY292" s="51"/>
      <c r="AZ292" s="51"/>
    </row>
    <row r="293" spans="1:52" s="158" customFormat="1" ht="15" customHeight="1" x14ac:dyDescent="0.3">
      <c r="A293" s="19"/>
      <c r="B293" s="182"/>
      <c r="C293" s="183">
        <f t="shared" si="26"/>
        <v>28.200000000000131</v>
      </c>
      <c r="D293" s="202" t="e">
        <f>15+[2]!STEPLOAD(5)</f>
        <v>#NAME?</v>
      </c>
      <c r="E293" s="183" t="e">
        <f t="shared" si="27"/>
        <v>#NAME?</v>
      </c>
      <c r="F293" s="183">
        <f t="shared" si="28"/>
        <v>0.5</v>
      </c>
      <c r="G293" s="183">
        <f>5</f>
        <v>5</v>
      </c>
      <c r="H293" s="183">
        <f>60</f>
        <v>60</v>
      </c>
      <c r="I293" s="183">
        <f t="shared" si="29"/>
        <v>0.9</v>
      </c>
      <c r="J293" s="183">
        <f>1</f>
        <v>1</v>
      </c>
      <c r="K293" s="183">
        <f t="shared" si="30"/>
        <v>4.1870000000000003</v>
      </c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68"/>
      <c r="AD293" s="19"/>
      <c r="AE293" s="184"/>
      <c r="AF293" s="183" t="e">
        <f t="shared" si="31"/>
        <v>#NAME?</v>
      </c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68"/>
      <c r="AQ293" s="168"/>
      <c r="AR293" s="182"/>
      <c r="AS293" s="183"/>
      <c r="AT293" s="183"/>
      <c r="AU293" s="183"/>
      <c r="AW293" s="51"/>
      <c r="AX293" s="51"/>
      <c r="AY293" s="51"/>
      <c r="AZ293" s="51"/>
    </row>
    <row r="294" spans="1:52" s="158" customFormat="1" ht="15" customHeight="1" x14ac:dyDescent="0.3">
      <c r="A294" s="19"/>
      <c r="B294" s="182"/>
      <c r="C294" s="183">
        <f t="shared" si="26"/>
        <v>28.300000000000132</v>
      </c>
      <c r="D294" s="202" t="e">
        <f>15+[2]!STEPLOAD(5)</f>
        <v>#NAME?</v>
      </c>
      <c r="E294" s="183" t="e">
        <f t="shared" si="27"/>
        <v>#NAME?</v>
      </c>
      <c r="F294" s="183">
        <f t="shared" si="28"/>
        <v>0.5</v>
      </c>
      <c r="G294" s="183">
        <f>5</f>
        <v>5</v>
      </c>
      <c r="H294" s="183">
        <f>60</f>
        <v>60</v>
      </c>
      <c r="I294" s="183">
        <f t="shared" si="29"/>
        <v>0.9</v>
      </c>
      <c r="J294" s="183">
        <f>1</f>
        <v>1</v>
      </c>
      <c r="K294" s="183">
        <f t="shared" si="30"/>
        <v>4.1870000000000003</v>
      </c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68"/>
      <c r="AD294" s="19"/>
      <c r="AE294" s="184"/>
      <c r="AF294" s="183" t="e">
        <f t="shared" si="31"/>
        <v>#NAME?</v>
      </c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68"/>
      <c r="AQ294" s="168"/>
      <c r="AR294" s="182"/>
      <c r="AS294" s="183"/>
      <c r="AT294" s="183"/>
      <c r="AU294" s="183"/>
      <c r="AW294" s="51"/>
      <c r="AX294" s="51"/>
      <c r="AY294" s="51"/>
      <c r="AZ294" s="51"/>
    </row>
    <row r="295" spans="1:52" s="158" customFormat="1" ht="15" customHeight="1" x14ac:dyDescent="0.3">
      <c r="A295" s="19"/>
      <c r="B295" s="182"/>
      <c r="C295" s="183">
        <f t="shared" si="26"/>
        <v>28.400000000000134</v>
      </c>
      <c r="D295" s="202" t="e">
        <f>15+[2]!STEPLOAD(5)</f>
        <v>#NAME?</v>
      </c>
      <c r="E295" s="183" t="e">
        <f t="shared" si="27"/>
        <v>#NAME?</v>
      </c>
      <c r="F295" s="183">
        <f t="shared" si="28"/>
        <v>0.5</v>
      </c>
      <c r="G295" s="183">
        <f>5</f>
        <v>5</v>
      </c>
      <c r="H295" s="183">
        <f>60</f>
        <v>60</v>
      </c>
      <c r="I295" s="183">
        <f t="shared" si="29"/>
        <v>0.9</v>
      </c>
      <c r="J295" s="183">
        <f>1</f>
        <v>1</v>
      </c>
      <c r="K295" s="183">
        <f t="shared" si="30"/>
        <v>4.1870000000000003</v>
      </c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68"/>
      <c r="AD295" s="19"/>
      <c r="AE295" s="184"/>
      <c r="AF295" s="183" t="e">
        <f t="shared" si="31"/>
        <v>#NAME?</v>
      </c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68"/>
      <c r="AQ295" s="168"/>
      <c r="AR295" s="182"/>
      <c r="AS295" s="183"/>
      <c r="AT295" s="183"/>
      <c r="AU295" s="183"/>
      <c r="AW295" s="51"/>
      <c r="AX295" s="51"/>
      <c r="AY295" s="51"/>
      <c r="AZ295" s="51"/>
    </row>
    <row r="296" spans="1:52" s="158" customFormat="1" ht="15" customHeight="1" x14ac:dyDescent="0.3">
      <c r="A296" s="19"/>
      <c r="B296" s="182"/>
      <c r="C296" s="183">
        <f t="shared" si="26"/>
        <v>28.500000000000135</v>
      </c>
      <c r="D296" s="202" t="e">
        <f>15+[2]!STEPLOAD(5)</f>
        <v>#NAME?</v>
      </c>
      <c r="E296" s="183" t="e">
        <f t="shared" si="27"/>
        <v>#NAME?</v>
      </c>
      <c r="F296" s="183">
        <f t="shared" si="28"/>
        <v>0.5</v>
      </c>
      <c r="G296" s="183">
        <f>5</f>
        <v>5</v>
      </c>
      <c r="H296" s="183">
        <f>60</f>
        <v>60</v>
      </c>
      <c r="I296" s="183">
        <f t="shared" si="29"/>
        <v>0.9</v>
      </c>
      <c r="J296" s="183">
        <f>1</f>
        <v>1</v>
      </c>
      <c r="K296" s="183">
        <f t="shared" si="30"/>
        <v>4.1870000000000003</v>
      </c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68"/>
      <c r="AD296" s="19"/>
      <c r="AE296" s="184"/>
      <c r="AF296" s="183" t="e">
        <f t="shared" si="31"/>
        <v>#NAME?</v>
      </c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68"/>
      <c r="AQ296" s="168"/>
      <c r="AR296" s="182"/>
      <c r="AS296" s="183"/>
      <c r="AT296" s="183"/>
      <c r="AU296" s="183"/>
      <c r="AW296" s="51"/>
      <c r="AX296" s="51"/>
      <c r="AY296" s="51"/>
      <c r="AZ296" s="51"/>
    </row>
    <row r="297" spans="1:52" s="158" customFormat="1" ht="15" customHeight="1" x14ac:dyDescent="0.3">
      <c r="A297" s="19"/>
      <c r="B297" s="182"/>
      <c r="C297" s="183">
        <f t="shared" si="26"/>
        <v>28.600000000000136</v>
      </c>
      <c r="D297" s="202" t="e">
        <f>15+[2]!STEPLOAD(5)</f>
        <v>#NAME?</v>
      </c>
      <c r="E297" s="183" t="e">
        <f t="shared" si="27"/>
        <v>#NAME?</v>
      </c>
      <c r="F297" s="183">
        <f t="shared" si="28"/>
        <v>0.5</v>
      </c>
      <c r="G297" s="183">
        <f>5</f>
        <v>5</v>
      </c>
      <c r="H297" s="183">
        <f>60</f>
        <v>60</v>
      </c>
      <c r="I297" s="183">
        <f t="shared" si="29"/>
        <v>0.9</v>
      </c>
      <c r="J297" s="183">
        <f>1</f>
        <v>1</v>
      </c>
      <c r="K297" s="183">
        <f t="shared" si="30"/>
        <v>4.1870000000000003</v>
      </c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68"/>
      <c r="AD297" s="19"/>
      <c r="AE297" s="184"/>
      <c r="AF297" s="183" t="e">
        <f t="shared" si="31"/>
        <v>#NAME?</v>
      </c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68"/>
      <c r="AQ297" s="168"/>
      <c r="AR297" s="182"/>
      <c r="AS297" s="183"/>
      <c r="AT297" s="183"/>
      <c r="AU297" s="183"/>
      <c r="AW297" s="51"/>
      <c r="AX297" s="51"/>
      <c r="AY297" s="51"/>
      <c r="AZ297" s="51"/>
    </row>
    <row r="298" spans="1:52" s="158" customFormat="1" ht="15" customHeight="1" x14ac:dyDescent="0.3">
      <c r="A298" s="19"/>
      <c r="B298" s="182"/>
      <c r="C298" s="183">
        <f t="shared" si="26"/>
        <v>28.700000000000138</v>
      </c>
      <c r="D298" s="202" t="e">
        <f>15+[2]!STEPLOAD(5)</f>
        <v>#NAME?</v>
      </c>
      <c r="E298" s="183" t="e">
        <f t="shared" si="27"/>
        <v>#NAME?</v>
      </c>
      <c r="F298" s="183">
        <f t="shared" si="28"/>
        <v>0.5</v>
      </c>
      <c r="G298" s="183">
        <f>5</f>
        <v>5</v>
      </c>
      <c r="H298" s="183">
        <f>60</f>
        <v>60</v>
      </c>
      <c r="I298" s="183">
        <f t="shared" si="29"/>
        <v>0.9</v>
      </c>
      <c r="J298" s="183">
        <f>1</f>
        <v>1</v>
      </c>
      <c r="K298" s="183">
        <f t="shared" si="30"/>
        <v>4.1870000000000003</v>
      </c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68"/>
      <c r="AD298" s="19"/>
      <c r="AE298" s="184"/>
      <c r="AF298" s="183" t="e">
        <f t="shared" si="31"/>
        <v>#NAME?</v>
      </c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68"/>
      <c r="AQ298" s="168"/>
      <c r="AR298" s="182"/>
      <c r="AS298" s="183"/>
      <c r="AT298" s="183"/>
      <c r="AU298" s="183"/>
      <c r="AW298" s="51"/>
      <c r="AX298" s="51"/>
      <c r="AY298" s="51"/>
      <c r="AZ298" s="51"/>
    </row>
    <row r="299" spans="1:52" s="158" customFormat="1" ht="15" customHeight="1" x14ac:dyDescent="0.3">
      <c r="A299" s="19"/>
      <c r="B299" s="182"/>
      <c r="C299" s="183">
        <f t="shared" si="26"/>
        <v>28.800000000000139</v>
      </c>
      <c r="D299" s="202" t="e">
        <f>15+[2]!STEPLOAD(5)</f>
        <v>#NAME?</v>
      </c>
      <c r="E299" s="183" t="e">
        <f t="shared" si="27"/>
        <v>#NAME?</v>
      </c>
      <c r="F299" s="183">
        <f t="shared" si="28"/>
        <v>0.5</v>
      </c>
      <c r="G299" s="183">
        <f>5</f>
        <v>5</v>
      </c>
      <c r="H299" s="183">
        <f>60</f>
        <v>60</v>
      </c>
      <c r="I299" s="183">
        <f t="shared" si="29"/>
        <v>0.9</v>
      </c>
      <c r="J299" s="183">
        <f>1</f>
        <v>1</v>
      </c>
      <c r="K299" s="183">
        <f t="shared" si="30"/>
        <v>4.1870000000000003</v>
      </c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68"/>
      <c r="AD299" s="19"/>
      <c r="AE299" s="184"/>
      <c r="AF299" s="183" t="e">
        <f t="shared" si="31"/>
        <v>#NAME?</v>
      </c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68"/>
      <c r="AQ299" s="168"/>
      <c r="AR299" s="182"/>
      <c r="AS299" s="183"/>
      <c r="AT299" s="183"/>
      <c r="AU299" s="183"/>
      <c r="AW299" s="51"/>
      <c r="AX299" s="51"/>
      <c r="AY299" s="51"/>
      <c r="AZ299" s="51"/>
    </row>
    <row r="300" spans="1:52" s="158" customFormat="1" ht="15" customHeight="1" x14ac:dyDescent="0.3">
      <c r="A300" s="19"/>
      <c r="B300" s="182"/>
      <c r="C300" s="183">
        <f t="shared" si="26"/>
        <v>28.900000000000141</v>
      </c>
      <c r="D300" s="202" t="e">
        <f>15+[2]!STEPLOAD(5)</f>
        <v>#NAME?</v>
      </c>
      <c r="E300" s="183" t="e">
        <f t="shared" si="27"/>
        <v>#NAME?</v>
      </c>
      <c r="F300" s="183">
        <f t="shared" si="28"/>
        <v>0.5</v>
      </c>
      <c r="G300" s="183">
        <f>5</f>
        <v>5</v>
      </c>
      <c r="H300" s="183">
        <f>60</f>
        <v>60</v>
      </c>
      <c r="I300" s="183">
        <f t="shared" si="29"/>
        <v>0.9</v>
      </c>
      <c r="J300" s="183">
        <f>1</f>
        <v>1</v>
      </c>
      <c r="K300" s="183">
        <f t="shared" si="30"/>
        <v>4.1870000000000003</v>
      </c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68"/>
      <c r="AD300" s="19"/>
      <c r="AE300" s="184"/>
      <c r="AF300" s="183" t="e">
        <f t="shared" si="31"/>
        <v>#NAME?</v>
      </c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68"/>
      <c r="AQ300" s="168"/>
      <c r="AR300" s="182"/>
      <c r="AS300" s="183"/>
      <c r="AT300" s="183"/>
      <c r="AU300" s="183"/>
      <c r="AW300" s="51"/>
      <c r="AX300" s="51"/>
      <c r="AY300" s="51"/>
      <c r="AZ300" s="51"/>
    </row>
    <row r="301" spans="1:52" s="158" customFormat="1" ht="15" customHeight="1" x14ac:dyDescent="0.3">
      <c r="A301" s="19"/>
      <c r="B301" s="182"/>
      <c r="C301" s="183">
        <f t="shared" si="26"/>
        <v>29.000000000000142</v>
      </c>
      <c r="D301" s="202" t="e">
        <f>15+[2]!STEPLOAD(5)</f>
        <v>#NAME?</v>
      </c>
      <c r="E301" s="183" t="e">
        <f t="shared" si="27"/>
        <v>#NAME?</v>
      </c>
      <c r="F301" s="183">
        <f t="shared" si="28"/>
        <v>0.5</v>
      </c>
      <c r="G301" s="183">
        <f>5</f>
        <v>5</v>
      </c>
      <c r="H301" s="183">
        <f>60</f>
        <v>60</v>
      </c>
      <c r="I301" s="183">
        <f t="shared" si="29"/>
        <v>0.9</v>
      </c>
      <c r="J301" s="183">
        <f>1</f>
        <v>1</v>
      </c>
      <c r="K301" s="183">
        <f t="shared" si="30"/>
        <v>4.1870000000000003</v>
      </c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68"/>
      <c r="AD301" s="19"/>
      <c r="AE301" s="184"/>
      <c r="AF301" s="183" t="e">
        <f t="shared" si="31"/>
        <v>#NAME?</v>
      </c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68"/>
      <c r="AQ301" s="168"/>
      <c r="AR301" s="182"/>
      <c r="AS301" s="183"/>
      <c r="AT301" s="183"/>
      <c r="AU301" s="183"/>
      <c r="AW301" s="51"/>
      <c r="AX301" s="51"/>
      <c r="AY301" s="51"/>
      <c r="AZ301" s="51"/>
    </row>
    <row r="302" spans="1:52" s="158" customFormat="1" ht="15" customHeight="1" x14ac:dyDescent="0.3">
      <c r="A302" s="19"/>
      <c r="B302" s="182"/>
      <c r="C302" s="183">
        <f t="shared" si="26"/>
        <v>29.100000000000144</v>
      </c>
      <c r="D302" s="202" t="e">
        <f>15+[2]!STEPLOAD(5)</f>
        <v>#NAME?</v>
      </c>
      <c r="E302" s="183" t="e">
        <f t="shared" si="27"/>
        <v>#NAME?</v>
      </c>
      <c r="F302" s="183">
        <f t="shared" si="28"/>
        <v>0.5</v>
      </c>
      <c r="G302" s="183">
        <f>5</f>
        <v>5</v>
      </c>
      <c r="H302" s="183">
        <f>60</f>
        <v>60</v>
      </c>
      <c r="I302" s="183">
        <f t="shared" si="29"/>
        <v>0.9</v>
      </c>
      <c r="J302" s="183">
        <f>1</f>
        <v>1</v>
      </c>
      <c r="K302" s="183">
        <f t="shared" si="30"/>
        <v>4.1870000000000003</v>
      </c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68"/>
      <c r="AD302" s="19"/>
      <c r="AE302" s="184"/>
      <c r="AF302" s="183" t="e">
        <f t="shared" si="31"/>
        <v>#NAME?</v>
      </c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68"/>
      <c r="AQ302" s="168"/>
      <c r="AR302" s="182"/>
      <c r="AS302" s="183"/>
      <c r="AT302" s="183"/>
      <c r="AU302" s="183"/>
      <c r="AW302" s="51"/>
      <c r="AX302" s="51"/>
      <c r="AY302" s="51"/>
      <c r="AZ302" s="51"/>
    </row>
    <row r="303" spans="1:52" s="158" customFormat="1" ht="15" customHeight="1" x14ac:dyDescent="0.3">
      <c r="A303" s="19"/>
      <c r="B303" s="182"/>
      <c r="C303" s="183">
        <f t="shared" si="26"/>
        <v>29.200000000000145</v>
      </c>
      <c r="D303" s="202" t="e">
        <f>15+[2]!STEPLOAD(5)</f>
        <v>#NAME?</v>
      </c>
      <c r="E303" s="183" t="e">
        <f t="shared" si="27"/>
        <v>#NAME?</v>
      </c>
      <c r="F303" s="183">
        <f t="shared" si="28"/>
        <v>0.5</v>
      </c>
      <c r="G303" s="183">
        <f>5</f>
        <v>5</v>
      </c>
      <c r="H303" s="183">
        <f>60</f>
        <v>60</v>
      </c>
      <c r="I303" s="183">
        <f t="shared" si="29"/>
        <v>0.9</v>
      </c>
      <c r="J303" s="183">
        <f>1</f>
        <v>1</v>
      </c>
      <c r="K303" s="183">
        <f t="shared" si="30"/>
        <v>4.1870000000000003</v>
      </c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68"/>
      <c r="AD303" s="19"/>
      <c r="AE303" s="184"/>
      <c r="AF303" s="183" t="e">
        <f t="shared" si="31"/>
        <v>#NAME?</v>
      </c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68"/>
      <c r="AQ303" s="168"/>
      <c r="AR303" s="182"/>
      <c r="AS303" s="183"/>
      <c r="AT303" s="183"/>
      <c r="AU303" s="183"/>
      <c r="AW303" s="51"/>
      <c r="AX303" s="51"/>
      <c r="AY303" s="51"/>
      <c r="AZ303" s="51"/>
    </row>
    <row r="304" spans="1:52" s="158" customFormat="1" ht="15" customHeight="1" x14ac:dyDescent="0.3">
      <c r="A304" s="19"/>
      <c r="B304" s="182"/>
      <c r="C304" s="183">
        <f t="shared" si="26"/>
        <v>29.300000000000146</v>
      </c>
      <c r="D304" s="202" t="e">
        <f>15+[2]!STEPLOAD(5)</f>
        <v>#NAME?</v>
      </c>
      <c r="E304" s="183" t="e">
        <f t="shared" si="27"/>
        <v>#NAME?</v>
      </c>
      <c r="F304" s="183">
        <f t="shared" si="28"/>
        <v>0.5</v>
      </c>
      <c r="G304" s="183">
        <f>5</f>
        <v>5</v>
      </c>
      <c r="H304" s="183">
        <f>60</f>
        <v>60</v>
      </c>
      <c r="I304" s="183">
        <f t="shared" si="29"/>
        <v>0.9</v>
      </c>
      <c r="J304" s="183">
        <f>1</f>
        <v>1</v>
      </c>
      <c r="K304" s="183">
        <f t="shared" si="30"/>
        <v>4.1870000000000003</v>
      </c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68"/>
      <c r="AD304" s="19"/>
      <c r="AE304" s="184"/>
      <c r="AF304" s="183" t="e">
        <f t="shared" si="31"/>
        <v>#NAME?</v>
      </c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68"/>
      <c r="AQ304" s="168"/>
      <c r="AR304" s="182"/>
      <c r="AS304" s="183"/>
      <c r="AT304" s="183"/>
      <c r="AU304" s="183"/>
      <c r="AW304" s="51"/>
      <c r="AX304" s="51"/>
      <c r="AY304" s="51"/>
      <c r="AZ304" s="51"/>
    </row>
    <row r="305" spans="1:52" s="158" customFormat="1" ht="15" customHeight="1" x14ac:dyDescent="0.3">
      <c r="A305" s="19"/>
      <c r="B305" s="182"/>
      <c r="C305" s="183">
        <f t="shared" si="26"/>
        <v>29.400000000000148</v>
      </c>
      <c r="D305" s="202" t="e">
        <f>15+[2]!STEPLOAD(5)</f>
        <v>#NAME?</v>
      </c>
      <c r="E305" s="183" t="e">
        <f t="shared" si="27"/>
        <v>#NAME?</v>
      </c>
      <c r="F305" s="183">
        <f t="shared" si="28"/>
        <v>0.5</v>
      </c>
      <c r="G305" s="183">
        <f>5</f>
        <v>5</v>
      </c>
      <c r="H305" s="183">
        <f>60</f>
        <v>60</v>
      </c>
      <c r="I305" s="183">
        <f t="shared" si="29"/>
        <v>0.9</v>
      </c>
      <c r="J305" s="183">
        <f>1</f>
        <v>1</v>
      </c>
      <c r="K305" s="183">
        <f t="shared" si="30"/>
        <v>4.1870000000000003</v>
      </c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68"/>
      <c r="AD305" s="19"/>
      <c r="AE305" s="184"/>
      <c r="AF305" s="183" t="e">
        <f t="shared" si="31"/>
        <v>#NAME?</v>
      </c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68"/>
      <c r="AQ305" s="168"/>
      <c r="AR305" s="182"/>
      <c r="AS305" s="183"/>
      <c r="AT305" s="183"/>
      <c r="AU305" s="183"/>
      <c r="AW305" s="51"/>
      <c r="AX305" s="51"/>
      <c r="AY305" s="51"/>
      <c r="AZ305" s="51"/>
    </row>
    <row r="306" spans="1:52" s="158" customFormat="1" ht="15" customHeight="1" x14ac:dyDescent="0.3">
      <c r="A306" s="19"/>
      <c r="B306" s="182"/>
      <c r="C306" s="183">
        <f t="shared" si="26"/>
        <v>29.500000000000149</v>
      </c>
      <c r="D306" s="202" t="e">
        <f>15+[2]!STEPLOAD(5)</f>
        <v>#NAME?</v>
      </c>
      <c r="E306" s="183" t="e">
        <f t="shared" si="27"/>
        <v>#NAME?</v>
      </c>
      <c r="F306" s="183">
        <f t="shared" si="28"/>
        <v>0.5</v>
      </c>
      <c r="G306" s="183">
        <f>5</f>
        <v>5</v>
      </c>
      <c r="H306" s="183">
        <f>60</f>
        <v>60</v>
      </c>
      <c r="I306" s="183">
        <f t="shared" si="29"/>
        <v>0.9</v>
      </c>
      <c r="J306" s="183">
        <f>1</f>
        <v>1</v>
      </c>
      <c r="K306" s="183">
        <f t="shared" si="30"/>
        <v>4.1870000000000003</v>
      </c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68"/>
      <c r="AD306" s="19"/>
      <c r="AE306" s="184"/>
      <c r="AF306" s="183" t="e">
        <f t="shared" si="31"/>
        <v>#NAME?</v>
      </c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68"/>
      <c r="AQ306" s="168"/>
      <c r="AR306" s="182"/>
      <c r="AS306" s="183"/>
      <c r="AT306" s="183"/>
      <c r="AU306" s="183"/>
      <c r="AW306" s="51"/>
      <c r="AX306" s="51"/>
      <c r="AY306" s="51"/>
      <c r="AZ306" s="51"/>
    </row>
    <row r="307" spans="1:52" s="158" customFormat="1" ht="15" customHeight="1" x14ac:dyDescent="0.3">
      <c r="A307" s="19"/>
      <c r="B307" s="182"/>
      <c r="C307" s="183">
        <f t="shared" si="26"/>
        <v>29.600000000000151</v>
      </c>
      <c r="D307" s="202" t="e">
        <f>15+[2]!STEPLOAD(5)</f>
        <v>#NAME?</v>
      </c>
      <c r="E307" s="183" t="e">
        <f t="shared" si="27"/>
        <v>#NAME?</v>
      </c>
      <c r="F307" s="183">
        <f t="shared" si="28"/>
        <v>0.5</v>
      </c>
      <c r="G307" s="183">
        <f>5</f>
        <v>5</v>
      </c>
      <c r="H307" s="183">
        <f>60</f>
        <v>60</v>
      </c>
      <c r="I307" s="183">
        <f t="shared" si="29"/>
        <v>0.9</v>
      </c>
      <c r="J307" s="183">
        <f>1</f>
        <v>1</v>
      </c>
      <c r="K307" s="183">
        <f t="shared" si="30"/>
        <v>4.1870000000000003</v>
      </c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68"/>
      <c r="AD307" s="19"/>
      <c r="AE307" s="184"/>
      <c r="AF307" s="183" t="e">
        <f t="shared" si="31"/>
        <v>#NAME?</v>
      </c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68"/>
      <c r="AQ307" s="168"/>
      <c r="AR307" s="182"/>
      <c r="AS307" s="183"/>
      <c r="AT307" s="183"/>
      <c r="AU307" s="183"/>
      <c r="AW307" s="51"/>
      <c r="AX307" s="51"/>
      <c r="AY307" s="51"/>
      <c r="AZ307" s="51"/>
    </row>
    <row r="308" spans="1:52" s="158" customFormat="1" ht="15" customHeight="1" x14ac:dyDescent="0.3">
      <c r="A308" s="19"/>
      <c r="B308" s="182"/>
      <c r="C308" s="183">
        <f t="shared" si="26"/>
        <v>29.700000000000152</v>
      </c>
      <c r="D308" s="202" t="e">
        <f>15+[2]!STEPLOAD(5)</f>
        <v>#NAME?</v>
      </c>
      <c r="E308" s="183" t="e">
        <f t="shared" si="27"/>
        <v>#NAME?</v>
      </c>
      <c r="F308" s="183">
        <f t="shared" si="28"/>
        <v>0.5</v>
      </c>
      <c r="G308" s="183">
        <f>5</f>
        <v>5</v>
      </c>
      <c r="H308" s="183">
        <f>60</f>
        <v>60</v>
      </c>
      <c r="I308" s="183">
        <f t="shared" si="29"/>
        <v>0.9</v>
      </c>
      <c r="J308" s="183">
        <f>1</f>
        <v>1</v>
      </c>
      <c r="K308" s="183">
        <f t="shared" si="30"/>
        <v>4.1870000000000003</v>
      </c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68"/>
      <c r="AD308" s="19"/>
      <c r="AE308" s="184"/>
      <c r="AF308" s="183" t="e">
        <f t="shared" si="31"/>
        <v>#NAME?</v>
      </c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68"/>
      <c r="AQ308" s="168"/>
      <c r="AR308" s="182"/>
      <c r="AS308" s="183"/>
      <c r="AT308" s="183"/>
      <c r="AU308" s="183"/>
      <c r="AW308" s="51"/>
      <c r="AX308" s="51"/>
      <c r="AY308" s="51"/>
      <c r="AZ308" s="51"/>
    </row>
    <row r="309" spans="1:52" s="158" customFormat="1" ht="15" customHeight="1" x14ac:dyDescent="0.3">
      <c r="A309" s="19"/>
      <c r="B309" s="182"/>
      <c r="C309" s="183">
        <f t="shared" si="26"/>
        <v>29.800000000000153</v>
      </c>
      <c r="D309" s="202" t="e">
        <f>15+[2]!STEPLOAD(5)</f>
        <v>#NAME?</v>
      </c>
      <c r="E309" s="183" t="e">
        <f t="shared" si="27"/>
        <v>#NAME?</v>
      </c>
      <c r="F309" s="183">
        <f t="shared" si="28"/>
        <v>0.5</v>
      </c>
      <c r="G309" s="183">
        <f>5</f>
        <v>5</v>
      </c>
      <c r="H309" s="183">
        <f>60</f>
        <v>60</v>
      </c>
      <c r="I309" s="183">
        <f t="shared" si="29"/>
        <v>0.9</v>
      </c>
      <c r="J309" s="183">
        <f>1</f>
        <v>1</v>
      </c>
      <c r="K309" s="183">
        <f t="shared" si="30"/>
        <v>4.1870000000000003</v>
      </c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68"/>
      <c r="AD309" s="19"/>
      <c r="AE309" s="184"/>
      <c r="AF309" s="183" t="e">
        <f t="shared" si="31"/>
        <v>#NAME?</v>
      </c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68"/>
      <c r="AQ309" s="168"/>
      <c r="AR309" s="182"/>
      <c r="AS309" s="183"/>
      <c r="AT309" s="183"/>
      <c r="AU309" s="183"/>
      <c r="AW309" s="51"/>
      <c r="AX309" s="51"/>
      <c r="AY309" s="51"/>
      <c r="AZ309" s="51"/>
    </row>
    <row r="310" spans="1:52" s="158" customFormat="1" ht="15" customHeight="1" x14ac:dyDescent="0.3">
      <c r="A310" s="19"/>
      <c r="B310" s="182"/>
      <c r="C310" s="183">
        <f t="shared" si="26"/>
        <v>29.900000000000155</v>
      </c>
      <c r="D310" s="202" t="e">
        <f>15+[2]!STEPLOAD(5)</f>
        <v>#NAME?</v>
      </c>
      <c r="E310" s="183" t="e">
        <f t="shared" si="27"/>
        <v>#NAME?</v>
      </c>
      <c r="F310" s="183">
        <f t="shared" si="28"/>
        <v>0.5</v>
      </c>
      <c r="G310" s="183">
        <f>5</f>
        <v>5</v>
      </c>
      <c r="H310" s="183">
        <f>60</f>
        <v>60</v>
      </c>
      <c r="I310" s="183">
        <f t="shared" si="29"/>
        <v>0.9</v>
      </c>
      <c r="J310" s="183">
        <f>1</f>
        <v>1</v>
      </c>
      <c r="K310" s="183">
        <f t="shared" si="30"/>
        <v>4.1870000000000003</v>
      </c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68"/>
      <c r="AD310" s="19"/>
      <c r="AE310" s="184"/>
      <c r="AF310" s="183" t="e">
        <f t="shared" si="31"/>
        <v>#NAME?</v>
      </c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68"/>
      <c r="AQ310" s="168"/>
      <c r="AR310" s="182"/>
      <c r="AS310" s="183"/>
      <c r="AT310" s="183"/>
      <c r="AU310" s="183"/>
      <c r="AW310" s="51"/>
      <c r="AX310" s="51"/>
      <c r="AY310" s="51"/>
      <c r="AZ310" s="51"/>
    </row>
    <row r="311" spans="1:52" s="158" customFormat="1" ht="15" customHeight="1" x14ac:dyDescent="0.3">
      <c r="A311" s="19"/>
      <c r="B311" s="182"/>
      <c r="C311" s="183">
        <f t="shared" si="26"/>
        <v>30.000000000000156</v>
      </c>
      <c r="D311" s="202" t="e">
        <f>15+[2]!STEPLOAD(5)</f>
        <v>#NAME?</v>
      </c>
      <c r="E311" s="183" t="e">
        <f t="shared" si="27"/>
        <v>#NAME?</v>
      </c>
      <c r="F311" s="183">
        <f t="shared" si="28"/>
        <v>0.5</v>
      </c>
      <c r="G311" s="183">
        <f>5</f>
        <v>5</v>
      </c>
      <c r="H311" s="183">
        <f>60</f>
        <v>60</v>
      </c>
      <c r="I311" s="183">
        <f t="shared" si="29"/>
        <v>0.9</v>
      </c>
      <c r="J311" s="183">
        <f>1</f>
        <v>1</v>
      </c>
      <c r="K311" s="183">
        <f t="shared" si="30"/>
        <v>4.1870000000000003</v>
      </c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68"/>
      <c r="AD311" s="19"/>
      <c r="AE311" s="184"/>
      <c r="AF311" s="183" t="e">
        <f t="shared" si="31"/>
        <v>#NAME?</v>
      </c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68"/>
      <c r="AQ311" s="168"/>
      <c r="AR311" s="182"/>
      <c r="AS311" s="183"/>
      <c r="AT311" s="183"/>
      <c r="AU311" s="183"/>
      <c r="AW311" s="51"/>
      <c r="AX311" s="51"/>
      <c r="AY311" s="51"/>
      <c r="AZ311" s="51"/>
    </row>
    <row r="312" spans="1:52" s="158" customFormat="1" ht="15" customHeight="1" x14ac:dyDescent="0.3">
      <c r="A312" s="19"/>
      <c r="B312" s="182"/>
      <c r="C312" s="183">
        <f t="shared" si="26"/>
        <v>30.100000000000158</v>
      </c>
      <c r="D312" s="202" t="e">
        <f>15+[2]!STEPLOAD(5)</f>
        <v>#NAME?</v>
      </c>
      <c r="E312" s="183" t="e">
        <f t="shared" si="27"/>
        <v>#NAME?</v>
      </c>
      <c r="F312" s="183">
        <f t="shared" si="28"/>
        <v>0.5</v>
      </c>
      <c r="G312" s="183">
        <f>5</f>
        <v>5</v>
      </c>
      <c r="H312" s="183">
        <f>60</f>
        <v>60</v>
      </c>
      <c r="I312" s="183">
        <f t="shared" si="29"/>
        <v>0.9</v>
      </c>
      <c r="J312" s="183">
        <f>1</f>
        <v>1</v>
      </c>
      <c r="K312" s="183">
        <f t="shared" si="30"/>
        <v>4.1870000000000003</v>
      </c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68"/>
      <c r="AD312" s="19"/>
      <c r="AE312" s="184"/>
      <c r="AF312" s="183" t="e">
        <f t="shared" si="31"/>
        <v>#NAME?</v>
      </c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68"/>
      <c r="AQ312" s="168"/>
      <c r="AR312" s="182"/>
      <c r="AS312" s="183"/>
      <c r="AT312" s="183"/>
      <c r="AU312" s="183"/>
      <c r="AW312" s="51"/>
      <c r="AX312" s="51"/>
      <c r="AY312" s="51"/>
      <c r="AZ312" s="51"/>
    </row>
    <row r="313" spans="1:52" s="158" customFormat="1" ht="15" customHeight="1" x14ac:dyDescent="0.3">
      <c r="A313" s="19"/>
      <c r="B313" s="182"/>
      <c r="C313" s="183">
        <f t="shared" si="26"/>
        <v>30.200000000000159</v>
      </c>
      <c r="D313" s="202" t="e">
        <f>15+[2]!STEPLOAD(5)</f>
        <v>#NAME?</v>
      </c>
      <c r="E313" s="183" t="e">
        <f t="shared" si="27"/>
        <v>#NAME?</v>
      </c>
      <c r="F313" s="183">
        <f t="shared" si="28"/>
        <v>0.5</v>
      </c>
      <c r="G313" s="183">
        <f>5</f>
        <v>5</v>
      </c>
      <c r="H313" s="183">
        <f>60</f>
        <v>60</v>
      </c>
      <c r="I313" s="183">
        <f t="shared" si="29"/>
        <v>0.9</v>
      </c>
      <c r="J313" s="183">
        <f>1</f>
        <v>1</v>
      </c>
      <c r="K313" s="183">
        <f t="shared" si="30"/>
        <v>4.1870000000000003</v>
      </c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68"/>
      <c r="AD313" s="19"/>
      <c r="AE313" s="184"/>
      <c r="AF313" s="183" t="e">
        <f t="shared" si="31"/>
        <v>#NAME?</v>
      </c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68"/>
      <c r="AQ313" s="168"/>
      <c r="AR313" s="182"/>
      <c r="AS313" s="183"/>
      <c r="AT313" s="183"/>
      <c r="AU313" s="183"/>
      <c r="AW313" s="51"/>
      <c r="AX313" s="51"/>
      <c r="AY313" s="51"/>
      <c r="AZ313" s="51"/>
    </row>
    <row r="314" spans="1:52" s="158" customFormat="1" ht="15" customHeight="1" x14ac:dyDescent="0.3">
      <c r="A314" s="19"/>
      <c r="B314" s="182"/>
      <c r="C314" s="183">
        <f t="shared" si="26"/>
        <v>30.300000000000161</v>
      </c>
      <c r="D314" s="202" t="e">
        <f>15+[2]!STEPLOAD(5)</f>
        <v>#NAME?</v>
      </c>
      <c r="E314" s="183" t="e">
        <f t="shared" si="27"/>
        <v>#NAME?</v>
      </c>
      <c r="F314" s="183">
        <f t="shared" si="28"/>
        <v>0.5</v>
      </c>
      <c r="G314" s="183">
        <f>5</f>
        <v>5</v>
      </c>
      <c r="H314" s="183">
        <f>60</f>
        <v>60</v>
      </c>
      <c r="I314" s="183">
        <f t="shared" si="29"/>
        <v>0.9</v>
      </c>
      <c r="J314" s="183">
        <f>1</f>
        <v>1</v>
      </c>
      <c r="K314" s="183">
        <f t="shared" si="30"/>
        <v>4.1870000000000003</v>
      </c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68"/>
      <c r="AD314" s="19"/>
      <c r="AE314" s="184"/>
      <c r="AF314" s="183" t="e">
        <f t="shared" si="31"/>
        <v>#NAME?</v>
      </c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68"/>
      <c r="AQ314" s="168"/>
      <c r="AR314" s="182"/>
      <c r="AS314" s="183"/>
      <c r="AT314" s="183"/>
      <c r="AU314" s="183"/>
      <c r="AW314" s="51"/>
      <c r="AX314" s="51"/>
      <c r="AY314" s="51"/>
      <c r="AZ314" s="51"/>
    </row>
    <row r="315" spans="1:52" s="158" customFormat="1" ht="15" customHeight="1" x14ac:dyDescent="0.3">
      <c r="A315" s="19"/>
      <c r="B315" s="182"/>
      <c r="C315" s="183">
        <f t="shared" si="26"/>
        <v>30.400000000000162</v>
      </c>
      <c r="D315" s="202" t="e">
        <f>15+[2]!STEPLOAD(5)</f>
        <v>#NAME?</v>
      </c>
      <c r="E315" s="183" t="e">
        <f t="shared" si="27"/>
        <v>#NAME?</v>
      </c>
      <c r="F315" s="183">
        <f t="shared" si="28"/>
        <v>0.5</v>
      </c>
      <c r="G315" s="183">
        <f>5</f>
        <v>5</v>
      </c>
      <c r="H315" s="183">
        <f>60</f>
        <v>60</v>
      </c>
      <c r="I315" s="183">
        <f t="shared" si="29"/>
        <v>0.9</v>
      </c>
      <c r="J315" s="183">
        <f>1</f>
        <v>1</v>
      </c>
      <c r="K315" s="183">
        <f t="shared" si="30"/>
        <v>4.1870000000000003</v>
      </c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68"/>
      <c r="AD315" s="19"/>
      <c r="AE315" s="184"/>
      <c r="AF315" s="183" t="e">
        <f t="shared" si="31"/>
        <v>#NAME?</v>
      </c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68"/>
      <c r="AQ315" s="168"/>
      <c r="AR315" s="182"/>
      <c r="AS315" s="183"/>
      <c r="AT315" s="183"/>
      <c r="AU315" s="183"/>
      <c r="AW315" s="51"/>
      <c r="AX315" s="51"/>
      <c r="AY315" s="51"/>
      <c r="AZ315" s="51"/>
    </row>
    <row r="316" spans="1:52" s="158" customFormat="1" ht="15" customHeight="1" x14ac:dyDescent="0.3">
      <c r="A316" s="19"/>
      <c r="B316" s="182"/>
      <c r="C316" s="183">
        <f t="shared" si="26"/>
        <v>30.500000000000163</v>
      </c>
      <c r="D316" s="202" t="e">
        <f>15+[2]!STEPLOAD(5)</f>
        <v>#NAME?</v>
      </c>
      <c r="E316" s="183" t="e">
        <f t="shared" si="27"/>
        <v>#NAME?</v>
      </c>
      <c r="F316" s="183">
        <f t="shared" si="28"/>
        <v>0.5</v>
      </c>
      <c r="G316" s="183">
        <f>5</f>
        <v>5</v>
      </c>
      <c r="H316" s="183">
        <f>60</f>
        <v>60</v>
      </c>
      <c r="I316" s="183">
        <f t="shared" si="29"/>
        <v>0.9</v>
      </c>
      <c r="J316" s="183">
        <f>1</f>
        <v>1</v>
      </c>
      <c r="K316" s="183">
        <f t="shared" si="30"/>
        <v>4.1870000000000003</v>
      </c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68"/>
      <c r="AD316" s="19"/>
      <c r="AE316" s="184"/>
      <c r="AF316" s="183" t="e">
        <f t="shared" si="31"/>
        <v>#NAME?</v>
      </c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68"/>
      <c r="AQ316" s="168"/>
      <c r="AR316" s="182"/>
      <c r="AS316" s="183"/>
      <c r="AT316" s="183"/>
      <c r="AU316" s="183"/>
      <c r="AW316" s="51"/>
      <c r="AX316" s="51"/>
      <c r="AY316" s="51"/>
      <c r="AZ316" s="51"/>
    </row>
    <row r="317" spans="1:52" s="158" customFormat="1" ht="15" customHeight="1" x14ac:dyDescent="0.3">
      <c r="A317" s="19"/>
      <c r="B317" s="182"/>
      <c r="C317" s="183">
        <f t="shared" si="26"/>
        <v>30.600000000000165</v>
      </c>
      <c r="D317" s="202" t="e">
        <f>15+[2]!STEPLOAD(5)</f>
        <v>#NAME?</v>
      </c>
      <c r="E317" s="183" t="e">
        <f t="shared" si="27"/>
        <v>#NAME?</v>
      </c>
      <c r="F317" s="183">
        <f t="shared" si="28"/>
        <v>0.5</v>
      </c>
      <c r="G317" s="183">
        <f>5</f>
        <v>5</v>
      </c>
      <c r="H317" s="183">
        <f>60</f>
        <v>60</v>
      </c>
      <c r="I317" s="183">
        <f t="shared" si="29"/>
        <v>0.9</v>
      </c>
      <c r="J317" s="183">
        <f>1</f>
        <v>1</v>
      </c>
      <c r="K317" s="183">
        <f t="shared" si="30"/>
        <v>4.1870000000000003</v>
      </c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68"/>
      <c r="AD317" s="19"/>
      <c r="AE317" s="184"/>
      <c r="AF317" s="183" t="e">
        <f t="shared" si="31"/>
        <v>#NAME?</v>
      </c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68"/>
      <c r="AQ317" s="168"/>
      <c r="AR317" s="182"/>
      <c r="AS317" s="183"/>
      <c r="AT317" s="183"/>
      <c r="AU317" s="183"/>
      <c r="AW317" s="51"/>
      <c r="AX317" s="51"/>
      <c r="AY317" s="51"/>
      <c r="AZ317" s="51"/>
    </row>
    <row r="318" spans="1:52" s="158" customFormat="1" ht="15" customHeight="1" x14ac:dyDescent="0.3">
      <c r="A318" s="19"/>
      <c r="B318" s="182"/>
      <c r="C318" s="183">
        <f t="shared" si="26"/>
        <v>30.700000000000166</v>
      </c>
      <c r="D318" s="202" t="e">
        <f>15+[2]!STEPLOAD(5)</f>
        <v>#NAME?</v>
      </c>
      <c r="E318" s="183" t="e">
        <f t="shared" si="27"/>
        <v>#NAME?</v>
      </c>
      <c r="F318" s="183">
        <f t="shared" si="28"/>
        <v>0.5</v>
      </c>
      <c r="G318" s="183">
        <f>5</f>
        <v>5</v>
      </c>
      <c r="H318" s="183">
        <f>60</f>
        <v>60</v>
      </c>
      <c r="I318" s="183">
        <f t="shared" si="29"/>
        <v>0.9</v>
      </c>
      <c r="J318" s="183">
        <f>1</f>
        <v>1</v>
      </c>
      <c r="K318" s="183">
        <f t="shared" si="30"/>
        <v>4.1870000000000003</v>
      </c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68"/>
      <c r="AD318" s="19"/>
      <c r="AE318" s="184"/>
      <c r="AF318" s="183" t="e">
        <f t="shared" si="31"/>
        <v>#NAME?</v>
      </c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68"/>
      <c r="AQ318" s="168"/>
      <c r="AR318" s="182"/>
      <c r="AS318" s="183"/>
      <c r="AT318" s="183"/>
      <c r="AU318" s="183"/>
      <c r="AW318" s="51"/>
      <c r="AX318" s="51"/>
      <c r="AY318" s="51"/>
      <c r="AZ318" s="51"/>
    </row>
    <row r="319" spans="1:52" s="158" customFormat="1" ht="15" customHeight="1" x14ac:dyDescent="0.3">
      <c r="A319" s="19"/>
      <c r="B319" s="182"/>
      <c r="C319" s="183">
        <f t="shared" si="26"/>
        <v>30.800000000000168</v>
      </c>
      <c r="D319" s="202" t="e">
        <f>15+[2]!STEPLOAD(5)</f>
        <v>#NAME?</v>
      </c>
      <c r="E319" s="183" t="e">
        <f t="shared" si="27"/>
        <v>#NAME?</v>
      </c>
      <c r="F319" s="183">
        <f t="shared" si="28"/>
        <v>0.5</v>
      </c>
      <c r="G319" s="183">
        <f>5</f>
        <v>5</v>
      </c>
      <c r="H319" s="183">
        <f>60</f>
        <v>60</v>
      </c>
      <c r="I319" s="183">
        <f t="shared" si="29"/>
        <v>0.9</v>
      </c>
      <c r="J319" s="183">
        <f>1</f>
        <v>1</v>
      </c>
      <c r="K319" s="183">
        <f t="shared" si="30"/>
        <v>4.1870000000000003</v>
      </c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68"/>
      <c r="AD319" s="19"/>
      <c r="AE319" s="184"/>
      <c r="AF319" s="183" t="e">
        <f t="shared" si="31"/>
        <v>#NAME?</v>
      </c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68"/>
      <c r="AQ319" s="168"/>
      <c r="AR319" s="182"/>
      <c r="AS319" s="183"/>
      <c r="AT319" s="183"/>
      <c r="AU319" s="183"/>
      <c r="AW319" s="51"/>
      <c r="AX319" s="51"/>
      <c r="AY319" s="51"/>
      <c r="AZ319" s="51"/>
    </row>
    <row r="320" spans="1:52" s="158" customFormat="1" ht="15" customHeight="1" x14ac:dyDescent="0.3">
      <c r="A320" s="19"/>
      <c r="B320" s="182"/>
      <c r="C320" s="183">
        <f t="shared" si="26"/>
        <v>30.900000000000169</v>
      </c>
      <c r="D320" s="202" t="e">
        <f>15+[2]!STEPLOAD(5)</f>
        <v>#NAME?</v>
      </c>
      <c r="E320" s="183" t="e">
        <f t="shared" si="27"/>
        <v>#NAME?</v>
      </c>
      <c r="F320" s="183">
        <f t="shared" si="28"/>
        <v>0.5</v>
      </c>
      <c r="G320" s="183">
        <f>5</f>
        <v>5</v>
      </c>
      <c r="H320" s="183">
        <f>60</f>
        <v>60</v>
      </c>
      <c r="I320" s="183">
        <f t="shared" si="29"/>
        <v>0.9</v>
      </c>
      <c r="J320" s="183">
        <f>1</f>
        <v>1</v>
      </c>
      <c r="K320" s="183">
        <f t="shared" si="30"/>
        <v>4.1870000000000003</v>
      </c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68"/>
      <c r="AD320" s="19"/>
      <c r="AE320" s="184"/>
      <c r="AF320" s="183" t="e">
        <f t="shared" si="31"/>
        <v>#NAME?</v>
      </c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68"/>
      <c r="AQ320" s="168"/>
      <c r="AR320" s="182"/>
      <c r="AS320" s="183"/>
      <c r="AT320" s="183"/>
      <c r="AU320" s="183"/>
      <c r="AW320" s="51"/>
      <c r="AX320" s="51"/>
      <c r="AY320" s="51"/>
      <c r="AZ320" s="51"/>
    </row>
    <row r="321" spans="1:52" s="158" customFormat="1" ht="15" customHeight="1" x14ac:dyDescent="0.3">
      <c r="A321" s="19"/>
      <c r="B321" s="182"/>
      <c r="C321" s="183">
        <f t="shared" si="26"/>
        <v>31.000000000000171</v>
      </c>
      <c r="D321" s="202" t="e">
        <f>15+[2]!STEPLOAD(5)</f>
        <v>#NAME?</v>
      </c>
      <c r="E321" s="183" t="e">
        <f t="shared" si="27"/>
        <v>#NAME?</v>
      </c>
      <c r="F321" s="183">
        <f t="shared" si="28"/>
        <v>0.5</v>
      </c>
      <c r="G321" s="183">
        <f>5</f>
        <v>5</v>
      </c>
      <c r="H321" s="183">
        <f>60</f>
        <v>60</v>
      </c>
      <c r="I321" s="183">
        <f t="shared" si="29"/>
        <v>0.9</v>
      </c>
      <c r="J321" s="183">
        <f>1</f>
        <v>1</v>
      </c>
      <c r="K321" s="183">
        <f t="shared" si="30"/>
        <v>4.1870000000000003</v>
      </c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68"/>
      <c r="AD321" s="19"/>
      <c r="AE321" s="184"/>
      <c r="AF321" s="183" t="e">
        <f t="shared" si="31"/>
        <v>#NAME?</v>
      </c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68"/>
      <c r="AQ321" s="168"/>
      <c r="AR321" s="182"/>
      <c r="AS321" s="183"/>
      <c r="AT321" s="183"/>
      <c r="AU321" s="183"/>
      <c r="AW321" s="51"/>
      <c r="AX321" s="51"/>
      <c r="AY321" s="51"/>
      <c r="AZ321" s="51"/>
    </row>
    <row r="322" spans="1:52" s="158" customFormat="1" ht="15" customHeight="1" x14ac:dyDescent="0.3">
      <c r="A322" s="19"/>
      <c r="B322" s="182"/>
      <c r="C322" s="183">
        <f t="shared" si="26"/>
        <v>31.100000000000172</v>
      </c>
      <c r="D322" s="202" t="e">
        <f>15+[2]!STEPLOAD(5)</f>
        <v>#NAME?</v>
      </c>
      <c r="E322" s="183" t="e">
        <f t="shared" si="27"/>
        <v>#NAME?</v>
      </c>
      <c r="F322" s="183">
        <f t="shared" si="28"/>
        <v>0.5</v>
      </c>
      <c r="G322" s="183">
        <f>5</f>
        <v>5</v>
      </c>
      <c r="H322" s="183">
        <f>60</f>
        <v>60</v>
      </c>
      <c r="I322" s="183">
        <f t="shared" si="29"/>
        <v>0.9</v>
      </c>
      <c r="J322" s="183">
        <f>1</f>
        <v>1</v>
      </c>
      <c r="K322" s="183">
        <f t="shared" si="30"/>
        <v>4.1870000000000003</v>
      </c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68"/>
      <c r="AD322" s="19"/>
      <c r="AE322" s="184"/>
      <c r="AF322" s="183" t="e">
        <f t="shared" si="31"/>
        <v>#NAME?</v>
      </c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68"/>
      <c r="AQ322" s="168"/>
      <c r="AR322" s="182"/>
      <c r="AS322" s="183"/>
      <c r="AT322" s="183"/>
      <c r="AU322" s="183"/>
      <c r="AW322" s="51"/>
      <c r="AX322" s="51"/>
      <c r="AY322" s="51"/>
      <c r="AZ322" s="51"/>
    </row>
    <row r="323" spans="1:52" s="158" customFormat="1" ht="15" customHeight="1" x14ac:dyDescent="0.3">
      <c r="A323" s="19"/>
      <c r="B323" s="182"/>
      <c r="C323" s="183">
        <f t="shared" si="26"/>
        <v>31.200000000000173</v>
      </c>
      <c r="D323" s="202" t="e">
        <f>15+[2]!STEPLOAD(5)</f>
        <v>#NAME?</v>
      </c>
      <c r="E323" s="183" t="e">
        <f t="shared" si="27"/>
        <v>#NAME?</v>
      </c>
      <c r="F323" s="183">
        <f t="shared" si="28"/>
        <v>0.5</v>
      </c>
      <c r="G323" s="183">
        <f>5</f>
        <v>5</v>
      </c>
      <c r="H323" s="183">
        <f>60</f>
        <v>60</v>
      </c>
      <c r="I323" s="183">
        <f t="shared" si="29"/>
        <v>0.9</v>
      </c>
      <c r="J323" s="183">
        <f>1</f>
        <v>1</v>
      </c>
      <c r="K323" s="183">
        <f t="shared" si="30"/>
        <v>4.1870000000000003</v>
      </c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68"/>
      <c r="AD323" s="19"/>
      <c r="AE323" s="184"/>
      <c r="AF323" s="183" t="e">
        <f t="shared" si="31"/>
        <v>#NAME?</v>
      </c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68"/>
      <c r="AQ323" s="168"/>
      <c r="AR323" s="182"/>
      <c r="AS323" s="183"/>
      <c r="AT323" s="183"/>
      <c r="AU323" s="183"/>
      <c r="AW323" s="51"/>
      <c r="AX323" s="51"/>
      <c r="AY323" s="51"/>
      <c r="AZ323" s="51"/>
    </row>
    <row r="324" spans="1:52" s="158" customFormat="1" ht="15" customHeight="1" x14ac:dyDescent="0.3">
      <c r="A324" s="19"/>
      <c r="B324" s="182"/>
      <c r="C324" s="183">
        <f t="shared" si="26"/>
        <v>31.300000000000175</v>
      </c>
      <c r="D324" s="202" t="e">
        <f>15+[2]!STEPLOAD(5)</f>
        <v>#NAME?</v>
      </c>
      <c r="E324" s="183" t="e">
        <f t="shared" si="27"/>
        <v>#NAME?</v>
      </c>
      <c r="F324" s="183">
        <f t="shared" si="28"/>
        <v>0.5</v>
      </c>
      <c r="G324" s="183">
        <f>5</f>
        <v>5</v>
      </c>
      <c r="H324" s="183">
        <f>60</f>
        <v>60</v>
      </c>
      <c r="I324" s="183">
        <f t="shared" si="29"/>
        <v>0.9</v>
      </c>
      <c r="J324" s="183">
        <f>1</f>
        <v>1</v>
      </c>
      <c r="K324" s="183">
        <f t="shared" si="30"/>
        <v>4.1870000000000003</v>
      </c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68"/>
      <c r="AD324" s="19"/>
      <c r="AE324" s="184"/>
      <c r="AF324" s="183" t="e">
        <f t="shared" si="31"/>
        <v>#NAME?</v>
      </c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68"/>
      <c r="AQ324" s="168"/>
      <c r="AR324" s="182"/>
      <c r="AS324" s="183"/>
      <c r="AT324" s="183"/>
      <c r="AU324" s="183"/>
      <c r="AW324" s="51"/>
      <c r="AX324" s="51"/>
      <c r="AY324" s="51"/>
      <c r="AZ324" s="51"/>
    </row>
    <row r="325" spans="1:52" s="158" customFormat="1" ht="15" customHeight="1" x14ac:dyDescent="0.3">
      <c r="A325" s="19"/>
      <c r="B325" s="182"/>
      <c r="C325" s="183">
        <f t="shared" si="26"/>
        <v>31.400000000000176</v>
      </c>
      <c r="D325" s="202" t="e">
        <f>15+[2]!STEPLOAD(5)</f>
        <v>#NAME?</v>
      </c>
      <c r="E325" s="183" t="e">
        <f t="shared" si="27"/>
        <v>#NAME?</v>
      </c>
      <c r="F325" s="183">
        <f t="shared" si="28"/>
        <v>0.5</v>
      </c>
      <c r="G325" s="183">
        <f>5</f>
        <v>5</v>
      </c>
      <c r="H325" s="183">
        <f>60</f>
        <v>60</v>
      </c>
      <c r="I325" s="183">
        <f t="shared" si="29"/>
        <v>0.9</v>
      </c>
      <c r="J325" s="183">
        <f>1</f>
        <v>1</v>
      </c>
      <c r="K325" s="183">
        <f t="shared" si="30"/>
        <v>4.1870000000000003</v>
      </c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68"/>
      <c r="AD325" s="19"/>
      <c r="AE325" s="184"/>
      <c r="AF325" s="183" t="e">
        <f t="shared" si="31"/>
        <v>#NAME?</v>
      </c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68"/>
      <c r="AQ325" s="168"/>
      <c r="AR325" s="182"/>
      <c r="AS325" s="183"/>
      <c r="AT325" s="183"/>
      <c r="AU325" s="183"/>
      <c r="AW325" s="51"/>
      <c r="AX325" s="51"/>
      <c r="AY325" s="51"/>
      <c r="AZ325" s="51"/>
    </row>
    <row r="326" spans="1:52" s="158" customFormat="1" ht="15" customHeight="1" x14ac:dyDescent="0.3">
      <c r="A326" s="19"/>
      <c r="B326" s="182"/>
      <c r="C326" s="183">
        <f t="shared" si="26"/>
        <v>31.500000000000178</v>
      </c>
      <c r="D326" s="202" t="e">
        <f>15+[2]!STEPLOAD(5)</f>
        <v>#NAME?</v>
      </c>
      <c r="E326" s="183" t="e">
        <f t="shared" si="27"/>
        <v>#NAME?</v>
      </c>
      <c r="F326" s="183">
        <f t="shared" si="28"/>
        <v>0.5</v>
      </c>
      <c r="G326" s="183">
        <f>5</f>
        <v>5</v>
      </c>
      <c r="H326" s="183">
        <f>60</f>
        <v>60</v>
      </c>
      <c r="I326" s="183">
        <f t="shared" si="29"/>
        <v>0.9</v>
      </c>
      <c r="J326" s="183">
        <f>1</f>
        <v>1</v>
      </c>
      <c r="K326" s="183">
        <f t="shared" si="30"/>
        <v>4.1870000000000003</v>
      </c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68"/>
      <c r="AD326" s="19"/>
      <c r="AE326" s="184"/>
      <c r="AF326" s="183" t="e">
        <f t="shared" si="31"/>
        <v>#NAME?</v>
      </c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68"/>
      <c r="AQ326" s="168"/>
      <c r="AR326" s="182"/>
      <c r="AS326" s="183"/>
      <c r="AT326" s="183"/>
      <c r="AU326" s="183"/>
      <c r="AW326" s="51"/>
      <c r="AX326" s="51"/>
      <c r="AY326" s="51"/>
      <c r="AZ326" s="51"/>
    </row>
    <row r="327" spans="1:52" s="158" customFormat="1" ht="15" customHeight="1" x14ac:dyDescent="0.3">
      <c r="A327" s="19"/>
      <c r="B327" s="182"/>
      <c r="C327" s="183">
        <f t="shared" si="26"/>
        <v>31.600000000000179</v>
      </c>
      <c r="D327" s="202" t="e">
        <f>15+[2]!STEPLOAD(5)</f>
        <v>#NAME?</v>
      </c>
      <c r="E327" s="183" t="e">
        <f t="shared" si="27"/>
        <v>#NAME?</v>
      </c>
      <c r="F327" s="183">
        <f t="shared" si="28"/>
        <v>0.5</v>
      </c>
      <c r="G327" s="183">
        <f>5</f>
        <v>5</v>
      </c>
      <c r="H327" s="183">
        <f>60</f>
        <v>60</v>
      </c>
      <c r="I327" s="183">
        <f t="shared" si="29"/>
        <v>0.9</v>
      </c>
      <c r="J327" s="183">
        <f>1</f>
        <v>1</v>
      </c>
      <c r="K327" s="183">
        <f t="shared" si="30"/>
        <v>4.1870000000000003</v>
      </c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68"/>
      <c r="AD327" s="19"/>
      <c r="AE327" s="184"/>
      <c r="AF327" s="183" t="e">
        <f t="shared" si="31"/>
        <v>#NAME?</v>
      </c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68"/>
      <c r="AQ327" s="168"/>
      <c r="AR327" s="182"/>
      <c r="AS327" s="183"/>
      <c r="AT327" s="183"/>
      <c r="AU327" s="183"/>
      <c r="AW327" s="51"/>
      <c r="AX327" s="51"/>
      <c r="AY327" s="51"/>
      <c r="AZ327" s="51"/>
    </row>
    <row r="328" spans="1:52" s="158" customFormat="1" ht="15" customHeight="1" x14ac:dyDescent="0.3">
      <c r="A328" s="19"/>
      <c r="B328" s="182"/>
      <c r="C328" s="183">
        <f t="shared" si="26"/>
        <v>31.70000000000018</v>
      </c>
      <c r="D328" s="202" t="e">
        <f>15+[2]!STEPLOAD(5)</f>
        <v>#NAME?</v>
      </c>
      <c r="E328" s="183" t="e">
        <f t="shared" si="27"/>
        <v>#NAME?</v>
      </c>
      <c r="F328" s="183">
        <f t="shared" si="28"/>
        <v>0.5</v>
      </c>
      <c r="G328" s="183">
        <f>5</f>
        <v>5</v>
      </c>
      <c r="H328" s="183">
        <f>60</f>
        <v>60</v>
      </c>
      <c r="I328" s="183">
        <f t="shared" si="29"/>
        <v>0.9</v>
      </c>
      <c r="J328" s="183">
        <f>1</f>
        <v>1</v>
      </c>
      <c r="K328" s="183">
        <f t="shared" si="30"/>
        <v>4.1870000000000003</v>
      </c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68"/>
      <c r="AD328" s="19"/>
      <c r="AE328" s="184"/>
      <c r="AF328" s="183" t="e">
        <f t="shared" si="31"/>
        <v>#NAME?</v>
      </c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68"/>
      <c r="AQ328" s="168"/>
      <c r="AR328" s="182"/>
      <c r="AS328" s="183"/>
      <c r="AT328" s="183"/>
      <c r="AU328" s="183"/>
      <c r="AW328" s="51"/>
      <c r="AX328" s="51"/>
      <c r="AY328" s="51"/>
      <c r="AZ328" s="51"/>
    </row>
    <row r="329" spans="1:52" s="158" customFormat="1" ht="15" customHeight="1" x14ac:dyDescent="0.3">
      <c r="A329" s="19"/>
      <c r="B329" s="182"/>
      <c r="C329" s="183">
        <f t="shared" si="26"/>
        <v>31.800000000000182</v>
      </c>
      <c r="D329" s="202" t="e">
        <f>15+[2]!STEPLOAD(5)</f>
        <v>#NAME?</v>
      </c>
      <c r="E329" s="183" t="e">
        <f t="shared" si="27"/>
        <v>#NAME?</v>
      </c>
      <c r="F329" s="183">
        <f t="shared" si="28"/>
        <v>0.5</v>
      </c>
      <c r="G329" s="183">
        <f>5</f>
        <v>5</v>
      </c>
      <c r="H329" s="183">
        <f>60</f>
        <v>60</v>
      </c>
      <c r="I329" s="183">
        <f t="shared" si="29"/>
        <v>0.9</v>
      </c>
      <c r="J329" s="183">
        <f>1</f>
        <v>1</v>
      </c>
      <c r="K329" s="183">
        <f t="shared" si="30"/>
        <v>4.1870000000000003</v>
      </c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68"/>
      <c r="AD329" s="19"/>
      <c r="AE329" s="184"/>
      <c r="AF329" s="183" t="e">
        <f t="shared" si="31"/>
        <v>#NAME?</v>
      </c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68"/>
      <c r="AQ329" s="168"/>
      <c r="AR329" s="182"/>
      <c r="AS329" s="183"/>
      <c r="AT329" s="183"/>
      <c r="AU329" s="183"/>
      <c r="AW329" s="51"/>
      <c r="AX329" s="51"/>
      <c r="AY329" s="51"/>
      <c r="AZ329" s="51"/>
    </row>
    <row r="330" spans="1:52" s="158" customFormat="1" ht="15" customHeight="1" x14ac:dyDescent="0.3">
      <c r="A330" s="19"/>
      <c r="B330" s="182"/>
      <c r="C330" s="183">
        <f t="shared" si="26"/>
        <v>31.900000000000183</v>
      </c>
      <c r="D330" s="202" t="e">
        <f>15+[2]!STEPLOAD(5)</f>
        <v>#NAME?</v>
      </c>
      <c r="E330" s="183" t="e">
        <f t="shared" si="27"/>
        <v>#NAME?</v>
      </c>
      <c r="F330" s="183">
        <f t="shared" si="28"/>
        <v>0.5</v>
      </c>
      <c r="G330" s="183">
        <f>5</f>
        <v>5</v>
      </c>
      <c r="H330" s="183">
        <f>60</f>
        <v>60</v>
      </c>
      <c r="I330" s="183">
        <f t="shared" si="29"/>
        <v>0.9</v>
      </c>
      <c r="J330" s="183">
        <f>1</f>
        <v>1</v>
      </c>
      <c r="K330" s="183">
        <f t="shared" si="30"/>
        <v>4.1870000000000003</v>
      </c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68"/>
      <c r="AD330" s="19"/>
      <c r="AE330" s="184"/>
      <c r="AF330" s="183" t="e">
        <f t="shared" si="31"/>
        <v>#NAME?</v>
      </c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68"/>
      <c r="AQ330" s="168"/>
      <c r="AR330" s="182"/>
      <c r="AS330" s="183"/>
      <c r="AT330" s="183"/>
      <c r="AU330" s="183"/>
      <c r="AW330" s="51"/>
      <c r="AX330" s="51"/>
      <c r="AY330" s="51"/>
      <c r="AZ330" s="51"/>
    </row>
    <row r="331" spans="1:52" s="158" customFormat="1" ht="15" customHeight="1" x14ac:dyDescent="0.3">
      <c r="A331" s="19"/>
      <c r="B331" s="182"/>
      <c r="C331" s="183">
        <f t="shared" si="26"/>
        <v>32.000000000000185</v>
      </c>
      <c r="D331" s="202" t="e">
        <f>15+[2]!STEPLOAD(5)</f>
        <v>#NAME?</v>
      </c>
      <c r="E331" s="183" t="e">
        <f t="shared" si="27"/>
        <v>#NAME?</v>
      </c>
      <c r="F331" s="183">
        <f t="shared" si="28"/>
        <v>0.5</v>
      </c>
      <c r="G331" s="183">
        <f>5</f>
        <v>5</v>
      </c>
      <c r="H331" s="183">
        <f>60</f>
        <v>60</v>
      </c>
      <c r="I331" s="183">
        <f t="shared" si="29"/>
        <v>0.9</v>
      </c>
      <c r="J331" s="183">
        <f>1</f>
        <v>1</v>
      </c>
      <c r="K331" s="183">
        <f t="shared" si="30"/>
        <v>4.1870000000000003</v>
      </c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68"/>
      <c r="AD331" s="19"/>
      <c r="AE331" s="184"/>
      <c r="AF331" s="183" t="e">
        <f t="shared" si="31"/>
        <v>#NAME?</v>
      </c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68"/>
      <c r="AQ331" s="168"/>
      <c r="AR331" s="182"/>
      <c r="AS331" s="183"/>
      <c r="AT331" s="183"/>
      <c r="AU331" s="183"/>
      <c r="AW331" s="51"/>
      <c r="AX331" s="51"/>
      <c r="AY331" s="51"/>
      <c r="AZ331" s="51"/>
    </row>
    <row r="332" spans="1:52" s="158" customFormat="1" ht="15" customHeight="1" x14ac:dyDescent="0.3">
      <c r="A332" s="19"/>
      <c r="B332" s="182"/>
      <c r="C332" s="183">
        <f t="shared" ref="C332:C395" si="32">C331+IntegrationStep</f>
        <v>32.100000000000186</v>
      </c>
      <c r="D332" s="202" t="e">
        <f>15+[2]!STEPLOAD(5)</f>
        <v>#NAME?</v>
      </c>
      <c r="E332" s="183" t="e">
        <f t="shared" si="27"/>
        <v>#NAME?</v>
      </c>
      <c r="F332" s="183">
        <f t="shared" si="28"/>
        <v>0.5</v>
      </c>
      <c r="G332" s="183">
        <f>5</f>
        <v>5</v>
      </c>
      <c r="H332" s="183">
        <f>60</f>
        <v>60</v>
      </c>
      <c r="I332" s="183">
        <f t="shared" si="29"/>
        <v>0.9</v>
      </c>
      <c r="J332" s="183">
        <f>1</f>
        <v>1</v>
      </c>
      <c r="K332" s="183">
        <f t="shared" si="30"/>
        <v>4.1870000000000003</v>
      </c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68"/>
      <c r="AD332" s="19"/>
      <c r="AE332" s="184"/>
      <c r="AF332" s="183" t="e">
        <f t="shared" si="31"/>
        <v>#NAME?</v>
      </c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68"/>
      <c r="AQ332" s="168"/>
      <c r="AR332" s="182"/>
      <c r="AS332" s="183"/>
      <c r="AT332" s="183"/>
      <c r="AU332" s="183"/>
      <c r="AW332" s="51"/>
      <c r="AX332" s="51"/>
      <c r="AY332" s="51"/>
      <c r="AZ332" s="51"/>
    </row>
    <row r="333" spans="1:52" s="158" customFormat="1" ht="15" customHeight="1" x14ac:dyDescent="0.3">
      <c r="A333" s="19"/>
      <c r="B333" s="182"/>
      <c r="C333" s="183">
        <f t="shared" si="32"/>
        <v>32.200000000000188</v>
      </c>
      <c r="D333" s="202" t="e">
        <f>15+[2]!STEPLOAD(5)</f>
        <v>#NAME?</v>
      </c>
      <c r="E333" s="183" t="e">
        <f t="shared" ref="E333:E396" si="33">E332+(C333-C332)*AF332</f>
        <v>#NAME?</v>
      </c>
      <c r="F333" s="183">
        <f t="shared" ref="F333:F396" si="34">0.5</f>
        <v>0.5</v>
      </c>
      <c r="G333" s="183">
        <f>5</f>
        <v>5</v>
      </c>
      <c r="H333" s="183">
        <f>60</f>
        <v>60</v>
      </c>
      <c r="I333" s="183">
        <f t="shared" ref="I333:I396" si="35">0.9</f>
        <v>0.9</v>
      </c>
      <c r="J333" s="183">
        <f>1</f>
        <v>1</v>
      </c>
      <c r="K333" s="183">
        <f t="shared" ref="K333:K396" si="36">4.187</f>
        <v>4.1870000000000003</v>
      </c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68"/>
      <c r="AD333" s="19"/>
      <c r="AE333" s="184"/>
      <c r="AF333" s="183" t="e">
        <f t="shared" ref="AF333:AF396" si="37">F333/G333*(D333-E333)+H333*I333/G333/J333/K333</f>
        <v>#NAME?</v>
      </c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68"/>
      <c r="AQ333" s="168"/>
      <c r="AR333" s="182"/>
      <c r="AS333" s="183"/>
      <c r="AT333" s="183"/>
      <c r="AU333" s="183"/>
      <c r="AW333" s="51"/>
      <c r="AX333" s="51"/>
      <c r="AY333" s="51"/>
      <c r="AZ333" s="51"/>
    </row>
    <row r="334" spans="1:52" s="158" customFormat="1" ht="15" customHeight="1" x14ac:dyDescent="0.3">
      <c r="A334" s="19"/>
      <c r="B334" s="182"/>
      <c r="C334" s="183">
        <f t="shared" si="32"/>
        <v>32.300000000000189</v>
      </c>
      <c r="D334" s="202" t="e">
        <f>15+[2]!STEPLOAD(5)</f>
        <v>#NAME?</v>
      </c>
      <c r="E334" s="183" t="e">
        <f t="shared" si="33"/>
        <v>#NAME?</v>
      </c>
      <c r="F334" s="183">
        <f t="shared" si="34"/>
        <v>0.5</v>
      </c>
      <c r="G334" s="183">
        <f>5</f>
        <v>5</v>
      </c>
      <c r="H334" s="183">
        <f>60</f>
        <v>60</v>
      </c>
      <c r="I334" s="183">
        <f t="shared" si="35"/>
        <v>0.9</v>
      </c>
      <c r="J334" s="183">
        <f>1</f>
        <v>1</v>
      </c>
      <c r="K334" s="183">
        <f t="shared" si="36"/>
        <v>4.1870000000000003</v>
      </c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68"/>
      <c r="AD334" s="19"/>
      <c r="AE334" s="184"/>
      <c r="AF334" s="183" t="e">
        <f t="shared" si="37"/>
        <v>#NAME?</v>
      </c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68"/>
      <c r="AQ334" s="168"/>
      <c r="AR334" s="182"/>
      <c r="AS334" s="183"/>
      <c r="AT334" s="183"/>
      <c r="AU334" s="183"/>
      <c r="AW334" s="51"/>
      <c r="AX334" s="51"/>
      <c r="AY334" s="51"/>
      <c r="AZ334" s="51"/>
    </row>
    <row r="335" spans="1:52" s="158" customFormat="1" ht="15" customHeight="1" x14ac:dyDescent="0.3">
      <c r="A335" s="19"/>
      <c r="B335" s="182"/>
      <c r="C335" s="183">
        <f t="shared" si="32"/>
        <v>32.40000000000019</v>
      </c>
      <c r="D335" s="202" t="e">
        <f>15+[2]!STEPLOAD(5)</f>
        <v>#NAME?</v>
      </c>
      <c r="E335" s="183" t="e">
        <f t="shared" si="33"/>
        <v>#NAME?</v>
      </c>
      <c r="F335" s="183">
        <f t="shared" si="34"/>
        <v>0.5</v>
      </c>
      <c r="G335" s="183">
        <f>5</f>
        <v>5</v>
      </c>
      <c r="H335" s="183">
        <f>60</f>
        <v>60</v>
      </c>
      <c r="I335" s="183">
        <f t="shared" si="35"/>
        <v>0.9</v>
      </c>
      <c r="J335" s="183">
        <f>1</f>
        <v>1</v>
      </c>
      <c r="K335" s="183">
        <f t="shared" si="36"/>
        <v>4.1870000000000003</v>
      </c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68"/>
      <c r="AD335" s="19"/>
      <c r="AE335" s="184"/>
      <c r="AF335" s="183" t="e">
        <f t="shared" si="37"/>
        <v>#NAME?</v>
      </c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68"/>
      <c r="AQ335" s="168"/>
      <c r="AR335" s="182"/>
      <c r="AS335" s="183"/>
      <c r="AT335" s="183"/>
      <c r="AU335" s="183"/>
      <c r="AW335" s="51"/>
      <c r="AX335" s="51"/>
      <c r="AY335" s="51"/>
      <c r="AZ335" s="51"/>
    </row>
    <row r="336" spans="1:52" s="158" customFormat="1" ht="15" customHeight="1" x14ac:dyDescent="0.3">
      <c r="A336" s="19"/>
      <c r="B336" s="182"/>
      <c r="C336" s="183">
        <f t="shared" si="32"/>
        <v>32.500000000000192</v>
      </c>
      <c r="D336" s="202" t="e">
        <f>15+[2]!STEPLOAD(5)</f>
        <v>#NAME?</v>
      </c>
      <c r="E336" s="183" t="e">
        <f t="shared" si="33"/>
        <v>#NAME?</v>
      </c>
      <c r="F336" s="183">
        <f t="shared" si="34"/>
        <v>0.5</v>
      </c>
      <c r="G336" s="183">
        <f>5</f>
        <v>5</v>
      </c>
      <c r="H336" s="183">
        <f>60</f>
        <v>60</v>
      </c>
      <c r="I336" s="183">
        <f t="shared" si="35"/>
        <v>0.9</v>
      </c>
      <c r="J336" s="183">
        <f>1</f>
        <v>1</v>
      </c>
      <c r="K336" s="183">
        <f t="shared" si="36"/>
        <v>4.1870000000000003</v>
      </c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68"/>
      <c r="AD336" s="19"/>
      <c r="AE336" s="184"/>
      <c r="AF336" s="183" t="e">
        <f t="shared" si="37"/>
        <v>#NAME?</v>
      </c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68"/>
      <c r="AQ336" s="168"/>
      <c r="AR336" s="182"/>
      <c r="AS336" s="183"/>
      <c r="AT336" s="183"/>
      <c r="AU336" s="183"/>
      <c r="AW336" s="51"/>
      <c r="AX336" s="51"/>
      <c r="AY336" s="51"/>
      <c r="AZ336" s="51"/>
    </row>
    <row r="337" spans="1:52" s="158" customFormat="1" ht="15" customHeight="1" x14ac:dyDescent="0.3">
      <c r="A337" s="19"/>
      <c r="B337" s="182"/>
      <c r="C337" s="183">
        <f t="shared" si="32"/>
        <v>32.600000000000193</v>
      </c>
      <c r="D337" s="202" t="e">
        <f>15+[2]!STEPLOAD(5)</f>
        <v>#NAME?</v>
      </c>
      <c r="E337" s="183" t="e">
        <f t="shared" si="33"/>
        <v>#NAME?</v>
      </c>
      <c r="F337" s="183">
        <f t="shared" si="34"/>
        <v>0.5</v>
      </c>
      <c r="G337" s="183">
        <f>5</f>
        <v>5</v>
      </c>
      <c r="H337" s="183">
        <f>60</f>
        <v>60</v>
      </c>
      <c r="I337" s="183">
        <f t="shared" si="35"/>
        <v>0.9</v>
      </c>
      <c r="J337" s="183">
        <f>1</f>
        <v>1</v>
      </c>
      <c r="K337" s="183">
        <f t="shared" si="36"/>
        <v>4.1870000000000003</v>
      </c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68"/>
      <c r="AD337" s="19"/>
      <c r="AE337" s="184"/>
      <c r="AF337" s="183" t="e">
        <f t="shared" si="37"/>
        <v>#NAME?</v>
      </c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68"/>
      <c r="AQ337" s="168"/>
      <c r="AR337" s="182"/>
      <c r="AS337" s="183"/>
      <c r="AT337" s="183"/>
      <c r="AU337" s="183"/>
      <c r="AW337" s="51"/>
      <c r="AX337" s="51"/>
      <c r="AY337" s="51"/>
      <c r="AZ337" s="51"/>
    </row>
    <row r="338" spans="1:52" s="158" customFormat="1" ht="15" customHeight="1" x14ac:dyDescent="0.3">
      <c r="A338" s="19"/>
      <c r="B338" s="182"/>
      <c r="C338" s="183">
        <f t="shared" si="32"/>
        <v>32.700000000000195</v>
      </c>
      <c r="D338" s="202" t="e">
        <f>15+[2]!STEPLOAD(5)</f>
        <v>#NAME?</v>
      </c>
      <c r="E338" s="183" t="e">
        <f t="shared" si="33"/>
        <v>#NAME?</v>
      </c>
      <c r="F338" s="183">
        <f t="shared" si="34"/>
        <v>0.5</v>
      </c>
      <c r="G338" s="183">
        <f>5</f>
        <v>5</v>
      </c>
      <c r="H338" s="183">
        <f>60</f>
        <v>60</v>
      </c>
      <c r="I338" s="183">
        <f t="shared" si="35"/>
        <v>0.9</v>
      </c>
      <c r="J338" s="183">
        <f>1</f>
        <v>1</v>
      </c>
      <c r="K338" s="183">
        <f t="shared" si="36"/>
        <v>4.1870000000000003</v>
      </c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68"/>
      <c r="AD338" s="19"/>
      <c r="AE338" s="184"/>
      <c r="AF338" s="183" t="e">
        <f t="shared" si="37"/>
        <v>#NAME?</v>
      </c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68"/>
      <c r="AQ338" s="168"/>
      <c r="AR338" s="182"/>
      <c r="AS338" s="183"/>
      <c r="AT338" s="183"/>
      <c r="AU338" s="183"/>
      <c r="AW338" s="51"/>
      <c r="AX338" s="51"/>
      <c r="AY338" s="51"/>
      <c r="AZ338" s="51"/>
    </row>
    <row r="339" spans="1:52" s="158" customFormat="1" ht="15" customHeight="1" x14ac:dyDescent="0.3">
      <c r="A339" s="19"/>
      <c r="B339" s="182"/>
      <c r="C339" s="183">
        <f t="shared" si="32"/>
        <v>32.800000000000196</v>
      </c>
      <c r="D339" s="202" t="e">
        <f>15+[2]!STEPLOAD(5)</f>
        <v>#NAME?</v>
      </c>
      <c r="E339" s="183" t="e">
        <f t="shared" si="33"/>
        <v>#NAME?</v>
      </c>
      <c r="F339" s="183">
        <f t="shared" si="34"/>
        <v>0.5</v>
      </c>
      <c r="G339" s="183">
        <f>5</f>
        <v>5</v>
      </c>
      <c r="H339" s="183">
        <f>60</f>
        <v>60</v>
      </c>
      <c r="I339" s="183">
        <f t="shared" si="35"/>
        <v>0.9</v>
      </c>
      <c r="J339" s="183">
        <f>1</f>
        <v>1</v>
      </c>
      <c r="K339" s="183">
        <f t="shared" si="36"/>
        <v>4.1870000000000003</v>
      </c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68"/>
      <c r="AD339" s="19"/>
      <c r="AE339" s="184"/>
      <c r="AF339" s="183" t="e">
        <f t="shared" si="37"/>
        <v>#NAME?</v>
      </c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68"/>
      <c r="AQ339" s="168"/>
      <c r="AR339" s="182"/>
      <c r="AS339" s="183"/>
      <c r="AT339" s="183"/>
      <c r="AU339" s="183"/>
      <c r="AW339" s="51"/>
      <c r="AX339" s="51"/>
      <c r="AY339" s="51"/>
      <c r="AZ339" s="51"/>
    </row>
    <row r="340" spans="1:52" s="158" customFormat="1" ht="15" customHeight="1" x14ac:dyDescent="0.3">
      <c r="A340" s="19"/>
      <c r="B340" s="182"/>
      <c r="C340" s="183">
        <f t="shared" si="32"/>
        <v>32.900000000000198</v>
      </c>
      <c r="D340" s="202" t="e">
        <f>15+[2]!STEPLOAD(5)</f>
        <v>#NAME?</v>
      </c>
      <c r="E340" s="183" t="e">
        <f t="shared" si="33"/>
        <v>#NAME?</v>
      </c>
      <c r="F340" s="183">
        <f t="shared" si="34"/>
        <v>0.5</v>
      </c>
      <c r="G340" s="183">
        <f>5</f>
        <v>5</v>
      </c>
      <c r="H340" s="183">
        <f>60</f>
        <v>60</v>
      </c>
      <c r="I340" s="183">
        <f t="shared" si="35"/>
        <v>0.9</v>
      </c>
      <c r="J340" s="183">
        <f>1</f>
        <v>1</v>
      </c>
      <c r="K340" s="183">
        <f t="shared" si="36"/>
        <v>4.1870000000000003</v>
      </c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68"/>
      <c r="AD340" s="19"/>
      <c r="AE340" s="184"/>
      <c r="AF340" s="183" t="e">
        <f t="shared" si="37"/>
        <v>#NAME?</v>
      </c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68"/>
      <c r="AQ340" s="168"/>
      <c r="AR340" s="182"/>
      <c r="AS340" s="183"/>
      <c r="AT340" s="183"/>
      <c r="AU340" s="183"/>
      <c r="AW340" s="51"/>
      <c r="AX340" s="51"/>
      <c r="AY340" s="51"/>
      <c r="AZ340" s="51"/>
    </row>
    <row r="341" spans="1:52" s="158" customFormat="1" ht="15" customHeight="1" x14ac:dyDescent="0.3">
      <c r="A341" s="19"/>
      <c r="B341" s="182"/>
      <c r="C341" s="183">
        <f t="shared" si="32"/>
        <v>33.000000000000199</v>
      </c>
      <c r="D341" s="202" t="e">
        <f>15+[2]!STEPLOAD(5)</f>
        <v>#NAME?</v>
      </c>
      <c r="E341" s="183" t="e">
        <f t="shared" si="33"/>
        <v>#NAME?</v>
      </c>
      <c r="F341" s="183">
        <f t="shared" si="34"/>
        <v>0.5</v>
      </c>
      <c r="G341" s="183">
        <f>5</f>
        <v>5</v>
      </c>
      <c r="H341" s="183">
        <f>60</f>
        <v>60</v>
      </c>
      <c r="I341" s="183">
        <f t="shared" si="35"/>
        <v>0.9</v>
      </c>
      <c r="J341" s="183">
        <f>1</f>
        <v>1</v>
      </c>
      <c r="K341" s="183">
        <f t="shared" si="36"/>
        <v>4.1870000000000003</v>
      </c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68"/>
      <c r="AD341" s="19"/>
      <c r="AE341" s="184"/>
      <c r="AF341" s="183" t="e">
        <f t="shared" si="37"/>
        <v>#NAME?</v>
      </c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68"/>
      <c r="AQ341" s="168"/>
      <c r="AR341" s="182"/>
      <c r="AS341" s="183"/>
      <c r="AT341" s="183"/>
      <c r="AU341" s="183"/>
      <c r="AW341" s="51"/>
      <c r="AX341" s="51"/>
      <c r="AY341" s="51"/>
      <c r="AZ341" s="51"/>
    </row>
    <row r="342" spans="1:52" s="158" customFormat="1" ht="15" customHeight="1" x14ac:dyDescent="0.3">
      <c r="A342" s="19"/>
      <c r="B342" s="182"/>
      <c r="C342" s="183">
        <f t="shared" si="32"/>
        <v>33.1000000000002</v>
      </c>
      <c r="D342" s="202" t="e">
        <f>15+[2]!STEPLOAD(5)</f>
        <v>#NAME?</v>
      </c>
      <c r="E342" s="183" t="e">
        <f t="shared" si="33"/>
        <v>#NAME?</v>
      </c>
      <c r="F342" s="183">
        <f t="shared" si="34"/>
        <v>0.5</v>
      </c>
      <c r="G342" s="183">
        <f>5</f>
        <v>5</v>
      </c>
      <c r="H342" s="183">
        <f>60</f>
        <v>60</v>
      </c>
      <c r="I342" s="183">
        <f t="shared" si="35"/>
        <v>0.9</v>
      </c>
      <c r="J342" s="183">
        <f>1</f>
        <v>1</v>
      </c>
      <c r="K342" s="183">
        <f t="shared" si="36"/>
        <v>4.1870000000000003</v>
      </c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68"/>
      <c r="AD342" s="19"/>
      <c r="AE342" s="184"/>
      <c r="AF342" s="183" t="e">
        <f t="shared" si="37"/>
        <v>#NAME?</v>
      </c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68"/>
      <c r="AQ342" s="168"/>
      <c r="AR342" s="182"/>
      <c r="AS342" s="183"/>
      <c r="AT342" s="183"/>
      <c r="AU342" s="183"/>
      <c r="AW342" s="51"/>
      <c r="AX342" s="51"/>
      <c r="AY342" s="51"/>
      <c r="AZ342" s="51"/>
    </row>
    <row r="343" spans="1:52" s="158" customFormat="1" ht="15" customHeight="1" x14ac:dyDescent="0.3">
      <c r="A343" s="19"/>
      <c r="B343" s="182"/>
      <c r="C343" s="183">
        <f t="shared" si="32"/>
        <v>33.200000000000202</v>
      </c>
      <c r="D343" s="202" t="e">
        <f>15+[2]!STEPLOAD(5)</f>
        <v>#NAME?</v>
      </c>
      <c r="E343" s="183" t="e">
        <f t="shared" si="33"/>
        <v>#NAME?</v>
      </c>
      <c r="F343" s="183">
        <f t="shared" si="34"/>
        <v>0.5</v>
      </c>
      <c r="G343" s="183">
        <f>5</f>
        <v>5</v>
      </c>
      <c r="H343" s="183">
        <f>60</f>
        <v>60</v>
      </c>
      <c r="I343" s="183">
        <f t="shared" si="35"/>
        <v>0.9</v>
      </c>
      <c r="J343" s="183">
        <f>1</f>
        <v>1</v>
      </c>
      <c r="K343" s="183">
        <f t="shared" si="36"/>
        <v>4.1870000000000003</v>
      </c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68"/>
      <c r="AD343" s="19"/>
      <c r="AE343" s="184"/>
      <c r="AF343" s="183" t="e">
        <f t="shared" si="37"/>
        <v>#NAME?</v>
      </c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68"/>
      <c r="AQ343" s="168"/>
      <c r="AR343" s="182"/>
      <c r="AS343" s="183"/>
      <c r="AT343" s="183"/>
      <c r="AU343" s="183"/>
      <c r="AW343" s="51"/>
      <c r="AX343" s="51"/>
      <c r="AY343" s="51"/>
      <c r="AZ343" s="51"/>
    </row>
    <row r="344" spans="1:52" s="158" customFormat="1" ht="15" customHeight="1" x14ac:dyDescent="0.3">
      <c r="A344" s="19"/>
      <c r="B344" s="182"/>
      <c r="C344" s="183">
        <f t="shared" si="32"/>
        <v>33.300000000000203</v>
      </c>
      <c r="D344" s="202" t="e">
        <f>15+[2]!STEPLOAD(5)</f>
        <v>#NAME?</v>
      </c>
      <c r="E344" s="183" t="e">
        <f t="shared" si="33"/>
        <v>#NAME?</v>
      </c>
      <c r="F344" s="183">
        <f t="shared" si="34"/>
        <v>0.5</v>
      </c>
      <c r="G344" s="183">
        <f>5</f>
        <v>5</v>
      </c>
      <c r="H344" s="183">
        <f>60</f>
        <v>60</v>
      </c>
      <c r="I344" s="183">
        <f t="shared" si="35"/>
        <v>0.9</v>
      </c>
      <c r="J344" s="183">
        <f>1</f>
        <v>1</v>
      </c>
      <c r="K344" s="183">
        <f t="shared" si="36"/>
        <v>4.1870000000000003</v>
      </c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68"/>
      <c r="AD344" s="19"/>
      <c r="AE344" s="184"/>
      <c r="AF344" s="183" t="e">
        <f t="shared" si="37"/>
        <v>#NAME?</v>
      </c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68"/>
      <c r="AQ344" s="168"/>
      <c r="AR344" s="182"/>
      <c r="AS344" s="183"/>
      <c r="AT344" s="183"/>
      <c r="AU344" s="183"/>
      <c r="AW344" s="51"/>
      <c r="AX344" s="51"/>
      <c r="AY344" s="51"/>
      <c r="AZ344" s="51"/>
    </row>
    <row r="345" spans="1:52" s="158" customFormat="1" ht="15" customHeight="1" x14ac:dyDescent="0.3">
      <c r="A345" s="19"/>
      <c r="B345" s="182"/>
      <c r="C345" s="183">
        <f t="shared" si="32"/>
        <v>33.400000000000205</v>
      </c>
      <c r="D345" s="202" t="e">
        <f>15+[2]!STEPLOAD(5)</f>
        <v>#NAME?</v>
      </c>
      <c r="E345" s="183" t="e">
        <f t="shared" si="33"/>
        <v>#NAME?</v>
      </c>
      <c r="F345" s="183">
        <f t="shared" si="34"/>
        <v>0.5</v>
      </c>
      <c r="G345" s="183">
        <f>5</f>
        <v>5</v>
      </c>
      <c r="H345" s="183">
        <f>60</f>
        <v>60</v>
      </c>
      <c r="I345" s="183">
        <f t="shared" si="35"/>
        <v>0.9</v>
      </c>
      <c r="J345" s="183">
        <f>1</f>
        <v>1</v>
      </c>
      <c r="K345" s="183">
        <f t="shared" si="36"/>
        <v>4.1870000000000003</v>
      </c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68"/>
      <c r="AD345" s="19"/>
      <c r="AE345" s="184"/>
      <c r="AF345" s="183" t="e">
        <f t="shared" si="37"/>
        <v>#NAME?</v>
      </c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68"/>
      <c r="AQ345" s="168"/>
      <c r="AR345" s="182"/>
      <c r="AS345" s="183"/>
      <c r="AT345" s="183"/>
      <c r="AU345" s="183"/>
      <c r="AW345" s="51"/>
      <c r="AX345" s="51"/>
      <c r="AY345" s="51"/>
      <c r="AZ345" s="51"/>
    </row>
    <row r="346" spans="1:52" s="158" customFormat="1" ht="15" customHeight="1" x14ac:dyDescent="0.3">
      <c r="A346" s="19"/>
      <c r="B346" s="182"/>
      <c r="C346" s="183">
        <f t="shared" si="32"/>
        <v>33.500000000000206</v>
      </c>
      <c r="D346" s="202" t="e">
        <f>15+[2]!STEPLOAD(5)</f>
        <v>#NAME?</v>
      </c>
      <c r="E346" s="183" t="e">
        <f t="shared" si="33"/>
        <v>#NAME?</v>
      </c>
      <c r="F346" s="183">
        <f t="shared" si="34"/>
        <v>0.5</v>
      </c>
      <c r="G346" s="183">
        <f>5</f>
        <v>5</v>
      </c>
      <c r="H346" s="183">
        <f>60</f>
        <v>60</v>
      </c>
      <c r="I346" s="183">
        <f t="shared" si="35"/>
        <v>0.9</v>
      </c>
      <c r="J346" s="183">
        <f>1</f>
        <v>1</v>
      </c>
      <c r="K346" s="183">
        <f t="shared" si="36"/>
        <v>4.1870000000000003</v>
      </c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68"/>
      <c r="AD346" s="19"/>
      <c r="AE346" s="184"/>
      <c r="AF346" s="183" t="e">
        <f t="shared" si="37"/>
        <v>#NAME?</v>
      </c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68"/>
      <c r="AQ346" s="168"/>
      <c r="AR346" s="182"/>
      <c r="AS346" s="183"/>
      <c r="AT346" s="183"/>
      <c r="AU346" s="183"/>
      <c r="AW346" s="51"/>
      <c r="AX346" s="51"/>
      <c r="AY346" s="51"/>
      <c r="AZ346" s="51"/>
    </row>
    <row r="347" spans="1:52" s="158" customFormat="1" ht="15" customHeight="1" x14ac:dyDescent="0.3">
      <c r="A347" s="19"/>
      <c r="B347" s="182"/>
      <c r="C347" s="183">
        <f t="shared" si="32"/>
        <v>33.600000000000207</v>
      </c>
      <c r="D347" s="202" t="e">
        <f>15+[2]!STEPLOAD(5)</f>
        <v>#NAME?</v>
      </c>
      <c r="E347" s="183" t="e">
        <f t="shared" si="33"/>
        <v>#NAME?</v>
      </c>
      <c r="F347" s="183">
        <f t="shared" si="34"/>
        <v>0.5</v>
      </c>
      <c r="G347" s="183">
        <f>5</f>
        <v>5</v>
      </c>
      <c r="H347" s="183">
        <f>60</f>
        <v>60</v>
      </c>
      <c r="I347" s="183">
        <f t="shared" si="35"/>
        <v>0.9</v>
      </c>
      <c r="J347" s="183">
        <f>1</f>
        <v>1</v>
      </c>
      <c r="K347" s="183">
        <f t="shared" si="36"/>
        <v>4.1870000000000003</v>
      </c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68"/>
      <c r="AD347" s="19"/>
      <c r="AE347" s="184"/>
      <c r="AF347" s="183" t="e">
        <f t="shared" si="37"/>
        <v>#NAME?</v>
      </c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68"/>
      <c r="AQ347" s="168"/>
      <c r="AR347" s="182"/>
      <c r="AS347" s="183"/>
      <c r="AT347" s="183"/>
      <c r="AU347" s="183"/>
      <c r="AW347" s="51"/>
      <c r="AX347" s="51"/>
      <c r="AY347" s="51"/>
      <c r="AZ347" s="51"/>
    </row>
    <row r="348" spans="1:52" s="158" customFormat="1" ht="15" customHeight="1" x14ac:dyDescent="0.3">
      <c r="A348" s="19"/>
      <c r="B348" s="182"/>
      <c r="C348" s="183">
        <f t="shared" si="32"/>
        <v>33.700000000000209</v>
      </c>
      <c r="D348" s="202" t="e">
        <f>15+[2]!STEPLOAD(5)</f>
        <v>#NAME?</v>
      </c>
      <c r="E348" s="183" t="e">
        <f t="shared" si="33"/>
        <v>#NAME?</v>
      </c>
      <c r="F348" s="183">
        <f t="shared" si="34"/>
        <v>0.5</v>
      </c>
      <c r="G348" s="183">
        <f>5</f>
        <v>5</v>
      </c>
      <c r="H348" s="183">
        <f>60</f>
        <v>60</v>
      </c>
      <c r="I348" s="183">
        <f t="shared" si="35"/>
        <v>0.9</v>
      </c>
      <c r="J348" s="183">
        <f>1</f>
        <v>1</v>
      </c>
      <c r="K348" s="183">
        <f t="shared" si="36"/>
        <v>4.1870000000000003</v>
      </c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68"/>
      <c r="AD348" s="19"/>
      <c r="AE348" s="184"/>
      <c r="AF348" s="183" t="e">
        <f t="shared" si="37"/>
        <v>#NAME?</v>
      </c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68"/>
      <c r="AQ348" s="168"/>
      <c r="AR348" s="182"/>
      <c r="AS348" s="183"/>
      <c r="AT348" s="183"/>
      <c r="AU348" s="183"/>
      <c r="AW348" s="51"/>
      <c r="AX348" s="51"/>
      <c r="AY348" s="51"/>
      <c r="AZ348" s="51"/>
    </row>
    <row r="349" spans="1:52" s="158" customFormat="1" ht="15" customHeight="1" x14ac:dyDescent="0.3">
      <c r="A349" s="19"/>
      <c r="B349" s="182"/>
      <c r="C349" s="183">
        <f t="shared" si="32"/>
        <v>33.80000000000021</v>
      </c>
      <c r="D349" s="202" t="e">
        <f>15+[2]!STEPLOAD(5)</f>
        <v>#NAME?</v>
      </c>
      <c r="E349" s="183" t="e">
        <f t="shared" si="33"/>
        <v>#NAME?</v>
      </c>
      <c r="F349" s="183">
        <f t="shared" si="34"/>
        <v>0.5</v>
      </c>
      <c r="G349" s="183">
        <f>5</f>
        <v>5</v>
      </c>
      <c r="H349" s="183">
        <f>60</f>
        <v>60</v>
      </c>
      <c r="I349" s="183">
        <f t="shared" si="35"/>
        <v>0.9</v>
      </c>
      <c r="J349" s="183">
        <f>1</f>
        <v>1</v>
      </c>
      <c r="K349" s="183">
        <f t="shared" si="36"/>
        <v>4.1870000000000003</v>
      </c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68"/>
      <c r="AD349" s="19"/>
      <c r="AE349" s="184"/>
      <c r="AF349" s="183" t="e">
        <f t="shared" si="37"/>
        <v>#NAME?</v>
      </c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68"/>
      <c r="AQ349" s="168"/>
      <c r="AR349" s="182"/>
      <c r="AS349" s="183"/>
      <c r="AT349" s="183"/>
      <c r="AU349" s="183"/>
      <c r="AW349" s="51"/>
      <c r="AX349" s="51"/>
      <c r="AY349" s="51"/>
      <c r="AZ349" s="51"/>
    </row>
    <row r="350" spans="1:52" s="158" customFormat="1" ht="15" customHeight="1" x14ac:dyDescent="0.3">
      <c r="A350" s="19"/>
      <c r="B350" s="182"/>
      <c r="C350" s="183">
        <f t="shared" si="32"/>
        <v>33.900000000000212</v>
      </c>
      <c r="D350" s="202" t="e">
        <f>15+[2]!STEPLOAD(5)</f>
        <v>#NAME?</v>
      </c>
      <c r="E350" s="183" t="e">
        <f t="shared" si="33"/>
        <v>#NAME?</v>
      </c>
      <c r="F350" s="183">
        <f t="shared" si="34"/>
        <v>0.5</v>
      </c>
      <c r="G350" s="183">
        <f>5</f>
        <v>5</v>
      </c>
      <c r="H350" s="183">
        <f>60</f>
        <v>60</v>
      </c>
      <c r="I350" s="183">
        <f t="shared" si="35"/>
        <v>0.9</v>
      </c>
      <c r="J350" s="183">
        <f>1</f>
        <v>1</v>
      </c>
      <c r="K350" s="183">
        <f t="shared" si="36"/>
        <v>4.1870000000000003</v>
      </c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68"/>
      <c r="AD350" s="19"/>
      <c r="AE350" s="184"/>
      <c r="AF350" s="183" t="e">
        <f t="shared" si="37"/>
        <v>#NAME?</v>
      </c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68"/>
      <c r="AQ350" s="168"/>
      <c r="AR350" s="182"/>
      <c r="AS350" s="183"/>
      <c r="AT350" s="183"/>
      <c r="AU350" s="183"/>
      <c r="AW350" s="51"/>
      <c r="AX350" s="51"/>
      <c r="AY350" s="51"/>
      <c r="AZ350" s="51"/>
    </row>
    <row r="351" spans="1:52" s="158" customFormat="1" ht="15" customHeight="1" x14ac:dyDescent="0.3">
      <c r="A351" s="19"/>
      <c r="B351" s="182"/>
      <c r="C351" s="183">
        <f t="shared" si="32"/>
        <v>34.000000000000213</v>
      </c>
      <c r="D351" s="202" t="e">
        <f>15+[2]!STEPLOAD(5)</f>
        <v>#NAME?</v>
      </c>
      <c r="E351" s="183" t="e">
        <f t="shared" si="33"/>
        <v>#NAME?</v>
      </c>
      <c r="F351" s="183">
        <f t="shared" si="34"/>
        <v>0.5</v>
      </c>
      <c r="G351" s="183">
        <f>5</f>
        <v>5</v>
      </c>
      <c r="H351" s="183">
        <f>60</f>
        <v>60</v>
      </c>
      <c r="I351" s="183">
        <f t="shared" si="35"/>
        <v>0.9</v>
      </c>
      <c r="J351" s="183">
        <f>1</f>
        <v>1</v>
      </c>
      <c r="K351" s="183">
        <f t="shared" si="36"/>
        <v>4.1870000000000003</v>
      </c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68"/>
      <c r="AD351" s="19"/>
      <c r="AE351" s="184"/>
      <c r="AF351" s="183" t="e">
        <f t="shared" si="37"/>
        <v>#NAME?</v>
      </c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68"/>
      <c r="AQ351" s="168"/>
      <c r="AR351" s="182"/>
      <c r="AS351" s="183"/>
      <c r="AT351" s="183"/>
      <c r="AU351" s="183"/>
      <c r="AW351" s="51"/>
      <c r="AX351" s="51"/>
      <c r="AY351" s="51"/>
      <c r="AZ351" s="51"/>
    </row>
    <row r="352" spans="1:52" s="158" customFormat="1" ht="15" customHeight="1" x14ac:dyDescent="0.3">
      <c r="A352" s="19"/>
      <c r="B352" s="182"/>
      <c r="C352" s="183">
        <f t="shared" si="32"/>
        <v>34.100000000000215</v>
      </c>
      <c r="D352" s="202" t="e">
        <f>15+[2]!STEPLOAD(5)</f>
        <v>#NAME?</v>
      </c>
      <c r="E352" s="183" t="e">
        <f t="shared" si="33"/>
        <v>#NAME?</v>
      </c>
      <c r="F352" s="183">
        <f t="shared" si="34"/>
        <v>0.5</v>
      </c>
      <c r="G352" s="183">
        <f>5</f>
        <v>5</v>
      </c>
      <c r="H352" s="183">
        <f>60</f>
        <v>60</v>
      </c>
      <c r="I352" s="183">
        <f t="shared" si="35"/>
        <v>0.9</v>
      </c>
      <c r="J352" s="183">
        <f>1</f>
        <v>1</v>
      </c>
      <c r="K352" s="183">
        <f t="shared" si="36"/>
        <v>4.1870000000000003</v>
      </c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68"/>
      <c r="AD352" s="19"/>
      <c r="AE352" s="184"/>
      <c r="AF352" s="183" t="e">
        <f t="shared" si="37"/>
        <v>#NAME?</v>
      </c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68"/>
      <c r="AQ352" s="168"/>
      <c r="AR352" s="182"/>
      <c r="AS352" s="183"/>
      <c r="AT352" s="183"/>
      <c r="AU352" s="183"/>
      <c r="AW352" s="51"/>
      <c r="AX352" s="51"/>
      <c r="AY352" s="51"/>
      <c r="AZ352" s="51"/>
    </row>
    <row r="353" spans="1:52" s="158" customFormat="1" ht="15" customHeight="1" x14ac:dyDescent="0.3">
      <c r="A353" s="19"/>
      <c r="B353" s="182"/>
      <c r="C353" s="183">
        <f t="shared" si="32"/>
        <v>34.200000000000216</v>
      </c>
      <c r="D353" s="202" t="e">
        <f>15+[2]!STEPLOAD(5)</f>
        <v>#NAME?</v>
      </c>
      <c r="E353" s="183" t="e">
        <f t="shared" si="33"/>
        <v>#NAME?</v>
      </c>
      <c r="F353" s="183">
        <f t="shared" si="34"/>
        <v>0.5</v>
      </c>
      <c r="G353" s="183">
        <f>5</f>
        <v>5</v>
      </c>
      <c r="H353" s="183">
        <f>60</f>
        <v>60</v>
      </c>
      <c r="I353" s="183">
        <f t="shared" si="35"/>
        <v>0.9</v>
      </c>
      <c r="J353" s="183">
        <f>1</f>
        <v>1</v>
      </c>
      <c r="K353" s="183">
        <f t="shared" si="36"/>
        <v>4.1870000000000003</v>
      </c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68"/>
      <c r="AD353" s="19"/>
      <c r="AE353" s="184"/>
      <c r="AF353" s="183" t="e">
        <f t="shared" si="37"/>
        <v>#NAME?</v>
      </c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68"/>
      <c r="AQ353" s="168"/>
      <c r="AR353" s="182"/>
      <c r="AS353" s="183"/>
      <c r="AT353" s="183"/>
      <c r="AU353" s="183"/>
      <c r="AW353" s="51"/>
      <c r="AX353" s="51"/>
      <c r="AY353" s="51"/>
      <c r="AZ353" s="51"/>
    </row>
    <row r="354" spans="1:52" s="158" customFormat="1" ht="15" customHeight="1" x14ac:dyDescent="0.3">
      <c r="A354" s="19"/>
      <c r="B354" s="182"/>
      <c r="C354" s="183">
        <f t="shared" si="32"/>
        <v>34.300000000000217</v>
      </c>
      <c r="D354" s="202" t="e">
        <f>15+[2]!STEPLOAD(5)</f>
        <v>#NAME?</v>
      </c>
      <c r="E354" s="183" t="e">
        <f t="shared" si="33"/>
        <v>#NAME?</v>
      </c>
      <c r="F354" s="183">
        <f t="shared" si="34"/>
        <v>0.5</v>
      </c>
      <c r="G354" s="183">
        <f>5</f>
        <v>5</v>
      </c>
      <c r="H354" s="183">
        <f>60</f>
        <v>60</v>
      </c>
      <c r="I354" s="183">
        <f t="shared" si="35"/>
        <v>0.9</v>
      </c>
      <c r="J354" s="183">
        <f>1</f>
        <v>1</v>
      </c>
      <c r="K354" s="183">
        <f t="shared" si="36"/>
        <v>4.1870000000000003</v>
      </c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68"/>
      <c r="AD354" s="19"/>
      <c r="AE354" s="184"/>
      <c r="AF354" s="183" t="e">
        <f t="shared" si="37"/>
        <v>#NAME?</v>
      </c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68"/>
      <c r="AQ354" s="168"/>
      <c r="AR354" s="182"/>
      <c r="AS354" s="183"/>
      <c r="AT354" s="183"/>
      <c r="AU354" s="183"/>
      <c r="AW354" s="51"/>
      <c r="AX354" s="51"/>
      <c r="AY354" s="51"/>
      <c r="AZ354" s="51"/>
    </row>
    <row r="355" spans="1:52" s="158" customFormat="1" ht="15" customHeight="1" x14ac:dyDescent="0.3">
      <c r="A355" s="19"/>
      <c r="B355" s="182"/>
      <c r="C355" s="183">
        <f t="shared" si="32"/>
        <v>34.400000000000219</v>
      </c>
      <c r="D355" s="202" t="e">
        <f>15+[2]!STEPLOAD(5)</f>
        <v>#NAME?</v>
      </c>
      <c r="E355" s="183" t="e">
        <f t="shared" si="33"/>
        <v>#NAME?</v>
      </c>
      <c r="F355" s="183">
        <f t="shared" si="34"/>
        <v>0.5</v>
      </c>
      <c r="G355" s="183">
        <f>5</f>
        <v>5</v>
      </c>
      <c r="H355" s="183">
        <f>60</f>
        <v>60</v>
      </c>
      <c r="I355" s="183">
        <f t="shared" si="35"/>
        <v>0.9</v>
      </c>
      <c r="J355" s="183">
        <f>1</f>
        <v>1</v>
      </c>
      <c r="K355" s="183">
        <f t="shared" si="36"/>
        <v>4.1870000000000003</v>
      </c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68"/>
      <c r="AD355" s="19"/>
      <c r="AE355" s="184"/>
      <c r="AF355" s="183" t="e">
        <f t="shared" si="37"/>
        <v>#NAME?</v>
      </c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68"/>
      <c r="AQ355" s="168"/>
      <c r="AR355" s="182"/>
      <c r="AS355" s="183"/>
      <c r="AT355" s="183"/>
      <c r="AU355" s="183"/>
      <c r="AW355" s="51"/>
      <c r="AX355" s="51"/>
      <c r="AY355" s="51"/>
      <c r="AZ355" s="51"/>
    </row>
    <row r="356" spans="1:52" s="158" customFormat="1" ht="15" customHeight="1" x14ac:dyDescent="0.3">
      <c r="A356" s="19"/>
      <c r="B356" s="182"/>
      <c r="C356" s="183">
        <f t="shared" si="32"/>
        <v>34.50000000000022</v>
      </c>
      <c r="D356" s="202" t="e">
        <f>15+[2]!STEPLOAD(5)</f>
        <v>#NAME?</v>
      </c>
      <c r="E356" s="183" t="e">
        <f t="shared" si="33"/>
        <v>#NAME?</v>
      </c>
      <c r="F356" s="183">
        <f t="shared" si="34"/>
        <v>0.5</v>
      </c>
      <c r="G356" s="183">
        <f>5</f>
        <v>5</v>
      </c>
      <c r="H356" s="183">
        <f>60</f>
        <v>60</v>
      </c>
      <c r="I356" s="183">
        <f t="shared" si="35"/>
        <v>0.9</v>
      </c>
      <c r="J356" s="183">
        <f>1</f>
        <v>1</v>
      </c>
      <c r="K356" s="183">
        <f t="shared" si="36"/>
        <v>4.1870000000000003</v>
      </c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68"/>
      <c r="AD356" s="19"/>
      <c r="AE356" s="184"/>
      <c r="AF356" s="183" t="e">
        <f t="shared" si="37"/>
        <v>#NAME?</v>
      </c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68"/>
      <c r="AQ356" s="168"/>
      <c r="AR356" s="182"/>
      <c r="AS356" s="183"/>
      <c r="AT356" s="183"/>
      <c r="AU356" s="183"/>
      <c r="AW356" s="51"/>
      <c r="AX356" s="51"/>
      <c r="AY356" s="51"/>
      <c r="AZ356" s="51"/>
    </row>
    <row r="357" spans="1:52" s="158" customFormat="1" ht="15" customHeight="1" x14ac:dyDescent="0.3">
      <c r="A357" s="19"/>
      <c r="B357" s="182"/>
      <c r="C357" s="183">
        <f t="shared" si="32"/>
        <v>34.600000000000222</v>
      </c>
      <c r="D357" s="202" t="e">
        <f>15+[2]!STEPLOAD(5)</f>
        <v>#NAME?</v>
      </c>
      <c r="E357" s="183" t="e">
        <f t="shared" si="33"/>
        <v>#NAME?</v>
      </c>
      <c r="F357" s="183">
        <f t="shared" si="34"/>
        <v>0.5</v>
      </c>
      <c r="G357" s="183">
        <f>5</f>
        <v>5</v>
      </c>
      <c r="H357" s="183">
        <f>60</f>
        <v>60</v>
      </c>
      <c r="I357" s="183">
        <f t="shared" si="35"/>
        <v>0.9</v>
      </c>
      <c r="J357" s="183">
        <f>1</f>
        <v>1</v>
      </c>
      <c r="K357" s="183">
        <f t="shared" si="36"/>
        <v>4.1870000000000003</v>
      </c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68"/>
      <c r="AD357" s="19"/>
      <c r="AE357" s="184"/>
      <c r="AF357" s="183" t="e">
        <f t="shared" si="37"/>
        <v>#NAME?</v>
      </c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68"/>
      <c r="AQ357" s="168"/>
      <c r="AR357" s="182"/>
      <c r="AS357" s="183"/>
      <c r="AT357" s="183"/>
      <c r="AU357" s="183"/>
      <c r="AW357" s="51"/>
      <c r="AX357" s="51"/>
      <c r="AY357" s="51"/>
      <c r="AZ357" s="51"/>
    </row>
    <row r="358" spans="1:52" s="158" customFormat="1" ht="15" customHeight="1" x14ac:dyDescent="0.3">
      <c r="A358" s="19"/>
      <c r="B358" s="182"/>
      <c r="C358" s="183">
        <f t="shared" si="32"/>
        <v>34.700000000000223</v>
      </c>
      <c r="D358" s="202" t="e">
        <f>15+[2]!STEPLOAD(5)</f>
        <v>#NAME?</v>
      </c>
      <c r="E358" s="183" t="e">
        <f t="shared" si="33"/>
        <v>#NAME?</v>
      </c>
      <c r="F358" s="183">
        <f t="shared" si="34"/>
        <v>0.5</v>
      </c>
      <c r="G358" s="183">
        <f>5</f>
        <v>5</v>
      </c>
      <c r="H358" s="183">
        <f>60</f>
        <v>60</v>
      </c>
      <c r="I358" s="183">
        <f t="shared" si="35"/>
        <v>0.9</v>
      </c>
      <c r="J358" s="183">
        <f>1</f>
        <v>1</v>
      </c>
      <c r="K358" s="183">
        <f t="shared" si="36"/>
        <v>4.1870000000000003</v>
      </c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68"/>
      <c r="AD358" s="19"/>
      <c r="AE358" s="184"/>
      <c r="AF358" s="183" t="e">
        <f t="shared" si="37"/>
        <v>#NAME?</v>
      </c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68"/>
      <c r="AQ358" s="168"/>
      <c r="AR358" s="182"/>
      <c r="AS358" s="183"/>
      <c r="AT358" s="183"/>
      <c r="AU358" s="183"/>
      <c r="AW358" s="51"/>
      <c r="AX358" s="51"/>
      <c r="AY358" s="51"/>
      <c r="AZ358" s="51"/>
    </row>
    <row r="359" spans="1:52" s="158" customFormat="1" ht="15" customHeight="1" x14ac:dyDescent="0.3">
      <c r="A359" s="19"/>
      <c r="B359" s="182"/>
      <c r="C359" s="183">
        <f t="shared" si="32"/>
        <v>34.800000000000225</v>
      </c>
      <c r="D359" s="202" t="e">
        <f>15+[2]!STEPLOAD(5)</f>
        <v>#NAME?</v>
      </c>
      <c r="E359" s="183" t="e">
        <f t="shared" si="33"/>
        <v>#NAME?</v>
      </c>
      <c r="F359" s="183">
        <f t="shared" si="34"/>
        <v>0.5</v>
      </c>
      <c r="G359" s="183">
        <f>5</f>
        <v>5</v>
      </c>
      <c r="H359" s="183">
        <f>60</f>
        <v>60</v>
      </c>
      <c r="I359" s="183">
        <f t="shared" si="35"/>
        <v>0.9</v>
      </c>
      <c r="J359" s="183">
        <f>1</f>
        <v>1</v>
      </c>
      <c r="K359" s="183">
        <f t="shared" si="36"/>
        <v>4.1870000000000003</v>
      </c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68"/>
      <c r="AD359" s="19"/>
      <c r="AE359" s="184"/>
      <c r="AF359" s="183" t="e">
        <f t="shared" si="37"/>
        <v>#NAME?</v>
      </c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68"/>
      <c r="AQ359" s="168"/>
      <c r="AR359" s="182"/>
      <c r="AS359" s="183"/>
      <c r="AT359" s="183"/>
      <c r="AU359" s="183"/>
      <c r="AW359" s="51"/>
      <c r="AX359" s="51"/>
      <c r="AY359" s="51"/>
      <c r="AZ359" s="51"/>
    </row>
    <row r="360" spans="1:52" s="158" customFormat="1" ht="15" customHeight="1" x14ac:dyDescent="0.3">
      <c r="A360" s="19"/>
      <c r="B360" s="182"/>
      <c r="C360" s="183">
        <f t="shared" si="32"/>
        <v>34.900000000000226</v>
      </c>
      <c r="D360" s="202" t="e">
        <f>15+[2]!STEPLOAD(5)</f>
        <v>#NAME?</v>
      </c>
      <c r="E360" s="183" t="e">
        <f t="shared" si="33"/>
        <v>#NAME?</v>
      </c>
      <c r="F360" s="183">
        <f t="shared" si="34"/>
        <v>0.5</v>
      </c>
      <c r="G360" s="183">
        <f>5</f>
        <v>5</v>
      </c>
      <c r="H360" s="183">
        <f>60</f>
        <v>60</v>
      </c>
      <c r="I360" s="183">
        <f t="shared" si="35"/>
        <v>0.9</v>
      </c>
      <c r="J360" s="183">
        <f>1</f>
        <v>1</v>
      </c>
      <c r="K360" s="183">
        <f t="shared" si="36"/>
        <v>4.1870000000000003</v>
      </c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68"/>
      <c r="AD360" s="19"/>
      <c r="AE360" s="184"/>
      <c r="AF360" s="183" t="e">
        <f t="shared" si="37"/>
        <v>#NAME?</v>
      </c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68"/>
      <c r="AQ360" s="168"/>
      <c r="AR360" s="182"/>
      <c r="AS360" s="183"/>
      <c r="AT360" s="183"/>
      <c r="AU360" s="183"/>
      <c r="AW360" s="51"/>
      <c r="AX360" s="51"/>
      <c r="AY360" s="51"/>
      <c r="AZ360" s="51"/>
    </row>
    <row r="361" spans="1:52" s="158" customFormat="1" ht="15" customHeight="1" x14ac:dyDescent="0.3">
      <c r="A361" s="19"/>
      <c r="B361" s="182"/>
      <c r="C361" s="183">
        <f t="shared" si="32"/>
        <v>35.000000000000227</v>
      </c>
      <c r="D361" s="202" t="e">
        <f>15+[2]!STEPLOAD(5)</f>
        <v>#NAME?</v>
      </c>
      <c r="E361" s="183" t="e">
        <f t="shared" si="33"/>
        <v>#NAME?</v>
      </c>
      <c r="F361" s="183">
        <f t="shared" si="34"/>
        <v>0.5</v>
      </c>
      <c r="G361" s="183">
        <f>5</f>
        <v>5</v>
      </c>
      <c r="H361" s="183">
        <f>60</f>
        <v>60</v>
      </c>
      <c r="I361" s="183">
        <f t="shared" si="35"/>
        <v>0.9</v>
      </c>
      <c r="J361" s="183">
        <f>1</f>
        <v>1</v>
      </c>
      <c r="K361" s="183">
        <f t="shared" si="36"/>
        <v>4.1870000000000003</v>
      </c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68"/>
      <c r="AD361" s="19"/>
      <c r="AE361" s="184"/>
      <c r="AF361" s="183" t="e">
        <f t="shared" si="37"/>
        <v>#NAME?</v>
      </c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68"/>
      <c r="AQ361" s="168"/>
      <c r="AR361" s="182"/>
      <c r="AS361" s="183"/>
      <c r="AT361" s="183"/>
      <c r="AU361" s="183"/>
      <c r="AW361" s="51"/>
      <c r="AX361" s="51"/>
      <c r="AY361" s="51"/>
      <c r="AZ361" s="51"/>
    </row>
    <row r="362" spans="1:52" s="158" customFormat="1" ht="15" customHeight="1" x14ac:dyDescent="0.3">
      <c r="A362" s="19"/>
      <c r="B362" s="182"/>
      <c r="C362" s="183">
        <f t="shared" si="32"/>
        <v>35.100000000000229</v>
      </c>
      <c r="D362" s="202" t="e">
        <f>15+[2]!STEPLOAD(5)</f>
        <v>#NAME?</v>
      </c>
      <c r="E362" s="183" t="e">
        <f t="shared" si="33"/>
        <v>#NAME?</v>
      </c>
      <c r="F362" s="183">
        <f t="shared" si="34"/>
        <v>0.5</v>
      </c>
      <c r="G362" s="183">
        <f>5</f>
        <v>5</v>
      </c>
      <c r="H362" s="183">
        <f>60</f>
        <v>60</v>
      </c>
      <c r="I362" s="183">
        <f t="shared" si="35"/>
        <v>0.9</v>
      </c>
      <c r="J362" s="183">
        <f>1</f>
        <v>1</v>
      </c>
      <c r="K362" s="183">
        <f t="shared" si="36"/>
        <v>4.1870000000000003</v>
      </c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68"/>
      <c r="AD362" s="19"/>
      <c r="AE362" s="184"/>
      <c r="AF362" s="183" t="e">
        <f t="shared" si="37"/>
        <v>#NAME?</v>
      </c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68"/>
      <c r="AQ362" s="168"/>
      <c r="AR362" s="182"/>
      <c r="AS362" s="183"/>
      <c r="AT362" s="183"/>
      <c r="AU362" s="183"/>
      <c r="AW362" s="51"/>
      <c r="AX362" s="51"/>
      <c r="AY362" s="51"/>
      <c r="AZ362" s="51"/>
    </row>
    <row r="363" spans="1:52" s="158" customFormat="1" ht="15" customHeight="1" x14ac:dyDescent="0.3">
      <c r="A363" s="19"/>
      <c r="B363" s="182"/>
      <c r="C363" s="183">
        <f t="shared" si="32"/>
        <v>35.20000000000023</v>
      </c>
      <c r="D363" s="202" t="e">
        <f>15+[2]!STEPLOAD(5)</f>
        <v>#NAME?</v>
      </c>
      <c r="E363" s="183" t="e">
        <f t="shared" si="33"/>
        <v>#NAME?</v>
      </c>
      <c r="F363" s="183">
        <f t="shared" si="34"/>
        <v>0.5</v>
      </c>
      <c r="G363" s="183">
        <f>5</f>
        <v>5</v>
      </c>
      <c r="H363" s="183">
        <f>60</f>
        <v>60</v>
      </c>
      <c r="I363" s="183">
        <f t="shared" si="35"/>
        <v>0.9</v>
      </c>
      <c r="J363" s="183">
        <f>1</f>
        <v>1</v>
      </c>
      <c r="K363" s="183">
        <f t="shared" si="36"/>
        <v>4.1870000000000003</v>
      </c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68"/>
      <c r="AD363" s="19"/>
      <c r="AE363" s="184"/>
      <c r="AF363" s="183" t="e">
        <f t="shared" si="37"/>
        <v>#NAME?</v>
      </c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68"/>
      <c r="AQ363" s="168"/>
      <c r="AR363" s="182"/>
      <c r="AS363" s="183"/>
      <c r="AT363" s="183"/>
      <c r="AU363" s="183"/>
      <c r="AW363" s="51"/>
      <c r="AX363" s="51"/>
      <c r="AY363" s="51"/>
      <c r="AZ363" s="51"/>
    </row>
    <row r="364" spans="1:52" s="158" customFormat="1" ht="15" customHeight="1" x14ac:dyDescent="0.3">
      <c r="A364" s="19"/>
      <c r="B364" s="182"/>
      <c r="C364" s="183">
        <f t="shared" si="32"/>
        <v>35.300000000000232</v>
      </c>
      <c r="D364" s="202" t="e">
        <f>15+[2]!STEPLOAD(5)</f>
        <v>#NAME?</v>
      </c>
      <c r="E364" s="183" t="e">
        <f t="shared" si="33"/>
        <v>#NAME?</v>
      </c>
      <c r="F364" s="183">
        <f t="shared" si="34"/>
        <v>0.5</v>
      </c>
      <c r="G364" s="183">
        <f>5</f>
        <v>5</v>
      </c>
      <c r="H364" s="183">
        <f>60</f>
        <v>60</v>
      </c>
      <c r="I364" s="183">
        <f t="shared" si="35"/>
        <v>0.9</v>
      </c>
      <c r="J364" s="183">
        <f>1</f>
        <v>1</v>
      </c>
      <c r="K364" s="183">
        <f t="shared" si="36"/>
        <v>4.1870000000000003</v>
      </c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68"/>
      <c r="AD364" s="19"/>
      <c r="AE364" s="184"/>
      <c r="AF364" s="183" t="e">
        <f t="shared" si="37"/>
        <v>#NAME?</v>
      </c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68"/>
      <c r="AQ364" s="168"/>
      <c r="AR364" s="182"/>
      <c r="AS364" s="183"/>
      <c r="AT364" s="183"/>
      <c r="AU364" s="183"/>
      <c r="AW364" s="51"/>
      <c r="AX364" s="51"/>
      <c r="AY364" s="51"/>
      <c r="AZ364" s="51"/>
    </row>
    <row r="365" spans="1:52" s="158" customFormat="1" ht="15" customHeight="1" x14ac:dyDescent="0.3">
      <c r="A365" s="19"/>
      <c r="B365" s="182"/>
      <c r="C365" s="183">
        <f t="shared" si="32"/>
        <v>35.400000000000233</v>
      </c>
      <c r="D365" s="202" t="e">
        <f>15+[2]!STEPLOAD(5)</f>
        <v>#NAME?</v>
      </c>
      <c r="E365" s="183" t="e">
        <f t="shared" si="33"/>
        <v>#NAME?</v>
      </c>
      <c r="F365" s="183">
        <f t="shared" si="34"/>
        <v>0.5</v>
      </c>
      <c r="G365" s="183">
        <f>5</f>
        <v>5</v>
      </c>
      <c r="H365" s="183">
        <f>60</f>
        <v>60</v>
      </c>
      <c r="I365" s="183">
        <f t="shared" si="35"/>
        <v>0.9</v>
      </c>
      <c r="J365" s="183">
        <f>1</f>
        <v>1</v>
      </c>
      <c r="K365" s="183">
        <f t="shared" si="36"/>
        <v>4.1870000000000003</v>
      </c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68"/>
      <c r="AD365" s="19"/>
      <c r="AE365" s="184"/>
      <c r="AF365" s="183" t="e">
        <f t="shared" si="37"/>
        <v>#NAME?</v>
      </c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68"/>
      <c r="AQ365" s="168"/>
      <c r="AR365" s="182"/>
      <c r="AS365" s="183"/>
      <c r="AT365" s="183"/>
      <c r="AU365" s="183"/>
      <c r="AW365" s="51"/>
      <c r="AX365" s="51"/>
      <c r="AY365" s="51"/>
      <c r="AZ365" s="51"/>
    </row>
    <row r="366" spans="1:52" s="158" customFormat="1" ht="15" customHeight="1" x14ac:dyDescent="0.3">
      <c r="A366" s="19"/>
      <c r="B366" s="182"/>
      <c r="C366" s="183">
        <f t="shared" si="32"/>
        <v>35.500000000000234</v>
      </c>
      <c r="D366" s="202" t="e">
        <f>15+[2]!STEPLOAD(5)</f>
        <v>#NAME?</v>
      </c>
      <c r="E366" s="183" t="e">
        <f t="shared" si="33"/>
        <v>#NAME?</v>
      </c>
      <c r="F366" s="183">
        <f t="shared" si="34"/>
        <v>0.5</v>
      </c>
      <c r="G366" s="183">
        <f>5</f>
        <v>5</v>
      </c>
      <c r="H366" s="183">
        <f>60</f>
        <v>60</v>
      </c>
      <c r="I366" s="183">
        <f t="shared" si="35"/>
        <v>0.9</v>
      </c>
      <c r="J366" s="183">
        <f>1</f>
        <v>1</v>
      </c>
      <c r="K366" s="183">
        <f t="shared" si="36"/>
        <v>4.1870000000000003</v>
      </c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68"/>
      <c r="AD366" s="19"/>
      <c r="AE366" s="184"/>
      <c r="AF366" s="183" t="e">
        <f t="shared" si="37"/>
        <v>#NAME?</v>
      </c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68"/>
      <c r="AQ366" s="168"/>
      <c r="AR366" s="182"/>
      <c r="AS366" s="183"/>
      <c r="AT366" s="183"/>
      <c r="AU366" s="183"/>
      <c r="AW366" s="51"/>
      <c r="AX366" s="51"/>
      <c r="AY366" s="51"/>
      <c r="AZ366" s="51"/>
    </row>
    <row r="367" spans="1:52" s="158" customFormat="1" ht="15" customHeight="1" x14ac:dyDescent="0.3">
      <c r="A367" s="19"/>
      <c r="B367" s="182"/>
      <c r="C367" s="183">
        <f t="shared" si="32"/>
        <v>35.600000000000236</v>
      </c>
      <c r="D367" s="202" t="e">
        <f>15+[2]!STEPLOAD(5)</f>
        <v>#NAME?</v>
      </c>
      <c r="E367" s="183" t="e">
        <f t="shared" si="33"/>
        <v>#NAME?</v>
      </c>
      <c r="F367" s="183">
        <f t="shared" si="34"/>
        <v>0.5</v>
      </c>
      <c r="G367" s="183">
        <f>5</f>
        <v>5</v>
      </c>
      <c r="H367" s="183">
        <f>60</f>
        <v>60</v>
      </c>
      <c r="I367" s="183">
        <f t="shared" si="35"/>
        <v>0.9</v>
      </c>
      <c r="J367" s="183">
        <f>1</f>
        <v>1</v>
      </c>
      <c r="K367" s="183">
        <f t="shared" si="36"/>
        <v>4.1870000000000003</v>
      </c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68"/>
      <c r="AD367" s="19"/>
      <c r="AE367" s="184"/>
      <c r="AF367" s="183" t="e">
        <f t="shared" si="37"/>
        <v>#NAME?</v>
      </c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68"/>
      <c r="AQ367" s="168"/>
      <c r="AR367" s="182"/>
      <c r="AS367" s="183"/>
      <c r="AT367" s="183"/>
      <c r="AU367" s="183"/>
      <c r="AW367" s="51"/>
      <c r="AX367" s="51"/>
      <c r="AY367" s="51"/>
      <c r="AZ367" s="51"/>
    </row>
    <row r="368" spans="1:52" s="158" customFormat="1" ht="15" customHeight="1" x14ac:dyDescent="0.3">
      <c r="A368" s="19"/>
      <c r="B368" s="182"/>
      <c r="C368" s="183">
        <f t="shared" si="32"/>
        <v>35.700000000000237</v>
      </c>
      <c r="D368" s="202" t="e">
        <f>15+[2]!STEPLOAD(5)</f>
        <v>#NAME?</v>
      </c>
      <c r="E368" s="183" t="e">
        <f t="shared" si="33"/>
        <v>#NAME?</v>
      </c>
      <c r="F368" s="183">
        <f t="shared" si="34"/>
        <v>0.5</v>
      </c>
      <c r="G368" s="183">
        <f>5</f>
        <v>5</v>
      </c>
      <c r="H368" s="183">
        <f>60</f>
        <v>60</v>
      </c>
      <c r="I368" s="183">
        <f t="shared" si="35"/>
        <v>0.9</v>
      </c>
      <c r="J368" s="183">
        <f>1</f>
        <v>1</v>
      </c>
      <c r="K368" s="183">
        <f t="shared" si="36"/>
        <v>4.1870000000000003</v>
      </c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68"/>
      <c r="AD368" s="19"/>
      <c r="AE368" s="184"/>
      <c r="AF368" s="183" t="e">
        <f t="shared" si="37"/>
        <v>#NAME?</v>
      </c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68"/>
      <c r="AQ368" s="168"/>
      <c r="AR368" s="182"/>
      <c r="AS368" s="183"/>
      <c r="AT368" s="183"/>
      <c r="AU368" s="183"/>
      <c r="AW368" s="51"/>
      <c r="AX368" s="51"/>
      <c r="AY368" s="51"/>
      <c r="AZ368" s="51"/>
    </row>
    <row r="369" spans="1:52" s="158" customFormat="1" ht="15" customHeight="1" x14ac:dyDescent="0.3">
      <c r="A369" s="19"/>
      <c r="B369" s="182"/>
      <c r="C369" s="183">
        <f t="shared" si="32"/>
        <v>35.800000000000239</v>
      </c>
      <c r="D369" s="202" t="e">
        <f>15+[2]!STEPLOAD(5)</f>
        <v>#NAME?</v>
      </c>
      <c r="E369" s="183" t="e">
        <f t="shared" si="33"/>
        <v>#NAME?</v>
      </c>
      <c r="F369" s="183">
        <f t="shared" si="34"/>
        <v>0.5</v>
      </c>
      <c r="G369" s="183">
        <f>5</f>
        <v>5</v>
      </c>
      <c r="H369" s="183">
        <f>60</f>
        <v>60</v>
      </c>
      <c r="I369" s="183">
        <f t="shared" si="35"/>
        <v>0.9</v>
      </c>
      <c r="J369" s="183">
        <f>1</f>
        <v>1</v>
      </c>
      <c r="K369" s="183">
        <f t="shared" si="36"/>
        <v>4.1870000000000003</v>
      </c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68"/>
      <c r="AD369" s="19"/>
      <c r="AE369" s="184"/>
      <c r="AF369" s="183" t="e">
        <f t="shared" si="37"/>
        <v>#NAME?</v>
      </c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68"/>
      <c r="AQ369" s="168"/>
      <c r="AR369" s="182"/>
      <c r="AS369" s="183"/>
      <c r="AT369" s="183"/>
      <c r="AU369" s="183"/>
      <c r="AW369" s="51"/>
      <c r="AX369" s="51"/>
      <c r="AY369" s="51"/>
      <c r="AZ369" s="51"/>
    </row>
    <row r="370" spans="1:52" s="158" customFormat="1" ht="15" customHeight="1" x14ac:dyDescent="0.3">
      <c r="A370" s="19"/>
      <c r="B370" s="182"/>
      <c r="C370" s="183">
        <f t="shared" si="32"/>
        <v>35.90000000000024</v>
      </c>
      <c r="D370" s="202" t="e">
        <f>15+[2]!STEPLOAD(5)</f>
        <v>#NAME?</v>
      </c>
      <c r="E370" s="183" t="e">
        <f t="shared" si="33"/>
        <v>#NAME?</v>
      </c>
      <c r="F370" s="183">
        <f t="shared" si="34"/>
        <v>0.5</v>
      </c>
      <c r="G370" s="183">
        <f>5</f>
        <v>5</v>
      </c>
      <c r="H370" s="183">
        <f>60</f>
        <v>60</v>
      </c>
      <c r="I370" s="183">
        <f t="shared" si="35"/>
        <v>0.9</v>
      </c>
      <c r="J370" s="183">
        <f>1</f>
        <v>1</v>
      </c>
      <c r="K370" s="183">
        <f t="shared" si="36"/>
        <v>4.1870000000000003</v>
      </c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68"/>
      <c r="AD370" s="19"/>
      <c r="AE370" s="184"/>
      <c r="AF370" s="183" t="e">
        <f t="shared" si="37"/>
        <v>#NAME?</v>
      </c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68"/>
      <c r="AQ370" s="168"/>
      <c r="AR370" s="182"/>
      <c r="AS370" s="183"/>
      <c r="AT370" s="183"/>
      <c r="AU370" s="183"/>
      <c r="AW370" s="51"/>
      <c r="AX370" s="51"/>
      <c r="AY370" s="51"/>
      <c r="AZ370" s="51"/>
    </row>
    <row r="371" spans="1:52" s="158" customFormat="1" ht="15" customHeight="1" x14ac:dyDescent="0.3">
      <c r="A371" s="19"/>
      <c r="B371" s="182"/>
      <c r="C371" s="183">
        <f t="shared" si="32"/>
        <v>36.000000000000242</v>
      </c>
      <c r="D371" s="202" t="e">
        <f>15+[2]!STEPLOAD(5)</f>
        <v>#NAME?</v>
      </c>
      <c r="E371" s="183" t="e">
        <f t="shared" si="33"/>
        <v>#NAME?</v>
      </c>
      <c r="F371" s="183">
        <f t="shared" si="34"/>
        <v>0.5</v>
      </c>
      <c r="G371" s="183">
        <f>5</f>
        <v>5</v>
      </c>
      <c r="H371" s="183">
        <f>60</f>
        <v>60</v>
      </c>
      <c r="I371" s="183">
        <f t="shared" si="35"/>
        <v>0.9</v>
      </c>
      <c r="J371" s="183">
        <f>1</f>
        <v>1</v>
      </c>
      <c r="K371" s="183">
        <f t="shared" si="36"/>
        <v>4.1870000000000003</v>
      </c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68"/>
      <c r="AD371" s="19"/>
      <c r="AE371" s="184"/>
      <c r="AF371" s="183" t="e">
        <f t="shared" si="37"/>
        <v>#NAME?</v>
      </c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68"/>
      <c r="AQ371" s="168"/>
      <c r="AR371" s="182"/>
      <c r="AS371" s="183"/>
      <c r="AT371" s="183"/>
      <c r="AU371" s="183"/>
      <c r="AW371" s="51"/>
      <c r="AX371" s="51"/>
      <c r="AY371" s="51"/>
      <c r="AZ371" s="51"/>
    </row>
    <row r="372" spans="1:52" s="158" customFormat="1" ht="15" customHeight="1" x14ac:dyDescent="0.3">
      <c r="A372" s="19"/>
      <c r="B372" s="182"/>
      <c r="C372" s="183">
        <f t="shared" si="32"/>
        <v>36.100000000000243</v>
      </c>
      <c r="D372" s="202" t="e">
        <f>15+[2]!STEPLOAD(5)</f>
        <v>#NAME?</v>
      </c>
      <c r="E372" s="183" t="e">
        <f t="shared" si="33"/>
        <v>#NAME?</v>
      </c>
      <c r="F372" s="183">
        <f t="shared" si="34"/>
        <v>0.5</v>
      </c>
      <c r="G372" s="183">
        <f>5</f>
        <v>5</v>
      </c>
      <c r="H372" s="183">
        <f>60</f>
        <v>60</v>
      </c>
      <c r="I372" s="183">
        <f t="shared" si="35"/>
        <v>0.9</v>
      </c>
      <c r="J372" s="183">
        <f>1</f>
        <v>1</v>
      </c>
      <c r="K372" s="183">
        <f t="shared" si="36"/>
        <v>4.1870000000000003</v>
      </c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68"/>
      <c r="AD372" s="19"/>
      <c r="AE372" s="184"/>
      <c r="AF372" s="183" t="e">
        <f t="shared" si="37"/>
        <v>#NAME?</v>
      </c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68"/>
      <c r="AQ372" s="168"/>
      <c r="AR372" s="182"/>
      <c r="AS372" s="183"/>
      <c r="AT372" s="183"/>
      <c r="AU372" s="183"/>
      <c r="AW372" s="51"/>
      <c r="AX372" s="51"/>
      <c r="AY372" s="51"/>
      <c r="AZ372" s="51"/>
    </row>
    <row r="373" spans="1:52" s="158" customFormat="1" ht="15" customHeight="1" x14ac:dyDescent="0.3">
      <c r="A373" s="19"/>
      <c r="B373" s="182"/>
      <c r="C373" s="183">
        <f t="shared" si="32"/>
        <v>36.200000000000244</v>
      </c>
      <c r="D373" s="202" t="e">
        <f>15+[2]!STEPLOAD(5)</f>
        <v>#NAME?</v>
      </c>
      <c r="E373" s="183" t="e">
        <f t="shared" si="33"/>
        <v>#NAME?</v>
      </c>
      <c r="F373" s="183">
        <f t="shared" si="34"/>
        <v>0.5</v>
      </c>
      <c r="G373" s="183">
        <f>5</f>
        <v>5</v>
      </c>
      <c r="H373" s="183">
        <f>60</f>
        <v>60</v>
      </c>
      <c r="I373" s="183">
        <f t="shared" si="35"/>
        <v>0.9</v>
      </c>
      <c r="J373" s="183">
        <f>1</f>
        <v>1</v>
      </c>
      <c r="K373" s="183">
        <f t="shared" si="36"/>
        <v>4.1870000000000003</v>
      </c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68"/>
      <c r="AD373" s="19"/>
      <c r="AE373" s="184"/>
      <c r="AF373" s="183" t="e">
        <f t="shared" si="37"/>
        <v>#NAME?</v>
      </c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68"/>
      <c r="AQ373" s="168"/>
      <c r="AR373" s="182"/>
      <c r="AS373" s="183"/>
      <c r="AT373" s="183"/>
      <c r="AU373" s="183"/>
      <c r="AW373" s="51"/>
      <c r="AX373" s="51"/>
      <c r="AY373" s="51"/>
      <c r="AZ373" s="51"/>
    </row>
    <row r="374" spans="1:52" s="158" customFormat="1" ht="15" customHeight="1" x14ac:dyDescent="0.3">
      <c r="A374" s="19"/>
      <c r="B374" s="182"/>
      <c r="C374" s="183">
        <f t="shared" si="32"/>
        <v>36.300000000000246</v>
      </c>
      <c r="D374" s="202" t="e">
        <f>15+[2]!STEPLOAD(5)</f>
        <v>#NAME?</v>
      </c>
      <c r="E374" s="183" t="e">
        <f t="shared" si="33"/>
        <v>#NAME?</v>
      </c>
      <c r="F374" s="183">
        <f t="shared" si="34"/>
        <v>0.5</v>
      </c>
      <c r="G374" s="183">
        <f>5</f>
        <v>5</v>
      </c>
      <c r="H374" s="183">
        <f>60</f>
        <v>60</v>
      </c>
      <c r="I374" s="183">
        <f t="shared" si="35"/>
        <v>0.9</v>
      </c>
      <c r="J374" s="183">
        <f>1</f>
        <v>1</v>
      </c>
      <c r="K374" s="183">
        <f t="shared" si="36"/>
        <v>4.1870000000000003</v>
      </c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68"/>
      <c r="AD374" s="19"/>
      <c r="AE374" s="184"/>
      <c r="AF374" s="183" t="e">
        <f t="shared" si="37"/>
        <v>#NAME?</v>
      </c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68"/>
      <c r="AQ374" s="168"/>
      <c r="AR374" s="182"/>
      <c r="AS374" s="183"/>
      <c r="AT374" s="183"/>
      <c r="AU374" s="183"/>
      <c r="AW374" s="51"/>
      <c r="AX374" s="51"/>
      <c r="AY374" s="51"/>
      <c r="AZ374" s="51"/>
    </row>
    <row r="375" spans="1:52" s="158" customFormat="1" ht="15" customHeight="1" x14ac:dyDescent="0.3">
      <c r="A375" s="19"/>
      <c r="B375" s="182"/>
      <c r="C375" s="183">
        <f t="shared" si="32"/>
        <v>36.400000000000247</v>
      </c>
      <c r="D375" s="202" t="e">
        <f>15+[2]!STEPLOAD(5)</f>
        <v>#NAME?</v>
      </c>
      <c r="E375" s="183" t="e">
        <f t="shared" si="33"/>
        <v>#NAME?</v>
      </c>
      <c r="F375" s="183">
        <f t="shared" si="34"/>
        <v>0.5</v>
      </c>
      <c r="G375" s="183">
        <f>5</f>
        <v>5</v>
      </c>
      <c r="H375" s="183">
        <f>60</f>
        <v>60</v>
      </c>
      <c r="I375" s="183">
        <f t="shared" si="35"/>
        <v>0.9</v>
      </c>
      <c r="J375" s="183">
        <f>1</f>
        <v>1</v>
      </c>
      <c r="K375" s="183">
        <f t="shared" si="36"/>
        <v>4.1870000000000003</v>
      </c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68"/>
      <c r="AD375" s="19"/>
      <c r="AE375" s="184"/>
      <c r="AF375" s="183" t="e">
        <f t="shared" si="37"/>
        <v>#NAME?</v>
      </c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68"/>
      <c r="AQ375" s="168"/>
      <c r="AR375" s="182"/>
      <c r="AS375" s="183"/>
      <c r="AT375" s="183"/>
      <c r="AU375" s="183"/>
      <c r="AW375" s="51"/>
      <c r="AX375" s="51"/>
      <c r="AY375" s="51"/>
      <c r="AZ375" s="51"/>
    </row>
    <row r="376" spans="1:52" s="158" customFormat="1" ht="15" customHeight="1" x14ac:dyDescent="0.3">
      <c r="A376" s="19"/>
      <c r="B376" s="182"/>
      <c r="C376" s="183">
        <f t="shared" si="32"/>
        <v>36.500000000000249</v>
      </c>
      <c r="D376" s="202" t="e">
        <f>15+[2]!STEPLOAD(5)</f>
        <v>#NAME?</v>
      </c>
      <c r="E376" s="183" t="e">
        <f t="shared" si="33"/>
        <v>#NAME?</v>
      </c>
      <c r="F376" s="183">
        <f t="shared" si="34"/>
        <v>0.5</v>
      </c>
      <c r="G376" s="183">
        <f>5</f>
        <v>5</v>
      </c>
      <c r="H376" s="183">
        <f>60</f>
        <v>60</v>
      </c>
      <c r="I376" s="183">
        <f t="shared" si="35"/>
        <v>0.9</v>
      </c>
      <c r="J376" s="183">
        <f>1</f>
        <v>1</v>
      </c>
      <c r="K376" s="183">
        <f t="shared" si="36"/>
        <v>4.1870000000000003</v>
      </c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68"/>
      <c r="AD376" s="19"/>
      <c r="AE376" s="184"/>
      <c r="AF376" s="183" t="e">
        <f t="shared" si="37"/>
        <v>#NAME?</v>
      </c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68"/>
      <c r="AQ376" s="168"/>
      <c r="AR376" s="182"/>
      <c r="AS376" s="183"/>
      <c r="AT376" s="183"/>
      <c r="AU376" s="183"/>
      <c r="AW376" s="51"/>
      <c r="AX376" s="51"/>
      <c r="AY376" s="51"/>
      <c r="AZ376" s="51"/>
    </row>
    <row r="377" spans="1:52" s="158" customFormat="1" ht="15" customHeight="1" x14ac:dyDescent="0.3">
      <c r="A377" s="19"/>
      <c r="B377" s="182"/>
      <c r="C377" s="183">
        <f t="shared" si="32"/>
        <v>36.60000000000025</v>
      </c>
      <c r="D377" s="202" t="e">
        <f>15+[2]!STEPLOAD(5)</f>
        <v>#NAME?</v>
      </c>
      <c r="E377" s="183" t="e">
        <f t="shared" si="33"/>
        <v>#NAME?</v>
      </c>
      <c r="F377" s="183">
        <f t="shared" si="34"/>
        <v>0.5</v>
      </c>
      <c r="G377" s="183">
        <f>5</f>
        <v>5</v>
      </c>
      <c r="H377" s="183">
        <f>60</f>
        <v>60</v>
      </c>
      <c r="I377" s="183">
        <f t="shared" si="35"/>
        <v>0.9</v>
      </c>
      <c r="J377" s="183">
        <f>1</f>
        <v>1</v>
      </c>
      <c r="K377" s="183">
        <f t="shared" si="36"/>
        <v>4.1870000000000003</v>
      </c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68"/>
      <c r="AD377" s="19"/>
      <c r="AE377" s="184"/>
      <c r="AF377" s="183" t="e">
        <f t="shared" si="37"/>
        <v>#NAME?</v>
      </c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68"/>
      <c r="AQ377" s="168"/>
      <c r="AR377" s="182"/>
      <c r="AS377" s="183"/>
      <c r="AT377" s="183"/>
      <c r="AU377" s="183"/>
      <c r="AW377" s="51"/>
      <c r="AX377" s="51"/>
      <c r="AY377" s="51"/>
      <c r="AZ377" s="51"/>
    </row>
    <row r="378" spans="1:52" s="158" customFormat="1" ht="15" customHeight="1" x14ac:dyDescent="0.3">
      <c r="A378" s="19"/>
      <c r="B378" s="182"/>
      <c r="C378" s="183">
        <f t="shared" si="32"/>
        <v>36.700000000000252</v>
      </c>
      <c r="D378" s="202" t="e">
        <f>15+[2]!STEPLOAD(5)</f>
        <v>#NAME?</v>
      </c>
      <c r="E378" s="183" t="e">
        <f t="shared" si="33"/>
        <v>#NAME?</v>
      </c>
      <c r="F378" s="183">
        <f t="shared" si="34"/>
        <v>0.5</v>
      </c>
      <c r="G378" s="183">
        <f>5</f>
        <v>5</v>
      </c>
      <c r="H378" s="183">
        <f>60</f>
        <v>60</v>
      </c>
      <c r="I378" s="183">
        <f t="shared" si="35"/>
        <v>0.9</v>
      </c>
      <c r="J378" s="183">
        <f>1</f>
        <v>1</v>
      </c>
      <c r="K378" s="183">
        <f t="shared" si="36"/>
        <v>4.1870000000000003</v>
      </c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68"/>
      <c r="AD378" s="19"/>
      <c r="AE378" s="184"/>
      <c r="AF378" s="183" t="e">
        <f t="shared" si="37"/>
        <v>#NAME?</v>
      </c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68"/>
      <c r="AQ378" s="168"/>
      <c r="AR378" s="182"/>
      <c r="AS378" s="183"/>
      <c r="AT378" s="183"/>
      <c r="AU378" s="183"/>
      <c r="AW378" s="51"/>
      <c r="AX378" s="51"/>
      <c r="AY378" s="51"/>
      <c r="AZ378" s="51"/>
    </row>
    <row r="379" spans="1:52" s="158" customFormat="1" ht="15" customHeight="1" x14ac:dyDescent="0.3">
      <c r="A379" s="19"/>
      <c r="B379" s="182"/>
      <c r="C379" s="183">
        <f t="shared" si="32"/>
        <v>36.800000000000253</v>
      </c>
      <c r="D379" s="202" t="e">
        <f>15+[2]!STEPLOAD(5)</f>
        <v>#NAME?</v>
      </c>
      <c r="E379" s="183" t="e">
        <f t="shared" si="33"/>
        <v>#NAME?</v>
      </c>
      <c r="F379" s="183">
        <f t="shared" si="34"/>
        <v>0.5</v>
      </c>
      <c r="G379" s="183">
        <f>5</f>
        <v>5</v>
      </c>
      <c r="H379" s="183">
        <f>60</f>
        <v>60</v>
      </c>
      <c r="I379" s="183">
        <f t="shared" si="35"/>
        <v>0.9</v>
      </c>
      <c r="J379" s="183">
        <f>1</f>
        <v>1</v>
      </c>
      <c r="K379" s="183">
        <f t="shared" si="36"/>
        <v>4.1870000000000003</v>
      </c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68"/>
      <c r="AD379" s="19"/>
      <c r="AE379" s="184"/>
      <c r="AF379" s="183" t="e">
        <f t="shared" si="37"/>
        <v>#NAME?</v>
      </c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68"/>
      <c r="AQ379" s="168"/>
      <c r="AR379" s="182"/>
      <c r="AS379" s="183"/>
      <c r="AT379" s="183"/>
      <c r="AU379" s="183"/>
      <c r="AW379" s="51"/>
      <c r="AX379" s="51"/>
      <c r="AY379" s="51"/>
      <c r="AZ379" s="51"/>
    </row>
    <row r="380" spans="1:52" s="158" customFormat="1" ht="15" customHeight="1" x14ac:dyDescent="0.3">
      <c r="A380" s="19"/>
      <c r="B380" s="182"/>
      <c r="C380" s="183">
        <f t="shared" si="32"/>
        <v>36.900000000000254</v>
      </c>
      <c r="D380" s="202" t="e">
        <f>15+[2]!STEPLOAD(5)</f>
        <v>#NAME?</v>
      </c>
      <c r="E380" s="183" t="e">
        <f t="shared" si="33"/>
        <v>#NAME?</v>
      </c>
      <c r="F380" s="183">
        <f t="shared" si="34"/>
        <v>0.5</v>
      </c>
      <c r="G380" s="183">
        <f>5</f>
        <v>5</v>
      </c>
      <c r="H380" s="183">
        <f>60</f>
        <v>60</v>
      </c>
      <c r="I380" s="183">
        <f t="shared" si="35"/>
        <v>0.9</v>
      </c>
      <c r="J380" s="183">
        <f>1</f>
        <v>1</v>
      </c>
      <c r="K380" s="183">
        <f t="shared" si="36"/>
        <v>4.1870000000000003</v>
      </c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68"/>
      <c r="AD380" s="19"/>
      <c r="AE380" s="184"/>
      <c r="AF380" s="183" t="e">
        <f t="shared" si="37"/>
        <v>#NAME?</v>
      </c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68"/>
      <c r="AQ380" s="168"/>
      <c r="AR380" s="182"/>
      <c r="AS380" s="183"/>
      <c r="AT380" s="183"/>
      <c r="AU380" s="183"/>
      <c r="AW380" s="51"/>
      <c r="AX380" s="51"/>
      <c r="AY380" s="51"/>
      <c r="AZ380" s="51"/>
    </row>
    <row r="381" spans="1:52" s="158" customFormat="1" ht="15" customHeight="1" x14ac:dyDescent="0.3">
      <c r="A381" s="19"/>
      <c r="B381" s="182"/>
      <c r="C381" s="183">
        <f t="shared" si="32"/>
        <v>37.000000000000256</v>
      </c>
      <c r="D381" s="202" t="e">
        <f>15+[2]!STEPLOAD(5)</f>
        <v>#NAME?</v>
      </c>
      <c r="E381" s="183" t="e">
        <f t="shared" si="33"/>
        <v>#NAME?</v>
      </c>
      <c r="F381" s="183">
        <f t="shared" si="34"/>
        <v>0.5</v>
      </c>
      <c r="G381" s="183">
        <f>5</f>
        <v>5</v>
      </c>
      <c r="H381" s="183">
        <f>60</f>
        <v>60</v>
      </c>
      <c r="I381" s="183">
        <f t="shared" si="35"/>
        <v>0.9</v>
      </c>
      <c r="J381" s="183">
        <f>1</f>
        <v>1</v>
      </c>
      <c r="K381" s="183">
        <f t="shared" si="36"/>
        <v>4.1870000000000003</v>
      </c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68"/>
      <c r="AD381" s="19"/>
      <c r="AE381" s="184"/>
      <c r="AF381" s="183" t="e">
        <f t="shared" si="37"/>
        <v>#NAME?</v>
      </c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68"/>
      <c r="AQ381" s="168"/>
      <c r="AR381" s="182"/>
      <c r="AS381" s="183"/>
      <c r="AT381" s="183"/>
      <c r="AU381" s="183"/>
      <c r="AW381" s="51"/>
      <c r="AX381" s="51"/>
      <c r="AY381" s="51"/>
      <c r="AZ381" s="51"/>
    </row>
    <row r="382" spans="1:52" s="158" customFormat="1" ht="15" customHeight="1" x14ac:dyDescent="0.3">
      <c r="A382" s="19"/>
      <c r="B382" s="182"/>
      <c r="C382" s="183">
        <f t="shared" si="32"/>
        <v>37.100000000000257</v>
      </c>
      <c r="D382" s="202" t="e">
        <f>15+[2]!STEPLOAD(5)</f>
        <v>#NAME?</v>
      </c>
      <c r="E382" s="183" t="e">
        <f t="shared" si="33"/>
        <v>#NAME?</v>
      </c>
      <c r="F382" s="183">
        <f t="shared" si="34"/>
        <v>0.5</v>
      </c>
      <c r="G382" s="183">
        <f>5</f>
        <v>5</v>
      </c>
      <c r="H382" s="183">
        <f>60</f>
        <v>60</v>
      </c>
      <c r="I382" s="183">
        <f t="shared" si="35"/>
        <v>0.9</v>
      </c>
      <c r="J382" s="183">
        <f>1</f>
        <v>1</v>
      </c>
      <c r="K382" s="183">
        <f t="shared" si="36"/>
        <v>4.1870000000000003</v>
      </c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68"/>
      <c r="AD382" s="19"/>
      <c r="AE382" s="184"/>
      <c r="AF382" s="183" t="e">
        <f t="shared" si="37"/>
        <v>#NAME?</v>
      </c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68"/>
      <c r="AQ382" s="168"/>
      <c r="AR382" s="182"/>
      <c r="AS382" s="183"/>
      <c r="AT382" s="183"/>
      <c r="AU382" s="183"/>
      <c r="AW382" s="51"/>
      <c r="AX382" s="51"/>
      <c r="AY382" s="51"/>
      <c r="AZ382" s="51"/>
    </row>
    <row r="383" spans="1:52" s="158" customFormat="1" ht="15" customHeight="1" x14ac:dyDescent="0.3">
      <c r="A383" s="19"/>
      <c r="B383" s="182"/>
      <c r="C383" s="183">
        <f t="shared" si="32"/>
        <v>37.200000000000259</v>
      </c>
      <c r="D383" s="202" t="e">
        <f>15+[2]!STEPLOAD(5)</f>
        <v>#NAME?</v>
      </c>
      <c r="E383" s="183" t="e">
        <f t="shared" si="33"/>
        <v>#NAME?</v>
      </c>
      <c r="F383" s="183">
        <f t="shared" si="34"/>
        <v>0.5</v>
      </c>
      <c r="G383" s="183">
        <f>5</f>
        <v>5</v>
      </c>
      <c r="H383" s="183">
        <f>60</f>
        <v>60</v>
      </c>
      <c r="I383" s="183">
        <f t="shared" si="35"/>
        <v>0.9</v>
      </c>
      <c r="J383" s="183">
        <f>1</f>
        <v>1</v>
      </c>
      <c r="K383" s="183">
        <f t="shared" si="36"/>
        <v>4.1870000000000003</v>
      </c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68"/>
      <c r="AD383" s="19"/>
      <c r="AE383" s="184"/>
      <c r="AF383" s="183" t="e">
        <f t="shared" si="37"/>
        <v>#NAME?</v>
      </c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68"/>
      <c r="AQ383" s="168"/>
      <c r="AR383" s="182"/>
      <c r="AS383" s="183"/>
      <c r="AT383" s="183"/>
      <c r="AU383" s="183"/>
      <c r="AW383" s="51"/>
      <c r="AX383" s="51"/>
      <c r="AY383" s="51"/>
      <c r="AZ383" s="51"/>
    </row>
    <row r="384" spans="1:52" s="158" customFormat="1" ht="15" customHeight="1" x14ac:dyDescent="0.3">
      <c r="A384" s="19"/>
      <c r="B384" s="182"/>
      <c r="C384" s="183">
        <f t="shared" si="32"/>
        <v>37.30000000000026</v>
      </c>
      <c r="D384" s="202" t="e">
        <f>15+[2]!STEPLOAD(5)</f>
        <v>#NAME?</v>
      </c>
      <c r="E384" s="183" t="e">
        <f t="shared" si="33"/>
        <v>#NAME?</v>
      </c>
      <c r="F384" s="183">
        <f t="shared" si="34"/>
        <v>0.5</v>
      </c>
      <c r="G384" s="183">
        <f>5</f>
        <v>5</v>
      </c>
      <c r="H384" s="183">
        <f>60</f>
        <v>60</v>
      </c>
      <c r="I384" s="183">
        <f t="shared" si="35"/>
        <v>0.9</v>
      </c>
      <c r="J384" s="183">
        <f>1</f>
        <v>1</v>
      </c>
      <c r="K384" s="183">
        <f t="shared" si="36"/>
        <v>4.1870000000000003</v>
      </c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68"/>
      <c r="AD384" s="19"/>
      <c r="AE384" s="184"/>
      <c r="AF384" s="183" t="e">
        <f t="shared" si="37"/>
        <v>#NAME?</v>
      </c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68"/>
      <c r="AQ384" s="168"/>
      <c r="AR384" s="182"/>
      <c r="AS384" s="183"/>
      <c r="AT384" s="183"/>
      <c r="AU384" s="183"/>
      <c r="AW384" s="51"/>
      <c r="AX384" s="51"/>
      <c r="AY384" s="51"/>
      <c r="AZ384" s="51"/>
    </row>
    <row r="385" spans="1:52" s="158" customFormat="1" ht="15" customHeight="1" x14ac:dyDescent="0.3">
      <c r="A385" s="19"/>
      <c r="B385" s="182"/>
      <c r="C385" s="183">
        <f t="shared" si="32"/>
        <v>37.400000000000261</v>
      </c>
      <c r="D385" s="202" t="e">
        <f>15+[2]!STEPLOAD(5)</f>
        <v>#NAME?</v>
      </c>
      <c r="E385" s="183" t="e">
        <f t="shared" si="33"/>
        <v>#NAME?</v>
      </c>
      <c r="F385" s="183">
        <f t="shared" si="34"/>
        <v>0.5</v>
      </c>
      <c r="G385" s="183">
        <f>5</f>
        <v>5</v>
      </c>
      <c r="H385" s="183">
        <f>60</f>
        <v>60</v>
      </c>
      <c r="I385" s="183">
        <f t="shared" si="35"/>
        <v>0.9</v>
      </c>
      <c r="J385" s="183">
        <f>1</f>
        <v>1</v>
      </c>
      <c r="K385" s="183">
        <f t="shared" si="36"/>
        <v>4.1870000000000003</v>
      </c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68"/>
      <c r="AD385" s="19"/>
      <c r="AE385" s="184"/>
      <c r="AF385" s="183" t="e">
        <f t="shared" si="37"/>
        <v>#NAME?</v>
      </c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68"/>
      <c r="AQ385" s="168"/>
      <c r="AR385" s="182"/>
      <c r="AS385" s="183"/>
      <c r="AT385" s="183"/>
      <c r="AU385" s="183"/>
      <c r="AW385" s="51"/>
      <c r="AX385" s="51"/>
      <c r="AY385" s="51"/>
      <c r="AZ385" s="51"/>
    </row>
    <row r="386" spans="1:52" s="158" customFormat="1" ht="15" customHeight="1" x14ac:dyDescent="0.3">
      <c r="A386" s="19"/>
      <c r="B386" s="182"/>
      <c r="C386" s="183">
        <f t="shared" si="32"/>
        <v>37.500000000000263</v>
      </c>
      <c r="D386" s="202" t="e">
        <f>15+[2]!STEPLOAD(5)</f>
        <v>#NAME?</v>
      </c>
      <c r="E386" s="183" t="e">
        <f t="shared" si="33"/>
        <v>#NAME?</v>
      </c>
      <c r="F386" s="183">
        <f t="shared" si="34"/>
        <v>0.5</v>
      </c>
      <c r="G386" s="183">
        <f>5</f>
        <v>5</v>
      </c>
      <c r="H386" s="183">
        <f>60</f>
        <v>60</v>
      </c>
      <c r="I386" s="183">
        <f t="shared" si="35"/>
        <v>0.9</v>
      </c>
      <c r="J386" s="183">
        <f>1</f>
        <v>1</v>
      </c>
      <c r="K386" s="183">
        <f t="shared" si="36"/>
        <v>4.1870000000000003</v>
      </c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68"/>
      <c r="AD386" s="19"/>
      <c r="AE386" s="184"/>
      <c r="AF386" s="183" t="e">
        <f t="shared" si="37"/>
        <v>#NAME?</v>
      </c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68"/>
      <c r="AQ386" s="168"/>
      <c r="AR386" s="182"/>
      <c r="AS386" s="183"/>
      <c r="AT386" s="183"/>
      <c r="AU386" s="183"/>
      <c r="AW386" s="51"/>
      <c r="AX386" s="51"/>
      <c r="AY386" s="51"/>
      <c r="AZ386" s="51"/>
    </row>
    <row r="387" spans="1:52" s="158" customFormat="1" ht="15" customHeight="1" x14ac:dyDescent="0.3">
      <c r="A387" s="19"/>
      <c r="B387" s="182"/>
      <c r="C387" s="183">
        <f t="shared" si="32"/>
        <v>37.600000000000264</v>
      </c>
      <c r="D387" s="202" t="e">
        <f>15+[2]!STEPLOAD(5)</f>
        <v>#NAME?</v>
      </c>
      <c r="E387" s="183" t="e">
        <f t="shared" si="33"/>
        <v>#NAME?</v>
      </c>
      <c r="F387" s="183">
        <f t="shared" si="34"/>
        <v>0.5</v>
      </c>
      <c r="G387" s="183">
        <f>5</f>
        <v>5</v>
      </c>
      <c r="H387" s="183">
        <f>60</f>
        <v>60</v>
      </c>
      <c r="I387" s="183">
        <f t="shared" si="35"/>
        <v>0.9</v>
      </c>
      <c r="J387" s="183">
        <f>1</f>
        <v>1</v>
      </c>
      <c r="K387" s="183">
        <f t="shared" si="36"/>
        <v>4.1870000000000003</v>
      </c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68"/>
      <c r="AD387" s="19"/>
      <c r="AE387" s="184"/>
      <c r="AF387" s="183" t="e">
        <f t="shared" si="37"/>
        <v>#NAME?</v>
      </c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68"/>
      <c r="AQ387" s="168"/>
      <c r="AR387" s="182"/>
      <c r="AS387" s="183"/>
      <c r="AT387" s="183"/>
      <c r="AU387" s="183"/>
      <c r="AW387" s="51"/>
      <c r="AX387" s="51"/>
      <c r="AY387" s="51"/>
      <c r="AZ387" s="51"/>
    </row>
    <row r="388" spans="1:52" s="158" customFormat="1" ht="15" customHeight="1" x14ac:dyDescent="0.3">
      <c r="A388" s="19"/>
      <c r="B388" s="182"/>
      <c r="C388" s="183">
        <f t="shared" si="32"/>
        <v>37.700000000000266</v>
      </c>
      <c r="D388" s="202" t="e">
        <f>15+[2]!STEPLOAD(5)</f>
        <v>#NAME?</v>
      </c>
      <c r="E388" s="183" t="e">
        <f t="shared" si="33"/>
        <v>#NAME?</v>
      </c>
      <c r="F388" s="183">
        <f t="shared" si="34"/>
        <v>0.5</v>
      </c>
      <c r="G388" s="183">
        <f>5</f>
        <v>5</v>
      </c>
      <c r="H388" s="183">
        <f>60</f>
        <v>60</v>
      </c>
      <c r="I388" s="183">
        <f t="shared" si="35"/>
        <v>0.9</v>
      </c>
      <c r="J388" s="183">
        <f>1</f>
        <v>1</v>
      </c>
      <c r="K388" s="183">
        <f t="shared" si="36"/>
        <v>4.1870000000000003</v>
      </c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68"/>
      <c r="AD388" s="19"/>
      <c r="AE388" s="184"/>
      <c r="AF388" s="183" t="e">
        <f t="shared" si="37"/>
        <v>#NAME?</v>
      </c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68"/>
      <c r="AQ388" s="168"/>
      <c r="AR388" s="182"/>
      <c r="AS388" s="183"/>
      <c r="AT388" s="183"/>
      <c r="AU388" s="183"/>
      <c r="AW388" s="51"/>
      <c r="AX388" s="51"/>
      <c r="AY388" s="51"/>
      <c r="AZ388" s="51"/>
    </row>
    <row r="389" spans="1:52" s="158" customFormat="1" ht="15" customHeight="1" x14ac:dyDescent="0.3">
      <c r="A389" s="19"/>
      <c r="B389" s="182"/>
      <c r="C389" s="183">
        <f t="shared" si="32"/>
        <v>37.800000000000267</v>
      </c>
      <c r="D389" s="202" t="e">
        <f>15+[2]!STEPLOAD(5)</f>
        <v>#NAME?</v>
      </c>
      <c r="E389" s="183" t="e">
        <f t="shared" si="33"/>
        <v>#NAME?</v>
      </c>
      <c r="F389" s="183">
        <f t="shared" si="34"/>
        <v>0.5</v>
      </c>
      <c r="G389" s="183">
        <f>5</f>
        <v>5</v>
      </c>
      <c r="H389" s="183">
        <f>60</f>
        <v>60</v>
      </c>
      <c r="I389" s="183">
        <f t="shared" si="35"/>
        <v>0.9</v>
      </c>
      <c r="J389" s="183">
        <f>1</f>
        <v>1</v>
      </c>
      <c r="K389" s="183">
        <f t="shared" si="36"/>
        <v>4.1870000000000003</v>
      </c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68"/>
      <c r="AD389" s="19"/>
      <c r="AE389" s="184"/>
      <c r="AF389" s="183" t="e">
        <f t="shared" si="37"/>
        <v>#NAME?</v>
      </c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68"/>
      <c r="AQ389" s="168"/>
      <c r="AR389" s="182"/>
      <c r="AS389" s="183"/>
      <c r="AT389" s="183"/>
      <c r="AU389" s="183"/>
      <c r="AW389" s="51"/>
      <c r="AX389" s="51"/>
      <c r="AY389" s="51"/>
      <c r="AZ389" s="51"/>
    </row>
    <row r="390" spans="1:52" s="158" customFormat="1" ht="15" customHeight="1" x14ac:dyDescent="0.3">
      <c r="A390" s="19"/>
      <c r="B390" s="182"/>
      <c r="C390" s="183">
        <f t="shared" si="32"/>
        <v>37.900000000000269</v>
      </c>
      <c r="D390" s="202" t="e">
        <f>15+[2]!STEPLOAD(5)</f>
        <v>#NAME?</v>
      </c>
      <c r="E390" s="183" t="e">
        <f t="shared" si="33"/>
        <v>#NAME?</v>
      </c>
      <c r="F390" s="183">
        <f t="shared" si="34"/>
        <v>0.5</v>
      </c>
      <c r="G390" s="183">
        <f>5</f>
        <v>5</v>
      </c>
      <c r="H390" s="183">
        <f>60</f>
        <v>60</v>
      </c>
      <c r="I390" s="183">
        <f t="shared" si="35"/>
        <v>0.9</v>
      </c>
      <c r="J390" s="183">
        <f>1</f>
        <v>1</v>
      </c>
      <c r="K390" s="183">
        <f t="shared" si="36"/>
        <v>4.1870000000000003</v>
      </c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68"/>
      <c r="AD390" s="19"/>
      <c r="AE390" s="184"/>
      <c r="AF390" s="183" t="e">
        <f t="shared" si="37"/>
        <v>#NAME?</v>
      </c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68"/>
      <c r="AQ390" s="168"/>
      <c r="AR390" s="182"/>
      <c r="AS390" s="183"/>
      <c r="AT390" s="183"/>
      <c r="AU390" s="183"/>
      <c r="AW390" s="51"/>
      <c r="AX390" s="51"/>
      <c r="AY390" s="51"/>
      <c r="AZ390" s="51"/>
    </row>
    <row r="391" spans="1:52" s="158" customFormat="1" ht="15" customHeight="1" x14ac:dyDescent="0.3">
      <c r="A391" s="19"/>
      <c r="B391" s="182"/>
      <c r="C391" s="183">
        <f t="shared" si="32"/>
        <v>38.00000000000027</v>
      </c>
      <c r="D391" s="202" t="e">
        <f>15+[2]!STEPLOAD(5)</f>
        <v>#NAME?</v>
      </c>
      <c r="E391" s="183" t="e">
        <f t="shared" si="33"/>
        <v>#NAME?</v>
      </c>
      <c r="F391" s="183">
        <f t="shared" si="34"/>
        <v>0.5</v>
      </c>
      <c r="G391" s="183">
        <f>5</f>
        <v>5</v>
      </c>
      <c r="H391" s="183">
        <f>60</f>
        <v>60</v>
      </c>
      <c r="I391" s="183">
        <f t="shared" si="35"/>
        <v>0.9</v>
      </c>
      <c r="J391" s="183">
        <f>1</f>
        <v>1</v>
      </c>
      <c r="K391" s="183">
        <f t="shared" si="36"/>
        <v>4.1870000000000003</v>
      </c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68"/>
      <c r="AD391" s="19"/>
      <c r="AE391" s="184"/>
      <c r="AF391" s="183" t="e">
        <f t="shared" si="37"/>
        <v>#NAME?</v>
      </c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68"/>
      <c r="AQ391" s="168"/>
      <c r="AR391" s="182"/>
      <c r="AS391" s="183"/>
      <c r="AT391" s="183"/>
      <c r="AU391" s="183"/>
      <c r="AW391" s="51"/>
      <c r="AX391" s="51"/>
      <c r="AY391" s="51"/>
      <c r="AZ391" s="51"/>
    </row>
    <row r="392" spans="1:52" s="158" customFormat="1" ht="15" customHeight="1" x14ac:dyDescent="0.3">
      <c r="A392" s="19"/>
      <c r="B392" s="182"/>
      <c r="C392" s="183">
        <f t="shared" si="32"/>
        <v>38.100000000000271</v>
      </c>
      <c r="D392" s="202" t="e">
        <f>15+[2]!STEPLOAD(5)</f>
        <v>#NAME?</v>
      </c>
      <c r="E392" s="183" t="e">
        <f t="shared" si="33"/>
        <v>#NAME?</v>
      </c>
      <c r="F392" s="183">
        <f t="shared" si="34"/>
        <v>0.5</v>
      </c>
      <c r="G392" s="183">
        <f>5</f>
        <v>5</v>
      </c>
      <c r="H392" s="183">
        <f>60</f>
        <v>60</v>
      </c>
      <c r="I392" s="183">
        <f t="shared" si="35"/>
        <v>0.9</v>
      </c>
      <c r="J392" s="183">
        <f>1</f>
        <v>1</v>
      </c>
      <c r="K392" s="183">
        <f t="shared" si="36"/>
        <v>4.1870000000000003</v>
      </c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68"/>
      <c r="AD392" s="19"/>
      <c r="AE392" s="184"/>
      <c r="AF392" s="183" t="e">
        <f t="shared" si="37"/>
        <v>#NAME?</v>
      </c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68"/>
      <c r="AQ392" s="168"/>
      <c r="AR392" s="182"/>
      <c r="AS392" s="183"/>
      <c r="AT392" s="183"/>
      <c r="AU392" s="183"/>
      <c r="AW392" s="51"/>
      <c r="AX392" s="51"/>
      <c r="AY392" s="51"/>
      <c r="AZ392" s="51"/>
    </row>
    <row r="393" spans="1:52" s="158" customFormat="1" ht="15" customHeight="1" x14ac:dyDescent="0.3">
      <c r="A393" s="19"/>
      <c r="B393" s="182"/>
      <c r="C393" s="183">
        <f t="shared" si="32"/>
        <v>38.200000000000273</v>
      </c>
      <c r="D393" s="202" t="e">
        <f>15+[2]!STEPLOAD(5)</f>
        <v>#NAME?</v>
      </c>
      <c r="E393" s="183" t="e">
        <f t="shared" si="33"/>
        <v>#NAME?</v>
      </c>
      <c r="F393" s="183">
        <f t="shared" si="34"/>
        <v>0.5</v>
      </c>
      <c r="G393" s="183">
        <f>5</f>
        <v>5</v>
      </c>
      <c r="H393" s="183">
        <f>60</f>
        <v>60</v>
      </c>
      <c r="I393" s="183">
        <f t="shared" si="35"/>
        <v>0.9</v>
      </c>
      <c r="J393" s="183">
        <f>1</f>
        <v>1</v>
      </c>
      <c r="K393" s="183">
        <f t="shared" si="36"/>
        <v>4.1870000000000003</v>
      </c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68"/>
      <c r="AD393" s="19"/>
      <c r="AE393" s="184"/>
      <c r="AF393" s="183" t="e">
        <f t="shared" si="37"/>
        <v>#NAME?</v>
      </c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68"/>
      <c r="AQ393" s="168"/>
      <c r="AR393" s="182"/>
      <c r="AS393" s="183"/>
      <c r="AT393" s="183"/>
      <c r="AU393" s="183"/>
      <c r="AW393" s="51"/>
      <c r="AX393" s="51"/>
      <c r="AY393" s="51"/>
      <c r="AZ393" s="51"/>
    </row>
    <row r="394" spans="1:52" s="158" customFormat="1" ht="15" customHeight="1" x14ac:dyDescent="0.3">
      <c r="A394" s="19"/>
      <c r="B394" s="182"/>
      <c r="C394" s="183">
        <f t="shared" si="32"/>
        <v>38.300000000000274</v>
      </c>
      <c r="D394" s="202" t="e">
        <f>15+[2]!STEPLOAD(5)</f>
        <v>#NAME?</v>
      </c>
      <c r="E394" s="183" t="e">
        <f t="shared" si="33"/>
        <v>#NAME?</v>
      </c>
      <c r="F394" s="183">
        <f t="shared" si="34"/>
        <v>0.5</v>
      </c>
      <c r="G394" s="183">
        <f>5</f>
        <v>5</v>
      </c>
      <c r="H394" s="183">
        <f>60</f>
        <v>60</v>
      </c>
      <c r="I394" s="183">
        <f t="shared" si="35"/>
        <v>0.9</v>
      </c>
      <c r="J394" s="183">
        <f>1</f>
        <v>1</v>
      </c>
      <c r="K394" s="183">
        <f t="shared" si="36"/>
        <v>4.1870000000000003</v>
      </c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68"/>
      <c r="AD394" s="19"/>
      <c r="AE394" s="184"/>
      <c r="AF394" s="183" t="e">
        <f t="shared" si="37"/>
        <v>#NAME?</v>
      </c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68"/>
      <c r="AQ394" s="168"/>
      <c r="AR394" s="182"/>
      <c r="AS394" s="183"/>
      <c r="AT394" s="183"/>
      <c r="AU394" s="183"/>
      <c r="AW394" s="51"/>
      <c r="AX394" s="51"/>
      <c r="AY394" s="51"/>
      <c r="AZ394" s="51"/>
    </row>
    <row r="395" spans="1:52" s="158" customFormat="1" ht="15" customHeight="1" x14ac:dyDescent="0.3">
      <c r="A395" s="19"/>
      <c r="B395" s="182"/>
      <c r="C395" s="183">
        <f t="shared" si="32"/>
        <v>38.400000000000276</v>
      </c>
      <c r="D395" s="202" t="e">
        <f>15+[2]!STEPLOAD(5)</f>
        <v>#NAME?</v>
      </c>
      <c r="E395" s="183" t="e">
        <f t="shared" si="33"/>
        <v>#NAME?</v>
      </c>
      <c r="F395" s="183">
        <f t="shared" si="34"/>
        <v>0.5</v>
      </c>
      <c r="G395" s="183">
        <f>5</f>
        <v>5</v>
      </c>
      <c r="H395" s="183">
        <f>60</f>
        <v>60</v>
      </c>
      <c r="I395" s="183">
        <f t="shared" si="35"/>
        <v>0.9</v>
      </c>
      <c r="J395" s="183">
        <f>1</f>
        <v>1</v>
      </c>
      <c r="K395" s="183">
        <f t="shared" si="36"/>
        <v>4.1870000000000003</v>
      </c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68"/>
      <c r="AD395" s="19"/>
      <c r="AE395" s="184"/>
      <c r="AF395" s="183" t="e">
        <f t="shared" si="37"/>
        <v>#NAME?</v>
      </c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68"/>
      <c r="AQ395" s="168"/>
      <c r="AR395" s="182"/>
      <c r="AS395" s="183"/>
      <c r="AT395" s="183"/>
      <c r="AU395" s="183"/>
      <c r="AW395" s="51"/>
      <c r="AX395" s="51"/>
      <c r="AY395" s="51"/>
      <c r="AZ395" s="51"/>
    </row>
    <row r="396" spans="1:52" s="158" customFormat="1" ht="15" customHeight="1" x14ac:dyDescent="0.3">
      <c r="A396" s="19"/>
      <c r="B396" s="182"/>
      <c r="C396" s="183">
        <f t="shared" ref="C396:C459" si="38">C395+IntegrationStep</f>
        <v>38.500000000000277</v>
      </c>
      <c r="D396" s="202" t="e">
        <f>15+[2]!STEPLOAD(5)</f>
        <v>#NAME?</v>
      </c>
      <c r="E396" s="183" t="e">
        <f t="shared" si="33"/>
        <v>#NAME?</v>
      </c>
      <c r="F396" s="183">
        <f t="shared" si="34"/>
        <v>0.5</v>
      </c>
      <c r="G396" s="183">
        <f>5</f>
        <v>5</v>
      </c>
      <c r="H396" s="183">
        <f>60</f>
        <v>60</v>
      </c>
      <c r="I396" s="183">
        <f t="shared" si="35"/>
        <v>0.9</v>
      </c>
      <c r="J396" s="183">
        <f>1</f>
        <v>1</v>
      </c>
      <c r="K396" s="183">
        <f t="shared" si="36"/>
        <v>4.1870000000000003</v>
      </c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68"/>
      <c r="AD396" s="19"/>
      <c r="AE396" s="184"/>
      <c r="AF396" s="183" t="e">
        <f t="shared" si="37"/>
        <v>#NAME?</v>
      </c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68"/>
      <c r="AQ396" s="168"/>
      <c r="AR396" s="182"/>
      <c r="AS396" s="183"/>
      <c r="AT396" s="183"/>
      <c r="AU396" s="183"/>
      <c r="AW396" s="51"/>
      <c r="AX396" s="51"/>
      <c r="AY396" s="51"/>
      <c r="AZ396" s="51"/>
    </row>
    <row r="397" spans="1:52" s="158" customFormat="1" ht="15" customHeight="1" x14ac:dyDescent="0.3">
      <c r="A397" s="19"/>
      <c r="B397" s="182"/>
      <c r="C397" s="183">
        <f t="shared" si="38"/>
        <v>38.600000000000279</v>
      </c>
      <c r="D397" s="202" t="e">
        <f>15+[2]!STEPLOAD(5)</f>
        <v>#NAME?</v>
      </c>
      <c r="E397" s="183" t="e">
        <f t="shared" ref="E397:E460" si="39">E396+(C397-C396)*AF396</f>
        <v>#NAME?</v>
      </c>
      <c r="F397" s="183">
        <f t="shared" ref="F397:F460" si="40">0.5</f>
        <v>0.5</v>
      </c>
      <c r="G397" s="183">
        <f>5</f>
        <v>5</v>
      </c>
      <c r="H397" s="183">
        <f>60</f>
        <v>60</v>
      </c>
      <c r="I397" s="183">
        <f t="shared" ref="I397:I460" si="41">0.9</f>
        <v>0.9</v>
      </c>
      <c r="J397" s="183">
        <f>1</f>
        <v>1</v>
      </c>
      <c r="K397" s="183">
        <f t="shared" ref="K397:K460" si="42">4.187</f>
        <v>4.1870000000000003</v>
      </c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68"/>
      <c r="AD397" s="19"/>
      <c r="AE397" s="184"/>
      <c r="AF397" s="183" t="e">
        <f t="shared" ref="AF397:AF460" si="43">F397/G397*(D397-E397)+H397*I397/G397/J397/K397</f>
        <v>#NAME?</v>
      </c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68"/>
      <c r="AQ397" s="168"/>
      <c r="AR397" s="182"/>
      <c r="AS397" s="183"/>
      <c r="AT397" s="183"/>
      <c r="AU397" s="183"/>
      <c r="AW397" s="51"/>
      <c r="AX397" s="51"/>
      <c r="AY397" s="51"/>
      <c r="AZ397" s="51"/>
    </row>
    <row r="398" spans="1:52" s="158" customFormat="1" ht="15" customHeight="1" x14ac:dyDescent="0.3">
      <c r="A398" s="19"/>
      <c r="B398" s="182"/>
      <c r="C398" s="183">
        <f t="shared" si="38"/>
        <v>38.70000000000028</v>
      </c>
      <c r="D398" s="202" t="e">
        <f>15+[2]!STEPLOAD(5)</f>
        <v>#NAME?</v>
      </c>
      <c r="E398" s="183" t="e">
        <f t="shared" si="39"/>
        <v>#NAME?</v>
      </c>
      <c r="F398" s="183">
        <f t="shared" si="40"/>
        <v>0.5</v>
      </c>
      <c r="G398" s="183">
        <f>5</f>
        <v>5</v>
      </c>
      <c r="H398" s="183">
        <f>60</f>
        <v>60</v>
      </c>
      <c r="I398" s="183">
        <f t="shared" si="41"/>
        <v>0.9</v>
      </c>
      <c r="J398" s="183">
        <f>1</f>
        <v>1</v>
      </c>
      <c r="K398" s="183">
        <f t="shared" si="42"/>
        <v>4.1870000000000003</v>
      </c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68"/>
      <c r="AD398" s="19"/>
      <c r="AE398" s="184"/>
      <c r="AF398" s="183" t="e">
        <f t="shared" si="43"/>
        <v>#NAME?</v>
      </c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68"/>
      <c r="AQ398" s="168"/>
      <c r="AR398" s="182"/>
      <c r="AS398" s="183"/>
      <c r="AT398" s="183"/>
      <c r="AU398" s="183"/>
      <c r="AW398" s="51"/>
      <c r="AX398" s="51"/>
      <c r="AY398" s="51"/>
      <c r="AZ398" s="51"/>
    </row>
    <row r="399" spans="1:52" s="158" customFormat="1" ht="15" customHeight="1" x14ac:dyDescent="0.3">
      <c r="A399" s="19"/>
      <c r="B399" s="182"/>
      <c r="C399" s="183">
        <f t="shared" si="38"/>
        <v>38.800000000000281</v>
      </c>
      <c r="D399" s="202" t="e">
        <f>15+[2]!STEPLOAD(5)</f>
        <v>#NAME?</v>
      </c>
      <c r="E399" s="183" t="e">
        <f t="shared" si="39"/>
        <v>#NAME?</v>
      </c>
      <c r="F399" s="183">
        <f t="shared" si="40"/>
        <v>0.5</v>
      </c>
      <c r="G399" s="183">
        <f>5</f>
        <v>5</v>
      </c>
      <c r="H399" s="183">
        <f>60</f>
        <v>60</v>
      </c>
      <c r="I399" s="183">
        <f t="shared" si="41"/>
        <v>0.9</v>
      </c>
      <c r="J399" s="183">
        <f>1</f>
        <v>1</v>
      </c>
      <c r="K399" s="183">
        <f t="shared" si="42"/>
        <v>4.1870000000000003</v>
      </c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68"/>
      <c r="AD399" s="19"/>
      <c r="AE399" s="184"/>
      <c r="AF399" s="183" t="e">
        <f t="shared" si="43"/>
        <v>#NAME?</v>
      </c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68"/>
      <c r="AQ399" s="168"/>
      <c r="AR399" s="182"/>
      <c r="AS399" s="183"/>
      <c r="AT399" s="183"/>
      <c r="AU399" s="183"/>
      <c r="AW399" s="51"/>
      <c r="AX399" s="51"/>
      <c r="AY399" s="51"/>
      <c r="AZ399" s="51"/>
    </row>
    <row r="400" spans="1:52" s="158" customFormat="1" ht="15" customHeight="1" x14ac:dyDescent="0.3">
      <c r="A400" s="19"/>
      <c r="B400" s="182"/>
      <c r="C400" s="183">
        <f t="shared" si="38"/>
        <v>38.900000000000283</v>
      </c>
      <c r="D400" s="202" t="e">
        <f>15+[2]!STEPLOAD(5)</f>
        <v>#NAME?</v>
      </c>
      <c r="E400" s="183" t="e">
        <f t="shared" si="39"/>
        <v>#NAME?</v>
      </c>
      <c r="F400" s="183">
        <f t="shared" si="40"/>
        <v>0.5</v>
      </c>
      <c r="G400" s="183">
        <f>5</f>
        <v>5</v>
      </c>
      <c r="H400" s="183">
        <f>60</f>
        <v>60</v>
      </c>
      <c r="I400" s="183">
        <f t="shared" si="41"/>
        <v>0.9</v>
      </c>
      <c r="J400" s="183">
        <f>1</f>
        <v>1</v>
      </c>
      <c r="K400" s="183">
        <f t="shared" si="42"/>
        <v>4.1870000000000003</v>
      </c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68"/>
      <c r="AD400" s="19"/>
      <c r="AE400" s="184"/>
      <c r="AF400" s="183" t="e">
        <f t="shared" si="43"/>
        <v>#NAME?</v>
      </c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68"/>
      <c r="AQ400" s="168"/>
      <c r="AR400" s="182"/>
      <c r="AS400" s="183"/>
      <c r="AT400" s="183"/>
      <c r="AU400" s="183"/>
      <c r="AW400" s="51"/>
      <c r="AX400" s="51"/>
      <c r="AY400" s="51"/>
      <c r="AZ400" s="51"/>
    </row>
    <row r="401" spans="1:52" s="158" customFormat="1" ht="15" customHeight="1" x14ac:dyDescent="0.3">
      <c r="A401" s="19"/>
      <c r="B401" s="182"/>
      <c r="C401" s="183">
        <f t="shared" si="38"/>
        <v>39.000000000000284</v>
      </c>
      <c r="D401" s="202" t="e">
        <f>15+[2]!STEPLOAD(5)</f>
        <v>#NAME?</v>
      </c>
      <c r="E401" s="183" t="e">
        <f t="shared" si="39"/>
        <v>#NAME?</v>
      </c>
      <c r="F401" s="183">
        <f t="shared" si="40"/>
        <v>0.5</v>
      </c>
      <c r="G401" s="183">
        <f>5</f>
        <v>5</v>
      </c>
      <c r="H401" s="183">
        <f>60</f>
        <v>60</v>
      </c>
      <c r="I401" s="183">
        <f t="shared" si="41"/>
        <v>0.9</v>
      </c>
      <c r="J401" s="183">
        <f>1</f>
        <v>1</v>
      </c>
      <c r="K401" s="183">
        <f t="shared" si="42"/>
        <v>4.1870000000000003</v>
      </c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68"/>
      <c r="AD401" s="19"/>
      <c r="AE401" s="184"/>
      <c r="AF401" s="183" t="e">
        <f t="shared" si="43"/>
        <v>#NAME?</v>
      </c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68"/>
      <c r="AQ401" s="168"/>
      <c r="AR401" s="182"/>
      <c r="AS401" s="183"/>
      <c r="AT401" s="183"/>
      <c r="AU401" s="183"/>
      <c r="AW401" s="51"/>
      <c r="AX401" s="51"/>
      <c r="AY401" s="51"/>
      <c r="AZ401" s="51"/>
    </row>
    <row r="402" spans="1:52" s="158" customFormat="1" ht="15" customHeight="1" x14ac:dyDescent="0.3">
      <c r="A402" s="19"/>
      <c r="B402" s="182"/>
      <c r="C402" s="183">
        <f t="shared" si="38"/>
        <v>39.100000000000286</v>
      </c>
      <c r="D402" s="202" t="e">
        <f>15+[2]!STEPLOAD(5)</f>
        <v>#NAME?</v>
      </c>
      <c r="E402" s="183" t="e">
        <f t="shared" si="39"/>
        <v>#NAME?</v>
      </c>
      <c r="F402" s="183">
        <f t="shared" si="40"/>
        <v>0.5</v>
      </c>
      <c r="G402" s="183">
        <f>5</f>
        <v>5</v>
      </c>
      <c r="H402" s="183">
        <f>60</f>
        <v>60</v>
      </c>
      <c r="I402" s="183">
        <f t="shared" si="41"/>
        <v>0.9</v>
      </c>
      <c r="J402" s="183">
        <f>1</f>
        <v>1</v>
      </c>
      <c r="K402" s="183">
        <f t="shared" si="42"/>
        <v>4.1870000000000003</v>
      </c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68"/>
      <c r="AD402" s="19"/>
      <c r="AE402" s="184"/>
      <c r="AF402" s="183" t="e">
        <f t="shared" si="43"/>
        <v>#NAME?</v>
      </c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68"/>
      <c r="AQ402" s="168"/>
      <c r="AR402" s="182"/>
      <c r="AS402" s="183"/>
      <c r="AT402" s="183"/>
      <c r="AU402" s="183"/>
      <c r="AW402" s="51"/>
      <c r="AX402" s="51"/>
      <c r="AY402" s="51"/>
      <c r="AZ402" s="51"/>
    </row>
    <row r="403" spans="1:52" s="158" customFormat="1" ht="15" customHeight="1" x14ac:dyDescent="0.3">
      <c r="A403" s="19"/>
      <c r="B403" s="182"/>
      <c r="C403" s="183">
        <f t="shared" si="38"/>
        <v>39.200000000000287</v>
      </c>
      <c r="D403" s="202" t="e">
        <f>15+[2]!STEPLOAD(5)</f>
        <v>#NAME?</v>
      </c>
      <c r="E403" s="183" t="e">
        <f t="shared" si="39"/>
        <v>#NAME?</v>
      </c>
      <c r="F403" s="183">
        <f t="shared" si="40"/>
        <v>0.5</v>
      </c>
      <c r="G403" s="183">
        <f>5</f>
        <v>5</v>
      </c>
      <c r="H403" s="183">
        <f>60</f>
        <v>60</v>
      </c>
      <c r="I403" s="183">
        <f t="shared" si="41"/>
        <v>0.9</v>
      </c>
      <c r="J403" s="183">
        <f>1</f>
        <v>1</v>
      </c>
      <c r="K403" s="183">
        <f t="shared" si="42"/>
        <v>4.1870000000000003</v>
      </c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68"/>
      <c r="AD403" s="19"/>
      <c r="AE403" s="184"/>
      <c r="AF403" s="183" t="e">
        <f t="shared" si="43"/>
        <v>#NAME?</v>
      </c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68"/>
      <c r="AQ403" s="168"/>
      <c r="AR403" s="182"/>
      <c r="AS403" s="183"/>
      <c r="AT403" s="183"/>
      <c r="AU403" s="183"/>
      <c r="AW403" s="51"/>
      <c r="AX403" s="51"/>
      <c r="AY403" s="51"/>
      <c r="AZ403" s="51"/>
    </row>
    <row r="404" spans="1:52" s="158" customFormat="1" ht="15" customHeight="1" x14ac:dyDescent="0.3">
      <c r="A404" s="19"/>
      <c r="B404" s="182"/>
      <c r="C404" s="183">
        <f t="shared" si="38"/>
        <v>39.300000000000288</v>
      </c>
      <c r="D404" s="202" t="e">
        <f>15+[2]!STEPLOAD(5)</f>
        <v>#NAME?</v>
      </c>
      <c r="E404" s="183" t="e">
        <f t="shared" si="39"/>
        <v>#NAME?</v>
      </c>
      <c r="F404" s="183">
        <f t="shared" si="40"/>
        <v>0.5</v>
      </c>
      <c r="G404" s="183">
        <f>5</f>
        <v>5</v>
      </c>
      <c r="H404" s="183">
        <f>60</f>
        <v>60</v>
      </c>
      <c r="I404" s="183">
        <f t="shared" si="41"/>
        <v>0.9</v>
      </c>
      <c r="J404" s="183">
        <f>1</f>
        <v>1</v>
      </c>
      <c r="K404" s="183">
        <f t="shared" si="42"/>
        <v>4.1870000000000003</v>
      </c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68"/>
      <c r="AD404" s="19"/>
      <c r="AE404" s="184"/>
      <c r="AF404" s="183" t="e">
        <f t="shared" si="43"/>
        <v>#NAME?</v>
      </c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68"/>
      <c r="AQ404" s="168"/>
      <c r="AR404" s="182"/>
      <c r="AS404" s="183"/>
      <c r="AT404" s="183"/>
      <c r="AU404" s="183"/>
      <c r="AW404" s="51"/>
      <c r="AX404" s="51"/>
      <c r="AY404" s="51"/>
      <c r="AZ404" s="51"/>
    </row>
    <row r="405" spans="1:52" s="158" customFormat="1" ht="15" customHeight="1" x14ac:dyDescent="0.3">
      <c r="A405" s="19"/>
      <c r="B405" s="182"/>
      <c r="C405" s="183">
        <f t="shared" si="38"/>
        <v>39.40000000000029</v>
      </c>
      <c r="D405" s="202" t="e">
        <f>15+[2]!STEPLOAD(5)</f>
        <v>#NAME?</v>
      </c>
      <c r="E405" s="183" t="e">
        <f t="shared" si="39"/>
        <v>#NAME?</v>
      </c>
      <c r="F405" s="183">
        <f t="shared" si="40"/>
        <v>0.5</v>
      </c>
      <c r="G405" s="183">
        <f>5</f>
        <v>5</v>
      </c>
      <c r="H405" s="183">
        <f>60</f>
        <v>60</v>
      </c>
      <c r="I405" s="183">
        <f t="shared" si="41"/>
        <v>0.9</v>
      </c>
      <c r="J405" s="183">
        <f>1</f>
        <v>1</v>
      </c>
      <c r="K405" s="183">
        <f t="shared" si="42"/>
        <v>4.1870000000000003</v>
      </c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68"/>
      <c r="AD405" s="19"/>
      <c r="AE405" s="184"/>
      <c r="AF405" s="183" t="e">
        <f t="shared" si="43"/>
        <v>#NAME?</v>
      </c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68"/>
      <c r="AQ405" s="168"/>
      <c r="AR405" s="182"/>
      <c r="AS405" s="183"/>
      <c r="AT405" s="183"/>
      <c r="AU405" s="183"/>
      <c r="AW405" s="51"/>
      <c r="AX405" s="51"/>
      <c r="AY405" s="51"/>
      <c r="AZ405" s="51"/>
    </row>
    <row r="406" spans="1:52" s="158" customFormat="1" ht="15" customHeight="1" x14ac:dyDescent="0.3">
      <c r="A406" s="19"/>
      <c r="B406" s="182"/>
      <c r="C406" s="183">
        <f t="shared" si="38"/>
        <v>39.500000000000291</v>
      </c>
      <c r="D406" s="202" t="e">
        <f>15+[2]!STEPLOAD(5)</f>
        <v>#NAME?</v>
      </c>
      <c r="E406" s="183" t="e">
        <f t="shared" si="39"/>
        <v>#NAME?</v>
      </c>
      <c r="F406" s="183">
        <f t="shared" si="40"/>
        <v>0.5</v>
      </c>
      <c r="G406" s="183">
        <f>5</f>
        <v>5</v>
      </c>
      <c r="H406" s="183">
        <f>60</f>
        <v>60</v>
      </c>
      <c r="I406" s="183">
        <f t="shared" si="41"/>
        <v>0.9</v>
      </c>
      <c r="J406" s="183">
        <f>1</f>
        <v>1</v>
      </c>
      <c r="K406" s="183">
        <f t="shared" si="42"/>
        <v>4.1870000000000003</v>
      </c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68"/>
      <c r="AD406" s="19"/>
      <c r="AE406" s="184"/>
      <c r="AF406" s="183" t="e">
        <f t="shared" si="43"/>
        <v>#NAME?</v>
      </c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68"/>
      <c r="AQ406" s="168"/>
      <c r="AR406" s="182"/>
      <c r="AS406" s="183"/>
      <c r="AT406" s="183"/>
      <c r="AU406" s="183"/>
      <c r="AW406" s="51"/>
      <c r="AX406" s="51"/>
      <c r="AY406" s="51"/>
      <c r="AZ406" s="51"/>
    </row>
    <row r="407" spans="1:52" s="158" customFormat="1" ht="15" customHeight="1" x14ac:dyDescent="0.3">
      <c r="A407" s="19"/>
      <c r="B407" s="182"/>
      <c r="C407" s="183">
        <f t="shared" si="38"/>
        <v>39.600000000000293</v>
      </c>
      <c r="D407" s="202" t="e">
        <f>15+[2]!STEPLOAD(5)</f>
        <v>#NAME?</v>
      </c>
      <c r="E407" s="183" t="e">
        <f t="shared" si="39"/>
        <v>#NAME?</v>
      </c>
      <c r="F407" s="183">
        <f t="shared" si="40"/>
        <v>0.5</v>
      </c>
      <c r="G407" s="183">
        <f>5</f>
        <v>5</v>
      </c>
      <c r="H407" s="183">
        <f>60</f>
        <v>60</v>
      </c>
      <c r="I407" s="183">
        <f t="shared" si="41"/>
        <v>0.9</v>
      </c>
      <c r="J407" s="183">
        <f>1</f>
        <v>1</v>
      </c>
      <c r="K407" s="183">
        <f t="shared" si="42"/>
        <v>4.1870000000000003</v>
      </c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68"/>
      <c r="AD407" s="19"/>
      <c r="AE407" s="184"/>
      <c r="AF407" s="183" t="e">
        <f t="shared" si="43"/>
        <v>#NAME?</v>
      </c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68"/>
      <c r="AQ407" s="168"/>
      <c r="AR407" s="182"/>
      <c r="AS407" s="183"/>
      <c r="AT407" s="183"/>
      <c r="AU407" s="183"/>
      <c r="AW407" s="51"/>
      <c r="AX407" s="51"/>
      <c r="AY407" s="51"/>
      <c r="AZ407" s="51"/>
    </row>
    <row r="408" spans="1:52" s="158" customFormat="1" ht="15" customHeight="1" x14ac:dyDescent="0.3">
      <c r="A408" s="19"/>
      <c r="B408" s="182"/>
      <c r="C408" s="183">
        <f t="shared" si="38"/>
        <v>39.700000000000294</v>
      </c>
      <c r="D408" s="202" t="e">
        <f>15+[2]!STEPLOAD(5)</f>
        <v>#NAME?</v>
      </c>
      <c r="E408" s="183" t="e">
        <f t="shared" si="39"/>
        <v>#NAME?</v>
      </c>
      <c r="F408" s="183">
        <f t="shared" si="40"/>
        <v>0.5</v>
      </c>
      <c r="G408" s="183">
        <f>5</f>
        <v>5</v>
      </c>
      <c r="H408" s="183">
        <f>60</f>
        <v>60</v>
      </c>
      <c r="I408" s="183">
        <f t="shared" si="41"/>
        <v>0.9</v>
      </c>
      <c r="J408" s="183">
        <f>1</f>
        <v>1</v>
      </c>
      <c r="K408" s="183">
        <f t="shared" si="42"/>
        <v>4.1870000000000003</v>
      </c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68"/>
      <c r="AD408" s="19"/>
      <c r="AE408" s="184"/>
      <c r="AF408" s="183" t="e">
        <f t="shared" si="43"/>
        <v>#NAME?</v>
      </c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68"/>
      <c r="AQ408" s="168"/>
      <c r="AR408" s="182"/>
      <c r="AS408" s="183"/>
      <c r="AT408" s="183"/>
      <c r="AU408" s="183"/>
      <c r="AW408" s="51"/>
      <c r="AX408" s="51"/>
      <c r="AY408" s="51"/>
      <c r="AZ408" s="51"/>
    </row>
    <row r="409" spans="1:52" s="158" customFormat="1" ht="15" customHeight="1" x14ac:dyDescent="0.3">
      <c r="A409" s="19"/>
      <c r="B409" s="182"/>
      <c r="C409" s="183">
        <f t="shared" si="38"/>
        <v>39.800000000000296</v>
      </c>
      <c r="D409" s="202" t="e">
        <f>15+[2]!STEPLOAD(5)</f>
        <v>#NAME?</v>
      </c>
      <c r="E409" s="183" t="e">
        <f t="shared" si="39"/>
        <v>#NAME?</v>
      </c>
      <c r="F409" s="183">
        <f t="shared" si="40"/>
        <v>0.5</v>
      </c>
      <c r="G409" s="183">
        <f>5</f>
        <v>5</v>
      </c>
      <c r="H409" s="183">
        <f>60</f>
        <v>60</v>
      </c>
      <c r="I409" s="183">
        <f t="shared" si="41"/>
        <v>0.9</v>
      </c>
      <c r="J409" s="183">
        <f>1</f>
        <v>1</v>
      </c>
      <c r="K409" s="183">
        <f t="shared" si="42"/>
        <v>4.1870000000000003</v>
      </c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68"/>
      <c r="AD409" s="19"/>
      <c r="AE409" s="184"/>
      <c r="AF409" s="183" t="e">
        <f t="shared" si="43"/>
        <v>#NAME?</v>
      </c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68"/>
      <c r="AQ409" s="168"/>
      <c r="AR409" s="182"/>
      <c r="AS409" s="183"/>
      <c r="AT409" s="183"/>
      <c r="AU409" s="183"/>
      <c r="AW409" s="51"/>
      <c r="AX409" s="51"/>
      <c r="AY409" s="51"/>
      <c r="AZ409" s="51"/>
    </row>
    <row r="410" spans="1:52" s="158" customFormat="1" ht="15" customHeight="1" x14ac:dyDescent="0.3">
      <c r="A410" s="19"/>
      <c r="B410" s="182"/>
      <c r="C410" s="183">
        <f t="shared" si="38"/>
        <v>39.900000000000297</v>
      </c>
      <c r="D410" s="202" t="e">
        <f>15+[2]!STEPLOAD(5)</f>
        <v>#NAME?</v>
      </c>
      <c r="E410" s="183" t="e">
        <f t="shared" si="39"/>
        <v>#NAME?</v>
      </c>
      <c r="F410" s="183">
        <f t="shared" si="40"/>
        <v>0.5</v>
      </c>
      <c r="G410" s="183">
        <f>5</f>
        <v>5</v>
      </c>
      <c r="H410" s="183">
        <f>60</f>
        <v>60</v>
      </c>
      <c r="I410" s="183">
        <f t="shared" si="41"/>
        <v>0.9</v>
      </c>
      <c r="J410" s="183">
        <f>1</f>
        <v>1</v>
      </c>
      <c r="K410" s="183">
        <f t="shared" si="42"/>
        <v>4.1870000000000003</v>
      </c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68"/>
      <c r="AD410" s="19"/>
      <c r="AE410" s="184"/>
      <c r="AF410" s="183" t="e">
        <f t="shared" si="43"/>
        <v>#NAME?</v>
      </c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68"/>
      <c r="AQ410" s="168"/>
      <c r="AR410" s="182"/>
      <c r="AS410" s="183"/>
      <c r="AT410" s="183"/>
      <c r="AU410" s="183"/>
      <c r="AW410" s="51"/>
      <c r="AX410" s="51"/>
      <c r="AY410" s="51"/>
      <c r="AZ410" s="51"/>
    </row>
    <row r="411" spans="1:52" s="158" customFormat="1" ht="15" customHeight="1" x14ac:dyDescent="0.3">
      <c r="A411" s="19"/>
      <c r="B411" s="182"/>
      <c r="C411" s="183">
        <f t="shared" si="38"/>
        <v>40.000000000000298</v>
      </c>
      <c r="D411" s="202" t="e">
        <f>15+[2]!STEPLOAD(5)</f>
        <v>#NAME?</v>
      </c>
      <c r="E411" s="183" t="e">
        <f t="shared" si="39"/>
        <v>#NAME?</v>
      </c>
      <c r="F411" s="183">
        <f t="shared" si="40"/>
        <v>0.5</v>
      </c>
      <c r="G411" s="183">
        <f>5</f>
        <v>5</v>
      </c>
      <c r="H411" s="183">
        <f>60</f>
        <v>60</v>
      </c>
      <c r="I411" s="183">
        <f t="shared" si="41"/>
        <v>0.9</v>
      </c>
      <c r="J411" s="183">
        <f>1</f>
        <v>1</v>
      </c>
      <c r="K411" s="183">
        <f t="shared" si="42"/>
        <v>4.1870000000000003</v>
      </c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68"/>
      <c r="AD411" s="19"/>
      <c r="AE411" s="184"/>
      <c r="AF411" s="183" t="e">
        <f t="shared" si="43"/>
        <v>#NAME?</v>
      </c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68"/>
      <c r="AQ411" s="168"/>
      <c r="AR411" s="182"/>
      <c r="AS411" s="183"/>
      <c r="AT411" s="183"/>
      <c r="AU411" s="183"/>
      <c r="AW411" s="51"/>
      <c r="AX411" s="51"/>
      <c r="AY411" s="51"/>
      <c r="AZ411" s="51"/>
    </row>
    <row r="412" spans="1:52" s="158" customFormat="1" ht="15" customHeight="1" x14ac:dyDescent="0.3">
      <c r="A412" s="19"/>
      <c r="B412" s="182"/>
      <c r="C412" s="183">
        <f t="shared" si="38"/>
        <v>40.1000000000003</v>
      </c>
      <c r="D412" s="202" t="e">
        <f>15+[2]!STEPLOAD(5)</f>
        <v>#NAME?</v>
      </c>
      <c r="E412" s="183" t="e">
        <f t="shared" si="39"/>
        <v>#NAME?</v>
      </c>
      <c r="F412" s="183">
        <f t="shared" si="40"/>
        <v>0.5</v>
      </c>
      <c r="G412" s="183">
        <f>5</f>
        <v>5</v>
      </c>
      <c r="H412" s="183">
        <f>60</f>
        <v>60</v>
      </c>
      <c r="I412" s="183">
        <f t="shared" si="41"/>
        <v>0.9</v>
      </c>
      <c r="J412" s="183">
        <f>1</f>
        <v>1</v>
      </c>
      <c r="K412" s="183">
        <f t="shared" si="42"/>
        <v>4.1870000000000003</v>
      </c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68"/>
      <c r="AD412" s="19"/>
      <c r="AE412" s="184"/>
      <c r="AF412" s="183" t="e">
        <f t="shared" si="43"/>
        <v>#NAME?</v>
      </c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68"/>
      <c r="AQ412" s="168"/>
      <c r="AR412" s="182"/>
      <c r="AS412" s="183"/>
      <c r="AT412" s="183"/>
      <c r="AU412" s="183"/>
      <c r="AW412" s="51"/>
      <c r="AX412" s="51"/>
      <c r="AY412" s="51"/>
      <c r="AZ412" s="51"/>
    </row>
    <row r="413" spans="1:52" s="158" customFormat="1" ht="15" customHeight="1" x14ac:dyDescent="0.3">
      <c r="A413" s="19"/>
      <c r="B413" s="182"/>
      <c r="C413" s="183">
        <f t="shared" si="38"/>
        <v>40.200000000000301</v>
      </c>
      <c r="D413" s="202" t="e">
        <f>15+[2]!STEPLOAD(5)</f>
        <v>#NAME?</v>
      </c>
      <c r="E413" s="183" t="e">
        <f t="shared" si="39"/>
        <v>#NAME?</v>
      </c>
      <c r="F413" s="183">
        <f t="shared" si="40"/>
        <v>0.5</v>
      </c>
      <c r="G413" s="183">
        <f>5</f>
        <v>5</v>
      </c>
      <c r="H413" s="183">
        <f>60</f>
        <v>60</v>
      </c>
      <c r="I413" s="183">
        <f t="shared" si="41"/>
        <v>0.9</v>
      </c>
      <c r="J413" s="183">
        <f>1</f>
        <v>1</v>
      </c>
      <c r="K413" s="183">
        <f t="shared" si="42"/>
        <v>4.1870000000000003</v>
      </c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68"/>
      <c r="AD413" s="19"/>
      <c r="AE413" s="184"/>
      <c r="AF413" s="183" t="e">
        <f t="shared" si="43"/>
        <v>#NAME?</v>
      </c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68"/>
      <c r="AQ413" s="168"/>
      <c r="AR413" s="182"/>
      <c r="AS413" s="183"/>
      <c r="AT413" s="183"/>
      <c r="AU413" s="183"/>
      <c r="AW413" s="51"/>
      <c r="AX413" s="51"/>
      <c r="AY413" s="51"/>
      <c r="AZ413" s="51"/>
    </row>
    <row r="414" spans="1:52" s="158" customFormat="1" ht="15" customHeight="1" x14ac:dyDescent="0.3">
      <c r="A414" s="19"/>
      <c r="B414" s="182"/>
      <c r="C414" s="183">
        <f t="shared" si="38"/>
        <v>40.300000000000303</v>
      </c>
      <c r="D414" s="202" t="e">
        <f>15+[2]!STEPLOAD(5)</f>
        <v>#NAME?</v>
      </c>
      <c r="E414" s="183" t="e">
        <f t="shared" si="39"/>
        <v>#NAME?</v>
      </c>
      <c r="F414" s="183">
        <f t="shared" si="40"/>
        <v>0.5</v>
      </c>
      <c r="G414" s="183">
        <f>5</f>
        <v>5</v>
      </c>
      <c r="H414" s="183">
        <f>60</f>
        <v>60</v>
      </c>
      <c r="I414" s="183">
        <f t="shared" si="41"/>
        <v>0.9</v>
      </c>
      <c r="J414" s="183">
        <f>1</f>
        <v>1</v>
      </c>
      <c r="K414" s="183">
        <f t="shared" si="42"/>
        <v>4.1870000000000003</v>
      </c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68"/>
      <c r="AD414" s="19"/>
      <c r="AE414" s="184"/>
      <c r="AF414" s="183" t="e">
        <f t="shared" si="43"/>
        <v>#NAME?</v>
      </c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68"/>
      <c r="AQ414" s="168"/>
      <c r="AR414" s="182"/>
      <c r="AS414" s="183"/>
      <c r="AT414" s="183"/>
      <c r="AU414" s="183"/>
      <c r="AW414" s="51"/>
      <c r="AX414" s="51"/>
      <c r="AY414" s="51"/>
      <c r="AZ414" s="51"/>
    </row>
    <row r="415" spans="1:52" s="158" customFormat="1" ht="15" customHeight="1" x14ac:dyDescent="0.3">
      <c r="A415" s="19"/>
      <c r="B415" s="182"/>
      <c r="C415" s="183">
        <f t="shared" si="38"/>
        <v>40.400000000000304</v>
      </c>
      <c r="D415" s="202" t="e">
        <f>15+[2]!STEPLOAD(5)</f>
        <v>#NAME?</v>
      </c>
      <c r="E415" s="183" t="e">
        <f t="shared" si="39"/>
        <v>#NAME?</v>
      </c>
      <c r="F415" s="183">
        <f t="shared" si="40"/>
        <v>0.5</v>
      </c>
      <c r="G415" s="183">
        <f>5</f>
        <v>5</v>
      </c>
      <c r="H415" s="183">
        <f>60</f>
        <v>60</v>
      </c>
      <c r="I415" s="183">
        <f t="shared" si="41"/>
        <v>0.9</v>
      </c>
      <c r="J415" s="183">
        <f>1</f>
        <v>1</v>
      </c>
      <c r="K415" s="183">
        <f t="shared" si="42"/>
        <v>4.1870000000000003</v>
      </c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68"/>
      <c r="AD415" s="19"/>
      <c r="AE415" s="184"/>
      <c r="AF415" s="183" t="e">
        <f t="shared" si="43"/>
        <v>#NAME?</v>
      </c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68"/>
      <c r="AQ415" s="168"/>
      <c r="AR415" s="182"/>
      <c r="AS415" s="183"/>
      <c r="AT415" s="183"/>
      <c r="AU415" s="183"/>
      <c r="AW415" s="51"/>
      <c r="AX415" s="51"/>
      <c r="AY415" s="51"/>
      <c r="AZ415" s="51"/>
    </row>
    <row r="416" spans="1:52" s="158" customFormat="1" ht="15" customHeight="1" x14ac:dyDescent="0.3">
      <c r="A416" s="19"/>
      <c r="B416" s="182"/>
      <c r="C416" s="183">
        <f t="shared" si="38"/>
        <v>40.500000000000306</v>
      </c>
      <c r="D416" s="202" t="e">
        <f>15+[2]!STEPLOAD(5)</f>
        <v>#NAME?</v>
      </c>
      <c r="E416" s="183" t="e">
        <f t="shared" si="39"/>
        <v>#NAME?</v>
      </c>
      <c r="F416" s="183">
        <f t="shared" si="40"/>
        <v>0.5</v>
      </c>
      <c r="G416" s="183">
        <f>5</f>
        <v>5</v>
      </c>
      <c r="H416" s="183">
        <f>60</f>
        <v>60</v>
      </c>
      <c r="I416" s="183">
        <f t="shared" si="41"/>
        <v>0.9</v>
      </c>
      <c r="J416" s="183">
        <f>1</f>
        <v>1</v>
      </c>
      <c r="K416" s="183">
        <f t="shared" si="42"/>
        <v>4.1870000000000003</v>
      </c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68"/>
      <c r="AD416" s="19"/>
      <c r="AE416" s="184"/>
      <c r="AF416" s="183" t="e">
        <f t="shared" si="43"/>
        <v>#NAME?</v>
      </c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68"/>
      <c r="AQ416" s="168"/>
      <c r="AR416" s="182"/>
      <c r="AS416" s="183"/>
      <c r="AT416" s="183"/>
      <c r="AU416" s="183"/>
      <c r="AW416" s="51"/>
      <c r="AX416" s="51"/>
      <c r="AY416" s="51"/>
      <c r="AZ416" s="51"/>
    </row>
    <row r="417" spans="1:52" s="158" customFormat="1" ht="15" customHeight="1" x14ac:dyDescent="0.3">
      <c r="A417" s="19"/>
      <c r="B417" s="182"/>
      <c r="C417" s="183">
        <f t="shared" si="38"/>
        <v>40.600000000000307</v>
      </c>
      <c r="D417" s="202" t="e">
        <f>15+[2]!STEPLOAD(5)</f>
        <v>#NAME?</v>
      </c>
      <c r="E417" s="183" t="e">
        <f t="shared" si="39"/>
        <v>#NAME?</v>
      </c>
      <c r="F417" s="183">
        <f t="shared" si="40"/>
        <v>0.5</v>
      </c>
      <c r="G417" s="183">
        <f>5</f>
        <v>5</v>
      </c>
      <c r="H417" s="183">
        <f>60</f>
        <v>60</v>
      </c>
      <c r="I417" s="183">
        <f t="shared" si="41"/>
        <v>0.9</v>
      </c>
      <c r="J417" s="183">
        <f>1</f>
        <v>1</v>
      </c>
      <c r="K417" s="183">
        <f t="shared" si="42"/>
        <v>4.1870000000000003</v>
      </c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68"/>
      <c r="AD417" s="19"/>
      <c r="AE417" s="184"/>
      <c r="AF417" s="183" t="e">
        <f t="shared" si="43"/>
        <v>#NAME?</v>
      </c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68"/>
      <c r="AQ417" s="168"/>
      <c r="AR417" s="182"/>
      <c r="AS417" s="183"/>
      <c r="AT417" s="183"/>
      <c r="AU417" s="183"/>
      <c r="AW417" s="51"/>
      <c r="AX417" s="51"/>
      <c r="AY417" s="51"/>
      <c r="AZ417" s="51"/>
    </row>
    <row r="418" spans="1:52" s="158" customFormat="1" ht="15" customHeight="1" x14ac:dyDescent="0.3">
      <c r="A418" s="19"/>
      <c r="B418" s="182"/>
      <c r="C418" s="183">
        <f t="shared" si="38"/>
        <v>40.700000000000308</v>
      </c>
      <c r="D418" s="202" t="e">
        <f>15+[2]!STEPLOAD(5)</f>
        <v>#NAME?</v>
      </c>
      <c r="E418" s="183" t="e">
        <f t="shared" si="39"/>
        <v>#NAME?</v>
      </c>
      <c r="F418" s="183">
        <f t="shared" si="40"/>
        <v>0.5</v>
      </c>
      <c r="G418" s="183">
        <f>5</f>
        <v>5</v>
      </c>
      <c r="H418" s="183">
        <f>60</f>
        <v>60</v>
      </c>
      <c r="I418" s="183">
        <f t="shared" si="41"/>
        <v>0.9</v>
      </c>
      <c r="J418" s="183">
        <f>1</f>
        <v>1</v>
      </c>
      <c r="K418" s="183">
        <f t="shared" si="42"/>
        <v>4.1870000000000003</v>
      </c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68"/>
      <c r="AD418" s="19"/>
      <c r="AE418" s="184"/>
      <c r="AF418" s="183" t="e">
        <f t="shared" si="43"/>
        <v>#NAME?</v>
      </c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68"/>
      <c r="AQ418" s="168"/>
      <c r="AR418" s="182"/>
      <c r="AS418" s="183"/>
      <c r="AT418" s="183"/>
      <c r="AU418" s="183"/>
      <c r="AW418" s="51"/>
      <c r="AX418" s="51"/>
      <c r="AY418" s="51"/>
      <c r="AZ418" s="51"/>
    </row>
    <row r="419" spans="1:52" s="158" customFormat="1" ht="15" customHeight="1" x14ac:dyDescent="0.3">
      <c r="A419" s="19"/>
      <c r="B419" s="182"/>
      <c r="C419" s="183">
        <f t="shared" si="38"/>
        <v>40.80000000000031</v>
      </c>
      <c r="D419" s="202" t="e">
        <f>15+[2]!STEPLOAD(5)</f>
        <v>#NAME?</v>
      </c>
      <c r="E419" s="183" t="e">
        <f t="shared" si="39"/>
        <v>#NAME?</v>
      </c>
      <c r="F419" s="183">
        <f t="shared" si="40"/>
        <v>0.5</v>
      </c>
      <c r="G419" s="183">
        <f>5</f>
        <v>5</v>
      </c>
      <c r="H419" s="183">
        <f>60</f>
        <v>60</v>
      </c>
      <c r="I419" s="183">
        <f t="shared" si="41"/>
        <v>0.9</v>
      </c>
      <c r="J419" s="183">
        <f>1</f>
        <v>1</v>
      </c>
      <c r="K419" s="183">
        <f t="shared" si="42"/>
        <v>4.1870000000000003</v>
      </c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68"/>
      <c r="AD419" s="19"/>
      <c r="AE419" s="184"/>
      <c r="AF419" s="183" t="e">
        <f t="shared" si="43"/>
        <v>#NAME?</v>
      </c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68"/>
      <c r="AQ419" s="168"/>
      <c r="AR419" s="182"/>
      <c r="AS419" s="183"/>
      <c r="AT419" s="183"/>
      <c r="AU419" s="183"/>
      <c r="AW419" s="51"/>
      <c r="AX419" s="51"/>
      <c r="AY419" s="51"/>
      <c r="AZ419" s="51"/>
    </row>
    <row r="420" spans="1:52" s="158" customFormat="1" ht="15" customHeight="1" x14ac:dyDescent="0.3">
      <c r="A420" s="19"/>
      <c r="B420" s="182"/>
      <c r="C420" s="183">
        <f t="shared" si="38"/>
        <v>40.900000000000311</v>
      </c>
      <c r="D420" s="202" t="e">
        <f>15+[2]!STEPLOAD(5)</f>
        <v>#NAME?</v>
      </c>
      <c r="E420" s="183" t="e">
        <f t="shared" si="39"/>
        <v>#NAME?</v>
      </c>
      <c r="F420" s="183">
        <f t="shared" si="40"/>
        <v>0.5</v>
      </c>
      <c r="G420" s="183">
        <f>5</f>
        <v>5</v>
      </c>
      <c r="H420" s="183">
        <f>60</f>
        <v>60</v>
      </c>
      <c r="I420" s="183">
        <f t="shared" si="41"/>
        <v>0.9</v>
      </c>
      <c r="J420" s="183">
        <f>1</f>
        <v>1</v>
      </c>
      <c r="K420" s="183">
        <f t="shared" si="42"/>
        <v>4.1870000000000003</v>
      </c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68"/>
      <c r="AD420" s="19"/>
      <c r="AE420" s="184"/>
      <c r="AF420" s="183" t="e">
        <f t="shared" si="43"/>
        <v>#NAME?</v>
      </c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68"/>
      <c r="AQ420" s="168"/>
      <c r="AR420" s="182"/>
      <c r="AS420" s="183"/>
      <c r="AT420" s="183"/>
      <c r="AU420" s="183"/>
      <c r="AW420" s="51"/>
      <c r="AX420" s="51"/>
      <c r="AY420" s="51"/>
      <c r="AZ420" s="51"/>
    </row>
    <row r="421" spans="1:52" s="158" customFormat="1" ht="15" customHeight="1" x14ac:dyDescent="0.3">
      <c r="A421" s="19"/>
      <c r="B421" s="182"/>
      <c r="C421" s="183">
        <f t="shared" si="38"/>
        <v>41.000000000000313</v>
      </c>
      <c r="D421" s="202" t="e">
        <f>15+[2]!STEPLOAD(5)</f>
        <v>#NAME?</v>
      </c>
      <c r="E421" s="183" t="e">
        <f t="shared" si="39"/>
        <v>#NAME?</v>
      </c>
      <c r="F421" s="183">
        <f t="shared" si="40"/>
        <v>0.5</v>
      </c>
      <c r="G421" s="183">
        <f>5</f>
        <v>5</v>
      </c>
      <c r="H421" s="183">
        <f>60</f>
        <v>60</v>
      </c>
      <c r="I421" s="183">
        <f t="shared" si="41"/>
        <v>0.9</v>
      </c>
      <c r="J421" s="183">
        <f>1</f>
        <v>1</v>
      </c>
      <c r="K421" s="183">
        <f t="shared" si="42"/>
        <v>4.1870000000000003</v>
      </c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68"/>
      <c r="AD421" s="19"/>
      <c r="AE421" s="184"/>
      <c r="AF421" s="183" t="e">
        <f t="shared" si="43"/>
        <v>#NAME?</v>
      </c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68"/>
      <c r="AQ421" s="168"/>
      <c r="AR421" s="182"/>
      <c r="AS421" s="183"/>
      <c r="AT421" s="183"/>
      <c r="AU421" s="183"/>
      <c r="AW421" s="51"/>
      <c r="AX421" s="51"/>
      <c r="AY421" s="51"/>
      <c r="AZ421" s="51"/>
    </row>
    <row r="422" spans="1:52" s="158" customFormat="1" ht="15" customHeight="1" x14ac:dyDescent="0.3">
      <c r="A422" s="19"/>
      <c r="B422" s="182"/>
      <c r="C422" s="183">
        <f t="shared" si="38"/>
        <v>41.100000000000314</v>
      </c>
      <c r="D422" s="202" t="e">
        <f>15+[2]!STEPLOAD(5)</f>
        <v>#NAME?</v>
      </c>
      <c r="E422" s="183" t="e">
        <f t="shared" si="39"/>
        <v>#NAME?</v>
      </c>
      <c r="F422" s="183">
        <f t="shared" si="40"/>
        <v>0.5</v>
      </c>
      <c r="G422" s="183">
        <f>5</f>
        <v>5</v>
      </c>
      <c r="H422" s="183">
        <f>60</f>
        <v>60</v>
      </c>
      <c r="I422" s="183">
        <f t="shared" si="41"/>
        <v>0.9</v>
      </c>
      <c r="J422" s="183">
        <f>1</f>
        <v>1</v>
      </c>
      <c r="K422" s="183">
        <f t="shared" si="42"/>
        <v>4.1870000000000003</v>
      </c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68"/>
      <c r="AD422" s="19"/>
      <c r="AE422" s="184"/>
      <c r="AF422" s="183" t="e">
        <f t="shared" si="43"/>
        <v>#NAME?</v>
      </c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68"/>
      <c r="AQ422" s="168"/>
      <c r="AR422" s="182"/>
      <c r="AS422" s="183"/>
      <c r="AT422" s="183"/>
      <c r="AU422" s="183"/>
      <c r="AW422" s="51"/>
      <c r="AX422" s="51"/>
      <c r="AY422" s="51"/>
      <c r="AZ422" s="51"/>
    </row>
    <row r="423" spans="1:52" s="158" customFormat="1" ht="15" customHeight="1" x14ac:dyDescent="0.3">
      <c r="A423" s="19"/>
      <c r="B423" s="182"/>
      <c r="C423" s="183">
        <f t="shared" si="38"/>
        <v>41.200000000000315</v>
      </c>
      <c r="D423" s="202" t="e">
        <f>15+[2]!STEPLOAD(5)</f>
        <v>#NAME?</v>
      </c>
      <c r="E423" s="183" t="e">
        <f t="shared" si="39"/>
        <v>#NAME?</v>
      </c>
      <c r="F423" s="183">
        <f t="shared" si="40"/>
        <v>0.5</v>
      </c>
      <c r="G423" s="183">
        <f>5</f>
        <v>5</v>
      </c>
      <c r="H423" s="183">
        <f>60</f>
        <v>60</v>
      </c>
      <c r="I423" s="183">
        <f t="shared" si="41"/>
        <v>0.9</v>
      </c>
      <c r="J423" s="183">
        <f>1</f>
        <v>1</v>
      </c>
      <c r="K423" s="183">
        <f t="shared" si="42"/>
        <v>4.1870000000000003</v>
      </c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68"/>
      <c r="AD423" s="19"/>
      <c r="AE423" s="184"/>
      <c r="AF423" s="183" t="e">
        <f t="shared" si="43"/>
        <v>#NAME?</v>
      </c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68"/>
      <c r="AQ423" s="168"/>
      <c r="AR423" s="182"/>
      <c r="AS423" s="183"/>
      <c r="AT423" s="183"/>
      <c r="AU423" s="183"/>
      <c r="AW423" s="51"/>
      <c r="AX423" s="51"/>
      <c r="AY423" s="51"/>
      <c r="AZ423" s="51"/>
    </row>
    <row r="424" spans="1:52" s="158" customFormat="1" ht="15" customHeight="1" x14ac:dyDescent="0.3">
      <c r="A424" s="19"/>
      <c r="B424" s="182"/>
      <c r="C424" s="183">
        <f t="shared" si="38"/>
        <v>41.300000000000317</v>
      </c>
      <c r="D424" s="202" t="e">
        <f>15+[2]!STEPLOAD(5)</f>
        <v>#NAME?</v>
      </c>
      <c r="E424" s="183" t="e">
        <f t="shared" si="39"/>
        <v>#NAME?</v>
      </c>
      <c r="F424" s="183">
        <f t="shared" si="40"/>
        <v>0.5</v>
      </c>
      <c r="G424" s="183">
        <f>5</f>
        <v>5</v>
      </c>
      <c r="H424" s="183">
        <f>60</f>
        <v>60</v>
      </c>
      <c r="I424" s="183">
        <f t="shared" si="41"/>
        <v>0.9</v>
      </c>
      <c r="J424" s="183">
        <f>1</f>
        <v>1</v>
      </c>
      <c r="K424" s="183">
        <f t="shared" si="42"/>
        <v>4.1870000000000003</v>
      </c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68"/>
      <c r="AD424" s="19"/>
      <c r="AE424" s="184"/>
      <c r="AF424" s="183" t="e">
        <f t="shared" si="43"/>
        <v>#NAME?</v>
      </c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68"/>
      <c r="AQ424" s="168"/>
      <c r="AR424" s="182"/>
      <c r="AS424" s="183"/>
      <c r="AT424" s="183"/>
      <c r="AU424" s="183"/>
      <c r="AW424" s="51"/>
      <c r="AX424" s="51"/>
      <c r="AY424" s="51"/>
      <c r="AZ424" s="51"/>
    </row>
    <row r="425" spans="1:52" s="158" customFormat="1" ht="15" customHeight="1" x14ac:dyDescent="0.3">
      <c r="A425" s="19"/>
      <c r="B425" s="182"/>
      <c r="C425" s="183">
        <f t="shared" si="38"/>
        <v>41.400000000000318</v>
      </c>
      <c r="D425" s="202" t="e">
        <f>15+[2]!STEPLOAD(5)</f>
        <v>#NAME?</v>
      </c>
      <c r="E425" s="183" t="e">
        <f t="shared" si="39"/>
        <v>#NAME?</v>
      </c>
      <c r="F425" s="183">
        <f t="shared" si="40"/>
        <v>0.5</v>
      </c>
      <c r="G425" s="183">
        <f>5</f>
        <v>5</v>
      </c>
      <c r="H425" s="183">
        <f>60</f>
        <v>60</v>
      </c>
      <c r="I425" s="183">
        <f t="shared" si="41"/>
        <v>0.9</v>
      </c>
      <c r="J425" s="183">
        <f>1</f>
        <v>1</v>
      </c>
      <c r="K425" s="183">
        <f t="shared" si="42"/>
        <v>4.1870000000000003</v>
      </c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68"/>
      <c r="AD425" s="19"/>
      <c r="AE425" s="184"/>
      <c r="AF425" s="183" t="e">
        <f t="shared" si="43"/>
        <v>#NAME?</v>
      </c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68"/>
      <c r="AQ425" s="168"/>
      <c r="AR425" s="182"/>
      <c r="AS425" s="183"/>
      <c r="AT425" s="183"/>
      <c r="AU425" s="183"/>
      <c r="AW425" s="51"/>
      <c r="AX425" s="51"/>
      <c r="AY425" s="51"/>
      <c r="AZ425" s="51"/>
    </row>
    <row r="426" spans="1:52" s="158" customFormat="1" ht="15" customHeight="1" x14ac:dyDescent="0.3">
      <c r="A426" s="19"/>
      <c r="B426" s="182"/>
      <c r="C426" s="183">
        <f t="shared" si="38"/>
        <v>41.50000000000032</v>
      </c>
      <c r="D426" s="202" t="e">
        <f>15+[2]!STEPLOAD(5)</f>
        <v>#NAME?</v>
      </c>
      <c r="E426" s="183" t="e">
        <f t="shared" si="39"/>
        <v>#NAME?</v>
      </c>
      <c r="F426" s="183">
        <f t="shared" si="40"/>
        <v>0.5</v>
      </c>
      <c r="G426" s="183">
        <f>5</f>
        <v>5</v>
      </c>
      <c r="H426" s="183">
        <f>60</f>
        <v>60</v>
      </c>
      <c r="I426" s="183">
        <f t="shared" si="41"/>
        <v>0.9</v>
      </c>
      <c r="J426" s="183">
        <f>1</f>
        <v>1</v>
      </c>
      <c r="K426" s="183">
        <f t="shared" si="42"/>
        <v>4.1870000000000003</v>
      </c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68"/>
      <c r="AD426" s="19"/>
      <c r="AE426" s="184"/>
      <c r="AF426" s="183" t="e">
        <f t="shared" si="43"/>
        <v>#NAME?</v>
      </c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68"/>
      <c r="AQ426" s="168"/>
      <c r="AR426" s="182"/>
      <c r="AS426" s="183"/>
      <c r="AT426" s="183"/>
      <c r="AU426" s="183"/>
      <c r="AW426" s="51"/>
      <c r="AX426" s="51"/>
      <c r="AY426" s="51"/>
      <c r="AZ426" s="51"/>
    </row>
    <row r="427" spans="1:52" s="158" customFormat="1" ht="15" customHeight="1" x14ac:dyDescent="0.3">
      <c r="A427" s="19"/>
      <c r="B427" s="182"/>
      <c r="C427" s="183">
        <f t="shared" si="38"/>
        <v>41.600000000000321</v>
      </c>
      <c r="D427" s="202" t="e">
        <f>15+[2]!STEPLOAD(5)</f>
        <v>#NAME?</v>
      </c>
      <c r="E427" s="183" t="e">
        <f t="shared" si="39"/>
        <v>#NAME?</v>
      </c>
      <c r="F427" s="183">
        <f t="shared" si="40"/>
        <v>0.5</v>
      </c>
      <c r="G427" s="183">
        <f>5</f>
        <v>5</v>
      </c>
      <c r="H427" s="183">
        <f>60</f>
        <v>60</v>
      </c>
      <c r="I427" s="183">
        <f t="shared" si="41"/>
        <v>0.9</v>
      </c>
      <c r="J427" s="183">
        <f>1</f>
        <v>1</v>
      </c>
      <c r="K427" s="183">
        <f t="shared" si="42"/>
        <v>4.1870000000000003</v>
      </c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68"/>
      <c r="AD427" s="19"/>
      <c r="AE427" s="184"/>
      <c r="AF427" s="183" t="e">
        <f t="shared" si="43"/>
        <v>#NAME?</v>
      </c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68"/>
      <c r="AQ427" s="168"/>
      <c r="AR427" s="182"/>
      <c r="AS427" s="183"/>
      <c r="AT427" s="183"/>
      <c r="AU427" s="183"/>
      <c r="AW427" s="51"/>
      <c r="AX427" s="51"/>
      <c r="AY427" s="51"/>
      <c r="AZ427" s="51"/>
    </row>
    <row r="428" spans="1:52" s="158" customFormat="1" ht="15" customHeight="1" x14ac:dyDescent="0.3">
      <c r="A428" s="19"/>
      <c r="B428" s="182"/>
      <c r="C428" s="183">
        <f t="shared" si="38"/>
        <v>41.700000000000323</v>
      </c>
      <c r="D428" s="202" t="e">
        <f>15+[2]!STEPLOAD(5)</f>
        <v>#NAME?</v>
      </c>
      <c r="E428" s="183" t="e">
        <f t="shared" si="39"/>
        <v>#NAME?</v>
      </c>
      <c r="F428" s="183">
        <f t="shared" si="40"/>
        <v>0.5</v>
      </c>
      <c r="G428" s="183">
        <f>5</f>
        <v>5</v>
      </c>
      <c r="H428" s="183">
        <f>60</f>
        <v>60</v>
      </c>
      <c r="I428" s="183">
        <f t="shared" si="41"/>
        <v>0.9</v>
      </c>
      <c r="J428" s="183">
        <f>1</f>
        <v>1</v>
      </c>
      <c r="K428" s="183">
        <f t="shared" si="42"/>
        <v>4.1870000000000003</v>
      </c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68"/>
      <c r="AD428" s="19"/>
      <c r="AE428" s="184"/>
      <c r="AF428" s="183" t="e">
        <f t="shared" si="43"/>
        <v>#NAME?</v>
      </c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68"/>
      <c r="AQ428" s="168"/>
      <c r="AR428" s="182"/>
      <c r="AS428" s="183"/>
      <c r="AT428" s="183"/>
      <c r="AU428" s="183"/>
      <c r="AW428" s="51"/>
      <c r="AX428" s="51"/>
      <c r="AY428" s="51"/>
      <c r="AZ428" s="51"/>
    </row>
    <row r="429" spans="1:52" s="158" customFormat="1" ht="15" customHeight="1" x14ac:dyDescent="0.3">
      <c r="A429" s="19"/>
      <c r="B429" s="182"/>
      <c r="C429" s="183">
        <f t="shared" si="38"/>
        <v>41.800000000000324</v>
      </c>
      <c r="D429" s="202" t="e">
        <f>15+[2]!STEPLOAD(5)</f>
        <v>#NAME?</v>
      </c>
      <c r="E429" s="183" t="e">
        <f t="shared" si="39"/>
        <v>#NAME?</v>
      </c>
      <c r="F429" s="183">
        <f t="shared" si="40"/>
        <v>0.5</v>
      </c>
      <c r="G429" s="183">
        <f>5</f>
        <v>5</v>
      </c>
      <c r="H429" s="183">
        <f>60</f>
        <v>60</v>
      </c>
      <c r="I429" s="183">
        <f t="shared" si="41"/>
        <v>0.9</v>
      </c>
      <c r="J429" s="183">
        <f>1</f>
        <v>1</v>
      </c>
      <c r="K429" s="183">
        <f t="shared" si="42"/>
        <v>4.1870000000000003</v>
      </c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68"/>
      <c r="AD429" s="19"/>
      <c r="AE429" s="184"/>
      <c r="AF429" s="183" t="e">
        <f t="shared" si="43"/>
        <v>#NAME?</v>
      </c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68"/>
      <c r="AQ429" s="168"/>
      <c r="AR429" s="182"/>
      <c r="AS429" s="183"/>
      <c r="AT429" s="183"/>
      <c r="AU429" s="183"/>
      <c r="AW429" s="51"/>
      <c r="AX429" s="51"/>
      <c r="AY429" s="51"/>
      <c r="AZ429" s="51"/>
    </row>
    <row r="430" spans="1:52" s="158" customFormat="1" ht="15" customHeight="1" x14ac:dyDescent="0.3">
      <c r="A430" s="19"/>
      <c r="B430" s="182"/>
      <c r="C430" s="183">
        <f t="shared" si="38"/>
        <v>41.900000000000325</v>
      </c>
      <c r="D430" s="202" t="e">
        <f>15+[2]!STEPLOAD(5)</f>
        <v>#NAME?</v>
      </c>
      <c r="E430" s="183" t="e">
        <f t="shared" si="39"/>
        <v>#NAME?</v>
      </c>
      <c r="F430" s="183">
        <f t="shared" si="40"/>
        <v>0.5</v>
      </c>
      <c r="G430" s="183">
        <f>5</f>
        <v>5</v>
      </c>
      <c r="H430" s="183">
        <f>60</f>
        <v>60</v>
      </c>
      <c r="I430" s="183">
        <f t="shared" si="41"/>
        <v>0.9</v>
      </c>
      <c r="J430" s="183">
        <f>1</f>
        <v>1</v>
      </c>
      <c r="K430" s="183">
        <f t="shared" si="42"/>
        <v>4.1870000000000003</v>
      </c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68"/>
      <c r="AD430" s="19"/>
      <c r="AE430" s="184"/>
      <c r="AF430" s="183" t="e">
        <f t="shared" si="43"/>
        <v>#NAME?</v>
      </c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68"/>
      <c r="AQ430" s="168"/>
      <c r="AR430" s="182"/>
      <c r="AS430" s="183"/>
      <c r="AT430" s="183"/>
      <c r="AU430" s="183"/>
      <c r="AW430" s="51"/>
      <c r="AX430" s="51"/>
      <c r="AY430" s="51"/>
      <c r="AZ430" s="51"/>
    </row>
    <row r="431" spans="1:52" s="158" customFormat="1" ht="15" customHeight="1" x14ac:dyDescent="0.3">
      <c r="A431" s="19"/>
      <c r="B431" s="182"/>
      <c r="C431" s="183">
        <f t="shared" si="38"/>
        <v>42.000000000000327</v>
      </c>
      <c r="D431" s="202" t="e">
        <f>15+[2]!STEPLOAD(5)</f>
        <v>#NAME?</v>
      </c>
      <c r="E431" s="183" t="e">
        <f t="shared" si="39"/>
        <v>#NAME?</v>
      </c>
      <c r="F431" s="183">
        <f t="shared" si="40"/>
        <v>0.5</v>
      </c>
      <c r="G431" s="183">
        <f>5</f>
        <v>5</v>
      </c>
      <c r="H431" s="183">
        <f>60</f>
        <v>60</v>
      </c>
      <c r="I431" s="183">
        <f t="shared" si="41"/>
        <v>0.9</v>
      </c>
      <c r="J431" s="183">
        <f>1</f>
        <v>1</v>
      </c>
      <c r="K431" s="183">
        <f t="shared" si="42"/>
        <v>4.1870000000000003</v>
      </c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68"/>
      <c r="AD431" s="19"/>
      <c r="AE431" s="184"/>
      <c r="AF431" s="183" t="e">
        <f t="shared" si="43"/>
        <v>#NAME?</v>
      </c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68"/>
      <c r="AQ431" s="168"/>
      <c r="AR431" s="182"/>
      <c r="AS431" s="183"/>
      <c r="AT431" s="183"/>
      <c r="AU431" s="183"/>
      <c r="AW431" s="51"/>
      <c r="AX431" s="51"/>
      <c r="AY431" s="51"/>
      <c r="AZ431" s="51"/>
    </row>
    <row r="432" spans="1:52" s="158" customFormat="1" ht="15" customHeight="1" x14ac:dyDescent="0.3">
      <c r="A432" s="19"/>
      <c r="B432" s="182"/>
      <c r="C432" s="183">
        <f t="shared" si="38"/>
        <v>42.100000000000328</v>
      </c>
      <c r="D432" s="202" t="e">
        <f>15+[2]!STEPLOAD(5)</f>
        <v>#NAME?</v>
      </c>
      <c r="E432" s="183" t="e">
        <f t="shared" si="39"/>
        <v>#NAME?</v>
      </c>
      <c r="F432" s="183">
        <f t="shared" si="40"/>
        <v>0.5</v>
      </c>
      <c r="G432" s="183">
        <f>5</f>
        <v>5</v>
      </c>
      <c r="H432" s="183">
        <f>60</f>
        <v>60</v>
      </c>
      <c r="I432" s="183">
        <f t="shared" si="41"/>
        <v>0.9</v>
      </c>
      <c r="J432" s="183">
        <f>1</f>
        <v>1</v>
      </c>
      <c r="K432" s="183">
        <f t="shared" si="42"/>
        <v>4.1870000000000003</v>
      </c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68"/>
      <c r="AD432" s="19"/>
      <c r="AE432" s="184"/>
      <c r="AF432" s="183" t="e">
        <f t="shared" si="43"/>
        <v>#NAME?</v>
      </c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68"/>
      <c r="AQ432" s="168"/>
      <c r="AR432" s="182"/>
      <c r="AS432" s="183"/>
      <c r="AT432" s="183"/>
      <c r="AU432" s="183"/>
      <c r="AW432" s="51"/>
      <c r="AX432" s="51"/>
      <c r="AY432" s="51"/>
      <c r="AZ432" s="51"/>
    </row>
    <row r="433" spans="1:52" s="158" customFormat="1" ht="15" customHeight="1" x14ac:dyDescent="0.3">
      <c r="A433" s="19"/>
      <c r="B433" s="182"/>
      <c r="C433" s="183">
        <f t="shared" si="38"/>
        <v>42.20000000000033</v>
      </c>
      <c r="D433" s="202" t="e">
        <f>15+[2]!STEPLOAD(5)</f>
        <v>#NAME?</v>
      </c>
      <c r="E433" s="183" t="e">
        <f t="shared" si="39"/>
        <v>#NAME?</v>
      </c>
      <c r="F433" s="183">
        <f t="shared" si="40"/>
        <v>0.5</v>
      </c>
      <c r="G433" s="183">
        <f>5</f>
        <v>5</v>
      </c>
      <c r="H433" s="183">
        <f>60</f>
        <v>60</v>
      </c>
      <c r="I433" s="183">
        <f t="shared" si="41"/>
        <v>0.9</v>
      </c>
      <c r="J433" s="183">
        <f>1</f>
        <v>1</v>
      </c>
      <c r="K433" s="183">
        <f t="shared" si="42"/>
        <v>4.1870000000000003</v>
      </c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68"/>
      <c r="AD433" s="19"/>
      <c r="AE433" s="184"/>
      <c r="AF433" s="183" t="e">
        <f t="shared" si="43"/>
        <v>#NAME?</v>
      </c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68"/>
      <c r="AQ433" s="168"/>
      <c r="AR433" s="182"/>
      <c r="AS433" s="183"/>
      <c r="AT433" s="183"/>
      <c r="AU433" s="183"/>
      <c r="AW433" s="51"/>
      <c r="AX433" s="51"/>
      <c r="AY433" s="51"/>
      <c r="AZ433" s="51"/>
    </row>
    <row r="434" spans="1:52" s="158" customFormat="1" ht="15" customHeight="1" x14ac:dyDescent="0.3">
      <c r="A434" s="19"/>
      <c r="B434" s="182"/>
      <c r="C434" s="183">
        <f t="shared" si="38"/>
        <v>42.300000000000331</v>
      </c>
      <c r="D434" s="202" t="e">
        <f>15+[2]!STEPLOAD(5)</f>
        <v>#NAME?</v>
      </c>
      <c r="E434" s="183" t="e">
        <f t="shared" si="39"/>
        <v>#NAME?</v>
      </c>
      <c r="F434" s="183">
        <f t="shared" si="40"/>
        <v>0.5</v>
      </c>
      <c r="G434" s="183">
        <f>5</f>
        <v>5</v>
      </c>
      <c r="H434" s="183">
        <f>60</f>
        <v>60</v>
      </c>
      <c r="I434" s="183">
        <f t="shared" si="41"/>
        <v>0.9</v>
      </c>
      <c r="J434" s="183">
        <f>1</f>
        <v>1</v>
      </c>
      <c r="K434" s="183">
        <f t="shared" si="42"/>
        <v>4.1870000000000003</v>
      </c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68"/>
      <c r="AD434" s="19"/>
      <c r="AE434" s="184"/>
      <c r="AF434" s="183" t="e">
        <f t="shared" si="43"/>
        <v>#NAME?</v>
      </c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68"/>
      <c r="AQ434" s="168"/>
      <c r="AR434" s="182"/>
      <c r="AS434" s="183"/>
      <c r="AT434" s="183"/>
      <c r="AU434" s="183"/>
      <c r="AW434" s="51"/>
      <c r="AX434" s="51"/>
      <c r="AY434" s="51"/>
      <c r="AZ434" s="51"/>
    </row>
    <row r="435" spans="1:52" s="158" customFormat="1" ht="15" customHeight="1" x14ac:dyDescent="0.3">
      <c r="A435" s="19"/>
      <c r="B435" s="182"/>
      <c r="C435" s="183">
        <f t="shared" si="38"/>
        <v>42.400000000000333</v>
      </c>
      <c r="D435" s="202" t="e">
        <f>15+[2]!STEPLOAD(5)</f>
        <v>#NAME?</v>
      </c>
      <c r="E435" s="183" t="e">
        <f t="shared" si="39"/>
        <v>#NAME?</v>
      </c>
      <c r="F435" s="183">
        <f t="shared" si="40"/>
        <v>0.5</v>
      </c>
      <c r="G435" s="183">
        <f>5</f>
        <v>5</v>
      </c>
      <c r="H435" s="183">
        <f>60</f>
        <v>60</v>
      </c>
      <c r="I435" s="183">
        <f t="shared" si="41"/>
        <v>0.9</v>
      </c>
      <c r="J435" s="183">
        <f>1</f>
        <v>1</v>
      </c>
      <c r="K435" s="183">
        <f t="shared" si="42"/>
        <v>4.1870000000000003</v>
      </c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68"/>
      <c r="AD435" s="19"/>
      <c r="AE435" s="184"/>
      <c r="AF435" s="183" t="e">
        <f t="shared" si="43"/>
        <v>#NAME?</v>
      </c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68"/>
      <c r="AQ435" s="168"/>
      <c r="AR435" s="182"/>
      <c r="AS435" s="183"/>
      <c r="AT435" s="183"/>
      <c r="AU435" s="183"/>
      <c r="AW435" s="51"/>
      <c r="AX435" s="51"/>
      <c r="AY435" s="51"/>
      <c r="AZ435" s="51"/>
    </row>
    <row r="436" spans="1:52" s="158" customFormat="1" ht="15" customHeight="1" x14ac:dyDescent="0.3">
      <c r="A436" s="19"/>
      <c r="B436" s="182"/>
      <c r="C436" s="183">
        <f t="shared" si="38"/>
        <v>42.500000000000334</v>
      </c>
      <c r="D436" s="202" t="e">
        <f>15+[2]!STEPLOAD(5)</f>
        <v>#NAME?</v>
      </c>
      <c r="E436" s="183" t="e">
        <f t="shared" si="39"/>
        <v>#NAME?</v>
      </c>
      <c r="F436" s="183">
        <f t="shared" si="40"/>
        <v>0.5</v>
      </c>
      <c r="G436" s="183">
        <f>5</f>
        <v>5</v>
      </c>
      <c r="H436" s="183">
        <f>60</f>
        <v>60</v>
      </c>
      <c r="I436" s="183">
        <f t="shared" si="41"/>
        <v>0.9</v>
      </c>
      <c r="J436" s="183">
        <f>1</f>
        <v>1</v>
      </c>
      <c r="K436" s="183">
        <f t="shared" si="42"/>
        <v>4.1870000000000003</v>
      </c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68"/>
      <c r="AD436" s="19"/>
      <c r="AE436" s="184"/>
      <c r="AF436" s="183" t="e">
        <f t="shared" si="43"/>
        <v>#NAME?</v>
      </c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68"/>
      <c r="AQ436" s="168"/>
      <c r="AR436" s="182"/>
      <c r="AS436" s="183"/>
      <c r="AT436" s="183"/>
      <c r="AU436" s="183"/>
      <c r="AW436" s="51"/>
      <c r="AX436" s="51"/>
      <c r="AY436" s="51"/>
      <c r="AZ436" s="51"/>
    </row>
    <row r="437" spans="1:52" s="158" customFormat="1" ht="15" customHeight="1" x14ac:dyDescent="0.3">
      <c r="A437" s="19"/>
      <c r="B437" s="182"/>
      <c r="C437" s="183">
        <f t="shared" si="38"/>
        <v>42.600000000000335</v>
      </c>
      <c r="D437" s="202" t="e">
        <f>15+[2]!STEPLOAD(5)</f>
        <v>#NAME?</v>
      </c>
      <c r="E437" s="183" t="e">
        <f t="shared" si="39"/>
        <v>#NAME?</v>
      </c>
      <c r="F437" s="183">
        <f t="shared" si="40"/>
        <v>0.5</v>
      </c>
      <c r="G437" s="183">
        <f>5</f>
        <v>5</v>
      </c>
      <c r="H437" s="183">
        <f>60</f>
        <v>60</v>
      </c>
      <c r="I437" s="183">
        <f t="shared" si="41"/>
        <v>0.9</v>
      </c>
      <c r="J437" s="183">
        <f>1</f>
        <v>1</v>
      </c>
      <c r="K437" s="183">
        <f t="shared" si="42"/>
        <v>4.1870000000000003</v>
      </c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68"/>
      <c r="AD437" s="19"/>
      <c r="AE437" s="184"/>
      <c r="AF437" s="183" t="e">
        <f t="shared" si="43"/>
        <v>#NAME?</v>
      </c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68"/>
      <c r="AQ437" s="168"/>
      <c r="AR437" s="182"/>
      <c r="AS437" s="183"/>
      <c r="AT437" s="183"/>
      <c r="AU437" s="183"/>
      <c r="AW437" s="51"/>
      <c r="AX437" s="51"/>
      <c r="AY437" s="51"/>
      <c r="AZ437" s="51"/>
    </row>
    <row r="438" spans="1:52" s="158" customFormat="1" ht="15" customHeight="1" x14ac:dyDescent="0.3">
      <c r="A438" s="19"/>
      <c r="B438" s="182"/>
      <c r="C438" s="183">
        <f t="shared" si="38"/>
        <v>42.700000000000337</v>
      </c>
      <c r="D438" s="202" t="e">
        <f>15+[2]!STEPLOAD(5)</f>
        <v>#NAME?</v>
      </c>
      <c r="E438" s="183" t="e">
        <f t="shared" si="39"/>
        <v>#NAME?</v>
      </c>
      <c r="F438" s="183">
        <f t="shared" si="40"/>
        <v>0.5</v>
      </c>
      <c r="G438" s="183">
        <f>5</f>
        <v>5</v>
      </c>
      <c r="H438" s="183">
        <f>60</f>
        <v>60</v>
      </c>
      <c r="I438" s="183">
        <f t="shared" si="41"/>
        <v>0.9</v>
      </c>
      <c r="J438" s="183">
        <f>1</f>
        <v>1</v>
      </c>
      <c r="K438" s="183">
        <f t="shared" si="42"/>
        <v>4.1870000000000003</v>
      </c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68"/>
      <c r="AD438" s="19"/>
      <c r="AE438" s="184"/>
      <c r="AF438" s="183" t="e">
        <f t="shared" si="43"/>
        <v>#NAME?</v>
      </c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68"/>
      <c r="AQ438" s="168"/>
      <c r="AR438" s="182"/>
      <c r="AS438" s="183"/>
      <c r="AT438" s="183"/>
      <c r="AU438" s="183"/>
      <c r="AW438" s="51"/>
      <c r="AX438" s="51"/>
      <c r="AY438" s="51"/>
      <c r="AZ438" s="51"/>
    </row>
    <row r="439" spans="1:52" s="158" customFormat="1" ht="15" customHeight="1" x14ac:dyDescent="0.3">
      <c r="A439" s="19"/>
      <c r="B439" s="182"/>
      <c r="C439" s="183">
        <f t="shared" si="38"/>
        <v>42.800000000000338</v>
      </c>
      <c r="D439" s="202" t="e">
        <f>15+[2]!STEPLOAD(5)</f>
        <v>#NAME?</v>
      </c>
      <c r="E439" s="183" t="e">
        <f t="shared" si="39"/>
        <v>#NAME?</v>
      </c>
      <c r="F439" s="183">
        <f t="shared" si="40"/>
        <v>0.5</v>
      </c>
      <c r="G439" s="183">
        <f>5</f>
        <v>5</v>
      </c>
      <c r="H439" s="183">
        <f>60</f>
        <v>60</v>
      </c>
      <c r="I439" s="183">
        <f t="shared" si="41"/>
        <v>0.9</v>
      </c>
      <c r="J439" s="183">
        <f>1</f>
        <v>1</v>
      </c>
      <c r="K439" s="183">
        <f t="shared" si="42"/>
        <v>4.1870000000000003</v>
      </c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68"/>
      <c r="AD439" s="19"/>
      <c r="AE439" s="184"/>
      <c r="AF439" s="183" t="e">
        <f t="shared" si="43"/>
        <v>#NAME?</v>
      </c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68"/>
      <c r="AQ439" s="168"/>
      <c r="AR439" s="182"/>
      <c r="AS439" s="183"/>
      <c r="AT439" s="183"/>
      <c r="AU439" s="183"/>
      <c r="AW439" s="51"/>
      <c r="AX439" s="51"/>
      <c r="AY439" s="51"/>
      <c r="AZ439" s="51"/>
    </row>
    <row r="440" spans="1:52" s="158" customFormat="1" ht="15" customHeight="1" x14ac:dyDescent="0.3">
      <c r="A440" s="19"/>
      <c r="B440" s="182"/>
      <c r="C440" s="183">
        <f t="shared" si="38"/>
        <v>42.90000000000034</v>
      </c>
      <c r="D440" s="202" t="e">
        <f>15+[2]!STEPLOAD(5)</f>
        <v>#NAME?</v>
      </c>
      <c r="E440" s="183" t="e">
        <f t="shared" si="39"/>
        <v>#NAME?</v>
      </c>
      <c r="F440" s="183">
        <f t="shared" si="40"/>
        <v>0.5</v>
      </c>
      <c r="G440" s="183">
        <f>5</f>
        <v>5</v>
      </c>
      <c r="H440" s="183">
        <f>60</f>
        <v>60</v>
      </c>
      <c r="I440" s="183">
        <f t="shared" si="41"/>
        <v>0.9</v>
      </c>
      <c r="J440" s="183">
        <f>1</f>
        <v>1</v>
      </c>
      <c r="K440" s="183">
        <f t="shared" si="42"/>
        <v>4.1870000000000003</v>
      </c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68"/>
      <c r="AD440" s="19"/>
      <c r="AE440" s="184"/>
      <c r="AF440" s="183" t="e">
        <f t="shared" si="43"/>
        <v>#NAME?</v>
      </c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68"/>
      <c r="AQ440" s="168"/>
      <c r="AR440" s="182"/>
      <c r="AS440" s="183"/>
      <c r="AT440" s="183"/>
      <c r="AU440" s="183"/>
      <c r="AW440" s="51"/>
      <c r="AX440" s="51"/>
      <c r="AY440" s="51"/>
      <c r="AZ440" s="51"/>
    </row>
    <row r="441" spans="1:52" s="158" customFormat="1" ht="15" customHeight="1" x14ac:dyDescent="0.3">
      <c r="A441" s="19"/>
      <c r="B441" s="182"/>
      <c r="C441" s="183">
        <f t="shared" si="38"/>
        <v>43.000000000000341</v>
      </c>
      <c r="D441" s="202" t="e">
        <f>15+[2]!STEPLOAD(5)</f>
        <v>#NAME?</v>
      </c>
      <c r="E441" s="183" t="e">
        <f t="shared" si="39"/>
        <v>#NAME?</v>
      </c>
      <c r="F441" s="183">
        <f t="shared" si="40"/>
        <v>0.5</v>
      </c>
      <c r="G441" s="183">
        <f>5</f>
        <v>5</v>
      </c>
      <c r="H441" s="183">
        <f>60</f>
        <v>60</v>
      </c>
      <c r="I441" s="183">
        <f t="shared" si="41"/>
        <v>0.9</v>
      </c>
      <c r="J441" s="183">
        <f>1</f>
        <v>1</v>
      </c>
      <c r="K441" s="183">
        <f t="shared" si="42"/>
        <v>4.1870000000000003</v>
      </c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68"/>
      <c r="AD441" s="19"/>
      <c r="AE441" s="184"/>
      <c r="AF441" s="183" t="e">
        <f t="shared" si="43"/>
        <v>#NAME?</v>
      </c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68"/>
      <c r="AQ441" s="168"/>
      <c r="AR441" s="182"/>
      <c r="AS441" s="183"/>
      <c r="AT441" s="183"/>
      <c r="AU441" s="183"/>
      <c r="AW441" s="51"/>
      <c r="AX441" s="51"/>
      <c r="AY441" s="51"/>
      <c r="AZ441" s="51"/>
    </row>
    <row r="442" spans="1:52" s="158" customFormat="1" ht="15" customHeight="1" x14ac:dyDescent="0.3">
      <c r="A442" s="19"/>
      <c r="B442" s="182"/>
      <c r="C442" s="183">
        <f t="shared" si="38"/>
        <v>43.100000000000342</v>
      </c>
      <c r="D442" s="202" t="e">
        <f>15+[2]!STEPLOAD(5)</f>
        <v>#NAME?</v>
      </c>
      <c r="E442" s="183" t="e">
        <f t="shared" si="39"/>
        <v>#NAME?</v>
      </c>
      <c r="F442" s="183">
        <f t="shared" si="40"/>
        <v>0.5</v>
      </c>
      <c r="G442" s="183">
        <f>5</f>
        <v>5</v>
      </c>
      <c r="H442" s="183">
        <f>60</f>
        <v>60</v>
      </c>
      <c r="I442" s="183">
        <f t="shared" si="41"/>
        <v>0.9</v>
      </c>
      <c r="J442" s="183">
        <f>1</f>
        <v>1</v>
      </c>
      <c r="K442" s="183">
        <f t="shared" si="42"/>
        <v>4.1870000000000003</v>
      </c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68"/>
      <c r="AD442" s="19"/>
      <c r="AE442" s="184"/>
      <c r="AF442" s="183" t="e">
        <f t="shared" si="43"/>
        <v>#NAME?</v>
      </c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68"/>
      <c r="AQ442" s="168"/>
      <c r="AR442" s="182"/>
      <c r="AS442" s="183"/>
      <c r="AT442" s="183"/>
      <c r="AU442" s="183"/>
      <c r="AW442" s="51"/>
      <c r="AX442" s="51"/>
      <c r="AY442" s="51"/>
      <c r="AZ442" s="51"/>
    </row>
    <row r="443" spans="1:52" s="158" customFormat="1" ht="15" customHeight="1" x14ac:dyDescent="0.3">
      <c r="A443" s="19"/>
      <c r="B443" s="182"/>
      <c r="C443" s="183">
        <f t="shared" si="38"/>
        <v>43.200000000000344</v>
      </c>
      <c r="D443" s="202" t="e">
        <f>15+[2]!STEPLOAD(5)</f>
        <v>#NAME?</v>
      </c>
      <c r="E443" s="183" t="e">
        <f t="shared" si="39"/>
        <v>#NAME?</v>
      </c>
      <c r="F443" s="183">
        <f t="shared" si="40"/>
        <v>0.5</v>
      </c>
      <c r="G443" s="183">
        <f>5</f>
        <v>5</v>
      </c>
      <c r="H443" s="183">
        <f>60</f>
        <v>60</v>
      </c>
      <c r="I443" s="183">
        <f t="shared" si="41"/>
        <v>0.9</v>
      </c>
      <c r="J443" s="183">
        <f>1</f>
        <v>1</v>
      </c>
      <c r="K443" s="183">
        <f t="shared" si="42"/>
        <v>4.1870000000000003</v>
      </c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68"/>
      <c r="AD443" s="19"/>
      <c r="AE443" s="184"/>
      <c r="AF443" s="183" t="e">
        <f t="shared" si="43"/>
        <v>#NAME?</v>
      </c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68"/>
      <c r="AQ443" s="168"/>
      <c r="AR443" s="182"/>
      <c r="AS443" s="183"/>
      <c r="AT443" s="183"/>
      <c r="AU443" s="183"/>
      <c r="AW443" s="51"/>
      <c r="AX443" s="51"/>
      <c r="AY443" s="51"/>
      <c r="AZ443" s="51"/>
    </row>
    <row r="444" spans="1:52" s="158" customFormat="1" ht="15" customHeight="1" x14ac:dyDescent="0.3">
      <c r="A444" s="19"/>
      <c r="B444" s="182"/>
      <c r="C444" s="183">
        <f t="shared" si="38"/>
        <v>43.300000000000345</v>
      </c>
      <c r="D444" s="202" t="e">
        <f>15+[2]!STEPLOAD(5)</f>
        <v>#NAME?</v>
      </c>
      <c r="E444" s="183" t="e">
        <f t="shared" si="39"/>
        <v>#NAME?</v>
      </c>
      <c r="F444" s="183">
        <f t="shared" si="40"/>
        <v>0.5</v>
      </c>
      <c r="G444" s="183">
        <f>5</f>
        <v>5</v>
      </c>
      <c r="H444" s="183">
        <f>60</f>
        <v>60</v>
      </c>
      <c r="I444" s="183">
        <f t="shared" si="41"/>
        <v>0.9</v>
      </c>
      <c r="J444" s="183">
        <f>1</f>
        <v>1</v>
      </c>
      <c r="K444" s="183">
        <f t="shared" si="42"/>
        <v>4.1870000000000003</v>
      </c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68"/>
      <c r="AD444" s="19"/>
      <c r="AE444" s="184"/>
      <c r="AF444" s="183" t="e">
        <f t="shared" si="43"/>
        <v>#NAME?</v>
      </c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68"/>
      <c r="AQ444" s="168"/>
      <c r="AR444" s="182"/>
      <c r="AS444" s="183"/>
      <c r="AT444" s="183"/>
      <c r="AU444" s="183"/>
      <c r="AW444" s="51"/>
      <c r="AX444" s="51"/>
      <c r="AY444" s="51"/>
      <c r="AZ444" s="51"/>
    </row>
    <row r="445" spans="1:52" s="158" customFormat="1" ht="15" customHeight="1" x14ac:dyDescent="0.3">
      <c r="A445" s="19"/>
      <c r="B445" s="182"/>
      <c r="C445" s="183">
        <f t="shared" si="38"/>
        <v>43.400000000000347</v>
      </c>
      <c r="D445" s="202" t="e">
        <f>15+[2]!STEPLOAD(5)</f>
        <v>#NAME?</v>
      </c>
      <c r="E445" s="183" t="e">
        <f t="shared" si="39"/>
        <v>#NAME?</v>
      </c>
      <c r="F445" s="183">
        <f t="shared" si="40"/>
        <v>0.5</v>
      </c>
      <c r="G445" s="183">
        <f>5</f>
        <v>5</v>
      </c>
      <c r="H445" s="183">
        <f>60</f>
        <v>60</v>
      </c>
      <c r="I445" s="183">
        <f t="shared" si="41"/>
        <v>0.9</v>
      </c>
      <c r="J445" s="183">
        <f>1</f>
        <v>1</v>
      </c>
      <c r="K445" s="183">
        <f t="shared" si="42"/>
        <v>4.1870000000000003</v>
      </c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68"/>
      <c r="AD445" s="19"/>
      <c r="AE445" s="184"/>
      <c r="AF445" s="183" t="e">
        <f t="shared" si="43"/>
        <v>#NAME?</v>
      </c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68"/>
      <c r="AQ445" s="168"/>
      <c r="AR445" s="182"/>
      <c r="AS445" s="183"/>
      <c r="AT445" s="183"/>
      <c r="AU445" s="183"/>
      <c r="AW445" s="51"/>
      <c r="AX445" s="51"/>
      <c r="AY445" s="51"/>
      <c r="AZ445" s="51"/>
    </row>
    <row r="446" spans="1:52" s="158" customFormat="1" ht="15" customHeight="1" x14ac:dyDescent="0.3">
      <c r="A446" s="19"/>
      <c r="B446" s="182"/>
      <c r="C446" s="183">
        <f t="shared" si="38"/>
        <v>43.500000000000348</v>
      </c>
      <c r="D446" s="202" t="e">
        <f>15+[2]!STEPLOAD(5)</f>
        <v>#NAME?</v>
      </c>
      <c r="E446" s="183" t="e">
        <f t="shared" si="39"/>
        <v>#NAME?</v>
      </c>
      <c r="F446" s="183">
        <f t="shared" si="40"/>
        <v>0.5</v>
      </c>
      <c r="G446" s="183">
        <f>5</f>
        <v>5</v>
      </c>
      <c r="H446" s="183">
        <f>60</f>
        <v>60</v>
      </c>
      <c r="I446" s="183">
        <f t="shared" si="41"/>
        <v>0.9</v>
      </c>
      <c r="J446" s="183">
        <f>1</f>
        <v>1</v>
      </c>
      <c r="K446" s="183">
        <f t="shared" si="42"/>
        <v>4.1870000000000003</v>
      </c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68"/>
      <c r="AD446" s="19"/>
      <c r="AE446" s="184"/>
      <c r="AF446" s="183" t="e">
        <f t="shared" si="43"/>
        <v>#NAME?</v>
      </c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68"/>
      <c r="AQ446" s="168"/>
      <c r="AR446" s="182"/>
      <c r="AS446" s="183"/>
      <c r="AT446" s="183"/>
      <c r="AU446" s="183"/>
      <c r="AW446" s="51"/>
      <c r="AX446" s="51"/>
      <c r="AY446" s="51"/>
      <c r="AZ446" s="51"/>
    </row>
    <row r="447" spans="1:52" s="158" customFormat="1" ht="15" customHeight="1" x14ac:dyDescent="0.3">
      <c r="A447" s="19"/>
      <c r="B447" s="182"/>
      <c r="C447" s="183">
        <f t="shared" si="38"/>
        <v>43.60000000000035</v>
      </c>
      <c r="D447" s="202" t="e">
        <f>15+[2]!STEPLOAD(5)</f>
        <v>#NAME?</v>
      </c>
      <c r="E447" s="183" t="e">
        <f t="shared" si="39"/>
        <v>#NAME?</v>
      </c>
      <c r="F447" s="183">
        <f t="shared" si="40"/>
        <v>0.5</v>
      </c>
      <c r="G447" s="183">
        <f>5</f>
        <v>5</v>
      </c>
      <c r="H447" s="183">
        <f>60</f>
        <v>60</v>
      </c>
      <c r="I447" s="183">
        <f t="shared" si="41"/>
        <v>0.9</v>
      </c>
      <c r="J447" s="183">
        <f>1</f>
        <v>1</v>
      </c>
      <c r="K447" s="183">
        <f t="shared" si="42"/>
        <v>4.1870000000000003</v>
      </c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68"/>
      <c r="AD447" s="19"/>
      <c r="AE447" s="184"/>
      <c r="AF447" s="183" t="e">
        <f t="shared" si="43"/>
        <v>#NAME?</v>
      </c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68"/>
      <c r="AQ447" s="168"/>
      <c r="AR447" s="182"/>
      <c r="AS447" s="183"/>
      <c r="AT447" s="183"/>
      <c r="AU447" s="183"/>
      <c r="AW447" s="51"/>
      <c r="AX447" s="51"/>
      <c r="AY447" s="51"/>
      <c r="AZ447" s="51"/>
    </row>
    <row r="448" spans="1:52" s="158" customFormat="1" ht="15" customHeight="1" x14ac:dyDescent="0.3">
      <c r="A448" s="19"/>
      <c r="B448" s="182"/>
      <c r="C448" s="183">
        <f t="shared" si="38"/>
        <v>43.700000000000351</v>
      </c>
      <c r="D448" s="202" t="e">
        <f>15+[2]!STEPLOAD(5)</f>
        <v>#NAME?</v>
      </c>
      <c r="E448" s="183" t="e">
        <f t="shared" si="39"/>
        <v>#NAME?</v>
      </c>
      <c r="F448" s="183">
        <f t="shared" si="40"/>
        <v>0.5</v>
      </c>
      <c r="G448" s="183">
        <f>5</f>
        <v>5</v>
      </c>
      <c r="H448" s="183">
        <f>60</f>
        <v>60</v>
      </c>
      <c r="I448" s="183">
        <f t="shared" si="41"/>
        <v>0.9</v>
      </c>
      <c r="J448" s="183">
        <f>1</f>
        <v>1</v>
      </c>
      <c r="K448" s="183">
        <f t="shared" si="42"/>
        <v>4.1870000000000003</v>
      </c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68"/>
      <c r="AD448" s="19"/>
      <c r="AE448" s="184"/>
      <c r="AF448" s="183" t="e">
        <f t="shared" si="43"/>
        <v>#NAME?</v>
      </c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68"/>
      <c r="AQ448" s="168"/>
      <c r="AR448" s="182"/>
      <c r="AS448" s="183"/>
      <c r="AT448" s="183"/>
      <c r="AU448" s="183"/>
      <c r="AW448" s="51"/>
      <c r="AX448" s="51"/>
      <c r="AY448" s="51"/>
      <c r="AZ448" s="51"/>
    </row>
    <row r="449" spans="1:52" s="158" customFormat="1" ht="15" customHeight="1" x14ac:dyDescent="0.3">
      <c r="A449" s="19"/>
      <c r="B449" s="182"/>
      <c r="C449" s="183">
        <f t="shared" si="38"/>
        <v>43.800000000000352</v>
      </c>
      <c r="D449" s="202" t="e">
        <f>15+[2]!STEPLOAD(5)</f>
        <v>#NAME?</v>
      </c>
      <c r="E449" s="183" t="e">
        <f t="shared" si="39"/>
        <v>#NAME?</v>
      </c>
      <c r="F449" s="183">
        <f t="shared" si="40"/>
        <v>0.5</v>
      </c>
      <c r="G449" s="183">
        <f>5</f>
        <v>5</v>
      </c>
      <c r="H449" s="183">
        <f>60</f>
        <v>60</v>
      </c>
      <c r="I449" s="183">
        <f t="shared" si="41"/>
        <v>0.9</v>
      </c>
      <c r="J449" s="183">
        <f>1</f>
        <v>1</v>
      </c>
      <c r="K449" s="183">
        <f t="shared" si="42"/>
        <v>4.1870000000000003</v>
      </c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68"/>
      <c r="AD449" s="19"/>
      <c r="AE449" s="184"/>
      <c r="AF449" s="183" t="e">
        <f t="shared" si="43"/>
        <v>#NAME?</v>
      </c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68"/>
      <c r="AQ449" s="168"/>
      <c r="AR449" s="182"/>
      <c r="AS449" s="183"/>
      <c r="AT449" s="183"/>
      <c r="AU449" s="183"/>
      <c r="AW449" s="51"/>
      <c r="AX449" s="51"/>
      <c r="AY449" s="51"/>
      <c r="AZ449" s="51"/>
    </row>
    <row r="450" spans="1:52" s="158" customFormat="1" ht="15" customHeight="1" x14ac:dyDescent="0.3">
      <c r="A450" s="19"/>
      <c r="B450" s="182"/>
      <c r="C450" s="183">
        <f t="shared" si="38"/>
        <v>43.900000000000354</v>
      </c>
      <c r="D450" s="202" t="e">
        <f>15+[2]!STEPLOAD(5)</f>
        <v>#NAME?</v>
      </c>
      <c r="E450" s="183" t="e">
        <f t="shared" si="39"/>
        <v>#NAME?</v>
      </c>
      <c r="F450" s="183">
        <f t="shared" si="40"/>
        <v>0.5</v>
      </c>
      <c r="G450" s="183">
        <f>5</f>
        <v>5</v>
      </c>
      <c r="H450" s="183">
        <f>60</f>
        <v>60</v>
      </c>
      <c r="I450" s="183">
        <f t="shared" si="41"/>
        <v>0.9</v>
      </c>
      <c r="J450" s="183">
        <f>1</f>
        <v>1</v>
      </c>
      <c r="K450" s="183">
        <f t="shared" si="42"/>
        <v>4.1870000000000003</v>
      </c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68"/>
      <c r="AD450" s="19"/>
      <c r="AE450" s="184"/>
      <c r="AF450" s="183" t="e">
        <f t="shared" si="43"/>
        <v>#NAME?</v>
      </c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68"/>
      <c r="AQ450" s="168"/>
      <c r="AR450" s="182"/>
      <c r="AS450" s="183"/>
      <c r="AT450" s="183"/>
      <c r="AU450" s="183"/>
      <c r="AW450" s="51"/>
      <c r="AX450" s="51"/>
      <c r="AY450" s="51"/>
      <c r="AZ450" s="51"/>
    </row>
    <row r="451" spans="1:52" s="158" customFormat="1" ht="15" customHeight="1" x14ac:dyDescent="0.3">
      <c r="A451" s="19"/>
      <c r="B451" s="182"/>
      <c r="C451" s="183">
        <f t="shared" si="38"/>
        <v>44.000000000000355</v>
      </c>
      <c r="D451" s="202" t="e">
        <f>15+[2]!STEPLOAD(5)</f>
        <v>#NAME?</v>
      </c>
      <c r="E451" s="183" t="e">
        <f t="shared" si="39"/>
        <v>#NAME?</v>
      </c>
      <c r="F451" s="183">
        <f t="shared" si="40"/>
        <v>0.5</v>
      </c>
      <c r="G451" s="183">
        <f>5</f>
        <v>5</v>
      </c>
      <c r="H451" s="183">
        <f>60</f>
        <v>60</v>
      </c>
      <c r="I451" s="183">
        <f t="shared" si="41"/>
        <v>0.9</v>
      </c>
      <c r="J451" s="183">
        <f>1</f>
        <v>1</v>
      </c>
      <c r="K451" s="183">
        <f t="shared" si="42"/>
        <v>4.1870000000000003</v>
      </c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68"/>
      <c r="AD451" s="19"/>
      <c r="AE451" s="184"/>
      <c r="AF451" s="183" t="e">
        <f t="shared" si="43"/>
        <v>#NAME?</v>
      </c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68"/>
      <c r="AQ451" s="168"/>
      <c r="AR451" s="182"/>
      <c r="AS451" s="183"/>
      <c r="AT451" s="183"/>
      <c r="AU451" s="183"/>
      <c r="AW451" s="51"/>
      <c r="AX451" s="51"/>
      <c r="AY451" s="51"/>
      <c r="AZ451" s="51"/>
    </row>
    <row r="452" spans="1:52" s="158" customFormat="1" ht="15" customHeight="1" x14ac:dyDescent="0.3">
      <c r="A452" s="19"/>
      <c r="B452" s="182"/>
      <c r="C452" s="183">
        <f t="shared" si="38"/>
        <v>44.100000000000357</v>
      </c>
      <c r="D452" s="202" t="e">
        <f>15+[2]!STEPLOAD(5)</f>
        <v>#NAME?</v>
      </c>
      <c r="E452" s="183" t="e">
        <f t="shared" si="39"/>
        <v>#NAME?</v>
      </c>
      <c r="F452" s="183">
        <f t="shared" si="40"/>
        <v>0.5</v>
      </c>
      <c r="G452" s="183">
        <f>5</f>
        <v>5</v>
      </c>
      <c r="H452" s="183">
        <f>60</f>
        <v>60</v>
      </c>
      <c r="I452" s="183">
        <f t="shared" si="41"/>
        <v>0.9</v>
      </c>
      <c r="J452" s="183">
        <f>1</f>
        <v>1</v>
      </c>
      <c r="K452" s="183">
        <f t="shared" si="42"/>
        <v>4.1870000000000003</v>
      </c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68"/>
      <c r="AD452" s="19"/>
      <c r="AE452" s="184"/>
      <c r="AF452" s="183" t="e">
        <f t="shared" si="43"/>
        <v>#NAME?</v>
      </c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68"/>
      <c r="AQ452" s="168"/>
      <c r="AR452" s="182"/>
      <c r="AS452" s="183"/>
      <c r="AT452" s="183"/>
      <c r="AU452" s="183"/>
      <c r="AW452" s="51"/>
      <c r="AX452" s="51"/>
      <c r="AY452" s="51"/>
      <c r="AZ452" s="51"/>
    </row>
    <row r="453" spans="1:52" s="158" customFormat="1" ht="15" customHeight="1" x14ac:dyDescent="0.3">
      <c r="A453" s="19"/>
      <c r="B453" s="182"/>
      <c r="C453" s="183">
        <f t="shared" si="38"/>
        <v>44.200000000000358</v>
      </c>
      <c r="D453" s="202" t="e">
        <f>15+[2]!STEPLOAD(5)</f>
        <v>#NAME?</v>
      </c>
      <c r="E453" s="183" t="e">
        <f t="shared" si="39"/>
        <v>#NAME?</v>
      </c>
      <c r="F453" s="183">
        <f t="shared" si="40"/>
        <v>0.5</v>
      </c>
      <c r="G453" s="183">
        <f>5</f>
        <v>5</v>
      </c>
      <c r="H453" s="183">
        <f>60</f>
        <v>60</v>
      </c>
      <c r="I453" s="183">
        <f t="shared" si="41"/>
        <v>0.9</v>
      </c>
      <c r="J453" s="183">
        <f>1</f>
        <v>1</v>
      </c>
      <c r="K453" s="183">
        <f t="shared" si="42"/>
        <v>4.1870000000000003</v>
      </c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68"/>
      <c r="AD453" s="19"/>
      <c r="AE453" s="184"/>
      <c r="AF453" s="183" t="e">
        <f t="shared" si="43"/>
        <v>#NAME?</v>
      </c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68"/>
      <c r="AQ453" s="168"/>
      <c r="AR453" s="182"/>
      <c r="AS453" s="183"/>
      <c r="AT453" s="183"/>
      <c r="AU453" s="183"/>
      <c r="AW453" s="51"/>
      <c r="AX453" s="51"/>
      <c r="AY453" s="51"/>
      <c r="AZ453" s="51"/>
    </row>
    <row r="454" spans="1:52" s="158" customFormat="1" ht="15" customHeight="1" x14ac:dyDescent="0.3">
      <c r="A454" s="19"/>
      <c r="B454" s="182"/>
      <c r="C454" s="183">
        <f t="shared" si="38"/>
        <v>44.30000000000036</v>
      </c>
      <c r="D454" s="202" t="e">
        <f>15+[2]!STEPLOAD(5)</f>
        <v>#NAME?</v>
      </c>
      <c r="E454" s="183" t="e">
        <f t="shared" si="39"/>
        <v>#NAME?</v>
      </c>
      <c r="F454" s="183">
        <f t="shared" si="40"/>
        <v>0.5</v>
      </c>
      <c r="G454" s="183">
        <f>5</f>
        <v>5</v>
      </c>
      <c r="H454" s="183">
        <f>60</f>
        <v>60</v>
      </c>
      <c r="I454" s="183">
        <f t="shared" si="41"/>
        <v>0.9</v>
      </c>
      <c r="J454" s="183">
        <f>1</f>
        <v>1</v>
      </c>
      <c r="K454" s="183">
        <f t="shared" si="42"/>
        <v>4.1870000000000003</v>
      </c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68"/>
      <c r="AD454" s="19"/>
      <c r="AE454" s="184"/>
      <c r="AF454" s="183" t="e">
        <f t="shared" si="43"/>
        <v>#NAME?</v>
      </c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68"/>
      <c r="AQ454" s="168"/>
      <c r="AR454" s="182"/>
      <c r="AS454" s="183"/>
      <c r="AT454" s="183"/>
      <c r="AU454" s="183"/>
      <c r="AW454" s="51"/>
      <c r="AX454" s="51"/>
      <c r="AY454" s="51"/>
      <c r="AZ454" s="51"/>
    </row>
    <row r="455" spans="1:52" s="158" customFormat="1" ht="15" customHeight="1" x14ac:dyDescent="0.3">
      <c r="A455" s="19"/>
      <c r="B455" s="182"/>
      <c r="C455" s="183">
        <f t="shared" si="38"/>
        <v>44.400000000000361</v>
      </c>
      <c r="D455" s="202" t="e">
        <f>15+[2]!STEPLOAD(5)</f>
        <v>#NAME?</v>
      </c>
      <c r="E455" s="183" t="e">
        <f t="shared" si="39"/>
        <v>#NAME?</v>
      </c>
      <c r="F455" s="183">
        <f t="shared" si="40"/>
        <v>0.5</v>
      </c>
      <c r="G455" s="183">
        <f>5</f>
        <v>5</v>
      </c>
      <c r="H455" s="183">
        <f>60</f>
        <v>60</v>
      </c>
      <c r="I455" s="183">
        <f t="shared" si="41"/>
        <v>0.9</v>
      </c>
      <c r="J455" s="183">
        <f>1</f>
        <v>1</v>
      </c>
      <c r="K455" s="183">
        <f t="shared" si="42"/>
        <v>4.1870000000000003</v>
      </c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68"/>
      <c r="AD455" s="19"/>
      <c r="AE455" s="184"/>
      <c r="AF455" s="183" t="e">
        <f t="shared" si="43"/>
        <v>#NAME?</v>
      </c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68"/>
      <c r="AQ455" s="168"/>
      <c r="AR455" s="182"/>
      <c r="AS455" s="183"/>
      <c r="AT455" s="183"/>
      <c r="AU455" s="183"/>
      <c r="AW455" s="51"/>
      <c r="AX455" s="51"/>
      <c r="AY455" s="51"/>
      <c r="AZ455" s="51"/>
    </row>
    <row r="456" spans="1:52" s="158" customFormat="1" ht="15" customHeight="1" x14ac:dyDescent="0.3">
      <c r="A456" s="19"/>
      <c r="B456" s="182"/>
      <c r="C456" s="183">
        <f t="shared" si="38"/>
        <v>44.500000000000362</v>
      </c>
      <c r="D456" s="202" t="e">
        <f>15+[2]!STEPLOAD(5)</f>
        <v>#NAME?</v>
      </c>
      <c r="E456" s="183" t="e">
        <f t="shared" si="39"/>
        <v>#NAME?</v>
      </c>
      <c r="F456" s="183">
        <f t="shared" si="40"/>
        <v>0.5</v>
      </c>
      <c r="G456" s="183">
        <f>5</f>
        <v>5</v>
      </c>
      <c r="H456" s="183">
        <f>60</f>
        <v>60</v>
      </c>
      <c r="I456" s="183">
        <f t="shared" si="41"/>
        <v>0.9</v>
      </c>
      <c r="J456" s="183">
        <f>1</f>
        <v>1</v>
      </c>
      <c r="K456" s="183">
        <f t="shared" si="42"/>
        <v>4.1870000000000003</v>
      </c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68"/>
      <c r="AD456" s="19"/>
      <c r="AE456" s="184"/>
      <c r="AF456" s="183" t="e">
        <f t="shared" si="43"/>
        <v>#NAME?</v>
      </c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68"/>
      <c r="AQ456" s="168"/>
      <c r="AR456" s="182"/>
      <c r="AS456" s="183"/>
      <c r="AT456" s="183"/>
      <c r="AU456" s="183"/>
      <c r="AW456" s="51"/>
      <c r="AX456" s="51"/>
      <c r="AY456" s="51"/>
      <c r="AZ456" s="51"/>
    </row>
    <row r="457" spans="1:52" s="158" customFormat="1" ht="15" customHeight="1" x14ac:dyDescent="0.3">
      <c r="A457" s="19"/>
      <c r="B457" s="182"/>
      <c r="C457" s="183">
        <f t="shared" si="38"/>
        <v>44.600000000000364</v>
      </c>
      <c r="D457" s="202" t="e">
        <f>15+[2]!STEPLOAD(5)</f>
        <v>#NAME?</v>
      </c>
      <c r="E457" s="183" t="e">
        <f t="shared" si="39"/>
        <v>#NAME?</v>
      </c>
      <c r="F457" s="183">
        <f t="shared" si="40"/>
        <v>0.5</v>
      </c>
      <c r="G457" s="183">
        <f>5</f>
        <v>5</v>
      </c>
      <c r="H457" s="183">
        <f>60</f>
        <v>60</v>
      </c>
      <c r="I457" s="183">
        <f t="shared" si="41"/>
        <v>0.9</v>
      </c>
      <c r="J457" s="183">
        <f>1</f>
        <v>1</v>
      </c>
      <c r="K457" s="183">
        <f t="shared" si="42"/>
        <v>4.1870000000000003</v>
      </c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68"/>
      <c r="AD457" s="19"/>
      <c r="AE457" s="184"/>
      <c r="AF457" s="183" t="e">
        <f t="shared" si="43"/>
        <v>#NAME?</v>
      </c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68"/>
      <c r="AQ457" s="168"/>
      <c r="AR457" s="182"/>
      <c r="AS457" s="183"/>
      <c r="AT457" s="183"/>
      <c r="AU457" s="183"/>
      <c r="AW457" s="51"/>
      <c r="AX457" s="51"/>
      <c r="AY457" s="51"/>
      <c r="AZ457" s="51"/>
    </row>
    <row r="458" spans="1:52" s="158" customFormat="1" ht="15" customHeight="1" x14ac:dyDescent="0.3">
      <c r="A458" s="19"/>
      <c r="B458" s="182"/>
      <c r="C458" s="183">
        <f t="shared" si="38"/>
        <v>44.700000000000365</v>
      </c>
      <c r="D458" s="202" t="e">
        <f>15+[2]!STEPLOAD(5)</f>
        <v>#NAME?</v>
      </c>
      <c r="E458" s="183" t="e">
        <f t="shared" si="39"/>
        <v>#NAME?</v>
      </c>
      <c r="F458" s="183">
        <f t="shared" si="40"/>
        <v>0.5</v>
      </c>
      <c r="G458" s="183">
        <f>5</f>
        <v>5</v>
      </c>
      <c r="H458" s="183">
        <f>60</f>
        <v>60</v>
      </c>
      <c r="I458" s="183">
        <f t="shared" si="41"/>
        <v>0.9</v>
      </c>
      <c r="J458" s="183">
        <f>1</f>
        <v>1</v>
      </c>
      <c r="K458" s="183">
        <f t="shared" si="42"/>
        <v>4.1870000000000003</v>
      </c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68"/>
      <c r="AD458" s="19"/>
      <c r="AE458" s="184"/>
      <c r="AF458" s="183" t="e">
        <f t="shared" si="43"/>
        <v>#NAME?</v>
      </c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68"/>
      <c r="AQ458" s="168"/>
      <c r="AR458" s="182"/>
      <c r="AS458" s="183"/>
      <c r="AT458" s="183"/>
      <c r="AU458" s="183"/>
      <c r="AW458" s="51"/>
      <c r="AX458" s="51"/>
      <c r="AY458" s="51"/>
      <c r="AZ458" s="51"/>
    </row>
    <row r="459" spans="1:52" s="158" customFormat="1" ht="15" customHeight="1" x14ac:dyDescent="0.3">
      <c r="A459" s="19"/>
      <c r="B459" s="182"/>
      <c r="C459" s="183">
        <f t="shared" si="38"/>
        <v>44.800000000000367</v>
      </c>
      <c r="D459" s="202" t="e">
        <f>15+[2]!STEPLOAD(5)</f>
        <v>#NAME?</v>
      </c>
      <c r="E459" s="183" t="e">
        <f t="shared" si="39"/>
        <v>#NAME?</v>
      </c>
      <c r="F459" s="183">
        <f t="shared" si="40"/>
        <v>0.5</v>
      </c>
      <c r="G459" s="183">
        <f>5</f>
        <v>5</v>
      </c>
      <c r="H459" s="183">
        <f>60</f>
        <v>60</v>
      </c>
      <c r="I459" s="183">
        <f t="shared" si="41"/>
        <v>0.9</v>
      </c>
      <c r="J459" s="183">
        <f>1</f>
        <v>1</v>
      </c>
      <c r="K459" s="183">
        <f t="shared" si="42"/>
        <v>4.1870000000000003</v>
      </c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68"/>
      <c r="AD459" s="19"/>
      <c r="AE459" s="184"/>
      <c r="AF459" s="183" t="e">
        <f t="shared" si="43"/>
        <v>#NAME?</v>
      </c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68"/>
      <c r="AQ459" s="168"/>
      <c r="AR459" s="182"/>
      <c r="AS459" s="183"/>
      <c r="AT459" s="183"/>
      <c r="AU459" s="183"/>
      <c r="AW459" s="51"/>
      <c r="AX459" s="51"/>
      <c r="AY459" s="51"/>
      <c r="AZ459" s="51"/>
    </row>
    <row r="460" spans="1:52" s="158" customFormat="1" ht="15" customHeight="1" x14ac:dyDescent="0.3">
      <c r="A460" s="19"/>
      <c r="B460" s="182"/>
      <c r="C460" s="183">
        <f t="shared" ref="C460:C523" si="44">C459+IntegrationStep</f>
        <v>44.900000000000368</v>
      </c>
      <c r="D460" s="202" t="e">
        <f>15+[2]!STEPLOAD(5)</f>
        <v>#NAME?</v>
      </c>
      <c r="E460" s="183" t="e">
        <f t="shared" si="39"/>
        <v>#NAME?</v>
      </c>
      <c r="F460" s="183">
        <f t="shared" si="40"/>
        <v>0.5</v>
      </c>
      <c r="G460" s="183">
        <f>5</f>
        <v>5</v>
      </c>
      <c r="H460" s="183">
        <f>60</f>
        <v>60</v>
      </c>
      <c r="I460" s="183">
        <f t="shared" si="41"/>
        <v>0.9</v>
      </c>
      <c r="J460" s="183">
        <f>1</f>
        <v>1</v>
      </c>
      <c r="K460" s="183">
        <f t="shared" si="42"/>
        <v>4.1870000000000003</v>
      </c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68"/>
      <c r="AD460" s="19"/>
      <c r="AE460" s="184"/>
      <c r="AF460" s="183" t="e">
        <f t="shared" si="43"/>
        <v>#NAME?</v>
      </c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68"/>
      <c r="AQ460" s="168"/>
      <c r="AR460" s="182"/>
      <c r="AS460" s="183"/>
      <c r="AT460" s="183"/>
      <c r="AU460" s="183"/>
      <c r="AW460" s="51"/>
      <c r="AX460" s="51"/>
      <c r="AY460" s="51"/>
      <c r="AZ460" s="51"/>
    </row>
    <row r="461" spans="1:52" s="158" customFormat="1" ht="15" customHeight="1" x14ac:dyDescent="0.3">
      <c r="A461" s="19"/>
      <c r="B461" s="182"/>
      <c r="C461" s="183">
        <f t="shared" si="44"/>
        <v>45.000000000000369</v>
      </c>
      <c r="D461" s="202" t="e">
        <f>15+[2]!STEPLOAD(5)</f>
        <v>#NAME?</v>
      </c>
      <c r="E461" s="183" t="e">
        <f t="shared" ref="E461:E524" si="45">E460+(C461-C460)*AF460</f>
        <v>#NAME?</v>
      </c>
      <c r="F461" s="183">
        <f t="shared" ref="F461:F524" si="46">0.5</f>
        <v>0.5</v>
      </c>
      <c r="G461" s="183">
        <f>5</f>
        <v>5</v>
      </c>
      <c r="H461" s="183">
        <f>60</f>
        <v>60</v>
      </c>
      <c r="I461" s="183">
        <f t="shared" ref="I461:I524" si="47">0.9</f>
        <v>0.9</v>
      </c>
      <c r="J461" s="183">
        <f>1</f>
        <v>1</v>
      </c>
      <c r="K461" s="183">
        <f t="shared" ref="K461:K524" si="48">4.187</f>
        <v>4.1870000000000003</v>
      </c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68"/>
      <c r="AD461" s="19"/>
      <c r="AE461" s="184"/>
      <c r="AF461" s="183" t="e">
        <f t="shared" ref="AF461:AF524" si="49">F461/G461*(D461-E461)+H461*I461/G461/J461/K461</f>
        <v>#NAME?</v>
      </c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68"/>
      <c r="AQ461" s="168"/>
      <c r="AR461" s="182"/>
      <c r="AS461" s="183"/>
      <c r="AT461" s="183"/>
      <c r="AU461" s="183"/>
      <c r="AW461" s="51"/>
      <c r="AX461" s="51"/>
      <c r="AY461" s="51"/>
      <c r="AZ461" s="51"/>
    </row>
    <row r="462" spans="1:52" s="158" customFormat="1" ht="15" customHeight="1" x14ac:dyDescent="0.3">
      <c r="A462" s="19"/>
      <c r="B462" s="182"/>
      <c r="C462" s="183">
        <f t="shared" si="44"/>
        <v>45.100000000000371</v>
      </c>
      <c r="D462" s="202" t="e">
        <f>15+[2]!STEPLOAD(5)</f>
        <v>#NAME?</v>
      </c>
      <c r="E462" s="183" t="e">
        <f t="shared" si="45"/>
        <v>#NAME?</v>
      </c>
      <c r="F462" s="183">
        <f t="shared" si="46"/>
        <v>0.5</v>
      </c>
      <c r="G462" s="183">
        <f>5</f>
        <v>5</v>
      </c>
      <c r="H462" s="183">
        <f>60</f>
        <v>60</v>
      </c>
      <c r="I462" s="183">
        <f t="shared" si="47"/>
        <v>0.9</v>
      </c>
      <c r="J462" s="183">
        <f>1</f>
        <v>1</v>
      </c>
      <c r="K462" s="183">
        <f t="shared" si="48"/>
        <v>4.1870000000000003</v>
      </c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68"/>
      <c r="AD462" s="19"/>
      <c r="AE462" s="184"/>
      <c r="AF462" s="183" t="e">
        <f t="shared" si="49"/>
        <v>#NAME?</v>
      </c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68"/>
      <c r="AQ462" s="168"/>
      <c r="AR462" s="182"/>
      <c r="AS462" s="183"/>
      <c r="AT462" s="183"/>
      <c r="AU462" s="183"/>
      <c r="AW462" s="51"/>
      <c r="AX462" s="51"/>
      <c r="AY462" s="51"/>
      <c r="AZ462" s="51"/>
    </row>
    <row r="463" spans="1:52" s="158" customFormat="1" ht="15" customHeight="1" x14ac:dyDescent="0.3">
      <c r="A463" s="19"/>
      <c r="B463" s="182"/>
      <c r="C463" s="183">
        <f t="shared" si="44"/>
        <v>45.200000000000372</v>
      </c>
      <c r="D463" s="202" t="e">
        <f>15+[2]!STEPLOAD(5)</f>
        <v>#NAME?</v>
      </c>
      <c r="E463" s="183" t="e">
        <f t="shared" si="45"/>
        <v>#NAME?</v>
      </c>
      <c r="F463" s="183">
        <f t="shared" si="46"/>
        <v>0.5</v>
      </c>
      <c r="G463" s="183">
        <f>5</f>
        <v>5</v>
      </c>
      <c r="H463" s="183">
        <f>60</f>
        <v>60</v>
      </c>
      <c r="I463" s="183">
        <f t="shared" si="47"/>
        <v>0.9</v>
      </c>
      <c r="J463" s="183">
        <f>1</f>
        <v>1</v>
      </c>
      <c r="K463" s="183">
        <f t="shared" si="48"/>
        <v>4.1870000000000003</v>
      </c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68"/>
      <c r="AD463" s="19"/>
      <c r="AE463" s="184"/>
      <c r="AF463" s="183" t="e">
        <f t="shared" si="49"/>
        <v>#NAME?</v>
      </c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68"/>
      <c r="AQ463" s="168"/>
      <c r="AR463" s="182"/>
      <c r="AS463" s="183"/>
      <c r="AT463" s="183"/>
      <c r="AU463" s="183"/>
      <c r="AW463" s="51"/>
      <c r="AX463" s="51"/>
      <c r="AY463" s="51"/>
      <c r="AZ463" s="51"/>
    </row>
    <row r="464" spans="1:52" s="158" customFormat="1" ht="15" customHeight="1" x14ac:dyDescent="0.3">
      <c r="A464" s="19"/>
      <c r="B464" s="182"/>
      <c r="C464" s="183">
        <f t="shared" si="44"/>
        <v>45.300000000000374</v>
      </c>
      <c r="D464" s="202" t="e">
        <f>15+[2]!STEPLOAD(5)</f>
        <v>#NAME?</v>
      </c>
      <c r="E464" s="183" t="e">
        <f t="shared" si="45"/>
        <v>#NAME?</v>
      </c>
      <c r="F464" s="183">
        <f t="shared" si="46"/>
        <v>0.5</v>
      </c>
      <c r="G464" s="183">
        <f>5</f>
        <v>5</v>
      </c>
      <c r="H464" s="183">
        <f>60</f>
        <v>60</v>
      </c>
      <c r="I464" s="183">
        <f t="shared" si="47"/>
        <v>0.9</v>
      </c>
      <c r="J464" s="183">
        <f>1</f>
        <v>1</v>
      </c>
      <c r="K464" s="183">
        <f t="shared" si="48"/>
        <v>4.1870000000000003</v>
      </c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68"/>
      <c r="AD464" s="19"/>
      <c r="AE464" s="184"/>
      <c r="AF464" s="183" t="e">
        <f t="shared" si="49"/>
        <v>#NAME?</v>
      </c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68"/>
      <c r="AQ464" s="168"/>
      <c r="AR464" s="182"/>
      <c r="AS464" s="183"/>
      <c r="AT464" s="183"/>
      <c r="AU464" s="183"/>
      <c r="AW464" s="51"/>
      <c r="AX464" s="51"/>
      <c r="AY464" s="51"/>
      <c r="AZ464" s="51"/>
    </row>
    <row r="465" spans="1:52" s="158" customFormat="1" ht="15" customHeight="1" x14ac:dyDescent="0.3">
      <c r="A465" s="19"/>
      <c r="B465" s="182"/>
      <c r="C465" s="183">
        <f t="shared" si="44"/>
        <v>45.400000000000375</v>
      </c>
      <c r="D465" s="202" t="e">
        <f>15+[2]!STEPLOAD(5)</f>
        <v>#NAME?</v>
      </c>
      <c r="E465" s="183" t="e">
        <f t="shared" si="45"/>
        <v>#NAME?</v>
      </c>
      <c r="F465" s="183">
        <f t="shared" si="46"/>
        <v>0.5</v>
      </c>
      <c r="G465" s="183">
        <f>5</f>
        <v>5</v>
      </c>
      <c r="H465" s="183">
        <f>60</f>
        <v>60</v>
      </c>
      <c r="I465" s="183">
        <f t="shared" si="47"/>
        <v>0.9</v>
      </c>
      <c r="J465" s="183">
        <f>1</f>
        <v>1</v>
      </c>
      <c r="K465" s="183">
        <f t="shared" si="48"/>
        <v>4.1870000000000003</v>
      </c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68"/>
      <c r="AD465" s="19"/>
      <c r="AE465" s="184"/>
      <c r="AF465" s="183" t="e">
        <f t="shared" si="49"/>
        <v>#NAME?</v>
      </c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68"/>
      <c r="AQ465" s="168"/>
      <c r="AR465" s="182"/>
      <c r="AS465" s="183"/>
      <c r="AT465" s="183"/>
      <c r="AU465" s="183"/>
      <c r="AW465" s="51"/>
      <c r="AX465" s="51"/>
      <c r="AY465" s="51"/>
      <c r="AZ465" s="51"/>
    </row>
    <row r="466" spans="1:52" s="158" customFormat="1" ht="15" customHeight="1" x14ac:dyDescent="0.3">
      <c r="A466" s="19"/>
      <c r="B466" s="182"/>
      <c r="C466" s="183">
        <f t="shared" si="44"/>
        <v>45.500000000000377</v>
      </c>
      <c r="D466" s="202" t="e">
        <f>15+[2]!STEPLOAD(5)</f>
        <v>#NAME?</v>
      </c>
      <c r="E466" s="183" t="e">
        <f t="shared" si="45"/>
        <v>#NAME?</v>
      </c>
      <c r="F466" s="183">
        <f t="shared" si="46"/>
        <v>0.5</v>
      </c>
      <c r="G466" s="183">
        <f>5</f>
        <v>5</v>
      </c>
      <c r="H466" s="183">
        <f>60</f>
        <v>60</v>
      </c>
      <c r="I466" s="183">
        <f t="shared" si="47"/>
        <v>0.9</v>
      </c>
      <c r="J466" s="183">
        <f>1</f>
        <v>1</v>
      </c>
      <c r="K466" s="183">
        <f t="shared" si="48"/>
        <v>4.1870000000000003</v>
      </c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68"/>
      <c r="AD466" s="19"/>
      <c r="AE466" s="184"/>
      <c r="AF466" s="183" t="e">
        <f t="shared" si="49"/>
        <v>#NAME?</v>
      </c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68"/>
      <c r="AQ466" s="168"/>
      <c r="AR466" s="182"/>
      <c r="AS466" s="183"/>
      <c r="AT466" s="183"/>
      <c r="AU466" s="183"/>
      <c r="AW466" s="51"/>
      <c r="AX466" s="51"/>
      <c r="AY466" s="51"/>
      <c r="AZ466" s="51"/>
    </row>
    <row r="467" spans="1:52" s="158" customFormat="1" ht="15" customHeight="1" x14ac:dyDescent="0.3">
      <c r="A467" s="19"/>
      <c r="B467" s="182"/>
      <c r="C467" s="183">
        <f t="shared" si="44"/>
        <v>45.600000000000378</v>
      </c>
      <c r="D467" s="202" t="e">
        <f>15+[2]!STEPLOAD(5)</f>
        <v>#NAME?</v>
      </c>
      <c r="E467" s="183" t="e">
        <f t="shared" si="45"/>
        <v>#NAME?</v>
      </c>
      <c r="F467" s="183">
        <f t="shared" si="46"/>
        <v>0.5</v>
      </c>
      <c r="G467" s="183">
        <f>5</f>
        <v>5</v>
      </c>
      <c r="H467" s="183">
        <f>60</f>
        <v>60</v>
      </c>
      <c r="I467" s="183">
        <f t="shared" si="47"/>
        <v>0.9</v>
      </c>
      <c r="J467" s="183">
        <f>1</f>
        <v>1</v>
      </c>
      <c r="K467" s="183">
        <f t="shared" si="48"/>
        <v>4.1870000000000003</v>
      </c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68"/>
      <c r="AD467" s="19"/>
      <c r="AE467" s="184"/>
      <c r="AF467" s="183" t="e">
        <f t="shared" si="49"/>
        <v>#NAME?</v>
      </c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68"/>
      <c r="AQ467" s="168"/>
      <c r="AR467" s="182"/>
      <c r="AS467" s="183"/>
      <c r="AT467" s="183"/>
      <c r="AU467" s="183"/>
      <c r="AW467" s="51"/>
      <c r="AX467" s="51"/>
      <c r="AY467" s="51"/>
      <c r="AZ467" s="51"/>
    </row>
    <row r="468" spans="1:52" s="158" customFormat="1" ht="15" customHeight="1" x14ac:dyDescent="0.3">
      <c r="A468" s="19"/>
      <c r="B468" s="182"/>
      <c r="C468" s="183">
        <f t="shared" si="44"/>
        <v>45.700000000000379</v>
      </c>
      <c r="D468" s="202" t="e">
        <f>15+[2]!STEPLOAD(5)</f>
        <v>#NAME?</v>
      </c>
      <c r="E468" s="183" t="e">
        <f t="shared" si="45"/>
        <v>#NAME?</v>
      </c>
      <c r="F468" s="183">
        <f t="shared" si="46"/>
        <v>0.5</v>
      </c>
      <c r="G468" s="183">
        <f>5</f>
        <v>5</v>
      </c>
      <c r="H468" s="183">
        <f>60</f>
        <v>60</v>
      </c>
      <c r="I468" s="183">
        <f t="shared" si="47"/>
        <v>0.9</v>
      </c>
      <c r="J468" s="183">
        <f>1</f>
        <v>1</v>
      </c>
      <c r="K468" s="183">
        <f t="shared" si="48"/>
        <v>4.1870000000000003</v>
      </c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68"/>
      <c r="AD468" s="19"/>
      <c r="AE468" s="184"/>
      <c r="AF468" s="183" t="e">
        <f t="shared" si="49"/>
        <v>#NAME?</v>
      </c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68"/>
      <c r="AQ468" s="168"/>
      <c r="AR468" s="182"/>
      <c r="AS468" s="183"/>
      <c r="AT468" s="183"/>
      <c r="AU468" s="183"/>
      <c r="AW468" s="51"/>
      <c r="AX468" s="51"/>
      <c r="AY468" s="51"/>
      <c r="AZ468" s="51"/>
    </row>
    <row r="469" spans="1:52" s="158" customFormat="1" ht="15" customHeight="1" x14ac:dyDescent="0.3">
      <c r="A469" s="19"/>
      <c r="B469" s="182"/>
      <c r="C469" s="183">
        <f t="shared" si="44"/>
        <v>45.800000000000381</v>
      </c>
      <c r="D469" s="202" t="e">
        <f>15+[2]!STEPLOAD(5)</f>
        <v>#NAME?</v>
      </c>
      <c r="E469" s="183" t="e">
        <f t="shared" si="45"/>
        <v>#NAME?</v>
      </c>
      <c r="F469" s="183">
        <f t="shared" si="46"/>
        <v>0.5</v>
      </c>
      <c r="G469" s="183">
        <f>5</f>
        <v>5</v>
      </c>
      <c r="H469" s="183">
        <f>60</f>
        <v>60</v>
      </c>
      <c r="I469" s="183">
        <f t="shared" si="47"/>
        <v>0.9</v>
      </c>
      <c r="J469" s="183">
        <f>1</f>
        <v>1</v>
      </c>
      <c r="K469" s="183">
        <f t="shared" si="48"/>
        <v>4.1870000000000003</v>
      </c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68"/>
      <c r="AD469" s="19"/>
      <c r="AE469" s="184"/>
      <c r="AF469" s="183" t="e">
        <f t="shared" si="49"/>
        <v>#NAME?</v>
      </c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68"/>
      <c r="AQ469" s="168"/>
      <c r="AR469" s="182"/>
      <c r="AS469" s="183"/>
      <c r="AT469" s="183"/>
      <c r="AU469" s="183"/>
      <c r="AW469" s="51"/>
      <c r="AX469" s="51"/>
      <c r="AY469" s="51"/>
      <c r="AZ469" s="51"/>
    </row>
    <row r="470" spans="1:52" s="158" customFormat="1" ht="15" customHeight="1" x14ac:dyDescent="0.3">
      <c r="A470" s="19"/>
      <c r="B470" s="182"/>
      <c r="C470" s="183">
        <f t="shared" si="44"/>
        <v>45.900000000000382</v>
      </c>
      <c r="D470" s="202" t="e">
        <f>15+[2]!STEPLOAD(5)</f>
        <v>#NAME?</v>
      </c>
      <c r="E470" s="183" t="e">
        <f t="shared" si="45"/>
        <v>#NAME?</v>
      </c>
      <c r="F470" s="183">
        <f t="shared" si="46"/>
        <v>0.5</v>
      </c>
      <c r="G470" s="183">
        <f>5</f>
        <v>5</v>
      </c>
      <c r="H470" s="183">
        <f>60</f>
        <v>60</v>
      </c>
      <c r="I470" s="183">
        <f t="shared" si="47"/>
        <v>0.9</v>
      </c>
      <c r="J470" s="183">
        <f>1</f>
        <v>1</v>
      </c>
      <c r="K470" s="183">
        <f t="shared" si="48"/>
        <v>4.1870000000000003</v>
      </c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68"/>
      <c r="AD470" s="19"/>
      <c r="AE470" s="184"/>
      <c r="AF470" s="183" t="e">
        <f t="shared" si="49"/>
        <v>#NAME?</v>
      </c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68"/>
      <c r="AQ470" s="168"/>
      <c r="AR470" s="182"/>
      <c r="AS470" s="183"/>
      <c r="AT470" s="183"/>
      <c r="AU470" s="183"/>
      <c r="AW470" s="51"/>
      <c r="AX470" s="51"/>
      <c r="AY470" s="51"/>
      <c r="AZ470" s="51"/>
    </row>
    <row r="471" spans="1:52" s="158" customFormat="1" ht="15" customHeight="1" x14ac:dyDescent="0.3">
      <c r="A471" s="19"/>
      <c r="B471" s="182"/>
      <c r="C471" s="183">
        <f t="shared" si="44"/>
        <v>46.000000000000384</v>
      </c>
      <c r="D471" s="202" t="e">
        <f>15+[2]!STEPLOAD(5)</f>
        <v>#NAME?</v>
      </c>
      <c r="E471" s="183" t="e">
        <f t="shared" si="45"/>
        <v>#NAME?</v>
      </c>
      <c r="F471" s="183">
        <f t="shared" si="46"/>
        <v>0.5</v>
      </c>
      <c r="G471" s="183">
        <f>5</f>
        <v>5</v>
      </c>
      <c r="H471" s="183">
        <f>60</f>
        <v>60</v>
      </c>
      <c r="I471" s="183">
        <f t="shared" si="47"/>
        <v>0.9</v>
      </c>
      <c r="J471" s="183">
        <f>1</f>
        <v>1</v>
      </c>
      <c r="K471" s="183">
        <f t="shared" si="48"/>
        <v>4.1870000000000003</v>
      </c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68"/>
      <c r="AD471" s="19"/>
      <c r="AE471" s="184"/>
      <c r="AF471" s="183" t="e">
        <f t="shared" si="49"/>
        <v>#NAME?</v>
      </c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68"/>
      <c r="AQ471" s="168"/>
      <c r="AR471" s="182"/>
      <c r="AS471" s="183"/>
      <c r="AT471" s="183"/>
      <c r="AU471" s="183"/>
      <c r="AW471" s="51"/>
      <c r="AX471" s="51"/>
      <c r="AY471" s="51"/>
      <c r="AZ471" s="51"/>
    </row>
    <row r="472" spans="1:52" s="158" customFormat="1" ht="15" customHeight="1" x14ac:dyDescent="0.3">
      <c r="A472" s="19"/>
      <c r="B472" s="182"/>
      <c r="C472" s="183">
        <f t="shared" si="44"/>
        <v>46.100000000000385</v>
      </c>
      <c r="D472" s="202" t="e">
        <f>15+[2]!STEPLOAD(5)</f>
        <v>#NAME?</v>
      </c>
      <c r="E472" s="183" t="e">
        <f t="shared" si="45"/>
        <v>#NAME?</v>
      </c>
      <c r="F472" s="183">
        <f t="shared" si="46"/>
        <v>0.5</v>
      </c>
      <c r="G472" s="183">
        <f>5</f>
        <v>5</v>
      </c>
      <c r="H472" s="183">
        <f>60</f>
        <v>60</v>
      </c>
      <c r="I472" s="183">
        <f t="shared" si="47"/>
        <v>0.9</v>
      </c>
      <c r="J472" s="183">
        <f>1</f>
        <v>1</v>
      </c>
      <c r="K472" s="183">
        <f t="shared" si="48"/>
        <v>4.1870000000000003</v>
      </c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68"/>
      <c r="AD472" s="19"/>
      <c r="AE472" s="184"/>
      <c r="AF472" s="183" t="e">
        <f t="shared" si="49"/>
        <v>#NAME?</v>
      </c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68"/>
      <c r="AQ472" s="168"/>
      <c r="AR472" s="182"/>
      <c r="AS472" s="183"/>
      <c r="AT472" s="183"/>
      <c r="AU472" s="183"/>
      <c r="AW472" s="51"/>
      <c r="AX472" s="51"/>
      <c r="AY472" s="51"/>
      <c r="AZ472" s="51"/>
    </row>
    <row r="473" spans="1:52" s="158" customFormat="1" ht="15" customHeight="1" x14ac:dyDescent="0.3">
      <c r="A473" s="19"/>
      <c r="B473" s="182"/>
      <c r="C473" s="183">
        <f t="shared" si="44"/>
        <v>46.200000000000387</v>
      </c>
      <c r="D473" s="202" t="e">
        <f>15+[2]!STEPLOAD(5)</f>
        <v>#NAME?</v>
      </c>
      <c r="E473" s="183" t="e">
        <f t="shared" si="45"/>
        <v>#NAME?</v>
      </c>
      <c r="F473" s="183">
        <f t="shared" si="46"/>
        <v>0.5</v>
      </c>
      <c r="G473" s="183">
        <f>5</f>
        <v>5</v>
      </c>
      <c r="H473" s="183">
        <f>60</f>
        <v>60</v>
      </c>
      <c r="I473" s="183">
        <f t="shared" si="47"/>
        <v>0.9</v>
      </c>
      <c r="J473" s="183">
        <f>1</f>
        <v>1</v>
      </c>
      <c r="K473" s="183">
        <f t="shared" si="48"/>
        <v>4.1870000000000003</v>
      </c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68"/>
      <c r="AD473" s="19"/>
      <c r="AE473" s="184"/>
      <c r="AF473" s="183" t="e">
        <f t="shared" si="49"/>
        <v>#NAME?</v>
      </c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68"/>
      <c r="AQ473" s="168"/>
      <c r="AR473" s="182"/>
      <c r="AS473" s="183"/>
      <c r="AT473" s="183"/>
      <c r="AU473" s="183"/>
      <c r="AW473" s="51"/>
      <c r="AX473" s="51"/>
      <c r="AY473" s="51"/>
      <c r="AZ473" s="51"/>
    </row>
    <row r="474" spans="1:52" s="158" customFormat="1" ht="15" customHeight="1" x14ac:dyDescent="0.3">
      <c r="A474" s="19"/>
      <c r="B474" s="182"/>
      <c r="C474" s="183">
        <f t="shared" si="44"/>
        <v>46.300000000000388</v>
      </c>
      <c r="D474" s="202" t="e">
        <f>15+[2]!STEPLOAD(5)</f>
        <v>#NAME?</v>
      </c>
      <c r="E474" s="183" t="e">
        <f t="shared" si="45"/>
        <v>#NAME?</v>
      </c>
      <c r="F474" s="183">
        <f t="shared" si="46"/>
        <v>0.5</v>
      </c>
      <c r="G474" s="183">
        <f>5</f>
        <v>5</v>
      </c>
      <c r="H474" s="183">
        <f>60</f>
        <v>60</v>
      </c>
      <c r="I474" s="183">
        <f t="shared" si="47"/>
        <v>0.9</v>
      </c>
      <c r="J474" s="183">
        <f>1</f>
        <v>1</v>
      </c>
      <c r="K474" s="183">
        <f t="shared" si="48"/>
        <v>4.1870000000000003</v>
      </c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68"/>
      <c r="AD474" s="19"/>
      <c r="AE474" s="184"/>
      <c r="AF474" s="183" t="e">
        <f t="shared" si="49"/>
        <v>#NAME?</v>
      </c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68"/>
      <c r="AQ474" s="168"/>
      <c r="AR474" s="182"/>
      <c r="AS474" s="183"/>
      <c r="AT474" s="183"/>
      <c r="AU474" s="183"/>
      <c r="AW474" s="51"/>
      <c r="AX474" s="51"/>
      <c r="AY474" s="51"/>
      <c r="AZ474" s="51"/>
    </row>
    <row r="475" spans="1:52" s="158" customFormat="1" ht="15" customHeight="1" x14ac:dyDescent="0.3">
      <c r="A475" s="19"/>
      <c r="B475" s="182"/>
      <c r="C475" s="183">
        <f t="shared" si="44"/>
        <v>46.400000000000389</v>
      </c>
      <c r="D475" s="202" t="e">
        <f>15+[2]!STEPLOAD(5)</f>
        <v>#NAME?</v>
      </c>
      <c r="E475" s="183" t="e">
        <f t="shared" si="45"/>
        <v>#NAME?</v>
      </c>
      <c r="F475" s="183">
        <f t="shared" si="46"/>
        <v>0.5</v>
      </c>
      <c r="G475" s="183">
        <f>5</f>
        <v>5</v>
      </c>
      <c r="H475" s="183">
        <f>60</f>
        <v>60</v>
      </c>
      <c r="I475" s="183">
        <f t="shared" si="47"/>
        <v>0.9</v>
      </c>
      <c r="J475" s="183">
        <f>1</f>
        <v>1</v>
      </c>
      <c r="K475" s="183">
        <f t="shared" si="48"/>
        <v>4.1870000000000003</v>
      </c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68"/>
      <c r="AD475" s="19"/>
      <c r="AE475" s="184"/>
      <c r="AF475" s="183" t="e">
        <f t="shared" si="49"/>
        <v>#NAME?</v>
      </c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68"/>
      <c r="AQ475" s="168"/>
      <c r="AR475" s="182"/>
      <c r="AS475" s="183"/>
      <c r="AT475" s="183"/>
      <c r="AU475" s="183"/>
      <c r="AW475" s="51"/>
      <c r="AX475" s="51"/>
      <c r="AY475" s="51"/>
      <c r="AZ475" s="51"/>
    </row>
    <row r="476" spans="1:52" s="158" customFormat="1" ht="15" customHeight="1" x14ac:dyDescent="0.3">
      <c r="A476" s="19"/>
      <c r="B476" s="182"/>
      <c r="C476" s="183">
        <f t="shared" si="44"/>
        <v>46.500000000000391</v>
      </c>
      <c r="D476" s="202" t="e">
        <f>15+[2]!STEPLOAD(5)</f>
        <v>#NAME?</v>
      </c>
      <c r="E476" s="183" t="e">
        <f t="shared" si="45"/>
        <v>#NAME?</v>
      </c>
      <c r="F476" s="183">
        <f t="shared" si="46"/>
        <v>0.5</v>
      </c>
      <c r="G476" s="183">
        <f>5</f>
        <v>5</v>
      </c>
      <c r="H476" s="183">
        <f>60</f>
        <v>60</v>
      </c>
      <c r="I476" s="183">
        <f t="shared" si="47"/>
        <v>0.9</v>
      </c>
      <c r="J476" s="183">
        <f>1</f>
        <v>1</v>
      </c>
      <c r="K476" s="183">
        <f t="shared" si="48"/>
        <v>4.1870000000000003</v>
      </c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68"/>
      <c r="AD476" s="19"/>
      <c r="AE476" s="184"/>
      <c r="AF476" s="183" t="e">
        <f t="shared" si="49"/>
        <v>#NAME?</v>
      </c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68"/>
      <c r="AQ476" s="168"/>
      <c r="AR476" s="182"/>
      <c r="AS476" s="183"/>
      <c r="AT476" s="183"/>
      <c r="AU476" s="183"/>
      <c r="AW476" s="51"/>
      <c r="AX476" s="51"/>
      <c r="AY476" s="51"/>
      <c r="AZ476" s="51"/>
    </row>
    <row r="477" spans="1:52" s="158" customFormat="1" ht="15" customHeight="1" x14ac:dyDescent="0.3">
      <c r="A477" s="19"/>
      <c r="B477" s="182"/>
      <c r="C477" s="183">
        <f t="shared" si="44"/>
        <v>46.600000000000392</v>
      </c>
      <c r="D477" s="202" t="e">
        <f>15+[2]!STEPLOAD(5)</f>
        <v>#NAME?</v>
      </c>
      <c r="E477" s="183" t="e">
        <f t="shared" si="45"/>
        <v>#NAME?</v>
      </c>
      <c r="F477" s="183">
        <f t="shared" si="46"/>
        <v>0.5</v>
      </c>
      <c r="G477" s="183">
        <f>5</f>
        <v>5</v>
      </c>
      <c r="H477" s="183">
        <f>60</f>
        <v>60</v>
      </c>
      <c r="I477" s="183">
        <f t="shared" si="47"/>
        <v>0.9</v>
      </c>
      <c r="J477" s="183">
        <f>1</f>
        <v>1</v>
      </c>
      <c r="K477" s="183">
        <f t="shared" si="48"/>
        <v>4.1870000000000003</v>
      </c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68"/>
      <c r="AD477" s="19"/>
      <c r="AE477" s="184"/>
      <c r="AF477" s="183" t="e">
        <f t="shared" si="49"/>
        <v>#NAME?</v>
      </c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68"/>
      <c r="AQ477" s="168"/>
      <c r="AR477" s="182"/>
      <c r="AS477" s="183"/>
      <c r="AT477" s="183"/>
      <c r="AU477" s="183"/>
      <c r="AW477" s="51"/>
      <c r="AX477" s="51"/>
      <c r="AY477" s="51"/>
      <c r="AZ477" s="51"/>
    </row>
    <row r="478" spans="1:52" s="158" customFormat="1" ht="15" customHeight="1" x14ac:dyDescent="0.3">
      <c r="A478" s="19"/>
      <c r="B478" s="182"/>
      <c r="C478" s="183">
        <f t="shared" si="44"/>
        <v>46.700000000000394</v>
      </c>
      <c r="D478" s="202" t="e">
        <f>15+[2]!STEPLOAD(5)</f>
        <v>#NAME?</v>
      </c>
      <c r="E478" s="183" t="e">
        <f t="shared" si="45"/>
        <v>#NAME?</v>
      </c>
      <c r="F478" s="183">
        <f t="shared" si="46"/>
        <v>0.5</v>
      </c>
      <c r="G478" s="183">
        <f>5</f>
        <v>5</v>
      </c>
      <c r="H478" s="183">
        <f>60</f>
        <v>60</v>
      </c>
      <c r="I478" s="183">
        <f t="shared" si="47"/>
        <v>0.9</v>
      </c>
      <c r="J478" s="183">
        <f>1</f>
        <v>1</v>
      </c>
      <c r="K478" s="183">
        <f t="shared" si="48"/>
        <v>4.1870000000000003</v>
      </c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68"/>
      <c r="AD478" s="19"/>
      <c r="AE478" s="184"/>
      <c r="AF478" s="183" t="e">
        <f t="shared" si="49"/>
        <v>#NAME?</v>
      </c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68"/>
      <c r="AQ478" s="168"/>
      <c r="AR478" s="182"/>
      <c r="AS478" s="183"/>
      <c r="AT478" s="183"/>
      <c r="AU478" s="183"/>
      <c r="AW478" s="51"/>
      <c r="AX478" s="51"/>
      <c r="AY478" s="51"/>
      <c r="AZ478" s="51"/>
    </row>
    <row r="479" spans="1:52" s="158" customFormat="1" ht="15" customHeight="1" x14ac:dyDescent="0.3">
      <c r="A479" s="19"/>
      <c r="B479" s="182"/>
      <c r="C479" s="183">
        <f t="shared" si="44"/>
        <v>46.800000000000395</v>
      </c>
      <c r="D479" s="202" t="e">
        <f>15+[2]!STEPLOAD(5)</f>
        <v>#NAME?</v>
      </c>
      <c r="E479" s="183" t="e">
        <f t="shared" si="45"/>
        <v>#NAME?</v>
      </c>
      <c r="F479" s="183">
        <f t="shared" si="46"/>
        <v>0.5</v>
      </c>
      <c r="G479" s="183">
        <f>5</f>
        <v>5</v>
      </c>
      <c r="H479" s="183">
        <f>60</f>
        <v>60</v>
      </c>
      <c r="I479" s="183">
        <f t="shared" si="47"/>
        <v>0.9</v>
      </c>
      <c r="J479" s="183">
        <f>1</f>
        <v>1</v>
      </c>
      <c r="K479" s="183">
        <f t="shared" si="48"/>
        <v>4.1870000000000003</v>
      </c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68"/>
      <c r="AD479" s="19"/>
      <c r="AE479" s="184"/>
      <c r="AF479" s="183" t="e">
        <f t="shared" si="49"/>
        <v>#NAME?</v>
      </c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68"/>
      <c r="AQ479" s="168"/>
      <c r="AR479" s="182"/>
      <c r="AS479" s="183"/>
      <c r="AT479" s="183"/>
      <c r="AU479" s="183"/>
      <c r="AW479" s="51"/>
      <c r="AX479" s="51"/>
      <c r="AY479" s="51"/>
      <c r="AZ479" s="51"/>
    </row>
    <row r="480" spans="1:52" s="158" customFormat="1" ht="15" customHeight="1" x14ac:dyDescent="0.3">
      <c r="A480" s="19"/>
      <c r="B480" s="182"/>
      <c r="C480" s="183">
        <f t="shared" si="44"/>
        <v>46.900000000000396</v>
      </c>
      <c r="D480" s="202" t="e">
        <f>15+[2]!STEPLOAD(5)</f>
        <v>#NAME?</v>
      </c>
      <c r="E480" s="183" t="e">
        <f t="shared" si="45"/>
        <v>#NAME?</v>
      </c>
      <c r="F480" s="183">
        <f t="shared" si="46"/>
        <v>0.5</v>
      </c>
      <c r="G480" s="183">
        <f>5</f>
        <v>5</v>
      </c>
      <c r="H480" s="183">
        <f>60</f>
        <v>60</v>
      </c>
      <c r="I480" s="183">
        <f t="shared" si="47"/>
        <v>0.9</v>
      </c>
      <c r="J480" s="183">
        <f>1</f>
        <v>1</v>
      </c>
      <c r="K480" s="183">
        <f t="shared" si="48"/>
        <v>4.1870000000000003</v>
      </c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68"/>
      <c r="AD480" s="19"/>
      <c r="AE480" s="184"/>
      <c r="AF480" s="183" t="e">
        <f t="shared" si="49"/>
        <v>#NAME?</v>
      </c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68"/>
      <c r="AQ480" s="168"/>
      <c r="AR480" s="182"/>
      <c r="AS480" s="183"/>
      <c r="AT480" s="183"/>
      <c r="AU480" s="183"/>
      <c r="AW480" s="51"/>
      <c r="AX480" s="51"/>
      <c r="AY480" s="51"/>
      <c r="AZ480" s="51"/>
    </row>
    <row r="481" spans="1:52" s="158" customFormat="1" ht="15" customHeight="1" x14ac:dyDescent="0.3">
      <c r="A481" s="19"/>
      <c r="B481" s="182"/>
      <c r="C481" s="183">
        <f t="shared" si="44"/>
        <v>47.000000000000398</v>
      </c>
      <c r="D481" s="202" t="e">
        <f>15+[2]!STEPLOAD(5)</f>
        <v>#NAME?</v>
      </c>
      <c r="E481" s="183" t="e">
        <f t="shared" si="45"/>
        <v>#NAME?</v>
      </c>
      <c r="F481" s="183">
        <f t="shared" si="46"/>
        <v>0.5</v>
      </c>
      <c r="G481" s="183">
        <f>5</f>
        <v>5</v>
      </c>
      <c r="H481" s="183">
        <f>60</f>
        <v>60</v>
      </c>
      <c r="I481" s="183">
        <f t="shared" si="47"/>
        <v>0.9</v>
      </c>
      <c r="J481" s="183">
        <f>1</f>
        <v>1</v>
      </c>
      <c r="K481" s="183">
        <f t="shared" si="48"/>
        <v>4.1870000000000003</v>
      </c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68"/>
      <c r="AD481" s="19"/>
      <c r="AE481" s="184"/>
      <c r="AF481" s="183" t="e">
        <f t="shared" si="49"/>
        <v>#NAME?</v>
      </c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68"/>
      <c r="AQ481" s="168"/>
      <c r="AR481" s="182"/>
      <c r="AS481" s="183"/>
      <c r="AT481" s="183"/>
      <c r="AU481" s="183"/>
      <c r="AW481" s="51"/>
      <c r="AX481" s="51"/>
      <c r="AY481" s="51"/>
      <c r="AZ481" s="51"/>
    </row>
    <row r="482" spans="1:52" s="158" customFormat="1" ht="15" customHeight="1" x14ac:dyDescent="0.3">
      <c r="A482" s="19"/>
      <c r="B482" s="182"/>
      <c r="C482" s="183">
        <f t="shared" si="44"/>
        <v>47.100000000000399</v>
      </c>
      <c r="D482" s="202" t="e">
        <f>15+[2]!STEPLOAD(5)</f>
        <v>#NAME?</v>
      </c>
      <c r="E482" s="183" t="e">
        <f t="shared" si="45"/>
        <v>#NAME?</v>
      </c>
      <c r="F482" s="183">
        <f t="shared" si="46"/>
        <v>0.5</v>
      </c>
      <c r="G482" s="183">
        <f>5</f>
        <v>5</v>
      </c>
      <c r="H482" s="183">
        <f>60</f>
        <v>60</v>
      </c>
      <c r="I482" s="183">
        <f t="shared" si="47"/>
        <v>0.9</v>
      </c>
      <c r="J482" s="183">
        <f>1</f>
        <v>1</v>
      </c>
      <c r="K482" s="183">
        <f t="shared" si="48"/>
        <v>4.1870000000000003</v>
      </c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68"/>
      <c r="AD482" s="19"/>
      <c r="AE482" s="184"/>
      <c r="AF482" s="183" t="e">
        <f t="shared" si="49"/>
        <v>#NAME?</v>
      </c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68"/>
      <c r="AQ482" s="168"/>
      <c r="AR482" s="182"/>
      <c r="AS482" s="183"/>
      <c r="AT482" s="183"/>
      <c r="AU482" s="183"/>
      <c r="AW482" s="51"/>
      <c r="AX482" s="51"/>
      <c r="AY482" s="51"/>
      <c r="AZ482" s="51"/>
    </row>
    <row r="483" spans="1:52" s="158" customFormat="1" ht="15" customHeight="1" x14ac:dyDescent="0.3">
      <c r="A483" s="19"/>
      <c r="B483" s="182"/>
      <c r="C483" s="183">
        <f t="shared" si="44"/>
        <v>47.200000000000401</v>
      </c>
      <c r="D483" s="202" t="e">
        <f>15+[2]!STEPLOAD(5)</f>
        <v>#NAME?</v>
      </c>
      <c r="E483" s="183" t="e">
        <f t="shared" si="45"/>
        <v>#NAME?</v>
      </c>
      <c r="F483" s="183">
        <f t="shared" si="46"/>
        <v>0.5</v>
      </c>
      <c r="G483" s="183">
        <f>5</f>
        <v>5</v>
      </c>
      <c r="H483" s="183">
        <f>60</f>
        <v>60</v>
      </c>
      <c r="I483" s="183">
        <f t="shared" si="47"/>
        <v>0.9</v>
      </c>
      <c r="J483" s="183">
        <f>1</f>
        <v>1</v>
      </c>
      <c r="K483" s="183">
        <f t="shared" si="48"/>
        <v>4.1870000000000003</v>
      </c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68"/>
      <c r="AD483" s="19"/>
      <c r="AE483" s="184"/>
      <c r="AF483" s="183" t="e">
        <f t="shared" si="49"/>
        <v>#NAME?</v>
      </c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68"/>
      <c r="AQ483" s="168"/>
      <c r="AR483" s="182"/>
      <c r="AS483" s="183"/>
      <c r="AT483" s="183"/>
      <c r="AU483" s="183"/>
      <c r="AW483" s="51"/>
      <c r="AX483" s="51"/>
      <c r="AY483" s="51"/>
      <c r="AZ483" s="51"/>
    </row>
    <row r="484" spans="1:52" s="158" customFormat="1" ht="15" customHeight="1" x14ac:dyDescent="0.3">
      <c r="A484" s="19"/>
      <c r="B484" s="182"/>
      <c r="C484" s="183">
        <f t="shared" si="44"/>
        <v>47.300000000000402</v>
      </c>
      <c r="D484" s="202" t="e">
        <f>15+[2]!STEPLOAD(5)</f>
        <v>#NAME?</v>
      </c>
      <c r="E484" s="183" t="e">
        <f t="shared" si="45"/>
        <v>#NAME?</v>
      </c>
      <c r="F484" s="183">
        <f t="shared" si="46"/>
        <v>0.5</v>
      </c>
      <c r="G484" s="183">
        <f>5</f>
        <v>5</v>
      </c>
      <c r="H484" s="183">
        <f>60</f>
        <v>60</v>
      </c>
      <c r="I484" s="183">
        <f t="shared" si="47"/>
        <v>0.9</v>
      </c>
      <c r="J484" s="183">
        <f>1</f>
        <v>1</v>
      </c>
      <c r="K484" s="183">
        <f t="shared" si="48"/>
        <v>4.1870000000000003</v>
      </c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68"/>
      <c r="AD484" s="19"/>
      <c r="AE484" s="184"/>
      <c r="AF484" s="183" t="e">
        <f t="shared" si="49"/>
        <v>#NAME?</v>
      </c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68"/>
      <c r="AQ484" s="168"/>
      <c r="AR484" s="182"/>
      <c r="AS484" s="183"/>
      <c r="AT484" s="183"/>
      <c r="AU484" s="183"/>
      <c r="AW484" s="51"/>
      <c r="AX484" s="51"/>
      <c r="AY484" s="51"/>
      <c r="AZ484" s="51"/>
    </row>
    <row r="485" spans="1:52" s="158" customFormat="1" ht="15" customHeight="1" x14ac:dyDescent="0.3">
      <c r="A485" s="19"/>
      <c r="B485" s="182"/>
      <c r="C485" s="183">
        <f t="shared" si="44"/>
        <v>47.400000000000404</v>
      </c>
      <c r="D485" s="202" t="e">
        <f>15+[2]!STEPLOAD(5)</f>
        <v>#NAME?</v>
      </c>
      <c r="E485" s="183" t="e">
        <f t="shared" si="45"/>
        <v>#NAME?</v>
      </c>
      <c r="F485" s="183">
        <f t="shared" si="46"/>
        <v>0.5</v>
      </c>
      <c r="G485" s="183">
        <f>5</f>
        <v>5</v>
      </c>
      <c r="H485" s="183">
        <f>60</f>
        <v>60</v>
      </c>
      <c r="I485" s="183">
        <f t="shared" si="47"/>
        <v>0.9</v>
      </c>
      <c r="J485" s="183">
        <f>1</f>
        <v>1</v>
      </c>
      <c r="K485" s="183">
        <f t="shared" si="48"/>
        <v>4.1870000000000003</v>
      </c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68"/>
      <c r="AD485" s="19"/>
      <c r="AE485" s="184"/>
      <c r="AF485" s="183" t="e">
        <f t="shared" si="49"/>
        <v>#NAME?</v>
      </c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68"/>
      <c r="AQ485" s="168"/>
      <c r="AR485" s="182"/>
      <c r="AS485" s="183"/>
      <c r="AT485" s="183"/>
      <c r="AU485" s="183"/>
      <c r="AW485" s="51"/>
      <c r="AX485" s="51"/>
      <c r="AY485" s="51"/>
      <c r="AZ485" s="51"/>
    </row>
    <row r="486" spans="1:52" s="158" customFormat="1" ht="15" customHeight="1" x14ac:dyDescent="0.3">
      <c r="A486" s="19"/>
      <c r="B486" s="182"/>
      <c r="C486" s="183">
        <f t="shared" si="44"/>
        <v>47.500000000000405</v>
      </c>
      <c r="D486" s="202" t="e">
        <f>15+[2]!STEPLOAD(5)</f>
        <v>#NAME?</v>
      </c>
      <c r="E486" s="183" t="e">
        <f t="shared" si="45"/>
        <v>#NAME?</v>
      </c>
      <c r="F486" s="183">
        <f t="shared" si="46"/>
        <v>0.5</v>
      </c>
      <c r="G486" s="183">
        <f>5</f>
        <v>5</v>
      </c>
      <c r="H486" s="183">
        <f>60</f>
        <v>60</v>
      </c>
      <c r="I486" s="183">
        <f t="shared" si="47"/>
        <v>0.9</v>
      </c>
      <c r="J486" s="183">
        <f>1</f>
        <v>1</v>
      </c>
      <c r="K486" s="183">
        <f t="shared" si="48"/>
        <v>4.1870000000000003</v>
      </c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68"/>
      <c r="AD486" s="19"/>
      <c r="AE486" s="184"/>
      <c r="AF486" s="183" t="e">
        <f t="shared" si="49"/>
        <v>#NAME?</v>
      </c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68"/>
      <c r="AQ486" s="168"/>
      <c r="AR486" s="182"/>
      <c r="AS486" s="183"/>
      <c r="AT486" s="183"/>
      <c r="AU486" s="183"/>
      <c r="AW486" s="51"/>
      <c r="AX486" s="51"/>
      <c r="AY486" s="51"/>
      <c r="AZ486" s="51"/>
    </row>
    <row r="487" spans="1:52" s="158" customFormat="1" ht="15" customHeight="1" x14ac:dyDescent="0.3">
      <c r="A487" s="19"/>
      <c r="B487" s="182"/>
      <c r="C487" s="183">
        <f t="shared" si="44"/>
        <v>47.600000000000406</v>
      </c>
      <c r="D487" s="202" t="e">
        <f>15+[2]!STEPLOAD(5)</f>
        <v>#NAME?</v>
      </c>
      <c r="E487" s="183" t="e">
        <f t="shared" si="45"/>
        <v>#NAME?</v>
      </c>
      <c r="F487" s="183">
        <f t="shared" si="46"/>
        <v>0.5</v>
      </c>
      <c r="G487" s="183">
        <f>5</f>
        <v>5</v>
      </c>
      <c r="H487" s="183">
        <f>60</f>
        <v>60</v>
      </c>
      <c r="I487" s="183">
        <f t="shared" si="47"/>
        <v>0.9</v>
      </c>
      <c r="J487" s="183">
        <f>1</f>
        <v>1</v>
      </c>
      <c r="K487" s="183">
        <f t="shared" si="48"/>
        <v>4.1870000000000003</v>
      </c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68"/>
      <c r="AD487" s="19"/>
      <c r="AE487" s="184"/>
      <c r="AF487" s="183" t="e">
        <f t="shared" si="49"/>
        <v>#NAME?</v>
      </c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68"/>
      <c r="AQ487" s="168"/>
      <c r="AR487" s="182"/>
      <c r="AS487" s="183"/>
      <c r="AT487" s="183"/>
      <c r="AU487" s="183"/>
      <c r="AW487" s="51"/>
      <c r="AX487" s="51"/>
      <c r="AY487" s="51"/>
      <c r="AZ487" s="51"/>
    </row>
    <row r="488" spans="1:52" s="158" customFormat="1" ht="15" customHeight="1" x14ac:dyDescent="0.3">
      <c r="A488" s="19"/>
      <c r="B488" s="182"/>
      <c r="C488" s="183">
        <f t="shared" si="44"/>
        <v>47.700000000000408</v>
      </c>
      <c r="D488" s="202" t="e">
        <f>15+[2]!STEPLOAD(5)</f>
        <v>#NAME?</v>
      </c>
      <c r="E488" s="183" t="e">
        <f t="shared" si="45"/>
        <v>#NAME?</v>
      </c>
      <c r="F488" s="183">
        <f t="shared" si="46"/>
        <v>0.5</v>
      </c>
      <c r="G488" s="183">
        <f>5</f>
        <v>5</v>
      </c>
      <c r="H488" s="183">
        <f>60</f>
        <v>60</v>
      </c>
      <c r="I488" s="183">
        <f t="shared" si="47"/>
        <v>0.9</v>
      </c>
      <c r="J488" s="183">
        <f>1</f>
        <v>1</v>
      </c>
      <c r="K488" s="183">
        <f t="shared" si="48"/>
        <v>4.1870000000000003</v>
      </c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68"/>
      <c r="AD488" s="19"/>
      <c r="AE488" s="184"/>
      <c r="AF488" s="183" t="e">
        <f t="shared" si="49"/>
        <v>#NAME?</v>
      </c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68"/>
      <c r="AQ488" s="168"/>
      <c r="AR488" s="182"/>
      <c r="AS488" s="183"/>
      <c r="AT488" s="183"/>
      <c r="AU488" s="183"/>
      <c r="AW488" s="51"/>
      <c r="AX488" s="51"/>
      <c r="AY488" s="51"/>
      <c r="AZ488" s="51"/>
    </row>
    <row r="489" spans="1:52" s="158" customFormat="1" ht="15" customHeight="1" x14ac:dyDescent="0.3">
      <c r="A489" s="19"/>
      <c r="B489" s="182"/>
      <c r="C489" s="183">
        <f t="shared" si="44"/>
        <v>47.800000000000409</v>
      </c>
      <c r="D489" s="202" t="e">
        <f>15+[2]!STEPLOAD(5)</f>
        <v>#NAME?</v>
      </c>
      <c r="E489" s="183" t="e">
        <f t="shared" si="45"/>
        <v>#NAME?</v>
      </c>
      <c r="F489" s="183">
        <f t="shared" si="46"/>
        <v>0.5</v>
      </c>
      <c r="G489" s="183">
        <f>5</f>
        <v>5</v>
      </c>
      <c r="H489" s="183">
        <f>60</f>
        <v>60</v>
      </c>
      <c r="I489" s="183">
        <f t="shared" si="47"/>
        <v>0.9</v>
      </c>
      <c r="J489" s="183">
        <f>1</f>
        <v>1</v>
      </c>
      <c r="K489" s="183">
        <f t="shared" si="48"/>
        <v>4.1870000000000003</v>
      </c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68"/>
      <c r="AD489" s="19"/>
      <c r="AE489" s="184"/>
      <c r="AF489" s="183" t="e">
        <f t="shared" si="49"/>
        <v>#NAME?</v>
      </c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68"/>
      <c r="AQ489" s="168"/>
      <c r="AR489" s="182"/>
      <c r="AS489" s="183"/>
      <c r="AT489" s="183"/>
      <c r="AU489" s="183"/>
      <c r="AW489" s="51"/>
      <c r="AX489" s="51"/>
      <c r="AY489" s="51"/>
      <c r="AZ489" s="51"/>
    </row>
    <row r="490" spans="1:52" s="158" customFormat="1" ht="15" customHeight="1" x14ac:dyDescent="0.3">
      <c r="A490" s="19"/>
      <c r="B490" s="182"/>
      <c r="C490" s="183">
        <f t="shared" si="44"/>
        <v>47.900000000000411</v>
      </c>
      <c r="D490" s="202" t="e">
        <f>15+[2]!STEPLOAD(5)</f>
        <v>#NAME?</v>
      </c>
      <c r="E490" s="183" t="e">
        <f t="shared" si="45"/>
        <v>#NAME?</v>
      </c>
      <c r="F490" s="183">
        <f t="shared" si="46"/>
        <v>0.5</v>
      </c>
      <c r="G490" s="183">
        <f>5</f>
        <v>5</v>
      </c>
      <c r="H490" s="183">
        <f>60</f>
        <v>60</v>
      </c>
      <c r="I490" s="183">
        <f t="shared" si="47"/>
        <v>0.9</v>
      </c>
      <c r="J490" s="183">
        <f>1</f>
        <v>1</v>
      </c>
      <c r="K490" s="183">
        <f t="shared" si="48"/>
        <v>4.1870000000000003</v>
      </c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68"/>
      <c r="AD490" s="19"/>
      <c r="AE490" s="184"/>
      <c r="AF490" s="183" t="e">
        <f t="shared" si="49"/>
        <v>#NAME?</v>
      </c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68"/>
      <c r="AQ490" s="168"/>
      <c r="AR490" s="182"/>
      <c r="AS490" s="183"/>
      <c r="AT490" s="183"/>
      <c r="AU490" s="183"/>
      <c r="AW490" s="51"/>
      <c r="AX490" s="51"/>
      <c r="AY490" s="51"/>
      <c r="AZ490" s="51"/>
    </row>
    <row r="491" spans="1:52" s="158" customFormat="1" ht="15" customHeight="1" x14ac:dyDescent="0.3">
      <c r="A491" s="19"/>
      <c r="B491" s="182"/>
      <c r="C491" s="183">
        <f t="shared" si="44"/>
        <v>48.000000000000412</v>
      </c>
      <c r="D491" s="202" t="e">
        <f>15+[2]!STEPLOAD(5)</f>
        <v>#NAME?</v>
      </c>
      <c r="E491" s="183" t="e">
        <f t="shared" si="45"/>
        <v>#NAME?</v>
      </c>
      <c r="F491" s="183">
        <f t="shared" si="46"/>
        <v>0.5</v>
      </c>
      <c r="G491" s="183">
        <f>5</f>
        <v>5</v>
      </c>
      <c r="H491" s="183">
        <f>60</f>
        <v>60</v>
      </c>
      <c r="I491" s="183">
        <f t="shared" si="47"/>
        <v>0.9</v>
      </c>
      <c r="J491" s="183">
        <f>1</f>
        <v>1</v>
      </c>
      <c r="K491" s="183">
        <f t="shared" si="48"/>
        <v>4.1870000000000003</v>
      </c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68"/>
      <c r="AD491" s="19"/>
      <c r="AE491" s="184"/>
      <c r="AF491" s="183" t="e">
        <f t="shared" si="49"/>
        <v>#NAME?</v>
      </c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68"/>
      <c r="AQ491" s="168"/>
      <c r="AR491" s="182"/>
      <c r="AS491" s="183"/>
      <c r="AT491" s="183"/>
      <c r="AU491" s="183"/>
      <c r="AW491" s="51"/>
      <c r="AX491" s="51"/>
      <c r="AY491" s="51"/>
      <c r="AZ491" s="51"/>
    </row>
    <row r="492" spans="1:52" s="158" customFormat="1" ht="15" customHeight="1" x14ac:dyDescent="0.3">
      <c r="A492" s="19"/>
      <c r="B492" s="182"/>
      <c r="C492" s="183">
        <f t="shared" si="44"/>
        <v>48.100000000000414</v>
      </c>
      <c r="D492" s="202" t="e">
        <f>15+[2]!STEPLOAD(5)</f>
        <v>#NAME?</v>
      </c>
      <c r="E492" s="183" t="e">
        <f t="shared" si="45"/>
        <v>#NAME?</v>
      </c>
      <c r="F492" s="183">
        <f t="shared" si="46"/>
        <v>0.5</v>
      </c>
      <c r="G492" s="183">
        <f>5</f>
        <v>5</v>
      </c>
      <c r="H492" s="183">
        <f>60</f>
        <v>60</v>
      </c>
      <c r="I492" s="183">
        <f t="shared" si="47"/>
        <v>0.9</v>
      </c>
      <c r="J492" s="183">
        <f>1</f>
        <v>1</v>
      </c>
      <c r="K492" s="183">
        <f t="shared" si="48"/>
        <v>4.1870000000000003</v>
      </c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68"/>
      <c r="AD492" s="19"/>
      <c r="AE492" s="184"/>
      <c r="AF492" s="183" t="e">
        <f t="shared" si="49"/>
        <v>#NAME?</v>
      </c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68"/>
      <c r="AQ492" s="168"/>
      <c r="AR492" s="182"/>
      <c r="AS492" s="183"/>
      <c r="AT492" s="183"/>
      <c r="AU492" s="183"/>
      <c r="AW492" s="51"/>
      <c r="AX492" s="51"/>
      <c r="AY492" s="51"/>
      <c r="AZ492" s="51"/>
    </row>
    <row r="493" spans="1:52" s="158" customFormat="1" ht="15" customHeight="1" x14ac:dyDescent="0.3">
      <c r="A493" s="19"/>
      <c r="B493" s="182"/>
      <c r="C493" s="183">
        <f t="shared" si="44"/>
        <v>48.200000000000415</v>
      </c>
      <c r="D493" s="202" t="e">
        <f>15+[2]!STEPLOAD(5)</f>
        <v>#NAME?</v>
      </c>
      <c r="E493" s="183" t="e">
        <f t="shared" si="45"/>
        <v>#NAME?</v>
      </c>
      <c r="F493" s="183">
        <f t="shared" si="46"/>
        <v>0.5</v>
      </c>
      <c r="G493" s="183">
        <f>5</f>
        <v>5</v>
      </c>
      <c r="H493" s="183">
        <f>60</f>
        <v>60</v>
      </c>
      <c r="I493" s="183">
        <f t="shared" si="47"/>
        <v>0.9</v>
      </c>
      <c r="J493" s="183">
        <f>1</f>
        <v>1</v>
      </c>
      <c r="K493" s="183">
        <f t="shared" si="48"/>
        <v>4.1870000000000003</v>
      </c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68"/>
      <c r="AD493" s="19"/>
      <c r="AE493" s="184"/>
      <c r="AF493" s="183" t="e">
        <f t="shared" si="49"/>
        <v>#NAME?</v>
      </c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68"/>
      <c r="AQ493" s="168"/>
      <c r="AR493" s="182"/>
      <c r="AS493" s="183"/>
      <c r="AT493" s="183"/>
      <c r="AU493" s="183"/>
      <c r="AW493" s="51"/>
      <c r="AX493" s="51"/>
      <c r="AY493" s="51"/>
      <c r="AZ493" s="51"/>
    </row>
    <row r="494" spans="1:52" s="158" customFormat="1" ht="15" customHeight="1" x14ac:dyDescent="0.3">
      <c r="A494" s="19"/>
      <c r="B494" s="182"/>
      <c r="C494" s="183">
        <f t="shared" si="44"/>
        <v>48.300000000000416</v>
      </c>
      <c r="D494" s="202" t="e">
        <f>15+[2]!STEPLOAD(5)</f>
        <v>#NAME?</v>
      </c>
      <c r="E494" s="183" t="e">
        <f t="shared" si="45"/>
        <v>#NAME?</v>
      </c>
      <c r="F494" s="183">
        <f t="shared" si="46"/>
        <v>0.5</v>
      </c>
      <c r="G494" s="183">
        <f>5</f>
        <v>5</v>
      </c>
      <c r="H494" s="183">
        <f>60</f>
        <v>60</v>
      </c>
      <c r="I494" s="183">
        <f t="shared" si="47"/>
        <v>0.9</v>
      </c>
      <c r="J494" s="183">
        <f>1</f>
        <v>1</v>
      </c>
      <c r="K494" s="183">
        <f t="shared" si="48"/>
        <v>4.1870000000000003</v>
      </c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68"/>
      <c r="AD494" s="19"/>
      <c r="AE494" s="184"/>
      <c r="AF494" s="183" t="e">
        <f t="shared" si="49"/>
        <v>#NAME?</v>
      </c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68"/>
      <c r="AQ494" s="168"/>
      <c r="AR494" s="182"/>
      <c r="AS494" s="183"/>
      <c r="AT494" s="183"/>
      <c r="AU494" s="183"/>
      <c r="AW494" s="51"/>
      <c r="AX494" s="51"/>
      <c r="AY494" s="51"/>
      <c r="AZ494" s="51"/>
    </row>
    <row r="495" spans="1:52" s="158" customFormat="1" ht="15" customHeight="1" x14ac:dyDescent="0.3">
      <c r="A495" s="19"/>
      <c r="B495" s="182"/>
      <c r="C495" s="183">
        <f t="shared" si="44"/>
        <v>48.400000000000418</v>
      </c>
      <c r="D495" s="202" t="e">
        <f>15+[2]!STEPLOAD(5)</f>
        <v>#NAME?</v>
      </c>
      <c r="E495" s="183" t="e">
        <f t="shared" si="45"/>
        <v>#NAME?</v>
      </c>
      <c r="F495" s="183">
        <f t="shared" si="46"/>
        <v>0.5</v>
      </c>
      <c r="G495" s="183">
        <f>5</f>
        <v>5</v>
      </c>
      <c r="H495" s="183">
        <f>60</f>
        <v>60</v>
      </c>
      <c r="I495" s="183">
        <f t="shared" si="47"/>
        <v>0.9</v>
      </c>
      <c r="J495" s="183">
        <f>1</f>
        <v>1</v>
      </c>
      <c r="K495" s="183">
        <f t="shared" si="48"/>
        <v>4.1870000000000003</v>
      </c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68"/>
      <c r="AD495" s="19"/>
      <c r="AE495" s="184"/>
      <c r="AF495" s="183" t="e">
        <f t="shared" si="49"/>
        <v>#NAME?</v>
      </c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68"/>
      <c r="AQ495" s="168"/>
      <c r="AR495" s="182"/>
      <c r="AS495" s="183"/>
      <c r="AT495" s="183"/>
      <c r="AU495" s="183"/>
      <c r="AW495" s="51"/>
      <c r="AX495" s="51"/>
      <c r="AY495" s="51"/>
      <c r="AZ495" s="51"/>
    </row>
    <row r="496" spans="1:52" s="158" customFormat="1" ht="15" customHeight="1" x14ac:dyDescent="0.3">
      <c r="A496" s="19"/>
      <c r="B496" s="182"/>
      <c r="C496" s="183">
        <f t="shared" si="44"/>
        <v>48.500000000000419</v>
      </c>
      <c r="D496" s="202" t="e">
        <f>15+[2]!STEPLOAD(5)</f>
        <v>#NAME?</v>
      </c>
      <c r="E496" s="183" t="e">
        <f t="shared" si="45"/>
        <v>#NAME?</v>
      </c>
      <c r="F496" s="183">
        <f t="shared" si="46"/>
        <v>0.5</v>
      </c>
      <c r="G496" s="183">
        <f>5</f>
        <v>5</v>
      </c>
      <c r="H496" s="183">
        <f>60</f>
        <v>60</v>
      </c>
      <c r="I496" s="183">
        <f t="shared" si="47"/>
        <v>0.9</v>
      </c>
      <c r="J496" s="183">
        <f>1</f>
        <v>1</v>
      </c>
      <c r="K496" s="183">
        <f t="shared" si="48"/>
        <v>4.1870000000000003</v>
      </c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68"/>
      <c r="AD496" s="19"/>
      <c r="AE496" s="184"/>
      <c r="AF496" s="183" t="e">
        <f t="shared" si="49"/>
        <v>#NAME?</v>
      </c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68"/>
      <c r="AQ496" s="168"/>
      <c r="AR496" s="182"/>
      <c r="AS496" s="183"/>
      <c r="AT496" s="183"/>
      <c r="AU496" s="183"/>
      <c r="AW496" s="51"/>
      <c r="AX496" s="51"/>
      <c r="AY496" s="51"/>
      <c r="AZ496" s="51"/>
    </row>
    <row r="497" spans="1:52" s="158" customFormat="1" ht="15" customHeight="1" x14ac:dyDescent="0.3">
      <c r="A497" s="19"/>
      <c r="B497" s="182"/>
      <c r="C497" s="183">
        <f t="shared" si="44"/>
        <v>48.600000000000421</v>
      </c>
      <c r="D497" s="202" t="e">
        <f>15+[2]!STEPLOAD(5)</f>
        <v>#NAME?</v>
      </c>
      <c r="E497" s="183" t="e">
        <f t="shared" si="45"/>
        <v>#NAME?</v>
      </c>
      <c r="F497" s="183">
        <f t="shared" si="46"/>
        <v>0.5</v>
      </c>
      <c r="G497" s="183">
        <f>5</f>
        <v>5</v>
      </c>
      <c r="H497" s="183">
        <f>60</f>
        <v>60</v>
      </c>
      <c r="I497" s="183">
        <f t="shared" si="47"/>
        <v>0.9</v>
      </c>
      <c r="J497" s="183">
        <f>1</f>
        <v>1</v>
      </c>
      <c r="K497" s="183">
        <f t="shared" si="48"/>
        <v>4.1870000000000003</v>
      </c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68"/>
      <c r="AD497" s="19"/>
      <c r="AE497" s="184"/>
      <c r="AF497" s="183" t="e">
        <f t="shared" si="49"/>
        <v>#NAME?</v>
      </c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68"/>
      <c r="AQ497" s="168"/>
      <c r="AR497" s="182"/>
      <c r="AS497" s="183"/>
      <c r="AT497" s="183"/>
      <c r="AU497" s="183"/>
      <c r="AW497" s="51"/>
      <c r="AX497" s="51"/>
      <c r="AY497" s="51"/>
      <c r="AZ497" s="51"/>
    </row>
    <row r="498" spans="1:52" s="158" customFormat="1" ht="15" customHeight="1" x14ac:dyDescent="0.3">
      <c r="A498" s="19"/>
      <c r="B498" s="182"/>
      <c r="C498" s="183">
        <f t="shared" si="44"/>
        <v>48.700000000000422</v>
      </c>
      <c r="D498" s="202" t="e">
        <f>15+[2]!STEPLOAD(5)</f>
        <v>#NAME?</v>
      </c>
      <c r="E498" s="183" t="e">
        <f t="shared" si="45"/>
        <v>#NAME?</v>
      </c>
      <c r="F498" s="183">
        <f t="shared" si="46"/>
        <v>0.5</v>
      </c>
      <c r="G498" s="183">
        <f>5</f>
        <v>5</v>
      </c>
      <c r="H498" s="183">
        <f>60</f>
        <v>60</v>
      </c>
      <c r="I498" s="183">
        <f t="shared" si="47"/>
        <v>0.9</v>
      </c>
      <c r="J498" s="183">
        <f>1</f>
        <v>1</v>
      </c>
      <c r="K498" s="183">
        <f t="shared" si="48"/>
        <v>4.1870000000000003</v>
      </c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68"/>
      <c r="AD498" s="19"/>
      <c r="AE498" s="184"/>
      <c r="AF498" s="183" t="e">
        <f t="shared" si="49"/>
        <v>#NAME?</v>
      </c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68"/>
      <c r="AQ498" s="168"/>
      <c r="AR498" s="182"/>
      <c r="AS498" s="183"/>
      <c r="AT498" s="183"/>
      <c r="AU498" s="183"/>
      <c r="AW498" s="51"/>
      <c r="AX498" s="51"/>
      <c r="AY498" s="51"/>
      <c r="AZ498" s="51"/>
    </row>
    <row r="499" spans="1:52" s="158" customFormat="1" ht="15" customHeight="1" x14ac:dyDescent="0.3">
      <c r="A499" s="19"/>
      <c r="B499" s="182"/>
      <c r="C499" s="183">
        <f t="shared" si="44"/>
        <v>48.800000000000423</v>
      </c>
      <c r="D499" s="202" t="e">
        <f>15+[2]!STEPLOAD(5)</f>
        <v>#NAME?</v>
      </c>
      <c r="E499" s="183" t="e">
        <f t="shared" si="45"/>
        <v>#NAME?</v>
      </c>
      <c r="F499" s="183">
        <f t="shared" si="46"/>
        <v>0.5</v>
      </c>
      <c r="G499" s="183">
        <f>5</f>
        <v>5</v>
      </c>
      <c r="H499" s="183">
        <f>60</f>
        <v>60</v>
      </c>
      <c r="I499" s="183">
        <f t="shared" si="47"/>
        <v>0.9</v>
      </c>
      <c r="J499" s="183">
        <f>1</f>
        <v>1</v>
      </c>
      <c r="K499" s="183">
        <f t="shared" si="48"/>
        <v>4.1870000000000003</v>
      </c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68"/>
      <c r="AD499" s="19"/>
      <c r="AE499" s="184"/>
      <c r="AF499" s="183" t="e">
        <f t="shared" si="49"/>
        <v>#NAME?</v>
      </c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68"/>
      <c r="AQ499" s="168"/>
      <c r="AR499" s="182"/>
      <c r="AS499" s="183"/>
      <c r="AT499" s="183"/>
      <c r="AU499" s="183"/>
      <c r="AW499" s="51"/>
      <c r="AX499" s="51"/>
      <c r="AY499" s="51"/>
      <c r="AZ499" s="51"/>
    </row>
    <row r="500" spans="1:52" s="158" customFormat="1" ht="15" customHeight="1" x14ac:dyDescent="0.3">
      <c r="A500" s="19"/>
      <c r="B500" s="182"/>
      <c r="C500" s="183">
        <f t="shared" si="44"/>
        <v>48.900000000000425</v>
      </c>
      <c r="D500" s="202" t="e">
        <f>15+[2]!STEPLOAD(5)</f>
        <v>#NAME?</v>
      </c>
      <c r="E500" s="183" t="e">
        <f t="shared" si="45"/>
        <v>#NAME?</v>
      </c>
      <c r="F500" s="183">
        <f t="shared" si="46"/>
        <v>0.5</v>
      </c>
      <c r="G500" s="183">
        <f>5</f>
        <v>5</v>
      </c>
      <c r="H500" s="183">
        <f>60</f>
        <v>60</v>
      </c>
      <c r="I500" s="183">
        <f t="shared" si="47"/>
        <v>0.9</v>
      </c>
      <c r="J500" s="183">
        <f>1</f>
        <v>1</v>
      </c>
      <c r="K500" s="183">
        <f t="shared" si="48"/>
        <v>4.1870000000000003</v>
      </c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68"/>
      <c r="AD500" s="19"/>
      <c r="AE500" s="184"/>
      <c r="AF500" s="183" t="e">
        <f t="shared" si="49"/>
        <v>#NAME?</v>
      </c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68"/>
      <c r="AQ500" s="168"/>
      <c r="AR500" s="182"/>
      <c r="AS500" s="183"/>
      <c r="AT500" s="183"/>
      <c r="AU500" s="183"/>
      <c r="AW500" s="51"/>
      <c r="AX500" s="51"/>
      <c r="AY500" s="51"/>
      <c r="AZ500" s="51"/>
    </row>
    <row r="501" spans="1:52" s="158" customFormat="1" ht="15" customHeight="1" x14ac:dyDescent="0.3">
      <c r="A501" s="19"/>
      <c r="B501" s="182"/>
      <c r="C501" s="183">
        <f t="shared" si="44"/>
        <v>49.000000000000426</v>
      </c>
      <c r="D501" s="202" t="e">
        <f>15+[2]!STEPLOAD(5)</f>
        <v>#NAME?</v>
      </c>
      <c r="E501" s="183" t="e">
        <f t="shared" si="45"/>
        <v>#NAME?</v>
      </c>
      <c r="F501" s="183">
        <f t="shared" si="46"/>
        <v>0.5</v>
      </c>
      <c r="G501" s="183">
        <f>5</f>
        <v>5</v>
      </c>
      <c r="H501" s="183">
        <f>60</f>
        <v>60</v>
      </c>
      <c r="I501" s="183">
        <f t="shared" si="47"/>
        <v>0.9</v>
      </c>
      <c r="J501" s="183">
        <f>1</f>
        <v>1</v>
      </c>
      <c r="K501" s="183">
        <f t="shared" si="48"/>
        <v>4.1870000000000003</v>
      </c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68"/>
      <c r="AD501" s="19"/>
      <c r="AE501" s="184"/>
      <c r="AF501" s="183" t="e">
        <f t="shared" si="49"/>
        <v>#NAME?</v>
      </c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68"/>
      <c r="AQ501" s="168"/>
      <c r="AR501" s="182"/>
      <c r="AS501" s="183"/>
      <c r="AT501" s="183"/>
      <c r="AU501" s="183"/>
      <c r="AW501" s="51"/>
      <c r="AX501" s="51"/>
      <c r="AY501" s="51"/>
      <c r="AZ501" s="51"/>
    </row>
    <row r="502" spans="1:52" s="158" customFormat="1" ht="15" customHeight="1" x14ac:dyDescent="0.3">
      <c r="A502" s="19"/>
      <c r="B502" s="182"/>
      <c r="C502" s="183">
        <f t="shared" si="44"/>
        <v>49.100000000000428</v>
      </c>
      <c r="D502" s="202" t="e">
        <f>15+[2]!STEPLOAD(5)</f>
        <v>#NAME?</v>
      </c>
      <c r="E502" s="183" t="e">
        <f t="shared" si="45"/>
        <v>#NAME?</v>
      </c>
      <c r="F502" s="183">
        <f t="shared" si="46"/>
        <v>0.5</v>
      </c>
      <c r="G502" s="183">
        <f>5</f>
        <v>5</v>
      </c>
      <c r="H502" s="183">
        <f>60</f>
        <v>60</v>
      </c>
      <c r="I502" s="183">
        <f t="shared" si="47"/>
        <v>0.9</v>
      </c>
      <c r="J502" s="183">
        <f>1</f>
        <v>1</v>
      </c>
      <c r="K502" s="183">
        <f t="shared" si="48"/>
        <v>4.1870000000000003</v>
      </c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68"/>
      <c r="AD502" s="19"/>
      <c r="AE502" s="184"/>
      <c r="AF502" s="183" t="e">
        <f t="shared" si="49"/>
        <v>#NAME?</v>
      </c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68"/>
      <c r="AQ502" s="168"/>
      <c r="AR502" s="182"/>
      <c r="AS502" s="183"/>
      <c r="AT502" s="183"/>
      <c r="AU502" s="183"/>
      <c r="AW502" s="51"/>
      <c r="AX502" s="51"/>
      <c r="AY502" s="51"/>
      <c r="AZ502" s="51"/>
    </row>
    <row r="503" spans="1:52" s="158" customFormat="1" ht="15" customHeight="1" x14ac:dyDescent="0.3">
      <c r="A503" s="19"/>
      <c r="B503" s="182"/>
      <c r="C503" s="183">
        <f t="shared" si="44"/>
        <v>49.200000000000429</v>
      </c>
      <c r="D503" s="202" t="e">
        <f>15+[2]!STEPLOAD(5)</f>
        <v>#NAME?</v>
      </c>
      <c r="E503" s="183" t="e">
        <f t="shared" si="45"/>
        <v>#NAME?</v>
      </c>
      <c r="F503" s="183">
        <f t="shared" si="46"/>
        <v>0.5</v>
      </c>
      <c r="G503" s="183">
        <f>5</f>
        <v>5</v>
      </c>
      <c r="H503" s="183">
        <f>60</f>
        <v>60</v>
      </c>
      <c r="I503" s="183">
        <f t="shared" si="47"/>
        <v>0.9</v>
      </c>
      <c r="J503" s="183">
        <f>1</f>
        <v>1</v>
      </c>
      <c r="K503" s="183">
        <f t="shared" si="48"/>
        <v>4.1870000000000003</v>
      </c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68"/>
      <c r="AD503" s="19"/>
      <c r="AE503" s="184"/>
      <c r="AF503" s="183" t="e">
        <f t="shared" si="49"/>
        <v>#NAME?</v>
      </c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68"/>
      <c r="AQ503" s="168"/>
      <c r="AR503" s="182"/>
      <c r="AS503" s="183"/>
      <c r="AT503" s="183"/>
      <c r="AU503" s="183"/>
      <c r="AW503" s="51"/>
      <c r="AX503" s="51"/>
      <c r="AY503" s="51"/>
      <c r="AZ503" s="51"/>
    </row>
    <row r="504" spans="1:52" s="158" customFormat="1" ht="15" customHeight="1" x14ac:dyDescent="0.3">
      <c r="A504" s="19"/>
      <c r="B504" s="182"/>
      <c r="C504" s="183">
        <f t="shared" si="44"/>
        <v>49.300000000000431</v>
      </c>
      <c r="D504" s="202" t="e">
        <f>15+[2]!STEPLOAD(5)</f>
        <v>#NAME?</v>
      </c>
      <c r="E504" s="183" t="e">
        <f t="shared" si="45"/>
        <v>#NAME?</v>
      </c>
      <c r="F504" s="183">
        <f t="shared" si="46"/>
        <v>0.5</v>
      </c>
      <c r="G504" s="183">
        <f>5</f>
        <v>5</v>
      </c>
      <c r="H504" s="183">
        <f>60</f>
        <v>60</v>
      </c>
      <c r="I504" s="183">
        <f t="shared" si="47"/>
        <v>0.9</v>
      </c>
      <c r="J504" s="183">
        <f>1</f>
        <v>1</v>
      </c>
      <c r="K504" s="183">
        <f t="shared" si="48"/>
        <v>4.1870000000000003</v>
      </c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68"/>
      <c r="AD504" s="19"/>
      <c r="AE504" s="184"/>
      <c r="AF504" s="183" t="e">
        <f t="shared" si="49"/>
        <v>#NAME?</v>
      </c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68"/>
      <c r="AQ504" s="168"/>
      <c r="AR504" s="182"/>
      <c r="AS504" s="183"/>
      <c r="AT504" s="183"/>
      <c r="AU504" s="183"/>
      <c r="AW504" s="51"/>
      <c r="AX504" s="51"/>
      <c r="AY504" s="51"/>
      <c r="AZ504" s="51"/>
    </row>
    <row r="505" spans="1:52" s="158" customFormat="1" ht="15" customHeight="1" x14ac:dyDescent="0.3">
      <c r="A505" s="19"/>
      <c r="B505" s="182"/>
      <c r="C505" s="183">
        <f t="shared" si="44"/>
        <v>49.400000000000432</v>
      </c>
      <c r="D505" s="202" t="e">
        <f>15+[2]!STEPLOAD(5)</f>
        <v>#NAME?</v>
      </c>
      <c r="E505" s="183" t="e">
        <f t="shared" si="45"/>
        <v>#NAME?</v>
      </c>
      <c r="F505" s="183">
        <f t="shared" si="46"/>
        <v>0.5</v>
      </c>
      <c r="G505" s="183">
        <f>5</f>
        <v>5</v>
      </c>
      <c r="H505" s="183">
        <f>60</f>
        <v>60</v>
      </c>
      <c r="I505" s="183">
        <f t="shared" si="47"/>
        <v>0.9</v>
      </c>
      <c r="J505" s="183">
        <f>1</f>
        <v>1</v>
      </c>
      <c r="K505" s="183">
        <f t="shared" si="48"/>
        <v>4.1870000000000003</v>
      </c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68"/>
      <c r="AD505" s="19"/>
      <c r="AE505" s="184"/>
      <c r="AF505" s="183" t="e">
        <f t="shared" si="49"/>
        <v>#NAME?</v>
      </c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68"/>
      <c r="AQ505" s="168"/>
      <c r="AR505" s="182"/>
      <c r="AS505" s="183"/>
      <c r="AT505" s="183"/>
      <c r="AU505" s="183"/>
      <c r="AW505" s="51"/>
      <c r="AX505" s="51"/>
      <c r="AY505" s="51"/>
      <c r="AZ505" s="51"/>
    </row>
    <row r="506" spans="1:52" s="158" customFormat="1" ht="15" customHeight="1" x14ac:dyDescent="0.3">
      <c r="A506" s="19"/>
      <c r="B506" s="182"/>
      <c r="C506" s="183">
        <f t="shared" si="44"/>
        <v>49.500000000000433</v>
      </c>
      <c r="D506" s="202" t="e">
        <f>15+[2]!STEPLOAD(5)</f>
        <v>#NAME?</v>
      </c>
      <c r="E506" s="183" t="e">
        <f t="shared" si="45"/>
        <v>#NAME?</v>
      </c>
      <c r="F506" s="183">
        <f t="shared" si="46"/>
        <v>0.5</v>
      </c>
      <c r="G506" s="183">
        <f>5</f>
        <v>5</v>
      </c>
      <c r="H506" s="183">
        <f>60</f>
        <v>60</v>
      </c>
      <c r="I506" s="183">
        <f t="shared" si="47"/>
        <v>0.9</v>
      </c>
      <c r="J506" s="183">
        <f>1</f>
        <v>1</v>
      </c>
      <c r="K506" s="183">
        <f t="shared" si="48"/>
        <v>4.1870000000000003</v>
      </c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68"/>
      <c r="AD506" s="19"/>
      <c r="AE506" s="184"/>
      <c r="AF506" s="183" t="e">
        <f t="shared" si="49"/>
        <v>#NAME?</v>
      </c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68"/>
      <c r="AQ506" s="168"/>
      <c r="AR506" s="182"/>
      <c r="AS506" s="183"/>
      <c r="AT506" s="183"/>
      <c r="AU506" s="183"/>
      <c r="AW506" s="51"/>
      <c r="AX506" s="51"/>
      <c r="AY506" s="51"/>
      <c r="AZ506" s="51"/>
    </row>
    <row r="507" spans="1:52" s="158" customFormat="1" ht="15" customHeight="1" x14ac:dyDescent="0.3">
      <c r="A507" s="19"/>
      <c r="B507" s="182"/>
      <c r="C507" s="183">
        <f t="shared" si="44"/>
        <v>49.600000000000435</v>
      </c>
      <c r="D507" s="202" t="e">
        <f>15+[2]!STEPLOAD(5)</f>
        <v>#NAME?</v>
      </c>
      <c r="E507" s="183" t="e">
        <f t="shared" si="45"/>
        <v>#NAME?</v>
      </c>
      <c r="F507" s="183">
        <f t="shared" si="46"/>
        <v>0.5</v>
      </c>
      <c r="G507" s="183">
        <f>5</f>
        <v>5</v>
      </c>
      <c r="H507" s="183">
        <f>60</f>
        <v>60</v>
      </c>
      <c r="I507" s="183">
        <f t="shared" si="47"/>
        <v>0.9</v>
      </c>
      <c r="J507" s="183">
        <f>1</f>
        <v>1</v>
      </c>
      <c r="K507" s="183">
        <f t="shared" si="48"/>
        <v>4.1870000000000003</v>
      </c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68"/>
      <c r="AD507" s="19"/>
      <c r="AE507" s="184"/>
      <c r="AF507" s="183" t="e">
        <f t="shared" si="49"/>
        <v>#NAME?</v>
      </c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68"/>
      <c r="AQ507" s="168"/>
      <c r="AR507" s="182"/>
      <c r="AS507" s="183"/>
      <c r="AT507" s="183"/>
      <c r="AU507" s="183"/>
      <c r="AW507" s="51"/>
      <c r="AX507" s="51"/>
      <c r="AY507" s="51"/>
      <c r="AZ507" s="51"/>
    </row>
    <row r="508" spans="1:52" s="158" customFormat="1" ht="15" customHeight="1" x14ac:dyDescent="0.3">
      <c r="A508" s="19"/>
      <c r="B508" s="182"/>
      <c r="C508" s="183">
        <f t="shared" si="44"/>
        <v>49.700000000000436</v>
      </c>
      <c r="D508" s="202" t="e">
        <f>15+[2]!STEPLOAD(5)</f>
        <v>#NAME?</v>
      </c>
      <c r="E508" s="183" t="e">
        <f t="shared" si="45"/>
        <v>#NAME?</v>
      </c>
      <c r="F508" s="183">
        <f t="shared" si="46"/>
        <v>0.5</v>
      </c>
      <c r="G508" s="183">
        <f>5</f>
        <v>5</v>
      </c>
      <c r="H508" s="183">
        <f>60</f>
        <v>60</v>
      </c>
      <c r="I508" s="183">
        <f t="shared" si="47"/>
        <v>0.9</v>
      </c>
      <c r="J508" s="183">
        <f>1</f>
        <v>1</v>
      </c>
      <c r="K508" s="183">
        <f t="shared" si="48"/>
        <v>4.1870000000000003</v>
      </c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68"/>
      <c r="AD508" s="19"/>
      <c r="AE508" s="184"/>
      <c r="AF508" s="183" t="e">
        <f t="shared" si="49"/>
        <v>#NAME?</v>
      </c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68"/>
      <c r="AQ508" s="168"/>
      <c r="AR508" s="182"/>
      <c r="AS508" s="183"/>
      <c r="AT508" s="183"/>
      <c r="AU508" s="183"/>
      <c r="AW508" s="51"/>
      <c r="AX508" s="51"/>
      <c r="AY508" s="51"/>
      <c r="AZ508" s="51"/>
    </row>
    <row r="509" spans="1:52" s="158" customFormat="1" ht="15" customHeight="1" x14ac:dyDescent="0.3">
      <c r="A509" s="19"/>
      <c r="B509" s="182"/>
      <c r="C509" s="183">
        <f t="shared" si="44"/>
        <v>49.800000000000438</v>
      </c>
      <c r="D509" s="202" t="e">
        <f>15+[2]!STEPLOAD(5)</f>
        <v>#NAME?</v>
      </c>
      <c r="E509" s="183" t="e">
        <f t="shared" si="45"/>
        <v>#NAME?</v>
      </c>
      <c r="F509" s="183">
        <f t="shared" si="46"/>
        <v>0.5</v>
      </c>
      <c r="G509" s="183">
        <f>5</f>
        <v>5</v>
      </c>
      <c r="H509" s="183">
        <f>60</f>
        <v>60</v>
      </c>
      <c r="I509" s="183">
        <f t="shared" si="47"/>
        <v>0.9</v>
      </c>
      <c r="J509" s="183">
        <f>1</f>
        <v>1</v>
      </c>
      <c r="K509" s="183">
        <f t="shared" si="48"/>
        <v>4.1870000000000003</v>
      </c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68"/>
      <c r="AD509" s="19"/>
      <c r="AE509" s="184"/>
      <c r="AF509" s="183" t="e">
        <f t="shared" si="49"/>
        <v>#NAME?</v>
      </c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68"/>
      <c r="AQ509" s="168"/>
      <c r="AR509" s="182"/>
      <c r="AS509" s="183"/>
      <c r="AT509" s="183"/>
      <c r="AU509" s="183"/>
      <c r="AW509" s="51"/>
      <c r="AX509" s="51"/>
      <c r="AY509" s="51"/>
      <c r="AZ509" s="51"/>
    </row>
    <row r="510" spans="1:52" s="158" customFormat="1" ht="15" customHeight="1" x14ac:dyDescent="0.3">
      <c r="A510" s="19"/>
      <c r="B510" s="182"/>
      <c r="C510" s="183">
        <f t="shared" si="44"/>
        <v>49.900000000000439</v>
      </c>
      <c r="D510" s="202" t="e">
        <f>15+[2]!STEPLOAD(5)</f>
        <v>#NAME?</v>
      </c>
      <c r="E510" s="183" t="e">
        <f t="shared" si="45"/>
        <v>#NAME?</v>
      </c>
      <c r="F510" s="183">
        <f t="shared" si="46"/>
        <v>0.5</v>
      </c>
      <c r="G510" s="183">
        <f>5</f>
        <v>5</v>
      </c>
      <c r="H510" s="183">
        <f>60</f>
        <v>60</v>
      </c>
      <c r="I510" s="183">
        <f t="shared" si="47"/>
        <v>0.9</v>
      </c>
      <c r="J510" s="183">
        <f>1</f>
        <v>1</v>
      </c>
      <c r="K510" s="183">
        <f t="shared" si="48"/>
        <v>4.1870000000000003</v>
      </c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68"/>
      <c r="AD510" s="19"/>
      <c r="AE510" s="184"/>
      <c r="AF510" s="183" t="e">
        <f t="shared" si="49"/>
        <v>#NAME?</v>
      </c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68"/>
      <c r="AQ510" s="168"/>
      <c r="AR510" s="182"/>
      <c r="AS510" s="183"/>
      <c r="AT510" s="183"/>
      <c r="AU510" s="183"/>
      <c r="AW510" s="51"/>
      <c r="AX510" s="51"/>
      <c r="AY510" s="51"/>
      <c r="AZ510" s="51"/>
    </row>
    <row r="511" spans="1:52" s="158" customFormat="1" ht="15" customHeight="1" x14ac:dyDescent="0.3">
      <c r="A511" s="19"/>
      <c r="B511" s="182"/>
      <c r="C511" s="183">
        <f t="shared" si="44"/>
        <v>50.000000000000441</v>
      </c>
      <c r="D511" s="202" t="e">
        <f>15+[2]!STEPLOAD(5)</f>
        <v>#NAME?</v>
      </c>
      <c r="E511" s="183" t="e">
        <f t="shared" si="45"/>
        <v>#NAME?</v>
      </c>
      <c r="F511" s="183">
        <f t="shared" si="46"/>
        <v>0.5</v>
      </c>
      <c r="G511" s="183">
        <f>5</f>
        <v>5</v>
      </c>
      <c r="H511" s="183">
        <f>60</f>
        <v>60</v>
      </c>
      <c r="I511" s="183">
        <f t="shared" si="47"/>
        <v>0.9</v>
      </c>
      <c r="J511" s="183">
        <f>1</f>
        <v>1</v>
      </c>
      <c r="K511" s="183">
        <f t="shared" si="48"/>
        <v>4.1870000000000003</v>
      </c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68"/>
      <c r="AD511" s="19"/>
      <c r="AE511" s="184"/>
      <c r="AF511" s="183" t="e">
        <f t="shared" si="49"/>
        <v>#NAME?</v>
      </c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68"/>
      <c r="AQ511" s="168"/>
      <c r="AR511" s="182"/>
      <c r="AS511" s="183"/>
      <c r="AT511" s="183"/>
      <c r="AU511" s="183"/>
      <c r="AW511" s="51"/>
      <c r="AX511" s="51"/>
      <c r="AY511" s="51"/>
      <c r="AZ511" s="51"/>
    </row>
    <row r="512" spans="1:52" s="158" customFormat="1" ht="15" customHeight="1" x14ac:dyDescent="0.3">
      <c r="A512" s="19"/>
      <c r="B512" s="182"/>
      <c r="C512" s="183">
        <f t="shared" si="44"/>
        <v>50.100000000000442</v>
      </c>
      <c r="D512" s="202" t="e">
        <f>15+[2]!STEPLOAD(5)</f>
        <v>#NAME?</v>
      </c>
      <c r="E512" s="183" t="e">
        <f t="shared" si="45"/>
        <v>#NAME?</v>
      </c>
      <c r="F512" s="183">
        <f t="shared" si="46"/>
        <v>0.5</v>
      </c>
      <c r="G512" s="183">
        <f>5</f>
        <v>5</v>
      </c>
      <c r="H512" s="183">
        <f>60</f>
        <v>60</v>
      </c>
      <c r="I512" s="183">
        <f t="shared" si="47"/>
        <v>0.9</v>
      </c>
      <c r="J512" s="183">
        <f>1</f>
        <v>1</v>
      </c>
      <c r="K512" s="183">
        <f t="shared" si="48"/>
        <v>4.1870000000000003</v>
      </c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68"/>
      <c r="AD512" s="19"/>
      <c r="AE512" s="184"/>
      <c r="AF512" s="183" t="e">
        <f t="shared" si="49"/>
        <v>#NAME?</v>
      </c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68"/>
      <c r="AQ512" s="168"/>
      <c r="AR512" s="182"/>
      <c r="AS512" s="183"/>
      <c r="AT512" s="183"/>
      <c r="AU512" s="183"/>
      <c r="AW512" s="51"/>
      <c r="AX512" s="51"/>
      <c r="AY512" s="51"/>
      <c r="AZ512" s="51"/>
    </row>
    <row r="513" spans="1:52" s="158" customFormat="1" ht="15" customHeight="1" x14ac:dyDescent="0.3">
      <c r="A513" s="19"/>
      <c r="B513" s="182"/>
      <c r="C513" s="183">
        <f t="shared" si="44"/>
        <v>50.200000000000443</v>
      </c>
      <c r="D513" s="202" t="e">
        <f>15+[2]!STEPLOAD(5)</f>
        <v>#NAME?</v>
      </c>
      <c r="E513" s="183" t="e">
        <f t="shared" si="45"/>
        <v>#NAME?</v>
      </c>
      <c r="F513" s="183">
        <f t="shared" si="46"/>
        <v>0.5</v>
      </c>
      <c r="G513" s="183">
        <f>5</f>
        <v>5</v>
      </c>
      <c r="H513" s="183">
        <f>60</f>
        <v>60</v>
      </c>
      <c r="I513" s="183">
        <f t="shared" si="47"/>
        <v>0.9</v>
      </c>
      <c r="J513" s="183">
        <f>1</f>
        <v>1</v>
      </c>
      <c r="K513" s="183">
        <f t="shared" si="48"/>
        <v>4.1870000000000003</v>
      </c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68"/>
      <c r="AD513" s="19"/>
      <c r="AE513" s="184"/>
      <c r="AF513" s="183" t="e">
        <f t="shared" si="49"/>
        <v>#NAME?</v>
      </c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68"/>
      <c r="AQ513" s="168"/>
      <c r="AR513" s="182"/>
      <c r="AS513" s="183"/>
      <c r="AT513" s="183"/>
      <c r="AU513" s="183"/>
      <c r="AW513" s="51"/>
      <c r="AX513" s="51"/>
      <c r="AY513" s="51"/>
      <c r="AZ513" s="51"/>
    </row>
    <row r="514" spans="1:52" s="158" customFormat="1" ht="15" customHeight="1" x14ac:dyDescent="0.3">
      <c r="A514" s="19"/>
      <c r="B514" s="182"/>
      <c r="C514" s="183">
        <f t="shared" si="44"/>
        <v>50.300000000000445</v>
      </c>
      <c r="D514" s="202" t="e">
        <f>15+[2]!STEPLOAD(5)</f>
        <v>#NAME?</v>
      </c>
      <c r="E514" s="183" t="e">
        <f t="shared" si="45"/>
        <v>#NAME?</v>
      </c>
      <c r="F514" s="183">
        <f t="shared" si="46"/>
        <v>0.5</v>
      </c>
      <c r="G514" s="183">
        <f>5</f>
        <v>5</v>
      </c>
      <c r="H514" s="183">
        <f>60</f>
        <v>60</v>
      </c>
      <c r="I514" s="183">
        <f t="shared" si="47"/>
        <v>0.9</v>
      </c>
      <c r="J514" s="183">
        <f>1</f>
        <v>1</v>
      </c>
      <c r="K514" s="183">
        <f t="shared" si="48"/>
        <v>4.1870000000000003</v>
      </c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68"/>
      <c r="AD514" s="19"/>
      <c r="AE514" s="184"/>
      <c r="AF514" s="183" t="e">
        <f t="shared" si="49"/>
        <v>#NAME?</v>
      </c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68"/>
      <c r="AQ514" s="168"/>
      <c r="AR514" s="182"/>
      <c r="AS514" s="183"/>
      <c r="AT514" s="183"/>
      <c r="AU514" s="183"/>
      <c r="AW514" s="51"/>
      <c r="AX514" s="51"/>
      <c r="AY514" s="51"/>
      <c r="AZ514" s="51"/>
    </row>
    <row r="515" spans="1:52" s="158" customFormat="1" ht="15" customHeight="1" x14ac:dyDescent="0.3">
      <c r="A515" s="19"/>
      <c r="B515" s="182"/>
      <c r="C515" s="183">
        <f t="shared" si="44"/>
        <v>50.400000000000446</v>
      </c>
      <c r="D515" s="202" t="e">
        <f>15+[2]!STEPLOAD(5)</f>
        <v>#NAME?</v>
      </c>
      <c r="E515" s="183" t="e">
        <f t="shared" si="45"/>
        <v>#NAME?</v>
      </c>
      <c r="F515" s="183">
        <f t="shared" si="46"/>
        <v>0.5</v>
      </c>
      <c r="G515" s="183">
        <f>5</f>
        <v>5</v>
      </c>
      <c r="H515" s="183">
        <f>60</f>
        <v>60</v>
      </c>
      <c r="I515" s="183">
        <f t="shared" si="47"/>
        <v>0.9</v>
      </c>
      <c r="J515" s="183">
        <f>1</f>
        <v>1</v>
      </c>
      <c r="K515" s="183">
        <f t="shared" si="48"/>
        <v>4.1870000000000003</v>
      </c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68"/>
      <c r="AD515" s="19"/>
      <c r="AE515" s="184"/>
      <c r="AF515" s="183" t="e">
        <f t="shared" si="49"/>
        <v>#NAME?</v>
      </c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68"/>
      <c r="AQ515" s="168"/>
      <c r="AR515" s="182"/>
      <c r="AS515" s="183"/>
      <c r="AT515" s="183"/>
      <c r="AU515" s="183"/>
      <c r="AW515" s="51"/>
      <c r="AX515" s="51"/>
      <c r="AY515" s="51"/>
      <c r="AZ515" s="51"/>
    </row>
    <row r="516" spans="1:52" s="158" customFormat="1" ht="15" customHeight="1" x14ac:dyDescent="0.3">
      <c r="A516" s="19"/>
      <c r="B516" s="182"/>
      <c r="C516" s="183">
        <f t="shared" si="44"/>
        <v>50.500000000000448</v>
      </c>
      <c r="D516" s="202" t="e">
        <f>15+[2]!STEPLOAD(5)</f>
        <v>#NAME?</v>
      </c>
      <c r="E516" s="183" t="e">
        <f t="shared" si="45"/>
        <v>#NAME?</v>
      </c>
      <c r="F516" s="183">
        <f t="shared" si="46"/>
        <v>0.5</v>
      </c>
      <c r="G516" s="183">
        <f>5</f>
        <v>5</v>
      </c>
      <c r="H516" s="183">
        <f>60</f>
        <v>60</v>
      </c>
      <c r="I516" s="183">
        <f t="shared" si="47"/>
        <v>0.9</v>
      </c>
      <c r="J516" s="183">
        <f>1</f>
        <v>1</v>
      </c>
      <c r="K516" s="183">
        <f t="shared" si="48"/>
        <v>4.1870000000000003</v>
      </c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68"/>
      <c r="AD516" s="19"/>
      <c r="AE516" s="184"/>
      <c r="AF516" s="183" t="e">
        <f t="shared" si="49"/>
        <v>#NAME?</v>
      </c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68"/>
      <c r="AQ516" s="168"/>
      <c r="AR516" s="182"/>
      <c r="AS516" s="183"/>
      <c r="AT516" s="183"/>
      <c r="AU516" s="183"/>
      <c r="AW516" s="51"/>
      <c r="AX516" s="51"/>
      <c r="AY516" s="51"/>
      <c r="AZ516" s="51"/>
    </row>
    <row r="517" spans="1:52" s="158" customFormat="1" ht="15" customHeight="1" x14ac:dyDescent="0.3">
      <c r="A517" s="19"/>
      <c r="B517" s="182"/>
      <c r="C517" s="183">
        <f t="shared" si="44"/>
        <v>50.600000000000449</v>
      </c>
      <c r="D517" s="202" t="e">
        <f>15+[2]!STEPLOAD(5)</f>
        <v>#NAME?</v>
      </c>
      <c r="E517" s="183" t="e">
        <f t="shared" si="45"/>
        <v>#NAME?</v>
      </c>
      <c r="F517" s="183">
        <f t="shared" si="46"/>
        <v>0.5</v>
      </c>
      <c r="G517" s="183">
        <f>5</f>
        <v>5</v>
      </c>
      <c r="H517" s="183">
        <f>60</f>
        <v>60</v>
      </c>
      <c r="I517" s="183">
        <f t="shared" si="47"/>
        <v>0.9</v>
      </c>
      <c r="J517" s="183">
        <f>1</f>
        <v>1</v>
      </c>
      <c r="K517" s="183">
        <f t="shared" si="48"/>
        <v>4.1870000000000003</v>
      </c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68"/>
      <c r="AD517" s="19"/>
      <c r="AE517" s="184"/>
      <c r="AF517" s="183" t="e">
        <f t="shared" si="49"/>
        <v>#NAME?</v>
      </c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68"/>
      <c r="AQ517" s="168"/>
      <c r="AR517" s="182"/>
      <c r="AS517" s="183"/>
      <c r="AT517" s="183"/>
      <c r="AU517" s="183"/>
      <c r="AW517" s="51"/>
      <c r="AX517" s="51"/>
      <c r="AY517" s="51"/>
      <c r="AZ517" s="51"/>
    </row>
    <row r="518" spans="1:52" s="158" customFormat="1" ht="15" customHeight="1" x14ac:dyDescent="0.3">
      <c r="A518" s="19"/>
      <c r="B518" s="182"/>
      <c r="C518" s="183">
        <f t="shared" si="44"/>
        <v>50.70000000000045</v>
      </c>
      <c r="D518" s="202" t="e">
        <f>15+[2]!STEPLOAD(5)</f>
        <v>#NAME?</v>
      </c>
      <c r="E518" s="183" t="e">
        <f t="shared" si="45"/>
        <v>#NAME?</v>
      </c>
      <c r="F518" s="183">
        <f t="shared" si="46"/>
        <v>0.5</v>
      </c>
      <c r="G518" s="183">
        <f>5</f>
        <v>5</v>
      </c>
      <c r="H518" s="183">
        <f>60</f>
        <v>60</v>
      </c>
      <c r="I518" s="183">
        <f t="shared" si="47"/>
        <v>0.9</v>
      </c>
      <c r="J518" s="183">
        <f>1</f>
        <v>1</v>
      </c>
      <c r="K518" s="183">
        <f t="shared" si="48"/>
        <v>4.1870000000000003</v>
      </c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68"/>
      <c r="AD518" s="19"/>
      <c r="AE518" s="184"/>
      <c r="AF518" s="183" t="e">
        <f t="shared" si="49"/>
        <v>#NAME?</v>
      </c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68"/>
      <c r="AQ518" s="168"/>
      <c r="AR518" s="182"/>
      <c r="AS518" s="183"/>
      <c r="AT518" s="183"/>
      <c r="AU518" s="183"/>
      <c r="AW518" s="51"/>
      <c r="AX518" s="51"/>
      <c r="AY518" s="51"/>
      <c r="AZ518" s="51"/>
    </row>
    <row r="519" spans="1:52" s="158" customFormat="1" ht="15" customHeight="1" x14ac:dyDescent="0.3">
      <c r="A519" s="19"/>
      <c r="B519" s="182"/>
      <c r="C519" s="183">
        <f t="shared" si="44"/>
        <v>50.800000000000452</v>
      </c>
      <c r="D519" s="202" t="e">
        <f>15+[2]!STEPLOAD(5)</f>
        <v>#NAME?</v>
      </c>
      <c r="E519" s="183" t="e">
        <f t="shared" si="45"/>
        <v>#NAME?</v>
      </c>
      <c r="F519" s="183">
        <f t="shared" si="46"/>
        <v>0.5</v>
      </c>
      <c r="G519" s="183">
        <f>5</f>
        <v>5</v>
      </c>
      <c r="H519" s="183">
        <f>60</f>
        <v>60</v>
      </c>
      <c r="I519" s="183">
        <f t="shared" si="47"/>
        <v>0.9</v>
      </c>
      <c r="J519" s="183">
        <f>1</f>
        <v>1</v>
      </c>
      <c r="K519" s="183">
        <f t="shared" si="48"/>
        <v>4.1870000000000003</v>
      </c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68"/>
      <c r="AD519" s="19"/>
      <c r="AE519" s="184"/>
      <c r="AF519" s="183" t="e">
        <f t="shared" si="49"/>
        <v>#NAME?</v>
      </c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68"/>
      <c r="AQ519" s="168"/>
      <c r="AR519" s="182"/>
      <c r="AS519" s="183"/>
      <c r="AT519" s="183"/>
      <c r="AU519" s="183"/>
      <c r="AW519" s="51"/>
      <c r="AX519" s="51"/>
      <c r="AY519" s="51"/>
      <c r="AZ519" s="51"/>
    </row>
    <row r="520" spans="1:52" s="158" customFormat="1" ht="15" customHeight="1" x14ac:dyDescent="0.3">
      <c r="A520" s="19"/>
      <c r="B520" s="182"/>
      <c r="C520" s="183">
        <f t="shared" si="44"/>
        <v>50.900000000000453</v>
      </c>
      <c r="D520" s="202" t="e">
        <f>15+[2]!STEPLOAD(5)</f>
        <v>#NAME?</v>
      </c>
      <c r="E520" s="183" t="e">
        <f t="shared" si="45"/>
        <v>#NAME?</v>
      </c>
      <c r="F520" s="183">
        <f t="shared" si="46"/>
        <v>0.5</v>
      </c>
      <c r="G520" s="183">
        <f>5</f>
        <v>5</v>
      </c>
      <c r="H520" s="183">
        <f>60</f>
        <v>60</v>
      </c>
      <c r="I520" s="183">
        <f t="shared" si="47"/>
        <v>0.9</v>
      </c>
      <c r="J520" s="183">
        <f>1</f>
        <v>1</v>
      </c>
      <c r="K520" s="183">
        <f t="shared" si="48"/>
        <v>4.1870000000000003</v>
      </c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68"/>
      <c r="AD520" s="19"/>
      <c r="AE520" s="184"/>
      <c r="AF520" s="183" t="e">
        <f t="shared" si="49"/>
        <v>#NAME?</v>
      </c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68"/>
      <c r="AQ520" s="168"/>
      <c r="AR520" s="182"/>
      <c r="AS520" s="183"/>
      <c r="AT520" s="183"/>
      <c r="AU520" s="183"/>
      <c r="AW520" s="51"/>
      <c r="AX520" s="51"/>
      <c r="AY520" s="51"/>
      <c r="AZ520" s="51"/>
    </row>
    <row r="521" spans="1:52" s="158" customFormat="1" ht="15" customHeight="1" x14ac:dyDescent="0.3">
      <c r="A521" s="19"/>
      <c r="B521" s="182"/>
      <c r="C521" s="183">
        <f t="shared" si="44"/>
        <v>51.000000000000455</v>
      </c>
      <c r="D521" s="202" t="e">
        <f>15+[2]!STEPLOAD(5)</f>
        <v>#NAME?</v>
      </c>
      <c r="E521" s="183" t="e">
        <f t="shared" si="45"/>
        <v>#NAME?</v>
      </c>
      <c r="F521" s="183">
        <f t="shared" si="46"/>
        <v>0.5</v>
      </c>
      <c r="G521" s="183">
        <f>5</f>
        <v>5</v>
      </c>
      <c r="H521" s="183">
        <f>60</f>
        <v>60</v>
      </c>
      <c r="I521" s="183">
        <f t="shared" si="47"/>
        <v>0.9</v>
      </c>
      <c r="J521" s="183">
        <f>1</f>
        <v>1</v>
      </c>
      <c r="K521" s="183">
        <f t="shared" si="48"/>
        <v>4.1870000000000003</v>
      </c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68"/>
      <c r="AD521" s="19"/>
      <c r="AE521" s="184"/>
      <c r="AF521" s="183" t="e">
        <f t="shared" si="49"/>
        <v>#NAME?</v>
      </c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68"/>
      <c r="AQ521" s="168"/>
      <c r="AR521" s="182"/>
      <c r="AS521" s="183"/>
      <c r="AT521" s="183"/>
      <c r="AU521" s="183"/>
      <c r="AW521" s="51"/>
      <c r="AX521" s="51"/>
      <c r="AY521" s="51"/>
      <c r="AZ521" s="51"/>
    </row>
    <row r="522" spans="1:52" s="158" customFormat="1" ht="15" customHeight="1" x14ac:dyDescent="0.3">
      <c r="A522" s="19"/>
      <c r="B522" s="182"/>
      <c r="C522" s="183">
        <f t="shared" si="44"/>
        <v>51.100000000000456</v>
      </c>
      <c r="D522" s="202" t="e">
        <f>15+[2]!STEPLOAD(5)</f>
        <v>#NAME?</v>
      </c>
      <c r="E522" s="183" t="e">
        <f t="shared" si="45"/>
        <v>#NAME?</v>
      </c>
      <c r="F522" s="183">
        <f t="shared" si="46"/>
        <v>0.5</v>
      </c>
      <c r="G522" s="183">
        <f>5</f>
        <v>5</v>
      </c>
      <c r="H522" s="183">
        <f>60</f>
        <v>60</v>
      </c>
      <c r="I522" s="183">
        <f t="shared" si="47"/>
        <v>0.9</v>
      </c>
      <c r="J522" s="183">
        <f>1</f>
        <v>1</v>
      </c>
      <c r="K522" s="183">
        <f t="shared" si="48"/>
        <v>4.1870000000000003</v>
      </c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68"/>
      <c r="AD522" s="19"/>
      <c r="AE522" s="184"/>
      <c r="AF522" s="183" t="e">
        <f t="shared" si="49"/>
        <v>#NAME?</v>
      </c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68"/>
      <c r="AQ522" s="168"/>
      <c r="AR522" s="182"/>
      <c r="AS522" s="183"/>
      <c r="AT522" s="183"/>
      <c r="AU522" s="183"/>
      <c r="AW522" s="51"/>
      <c r="AX522" s="51"/>
      <c r="AY522" s="51"/>
      <c r="AZ522" s="51"/>
    </row>
    <row r="523" spans="1:52" s="158" customFormat="1" ht="15" customHeight="1" x14ac:dyDescent="0.3">
      <c r="A523" s="19"/>
      <c r="B523" s="182"/>
      <c r="C523" s="183">
        <f t="shared" si="44"/>
        <v>51.200000000000458</v>
      </c>
      <c r="D523" s="202" t="e">
        <f>15+[2]!STEPLOAD(5)</f>
        <v>#NAME?</v>
      </c>
      <c r="E523" s="183" t="e">
        <f t="shared" si="45"/>
        <v>#NAME?</v>
      </c>
      <c r="F523" s="183">
        <f t="shared" si="46"/>
        <v>0.5</v>
      </c>
      <c r="G523" s="183">
        <f>5</f>
        <v>5</v>
      </c>
      <c r="H523" s="183">
        <f>60</f>
        <v>60</v>
      </c>
      <c r="I523" s="183">
        <f t="shared" si="47"/>
        <v>0.9</v>
      </c>
      <c r="J523" s="183">
        <f>1</f>
        <v>1</v>
      </c>
      <c r="K523" s="183">
        <f t="shared" si="48"/>
        <v>4.1870000000000003</v>
      </c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68"/>
      <c r="AD523" s="19"/>
      <c r="AE523" s="184"/>
      <c r="AF523" s="183" t="e">
        <f t="shared" si="49"/>
        <v>#NAME?</v>
      </c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68"/>
      <c r="AQ523" s="168"/>
      <c r="AR523" s="182"/>
      <c r="AS523" s="183"/>
      <c r="AT523" s="183"/>
      <c r="AU523" s="183"/>
      <c r="AW523" s="51"/>
      <c r="AX523" s="51"/>
      <c r="AY523" s="51"/>
      <c r="AZ523" s="51"/>
    </row>
    <row r="524" spans="1:52" s="158" customFormat="1" ht="15" customHeight="1" x14ac:dyDescent="0.3">
      <c r="A524" s="19"/>
      <c r="B524" s="182"/>
      <c r="C524" s="183">
        <f t="shared" ref="C524:C587" si="50">C523+IntegrationStep</f>
        <v>51.300000000000459</v>
      </c>
      <c r="D524" s="202" t="e">
        <f>15+[2]!STEPLOAD(5)</f>
        <v>#NAME?</v>
      </c>
      <c r="E524" s="183" t="e">
        <f t="shared" si="45"/>
        <v>#NAME?</v>
      </c>
      <c r="F524" s="183">
        <f t="shared" si="46"/>
        <v>0.5</v>
      </c>
      <c r="G524" s="183">
        <f>5</f>
        <v>5</v>
      </c>
      <c r="H524" s="183">
        <f>60</f>
        <v>60</v>
      </c>
      <c r="I524" s="183">
        <f t="shared" si="47"/>
        <v>0.9</v>
      </c>
      <c r="J524" s="183">
        <f>1</f>
        <v>1</v>
      </c>
      <c r="K524" s="183">
        <f t="shared" si="48"/>
        <v>4.1870000000000003</v>
      </c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68"/>
      <c r="AD524" s="19"/>
      <c r="AE524" s="184"/>
      <c r="AF524" s="183" t="e">
        <f t="shared" si="49"/>
        <v>#NAME?</v>
      </c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68"/>
      <c r="AQ524" s="168"/>
      <c r="AR524" s="182"/>
      <c r="AS524" s="183"/>
      <c r="AT524" s="183"/>
      <c r="AU524" s="183"/>
      <c r="AW524" s="51"/>
      <c r="AX524" s="51"/>
      <c r="AY524" s="51"/>
      <c r="AZ524" s="51"/>
    </row>
    <row r="525" spans="1:52" s="158" customFormat="1" ht="15" customHeight="1" x14ac:dyDescent="0.3">
      <c r="A525" s="19"/>
      <c r="B525" s="182"/>
      <c r="C525" s="183">
        <f t="shared" si="50"/>
        <v>51.40000000000046</v>
      </c>
      <c r="D525" s="202" t="e">
        <f>15+[2]!STEPLOAD(5)</f>
        <v>#NAME?</v>
      </c>
      <c r="E525" s="183" t="e">
        <f t="shared" ref="E525:E588" si="51">E524+(C525-C524)*AF524</f>
        <v>#NAME?</v>
      </c>
      <c r="F525" s="183">
        <f t="shared" ref="F525:F588" si="52">0.5</f>
        <v>0.5</v>
      </c>
      <c r="G525" s="183">
        <f>5</f>
        <v>5</v>
      </c>
      <c r="H525" s="183">
        <f>60</f>
        <v>60</v>
      </c>
      <c r="I525" s="183">
        <f t="shared" ref="I525:I588" si="53">0.9</f>
        <v>0.9</v>
      </c>
      <c r="J525" s="183">
        <f>1</f>
        <v>1</v>
      </c>
      <c r="K525" s="183">
        <f t="shared" ref="K525:K588" si="54">4.187</f>
        <v>4.1870000000000003</v>
      </c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68"/>
      <c r="AD525" s="19"/>
      <c r="AE525" s="184"/>
      <c r="AF525" s="183" t="e">
        <f t="shared" ref="AF525:AF588" si="55">F525/G525*(D525-E525)+H525*I525/G525/J525/K525</f>
        <v>#NAME?</v>
      </c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68"/>
      <c r="AQ525" s="168"/>
      <c r="AR525" s="182"/>
      <c r="AS525" s="183"/>
      <c r="AT525" s="183"/>
      <c r="AU525" s="183"/>
      <c r="AW525" s="51"/>
      <c r="AX525" s="51"/>
      <c r="AY525" s="51"/>
      <c r="AZ525" s="51"/>
    </row>
    <row r="526" spans="1:52" s="158" customFormat="1" ht="15" customHeight="1" x14ac:dyDescent="0.3">
      <c r="A526" s="19"/>
      <c r="B526" s="182"/>
      <c r="C526" s="183">
        <f t="shared" si="50"/>
        <v>51.500000000000462</v>
      </c>
      <c r="D526" s="202" t="e">
        <f>15+[2]!STEPLOAD(5)</f>
        <v>#NAME?</v>
      </c>
      <c r="E526" s="183" t="e">
        <f t="shared" si="51"/>
        <v>#NAME?</v>
      </c>
      <c r="F526" s="183">
        <f t="shared" si="52"/>
        <v>0.5</v>
      </c>
      <c r="G526" s="183">
        <f>5</f>
        <v>5</v>
      </c>
      <c r="H526" s="183">
        <f>60</f>
        <v>60</v>
      </c>
      <c r="I526" s="183">
        <f t="shared" si="53"/>
        <v>0.9</v>
      </c>
      <c r="J526" s="183">
        <f>1</f>
        <v>1</v>
      </c>
      <c r="K526" s="183">
        <f t="shared" si="54"/>
        <v>4.1870000000000003</v>
      </c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68"/>
      <c r="AD526" s="19"/>
      <c r="AE526" s="184"/>
      <c r="AF526" s="183" t="e">
        <f t="shared" si="55"/>
        <v>#NAME?</v>
      </c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68"/>
      <c r="AQ526" s="168"/>
      <c r="AR526" s="182"/>
      <c r="AS526" s="183"/>
      <c r="AT526" s="183"/>
      <c r="AU526" s="183"/>
      <c r="AW526" s="51"/>
      <c r="AX526" s="51"/>
      <c r="AY526" s="51"/>
      <c r="AZ526" s="51"/>
    </row>
    <row r="527" spans="1:52" s="158" customFormat="1" ht="15" customHeight="1" x14ac:dyDescent="0.3">
      <c r="A527" s="19"/>
      <c r="B527" s="182"/>
      <c r="C527" s="183">
        <f t="shared" si="50"/>
        <v>51.600000000000463</v>
      </c>
      <c r="D527" s="202" t="e">
        <f>15+[2]!STEPLOAD(5)</f>
        <v>#NAME?</v>
      </c>
      <c r="E527" s="183" t="e">
        <f t="shared" si="51"/>
        <v>#NAME?</v>
      </c>
      <c r="F527" s="183">
        <f t="shared" si="52"/>
        <v>0.5</v>
      </c>
      <c r="G527" s="183">
        <f>5</f>
        <v>5</v>
      </c>
      <c r="H527" s="183">
        <f>60</f>
        <v>60</v>
      </c>
      <c r="I527" s="183">
        <f t="shared" si="53"/>
        <v>0.9</v>
      </c>
      <c r="J527" s="183">
        <f>1</f>
        <v>1</v>
      </c>
      <c r="K527" s="183">
        <f t="shared" si="54"/>
        <v>4.1870000000000003</v>
      </c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68"/>
      <c r="AD527" s="19"/>
      <c r="AE527" s="184"/>
      <c r="AF527" s="183" t="e">
        <f t="shared" si="55"/>
        <v>#NAME?</v>
      </c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68"/>
      <c r="AQ527" s="168"/>
      <c r="AR527" s="182"/>
      <c r="AS527" s="183"/>
      <c r="AT527" s="183"/>
      <c r="AU527" s="183"/>
      <c r="AW527" s="51"/>
      <c r="AX527" s="51"/>
      <c r="AY527" s="51"/>
      <c r="AZ527" s="51"/>
    </row>
    <row r="528" spans="1:52" s="158" customFormat="1" ht="15" customHeight="1" x14ac:dyDescent="0.3">
      <c r="A528" s="19"/>
      <c r="B528" s="182"/>
      <c r="C528" s="183">
        <f t="shared" si="50"/>
        <v>51.700000000000465</v>
      </c>
      <c r="D528" s="202" t="e">
        <f>15+[2]!STEPLOAD(5)</f>
        <v>#NAME?</v>
      </c>
      <c r="E528" s="183" t="e">
        <f t="shared" si="51"/>
        <v>#NAME?</v>
      </c>
      <c r="F528" s="183">
        <f t="shared" si="52"/>
        <v>0.5</v>
      </c>
      <c r="G528" s="183">
        <f>5</f>
        <v>5</v>
      </c>
      <c r="H528" s="183">
        <f>60</f>
        <v>60</v>
      </c>
      <c r="I528" s="183">
        <f t="shared" si="53"/>
        <v>0.9</v>
      </c>
      <c r="J528" s="183">
        <f>1</f>
        <v>1</v>
      </c>
      <c r="K528" s="183">
        <f t="shared" si="54"/>
        <v>4.1870000000000003</v>
      </c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68"/>
      <c r="AD528" s="19"/>
      <c r="AE528" s="184"/>
      <c r="AF528" s="183" t="e">
        <f t="shared" si="55"/>
        <v>#NAME?</v>
      </c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68"/>
      <c r="AQ528" s="168"/>
      <c r="AR528" s="182"/>
      <c r="AS528" s="183"/>
      <c r="AT528" s="183"/>
      <c r="AU528" s="183"/>
      <c r="AW528" s="51"/>
      <c r="AX528" s="51"/>
      <c r="AY528" s="51"/>
      <c r="AZ528" s="51"/>
    </row>
    <row r="529" spans="1:52" s="158" customFormat="1" ht="15" customHeight="1" x14ac:dyDescent="0.3">
      <c r="A529" s="19"/>
      <c r="B529" s="182"/>
      <c r="C529" s="183">
        <f t="shared" si="50"/>
        <v>51.800000000000466</v>
      </c>
      <c r="D529" s="202" t="e">
        <f>15+[2]!STEPLOAD(5)</f>
        <v>#NAME?</v>
      </c>
      <c r="E529" s="183" t="e">
        <f t="shared" si="51"/>
        <v>#NAME?</v>
      </c>
      <c r="F529" s="183">
        <f t="shared" si="52"/>
        <v>0.5</v>
      </c>
      <c r="G529" s="183">
        <f>5</f>
        <v>5</v>
      </c>
      <c r="H529" s="183">
        <f>60</f>
        <v>60</v>
      </c>
      <c r="I529" s="183">
        <f t="shared" si="53"/>
        <v>0.9</v>
      </c>
      <c r="J529" s="183">
        <f>1</f>
        <v>1</v>
      </c>
      <c r="K529" s="183">
        <f t="shared" si="54"/>
        <v>4.1870000000000003</v>
      </c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68"/>
      <c r="AD529" s="19"/>
      <c r="AE529" s="184"/>
      <c r="AF529" s="183" t="e">
        <f t="shared" si="55"/>
        <v>#NAME?</v>
      </c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68"/>
      <c r="AQ529" s="168"/>
      <c r="AR529" s="182"/>
      <c r="AS529" s="183"/>
      <c r="AT529" s="183"/>
      <c r="AU529" s="183"/>
      <c r="AW529" s="51"/>
      <c r="AX529" s="51"/>
      <c r="AY529" s="51"/>
      <c r="AZ529" s="51"/>
    </row>
    <row r="530" spans="1:52" s="158" customFormat="1" ht="15" customHeight="1" x14ac:dyDescent="0.3">
      <c r="A530" s="19"/>
      <c r="B530" s="182"/>
      <c r="C530" s="183">
        <f t="shared" si="50"/>
        <v>51.900000000000468</v>
      </c>
      <c r="D530" s="202" t="e">
        <f>15+[2]!STEPLOAD(5)</f>
        <v>#NAME?</v>
      </c>
      <c r="E530" s="183" t="e">
        <f t="shared" si="51"/>
        <v>#NAME?</v>
      </c>
      <c r="F530" s="183">
        <f t="shared" si="52"/>
        <v>0.5</v>
      </c>
      <c r="G530" s="183">
        <f>5</f>
        <v>5</v>
      </c>
      <c r="H530" s="183">
        <f>60</f>
        <v>60</v>
      </c>
      <c r="I530" s="183">
        <f t="shared" si="53"/>
        <v>0.9</v>
      </c>
      <c r="J530" s="183">
        <f>1</f>
        <v>1</v>
      </c>
      <c r="K530" s="183">
        <f t="shared" si="54"/>
        <v>4.1870000000000003</v>
      </c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68"/>
      <c r="AD530" s="19"/>
      <c r="AE530" s="184"/>
      <c r="AF530" s="183" t="e">
        <f t="shared" si="55"/>
        <v>#NAME?</v>
      </c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68"/>
      <c r="AQ530" s="168"/>
      <c r="AR530" s="182"/>
      <c r="AS530" s="183"/>
      <c r="AT530" s="183"/>
      <c r="AU530" s="183"/>
      <c r="AW530" s="51"/>
      <c r="AX530" s="51"/>
      <c r="AY530" s="51"/>
      <c r="AZ530" s="51"/>
    </row>
    <row r="531" spans="1:52" s="158" customFormat="1" ht="15" customHeight="1" x14ac:dyDescent="0.3">
      <c r="A531" s="19"/>
      <c r="B531" s="182"/>
      <c r="C531" s="183">
        <f t="shared" si="50"/>
        <v>52.000000000000469</v>
      </c>
      <c r="D531" s="202" t="e">
        <f>15+[2]!STEPLOAD(5)</f>
        <v>#NAME?</v>
      </c>
      <c r="E531" s="183" t="e">
        <f t="shared" si="51"/>
        <v>#NAME?</v>
      </c>
      <c r="F531" s="183">
        <f t="shared" si="52"/>
        <v>0.5</v>
      </c>
      <c r="G531" s="183">
        <f>5</f>
        <v>5</v>
      </c>
      <c r="H531" s="183">
        <f>60</f>
        <v>60</v>
      </c>
      <c r="I531" s="183">
        <f t="shared" si="53"/>
        <v>0.9</v>
      </c>
      <c r="J531" s="183">
        <f>1</f>
        <v>1</v>
      </c>
      <c r="K531" s="183">
        <f t="shared" si="54"/>
        <v>4.1870000000000003</v>
      </c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68"/>
      <c r="AD531" s="19"/>
      <c r="AE531" s="184"/>
      <c r="AF531" s="183" t="e">
        <f t="shared" si="55"/>
        <v>#NAME?</v>
      </c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68"/>
      <c r="AQ531" s="168"/>
      <c r="AR531" s="182"/>
      <c r="AS531" s="183"/>
      <c r="AT531" s="183"/>
      <c r="AU531" s="183"/>
      <c r="AW531" s="51"/>
      <c r="AX531" s="51"/>
      <c r="AY531" s="51"/>
      <c r="AZ531" s="51"/>
    </row>
    <row r="532" spans="1:52" s="158" customFormat="1" ht="15" customHeight="1" x14ac:dyDescent="0.3">
      <c r="A532" s="19"/>
      <c r="B532" s="182"/>
      <c r="C532" s="183">
        <f t="shared" si="50"/>
        <v>52.10000000000047</v>
      </c>
      <c r="D532" s="202" t="e">
        <f>15+[2]!STEPLOAD(5)</f>
        <v>#NAME?</v>
      </c>
      <c r="E532" s="183" t="e">
        <f t="shared" si="51"/>
        <v>#NAME?</v>
      </c>
      <c r="F532" s="183">
        <f t="shared" si="52"/>
        <v>0.5</v>
      </c>
      <c r="G532" s="183">
        <f>5</f>
        <v>5</v>
      </c>
      <c r="H532" s="183">
        <f>60</f>
        <v>60</v>
      </c>
      <c r="I532" s="183">
        <f t="shared" si="53"/>
        <v>0.9</v>
      </c>
      <c r="J532" s="183">
        <f>1</f>
        <v>1</v>
      </c>
      <c r="K532" s="183">
        <f t="shared" si="54"/>
        <v>4.1870000000000003</v>
      </c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68"/>
      <c r="AD532" s="19"/>
      <c r="AE532" s="184"/>
      <c r="AF532" s="183" t="e">
        <f t="shared" si="55"/>
        <v>#NAME?</v>
      </c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68"/>
      <c r="AQ532" s="168"/>
      <c r="AR532" s="182"/>
      <c r="AS532" s="183"/>
      <c r="AT532" s="183"/>
      <c r="AU532" s="183"/>
      <c r="AW532" s="51"/>
      <c r="AX532" s="51"/>
      <c r="AY532" s="51"/>
      <c r="AZ532" s="51"/>
    </row>
    <row r="533" spans="1:52" s="158" customFormat="1" ht="15" customHeight="1" x14ac:dyDescent="0.3">
      <c r="A533" s="19"/>
      <c r="B533" s="182"/>
      <c r="C533" s="183">
        <f t="shared" si="50"/>
        <v>52.200000000000472</v>
      </c>
      <c r="D533" s="202" t="e">
        <f>15+[2]!STEPLOAD(5)</f>
        <v>#NAME?</v>
      </c>
      <c r="E533" s="183" t="e">
        <f t="shared" si="51"/>
        <v>#NAME?</v>
      </c>
      <c r="F533" s="183">
        <f t="shared" si="52"/>
        <v>0.5</v>
      </c>
      <c r="G533" s="183">
        <f>5</f>
        <v>5</v>
      </c>
      <c r="H533" s="183">
        <f>60</f>
        <v>60</v>
      </c>
      <c r="I533" s="183">
        <f t="shared" si="53"/>
        <v>0.9</v>
      </c>
      <c r="J533" s="183">
        <f>1</f>
        <v>1</v>
      </c>
      <c r="K533" s="183">
        <f t="shared" si="54"/>
        <v>4.1870000000000003</v>
      </c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68"/>
      <c r="AD533" s="19"/>
      <c r="AE533" s="184"/>
      <c r="AF533" s="183" t="e">
        <f t="shared" si="55"/>
        <v>#NAME?</v>
      </c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68"/>
      <c r="AQ533" s="168"/>
      <c r="AR533" s="182"/>
      <c r="AS533" s="183"/>
      <c r="AT533" s="183"/>
      <c r="AU533" s="183"/>
      <c r="AW533" s="51"/>
      <c r="AX533" s="51"/>
      <c r="AY533" s="51"/>
      <c r="AZ533" s="51"/>
    </row>
    <row r="534" spans="1:52" s="158" customFormat="1" ht="15" customHeight="1" x14ac:dyDescent="0.3">
      <c r="A534" s="19"/>
      <c r="B534" s="182"/>
      <c r="C534" s="183">
        <f t="shared" si="50"/>
        <v>52.300000000000473</v>
      </c>
      <c r="D534" s="202" t="e">
        <f>15+[2]!STEPLOAD(5)</f>
        <v>#NAME?</v>
      </c>
      <c r="E534" s="183" t="e">
        <f t="shared" si="51"/>
        <v>#NAME?</v>
      </c>
      <c r="F534" s="183">
        <f t="shared" si="52"/>
        <v>0.5</v>
      </c>
      <c r="G534" s="183">
        <f>5</f>
        <v>5</v>
      </c>
      <c r="H534" s="183">
        <f>60</f>
        <v>60</v>
      </c>
      <c r="I534" s="183">
        <f t="shared" si="53"/>
        <v>0.9</v>
      </c>
      <c r="J534" s="183">
        <f>1</f>
        <v>1</v>
      </c>
      <c r="K534" s="183">
        <f t="shared" si="54"/>
        <v>4.1870000000000003</v>
      </c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68"/>
      <c r="AD534" s="19"/>
      <c r="AE534" s="184"/>
      <c r="AF534" s="183" t="e">
        <f t="shared" si="55"/>
        <v>#NAME?</v>
      </c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68"/>
      <c r="AQ534" s="168"/>
      <c r="AR534" s="182"/>
      <c r="AS534" s="183"/>
      <c r="AT534" s="183"/>
      <c r="AU534" s="183"/>
      <c r="AW534" s="51"/>
      <c r="AX534" s="51"/>
      <c r="AY534" s="51"/>
      <c r="AZ534" s="51"/>
    </row>
    <row r="535" spans="1:52" s="158" customFormat="1" ht="15" customHeight="1" x14ac:dyDescent="0.3">
      <c r="A535" s="19"/>
      <c r="B535" s="182"/>
      <c r="C535" s="183">
        <f t="shared" si="50"/>
        <v>52.400000000000475</v>
      </c>
      <c r="D535" s="202" t="e">
        <f>15+[2]!STEPLOAD(5)</f>
        <v>#NAME?</v>
      </c>
      <c r="E535" s="183" t="e">
        <f t="shared" si="51"/>
        <v>#NAME?</v>
      </c>
      <c r="F535" s="183">
        <f t="shared" si="52"/>
        <v>0.5</v>
      </c>
      <c r="G535" s="183">
        <f>5</f>
        <v>5</v>
      </c>
      <c r="H535" s="183">
        <f>60</f>
        <v>60</v>
      </c>
      <c r="I535" s="183">
        <f t="shared" si="53"/>
        <v>0.9</v>
      </c>
      <c r="J535" s="183">
        <f>1</f>
        <v>1</v>
      </c>
      <c r="K535" s="183">
        <f t="shared" si="54"/>
        <v>4.1870000000000003</v>
      </c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68"/>
      <c r="AD535" s="19"/>
      <c r="AE535" s="184"/>
      <c r="AF535" s="183" t="e">
        <f t="shared" si="55"/>
        <v>#NAME?</v>
      </c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68"/>
      <c r="AQ535" s="168"/>
      <c r="AR535" s="182"/>
      <c r="AS535" s="183"/>
      <c r="AT535" s="183"/>
      <c r="AU535" s="183"/>
      <c r="AW535" s="51"/>
      <c r="AX535" s="51"/>
      <c r="AY535" s="51"/>
      <c r="AZ535" s="51"/>
    </row>
    <row r="536" spans="1:52" s="158" customFormat="1" ht="15" customHeight="1" x14ac:dyDescent="0.3">
      <c r="A536" s="19"/>
      <c r="B536" s="182"/>
      <c r="C536" s="183">
        <f t="shared" si="50"/>
        <v>52.500000000000476</v>
      </c>
      <c r="D536" s="202" t="e">
        <f>15+[2]!STEPLOAD(5)</f>
        <v>#NAME?</v>
      </c>
      <c r="E536" s="183" t="e">
        <f t="shared" si="51"/>
        <v>#NAME?</v>
      </c>
      <c r="F536" s="183">
        <f t="shared" si="52"/>
        <v>0.5</v>
      </c>
      <c r="G536" s="183">
        <f>5</f>
        <v>5</v>
      </c>
      <c r="H536" s="183">
        <f>60</f>
        <v>60</v>
      </c>
      <c r="I536" s="183">
        <f t="shared" si="53"/>
        <v>0.9</v>
      </c>
      <c r="J536" s="183">
        <f>1</f>
        <v>1</v>
      </c>
      <c r="K536" s="183">
        <f t="shared" si="54"/>
        <v>4.1870000000000003</v>
      </c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68"/>
      <c r="AD536" s="19"/>
      <c r="AE536" s="184"/>
      <c r="AF536" s="183" t="e">
        <f t="shared" si="55"/>
        <v>#NAME?</v>
      </c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68"/>
      <c r="AQ536" s="168"/>
      <c r="AR536" s="182"/>
      <c r="AS536" s="183"/>
      <c r="AT536" s="183"/>
      <c r="AU536" s="183"/>
      <c r="AW536" s="51"/>
      <c r="AX536" s="51"/>
      <c r="AY536" s="51"/>
      <c r="AZ536" s="51"/>
    </row>
    <row r="537" spans="1:52" s="158" customFormat="1" ht="15" customHeight="1" x14ac:dyDescent="0.3">
      <c r="A537" s="19"/>
      <c r="B537" s="182"/>
      <c r="C537" s="183">
        <f t="shared" si="50"/>
        <v>52.600000000000477</v>
      </c>
      <c r="D537" s="202" t="e">
        <f>15+[2]!STEPLOAD(5)</f>
        <v>#NAME?</v>
      </c>
      <c r="E537" s="183" t="e">
        <f t="shared" si="51"/>
        <v>#NAME?</v>
      </c>
      <c r="F537" s="183">
        <f t="shared" si="52"/>
        <v>0.5</v>
      </c>
      <c r="G537" s="183">
        <f>5</f>
        <v>5</v>
      </c>
      <c r="H537" s="183">
        <f>60</f>
        <v>60</v>
      </c>
      <c r="I537" s="183">
        <f t="shared" si="53"/>
        <v>0.9</v>
      </c>
      <c r="J537" s="183">
        <f>1</f>
        <v>1</v>
      </c>
      <c r="K537" s="183">
        <f t="shared" si="54"/>
        <v>4.1870000000000003</v>
      </c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68"/>
      <c r="AD537" s="19"/>
      <c r="AE537" s="184"/>
      <c r="AF537" s="183" t="e">
        <f t="shared" si="55"/>
        <v>#NAME?</v>
      </c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68"/>
      <c r="AQ537" s="168"/>
      <c r="AR537" s="182"/>
      <c r="AS537" s="183"/>
      <c r="AT537" s="183"/>
      <c r="AU537" s="183"/>
      <c r="AW537" s="51"/>
      <c r="AX537" s="51"/>
      <c r="AY537" s="51"/>
      <c r="AZ537" s="51"/>
    </row>
    <row r="538" spans="1:52" s="158" customFormat="1" ht="15" customHeight="1" x14ac:dyDescent="0.3">
      <c r="A538" s="19"/>
      <c r="B538" s="182"/>
      <c r="C538" s="183">
        <f t="shared" si="50"/>
        <v>52.700000000000479</v>
      </c>
      <c r="D538" s="202" t="e">
        <f>15+[2]!STEPLOAD(5)</f>
        <v>#NAME?</v>
      </c>
      <c r="E538" s="183" t="e">
        <f t="shared" si="51"/>
        <v>#NAME?</v>
      </c>
      <c r="F538" s="183">
        <f t="shared" si="52"/>
        <v>0.5</v>
      </c>
      <c r="G538" s="183">
        <f>5</f>
        <v>5</v>
      </c>
      <c r="H538" s="183">
        <f>60</f>
        <v>60</v>
      </c>
      <c r="I538" s="183">
        <f t="shared" si="53"/>
        <v>0.9</v>
      </c>
      <c r="J538" s="183">
        <f>1</f>
        <v>1</v>
      </c>
      <c r="K538" s="183">
        <f t="shared" si="54"/>
        <v>4.1870000000000003</v>
      </c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68"/>
      <c r="AD538" s="19"/>
      <c r="AE538" s="184"/>
      <c r="AF538" s="183" t="e">
        <f t="shared" si="55"/>
        <v>#NAME?</v>
      </c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68"/>
      <c r="AQ538" s="168"/>
      <c r="AR538" s="182"/>
      <c r="AS538" s="183"/>
      <c r="AT538" s="183"/>
      <c r="AU538" s="183"/>
      <c r="AW538" s="51"/>
      <c r="AX538" s="51"/>
      <c r="AY538" s="51"/>
      <c r="AZ538" s="51"/>
    </row>
    <row r="539" spans="1:52" s="158" customFormat="1" ht="15" customHeight="1" x14ac:dyDescent="0.3">
      <c r="A539" s="19"/>
      <c r="B539" s="182"/>
      <c r="C539" s="183">
        <f t="shared" si="50"/>
        <v>52.80000000000048</v>
      </c>
      <c r="D539" s="202" t="e">
        <f>15+[2]!STEPLOAD(5)</f>
        <v>#NAME?</v>
      </c>
      <c r="E539" s="183" t="e">
        <f t="shared" si="51"/>
        <v>#NAME?</v>
      </c>
      <c r="F539" s="183">
        <f t="shared" si="52"/>
        <v>0.5</v>
      </c>
      <c r="G539" s="183">
        <f>5</f>
        <v>5</v>
      </c>
      <c r="H539" s="183">
        <f>60</f>
        <v>60</v>
      </c>
      <c r="I539" s="183">
        <f t="shared" si="53"/>
        <v>0.9</v>
      </c>
      <c r="J539" s="183">
        <f>1</f>
        <v>1</v>
      </c>
      <c r="K539" s="183">
        <f t="shared" si="54"/>
        <v>4.1870000000000003</v>
      </c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68"/>
      <c r="AD539" s="19"/>
      <c r="AE539" s="184"/>
      <c r="AF539" s="183" t="e">
        <f t="shared" si="55"/>
        <v>#NAME?</v>
      </c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68"/>
      <c r="AQ539" s="168"/>
      <c r="AR539" s="182"/>
      <c r="AS539" s="183"/>
      <c r="AT539" s="183"/>
      <c r="AU539" s="183"/>
      <c r="AW539" s="51"/>
      <c r="AX539" s="51"/>
      <c r="AY539" s="51"/>
      <c r="AZ539" s="51"/>
    </row>
    <row r="540" spans="1:52" s="158" customFormat="1" ht="15" customHeight="1" x14ac:dyDescent="0.3">
      <c r="A540" s="19"/>
      <c r="B540" s="182"/>
      <c r="C540" s="183">
        <f t="shared" si="50"/>
        <v>52.900000000000482</v>
      </c>
      <c r="D540" s="202" t="e">
        <f>15+[2]!STEPLOAD(5)</f>
        <v>#NAME?</v>
      </c>
      <c r="E540" s="183" t="e">
        <f t="shared" si="51"/>
        <v>#NAME?</v>
      </c>
      <c r="F540" s="183">
        <f t="shared" si="52"/>
        <v>0.5</v>
      </c>
      <c r="G540" s="183">
        <f>5</f>
        <v>5</v>
      </c>
      <c r="H540" s="183">
        <f>60</f>
        <v>60</v>
      </c>
      <c r="I540" s="183">
        <f t="shared" si="53"/>
        <v>0.9</v>
      </c>
      <c r="J540" s="183">
        <f>1</f>
        <v>1</v>
      </c>
      <c r="K540" s="183">
        <f t="shared" si="54"/>
        <v>4.1870000000000003</v>
      </c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68"/>
      <c r="AD540" s="19"/>
      <c r="AE540" s="184"/>
      <c r="AF540" s="183" t="e">
        <f t="shared" si="55"/>
        <v>#NAME?</v>
      </c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68"/>
      <c r="AQ540" s="168"/>
      <c r="AR540" s="182"/>
      <c r="AS540" s="183"/>
      <c r="AT540" s="183"/>
      <c r="AU540" s="183"/>
      <c r="AW540" s="51"/>
      <c r="AX540" s="51"/>
      <c r="AY540" s="51"/>
      <c r="AZ540" s="51"/>
    </row>
    <row r="541" spans="1:52" s="158" customFormat="1" ht="15" customHeight="1" x14ac:dyDescent="0.3">
      <c r="A541" s="19"/>
      <c r="B541" s="182"/>
      <c r="C541" s="183">
        <f t="shared" si="50"/>
        <v>53.000000000000483</v>
      </c>
      <c r="D541" s="202" t="e">
        <f>15+[2]!STEPLOAD(5)</f>
        <v>#NAME?</v>
      </c>
      <c r="E541" s="183" t="e">
        <f t="shared" si="51"/>
        <v>#NAME?</v>
      </c>
      <c r="F541" s="183">
        <f t="shared" si="52"/>
        <v>0.5</v>
      </c>
      <c r="G541" s="183">
        <f>5</f>
        <v>5</v>
      </c>
      <c r="H541" s="183">
        <f>60</f>
        <v>60</v>
      </c>
      <c r="I541" s="183">
        <f t="shared" si="53"/>
        <v>0.9</v>
      </c>
      <c r="J541" s="183">
        <f>1</f>
        <v>1</v>
      </c>
      <c r="K541" s="183">
        <f t="shared" si="54"/>
        <v>4.1870000000000003</v>
      </c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68"/>
      <c r="AD541" s="19"/>
      <c r="AE541" s="184"/>
      <c r="AF541" s="183" t="e">
        <f t="shared" si="55"/>
        <v>#NAME?</v>
      </c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68"/>
      <c r="AQ541" s="168"/>
      <c r="AR541" s="182"/>
      <c r="AS541" s="183"/>
      <c r="AT541" s="183"/>
      <c r="AU541" s="183"/>
      <c r="AW541" s="51"/>
      <c r="AX541" s="51"/>
      <c r="AY541" s="51"/>
      <c r="AZ541" s="51"/>
    </row>
    <row r="542" spans="1:52" s="158" customFormat="1" ht="15" customHeight="1" x14ac:dyDescent="0.3">
      <c r="A542" s="19"/>
      <c r="B542" s="182"/>
      <c r="C542" s="183">
        <f t="shared" si="50"/>
        <v>53.100000000000485</v>
      </c>
      <c r="D542" s="202" t="e">
        <f>15+[2]!STEPLOAD(5)</f>
        <v>#NAME?</v>
      </c>
      <c r="E542" s="183" t="e">
        <f t="shared" si="51"/>
        <v>#NAME?</v>
      </c>
      <c r="F542" s="183">
        <f t="shared" si="52"/>
        <v>0.5</v>
      </c>
      <c r="G542" s="183">
        <f>5</f>
        <v>5</v>
      </c>
      <c r="H542" s="183">
        <f>60</f>
        <v>60</v>
      </c>
      <c r="I542" s="183">
        <f t="shared" si="53"/>
        <v>0.9</v>
      </c>
      <c r="J542" s="183">
        <f>1</f>
        <v>1</v>
      </c>
      <c r="K542" s="183">
        <f t="shared" si="54"/>
        <v>4.1870000000000003</v>
      </c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68"/>
      <c r="AD542" s="19"/>
      <c r="AE542" s="184"/>
      <c r="AF542" s="183" t="e">
        <f t="shared" si="55"/>
        <v>#NAME?</v>
      </c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68"/>
      <c r="AQ542" s="168"/>
      <c r="AR542" s="182"/>
      <c r="AS542" s="183"/>
      <c r="AT542" s="183"/>
      <c r="AU542" s="183"/>
      <c r="AW542" s="51"/>
      <c r="AX542" s="51"/>
      <c r="AY542" s="51"/>
      <c r="AZ542" s="51"/>
    </row>
    <row r="543" spans="1:52" s="158" customFormat="1" ht="15" customHeight="1" x14ac:dyDescent="0.3">
      <c r="A543" s="19"/>
      <c r="B543" s="182"/>
      <c r="C543" s="183">
        <f t="shared" si="50"/>
        <v>53.200000000000486</v>
      </c>
      <c r="D543" s="202" t="e">
        <f>15+[2]!STEPLOAD(5)</f>
        <v>#NAME?</v>
      </c>
      <c r="E543" s="183" t="e">
        <f t="shared" si="51"/>
        <v>#NAME?</v>
      </c>
      <c r="F543" s="183">
        <f t="shared" si="52"/>
        <v>0.5</v>
      </c>
      <c r="G543" s="183">
        <f>5</f>
        <v>5</v>
      </c>
      <c r="H543" s="183">
        <f>60</f>
        <v>60</v>
      </c>
      <c r="I543" s="183">
        <f t="shared" si="53"/>
        <v>0.9</v>
      </c>
      <c r="J543" s="183">
        <f>1</f>
        <v>1</v>
      </c>
      <c r="K543" s="183">
        <f t="shared" si="54"/>
        <v>4.1870000000000003</v>
      </c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68"/>
      <c r="AD543" s="19"/>
      <c r="AE543" s="184"/>
      <c r="AF543" s="183" t="e">
        <f t="shared" si="55"/>
        <v>#NAME?</v>
      </c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68"/>
      <c r="AQ543" s="168"/>
      <c r="AR543" s="182"/>
      <c r="AS543" s="183"/>
      <c r="AT543" s="183"/>
      <c r="AU543" s="183"/>
      <c r="AW543" s="51"/>
      <c r="AX543" s="51"/>
      <c r="AY543" s="51"/>
      <c r="AZ543" s="51"/>
    </row>
    <row r="544" spans="1:52" s="158" customFormat="1" ht="15" customHeight="1" x14ac:dyDescent="0.3">
      <c r="A544" s="19"/>
      <c r="B544" s="182"/>
      <c r="C544" s="183">
        <f t="shared" si="50"/>
        <v>53.300000000000487</v>
      </c>
      <c r="D544" s="202" t="e">
        <f>15+[2]!STEPLOAD(5)</f>
        <v>#NAME?</v>
      </c>
      <c r="E544" s="183" t="e">
        <f t="shared" si="51"/>
        <v>#NAME?</v>
      </c>
      <c r="F544" s="183">
        <f t="shared" si="52"/>
        <v>0.5</v>
      </c>
      <c r="G544" s="183">
        <f>5</f>
        <v>5</v>
      </c>
      <c r="H544" s="183">
        <f>60</f>
        <v>60</v>
      </c>
      <c r="I544" s="183">
        <f t="shared" si="53"/>
        <v>0.9</v>
      </c>
      <c r="J544" s="183">
        <f>1</f>
        <v>1</v>
      </c>
      <c r="K544" s="183">
        <f t="shared" si="54"/>
        <v>4.1870000000000003</v>
      </c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68"/>
      <c r="AD544" s="19"/>
      <c r="AE544" s="184"/>
      <c r="AF544" s="183" t="e">
        <f t="shared" si="55"/>
        <v>#NAME?</v>
      </c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68"/>
      <c r="AQ544" s="168"/>
      <c r="AR544" s="182"/>
      <c r="AS544" s="183"/>
      <c r="AT544" s="183"/>
      <c r="AU544" s="183"/>
      <c r="AW544" s="51"/>
      <c r="AX544" s="51"/>
      <c r="AY544" s="51"/>
      <c r="AZ544" s="51"/>
    </row>
    <row r="545" spans="1:52" s="158" customFormat="1" ht="15" customHeight="1" x14ac:dyDescent="0.3">
      <c r="A545" s="19"/>
      <c r="B545" s="182"/>
      <c r="C545" s="183">
        <f t="shared" si="50"/>
        <v>53.400000000000489</v>
      </c>
      <c r="D545" s="202" t="e">
        <f>15+[2]!STEPLOAD(5)</f>
        <v>#NAME?</v>
      </c>
      <c r="E545" s="183" t="e">
        <f t="shared" si="51"/>
        <v>#NAME?</v>
      </c>
      <c r="F545" s="183">
        <f t="shared" si="52"/>
        <v>0.5</v>
      </c>
      <c r="G545" s="183">
        <f>5</f>
        <v>5</v>
      </c>
      <c r="H545" s="183">
        <f>60</f>
        <v>60</v>
      </c>
      <c r="I545" s="183">
        <f t="shared" si="53"/>
        <v>0.9</v>
      </c>
      <c r="J545" s="183">
        <f>1</f>
        <v>1</v>
      </c>
      <c r="K545" s="183">
        <f t="shared" si="54"/>
        <v>4.1870000000000003</v>
      </c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68"/>
      <c r="AD545" s="19"/>
      <c r="AE545" s="184"/>
      <c r="AF545" s="183" t="e">
        <f t="shared" si="55"/>
        <v>#NAME?</v>
      </c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68"/>
      <c r="AQ545" s="168"/>
      <c r="AR545" s="182"/>
      <c r="AS545" s="183"/>
      <c r="AT545" s="183"/>
      <c r="AU545" s="183"/>
      <c r="AW545" s="51"/>
      <c r="AX545" s="51"/>
      <c r="AY545" s="51"/>
      <c r="AZ545" s="51"/>
    </row>
    <row r="546" spans="1:52" s="158" customFormat="1" ht="15" customHeight="1" x14ac:dyDescent="0.3">
      <c r="A546" s="19"/>
      <c r="B546" s="182"/>
      <c r="C546" s="183">
        <f t="shared" si="50"/>
        <v>53.50000000000049</v>
      </c>
      <c r="D546" s="202" t="e">
        <f>15+[2]!STEPLOAD(5)</f>
        <v>#NAME?</v>
      </c>
      <c r="E546" s="183" t="e">
        <f t="shared" si="51"/>
        <v>#NAME?</v>
      </c>
      <c r="F546" s="183">
        <f t="shared" si="52"/>
        <v>0.5</v>
      </c>
      <c r="G546" s="183">
        <f>5</f>
        <v>5</v>
      </c>
      <c r="H546" s="183">
        <f>60</f>
        <v>60</v>
      </c>
      <c r="I546" s="183">
        <f t="shared" si="53"/>
        <v>0.9</v>
      </c>
      <c r="J546" s="183">
        <f>1</f>
        <v>1</v>
      </c>
      <c r="K546" s="183">
        <f t="shared" si="54"/>
        <v>4.1870000000000003</v>
      </c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68"/>
      <c r="AD546" s="19"/>
      <c r="AE546" s="184"/>
      <c r="AF546" s="183" t="e">
        <f t="shared" si="55"/>
        <v>#NAME?</v>
      </c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68"/>
      <c r="AQ546" s="168"/>
      <c r="AR546" s="182"/>
      <c r="AS546" s="183"/>
      <c r="AT546" s="183"/>
      <c r="AU546" s="183"/>
      <c r="AW546" s="51"/>
      <c r="AX546" s="51"/>
      <c r="AY546" s="51"/>
      <c r="AZ546" s="51"/>
    </row>
    <row r="547" spans="1:52" s="158" customFormat="1" ht="15" customHeight="1" x14ac:dyDescent="0.3">
      <c r="A547" s="19"/>
      <c r="B547" s="182"/>
      <c r="C547" s="183">
        <f t="shared" si="50"/>
        <v>53.600000000000492</v>
      </c>
      <c r="D547" s="202" t="e">
        <f>15+[2]!STEPLOAD(5)</f>
        <v>#NAME?</v>
      </c>
      <c r="E547" s="183" t="e">
        <f t="shared" si="51"/>
        <v>#NAME?</v>
      </c>
      <c r="F547" s="183">
        <f t="shared" si="52"/>
        <v>0.5</v>
      </c>
      <c r="G547" s="183">
        <f>5</f>
        <v>5</v>
      </c>
      <c r="H547" s="183">
        <f>60</f>
        <v>60</v>
      </c>
      <c r="I547" s="183">
        <f t="shared" si="53"/>
        <v>0.9</v>
      </c>
      <c r="J547" s="183">
        <f>1</f>
        <v>1</v>
      </c>
      <c r="K547" s="183">
        <f t="shared" si="54"/>
        <v>4.1870000000000003</v>
      </c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68"/>
      <c r="AD547" s="19"/>
      <c r="AE547" s="184"/>
      <c r="AF547" s="183" t="e">
        <f t="shared" si="55"/>
        <v>#NAME?</v>
      </c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68"/>
      <c r="AQ547" s="168"/>
      <c r="AR547" s="182"/>
      <c r="AS547" s="183"/>
      <c r="AT547" s="183"/>
      <c r="AU547" s="183"/>
      <c r="AW547" s="51"/>
      <c r="AX547" s="51"/>
      <c r="AY547" s="51"/>
      <c r="AZ547" s="51"/>
    </row>
    <row r="548" spans="1:52" s="158" customFormat="1" ht="15" customHeight="1" x14ac:dyDescent="0.3">
      <c r="A548" s="19"/>
      <c r="B548" s="182"/>
      <c r="C548" s="183">
        <f t="shared" si="50"/>
        <v>53.700000000000493</v>
      </c>
      <c r="D548" s="202" t="e">
        <f>15+[2]!STEPLOAD(5)</f>
        <v>#NAME?</v>
      </c>
      <c r="E548" s="183" t="e">
        <f t="shared" si="51"/>
        <v>#NAME?</v>
      </c>
      <c r="F548" s="183">
        <f t="shared" si="52"/>
        <v>0.5</v>
      </c>
      <c r="G548" s="183">
        <f>5</f>
        <v>5</v>
      </c>
      <c r="H548" s="183">
        <f>60</f>
        <v>60</v>
      </c>
      <c r="I548" s="183">
        <f t="shared" si="53"/>
        <v>0.9</v>
      </c>
      <c r="J548" s="183">
        <f>1</f>
        <v>1</v>
      </c>
      <c r="K548" s="183">
        <f t="shared" si="54"/>
        <v>4.1870000000000003</v>
      </c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68"/>
      <c r="AD548" s="19"/>
      <c r="AE548" s="184"/>
      <c r="AF548" s="183" t="e">
        <f t="shared" si="55"/>
        <v>#NAME?</v>
      </c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68"/>
      <c r="AQ548" s="168"/>
      <c r="AR548" s="182"/>
      <c r="AS548" s="183"/>
      <c r="AT548" s="183"/>
      <c r="AU548" s="183"/>
      <c r="AW548" s="51"/>
      <c r="AX548" s="51"/>
      <c r="AY548" s="51"/>
      <c r="AZ548" s="51"/>
    </row>
    <row r="549" spans="1:52" s="158" customFormat="1" ht="15" customHeight="1" x14ac:dyDescent="0.3">
      <c r="A549" s="19"/>
      <c r="B549" s="182"/>
      <c r="C549" s="183">
        <f t="shared" si="50"/>
        <v>53.800000000000495</v>
      </c>
      <c r="D549" s="202" t="e">
        <f>15+[2]!STEPLOAD(5)</f>
        <v>#NAME?</v>
      </c>
      <c r="E549" s="183" t="e">
        <f t="shared" si="51"/>
        <v>#NAME?</v>
      </c>
      <c r="F549" s="183">
        <f t="shared" si="52"/>
        <v>0.5</v>
      </c>
      <c r="G549" s="183">
        <f>5</f>
        <v>5</v>
      </c>
      <c r="H549" s="183">
        <f>60</f>
        <v>60</v>
      </c>
      <c r="I549" s="183">
        <f t="shared" si="53"/>
        <v>0.9</v>
      </c>
      <c r="J549" s="183">
        <f>1</f>
        <v>1</v>
      </c>
      <c r="K549" s="183">
        <f t="shared" si="54"/>
        <v>4.1870000000000003</v>
      </c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68"/>
      <c r="AD549" s="19"/>
      <c r="AE549" s="184"/>
      <c r="AF549" s="183" t="e">
        <f t="shared" si="55"/>
        <v>#NAME?</v>
      </c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68"/>
      <c r="AQ549" s="168"/>
      <c r="AR549" s="182"/>
      <c r="AS549" s="183"/>
      <c r="AT549" s="183"/>
      <c r="AU549" s="183"/>
      <c r="AW549" s="51"/>
      <c r="AX549" s="51"/>
      <c r="AY549" s="51"/>
      <c r="AZ549" s="51"/>
    </row>
    <row r="550" spans="1:52" s="158" customFormat="1" ht="15" customHeight="1" x14ac:dyDescent="0.3">
      <c r="A550" s="19"/>
      <c r="B550" s="182"/>
      <c r="C550" s="183">
        <f t="shared" si="50"/>
        <v>53.900000000000496</v>
      </c>
      <c r="D550" s="202" t="e">
        <f>15+[2]!STEPLOAD(5)</f>
        <v>#NAME?</v>
      </c>
      <c r="E550" s="183" t="e">
        <f t="shared" si="51"/>
        <v>#NAME?</v>
      </c>
      <c r="F550" s="183">
        <f t="shared" si="52"/>
        <v>0.5</v>
      </c>
      <c r="G550" s="183">
        <f>5</f>
        <v>5</v>
      </c>
      <c r="H550" s="183">
        <f>60</f>
        <v>60</v>
      </c>
      <c r="I550" s="183">
        <f t="shared" si="53"/>
        <v>0.9</v>
      </c>
      <c r="J550" s="183">
        <f>1</f>
        <v>1</v>
      </c>
      <c r="K550" s="183">
        <f t="shared" si="54"/>
        <v>4.1870000000000003</v>
      </c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68"/>
      <c r="AD550" s="19"/>
      <c r="AE550" s="184"/>
      <c r="AF550" s="183" t="e">
        <f t="shared" si="55"/>
        <v>#NAME?</v>
      </c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68"/>
      <c r="AQ550" s="168"/>
      <c r="AR550" s="182"/>
      <c r="AS550" s="183"/>
      <c r="AT550" s="183"/>
      <c r="AU550" s="183"/>
      <c r="AW550" s="51"/>
      <c r="AX550" s="51"/>
      <c r="AY550" s="51"/>
      <c r="AZ550" s="51"/>
    </row>
    <row r="551" spans="1:52" s="158" customFormat="1" ht="15" customHeight="1" x14ac:dyDescent="0.3">
      <c r="A551" s="19"/>
      <c r="B551" s="182"/>
      <c r="C551" s="183">
        <f t="shared" si="50"/>
        <v>54.000000000000497</v>
      </c>
      <c r="D551" s="202" t="e">
        <f>15+[2]!STEPLOAD(5)</f>
        <v>#NAME?</v>
      </c>
      <c r="E551" s="183" t="e">
        <f t="shared" si="51"/>
        <v>#NAME?</v>
      </c>
      <c r="F551" s="183">
        <f t="shared" si="52"/>
        <v>0.5</v>
      </c>
      <c r="G551" s="183">
        <f>5</f>
        <v>5</v>
      </c>
      <c r="H551" s="183">
        <f>60</f>
        <v>60</v>
      </c>
      <c r="I551" s="183">
        <f t="shared" si="53"/>
        <v>0.9</v>
      </c>
      <c r="J551" s="183">
        <f>1</f>
        <v>1</v>
      </c>
      <c r="K551" s="183">
        <f t="shared" si="54"/>
        <v>4.1870000000000003</v>
      </c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68"/>
      <c r="AD551" s="19"/>
      <c r="AE551" s="184"/>
      <c r="AF551" s="183" t="e">
        <f t="shared" si="55"/>
        <v>#NAME?</v>
      </c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68"/>
      <c r="AQ551" s="168"/>
      <c r="AR551" s="182"/>
      <c r="AS551" s="183"/>
      <c r="AT551" s="183"/>
      <c r="AU551" s="183"/>
      <c r="AW551" s="51"/>
      <c r="AX551" s="51"/>
      <c r="AY551" s="51"/>
      <c r="AZ551" s="51"/>
    </row>
    <row r="552" spans="1:52" s="158" customFormat="1" ht="15" customHeight="1" x14ac:dyDescent="0.3">
      <c r="A552" s="19"/>
      <c r="B552" s="182"/>
      <c r="C552" s="183">
        <f t="shared" si="50"/>
        <v>54.100000000000499</v>
      </c>
      <c r="D552" s="202" t="e">
        <f>15+[2]!STEPLOAD(5)</f>
        <v>#NAME?</v>
      </c>
      <c r="E552" s="183" t="e">
        <f t="shared" si="51"/>
        <v>#NAME?</v>
      </c>
      <c r="F552" s="183">
        <f t="shared" si="52"/>
        <v>0.5</v>
      </c>
      <c r="G552" s="183">
        <f>5</f>
        <v>5</v>
      </c>
      <c r="H552" s="183">
        <f>60</f>
        <v>60</v>
      </c>
      <c r="I552" s="183">
        <f t="shared" si="53"/>
        <v>0.9</v>
      </c>
      <c r="J552" s="183">
        <f>1</f>
        <v>1</v>
      </c>
      <c r="K552" s="183">
        <f t="shared" si="54"/>
        <v>4.1870000000000003</v>
      </c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68"/>
      <c r="AD552" s="19"/>
      <c r="AE552" s="184"/>
      <c r="AF552" s="183" t="e">
        <f t="shared" si="55"/>
        <v>#NAME?</v>
      </c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68"/>
      <c r="AQ552" s="168"/>
      <c r="AR552" s="182"/>
      <c r="AS552" s="183"/>
      <c r="AT552" s="183"/>
      <c r="AU552" s="183"/>
      <c r="AW552" s="51"/>
      <c r="AX552" s="51"/>
      <c r="AY552" s="51"/>
      <c r="AZ552" s="51"/>
    </row>
    <row r="553" spans="1:52" s="158" customFormat="1" ht="15" customHeight="1" x14ac:dyDescent="0.3">
      <c r="A553" s="19"/>
      <c r="B553" s="182"/>
      <c r="C553" s="183">
        <f t="shared" si="50"/>
        <v>54.2000000000005</v>
      </c>
      <c r="D553" s="202" t="e">
        <f>15+[2]!STEPLOAD(5)</f>
        <v>#NAME?</v>
      </c>
      <c r="E553" s="183" t="e">
        <f t="shared" si="51"/>
        <v>#NAME?</v>
      </c>
      <c r="F553" s="183">
        <f t="shared" si="52"/>
        <v>0.5</v>
      </c>
      <c r="G553" s="183">
        <f>5</f>
        <v>5</v>
      </c>
      <c r="H553" s="183">
        <f>60</f>
        <v>60</v>
      </c>
      <c r="I553" s="183">
        <f t="shared" si="53"/>
        <v>0.9</v>
      </c>
      <c r="J553" s="183">
        <f>1</f>
        <v>1</v>
      </c>
      <c r="K553" s="183">
        <f t="shared" si="54"/>
        <v>4.1870000000000003</v>
      </c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68"/>
      <c r="AD553" s="19"/>
      <c r="AE553" s="184"/>
      <c r="AF553" s="183" t="e">
        <f t="shared" si="55"/>
        <v>#NAME?</v>
      </c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68"/>
      <c r="AQ553" s="168"/>
      <c r="AR553" s="182"/>
      <c r="AS553" s="183"/>
      <c r="AT553" s="183"/>
      <c r="AU553" s="183"/>
      <c r="AW553" s="51"/>
      <c r="AX553" s="51"/>
      <c r="AY553" s="51"/>
      <c r="AZ553" s="51"/>
    </row>
    <row r="554" spans="1:52" s="158" customFormat="1" ht="15" customHeight="1" x14ac:dyDescent="0.3">
      <c r="A554" s="19"/>
      <c r="B554" s="182"/>
      <c r="C554" s="183">
        <f t="shared" si="50"/>
        <v>54.300000000000502</v>
      </c>
      <c r="D554" s="202" t="e">
        <f>15+[2]!STEPLOAD(5)</f>
        <v>#NAME?</v>
      </c>
      <c r="E554" s="183" t="e">
        <f t="shared" si="51"/>
        <v>#NAME?</v>
      </c>
      <c r="F554" s="183">
        <f t="shared" si="52"/>
        <v>0.5</v>
      </c>
      <c r="G554" s="183">
        <f>5</f>
        <v>5</v>
      </c>
      <c r="H554" s="183">
        <f>60</f>
        <v>60</v>
      </c>
      <c r="I554" s="183">
        <f t="shared" si="53"/>
        <v>0.9</v>
      </c>
      <c r="J554" s="183">
        <f>1</f>
        <v>1</v>
      </c>
      <c r="K554" s="183">
        <f t="shared" si="54"/>
        <v>4.1870000000000003</v>
      </c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68"/>
      <c r="AD554" s="19"/>
      <c r="AE554" s="184"/>
      <c r="AF554" s="183" t="e">
        <f t="shared" si="55"/>
        <v>#NAME?</v>
      </c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68"/>
      <c r="AQ554" s="168"/>
      <c r="AR554" s="182"/>
      <c r="AS554" s="183"/>
      <c r="AT554" s="183"/>
      <c r="AU554" s="183"/>
      <c r="AW554" s="51"/>
      <c r="AX554" s="51"/>
      <c r="AY554" s="51"/>
      <c r="AZ554" s="51"/>
    </row>
    <row r="555" spans="1:52" s="158" customFormat="1" ht="15" customHeight="1" x14ac:dyDescent="0.3">
      <c r="A555" s="19"/>
      <c r="B555" s="182"/>
      <c r="C555" s="183">
        <f t="shared" si="50"/>
        <v>54.400000000000503</v>
      </c>
      <c r="D555" s="202" t="e">
        <f>15+[2]!STEPLOAD(5)</f>
        <v>#NAME?</v>
      </c>
      <c r="E555" s="183" t="e">
        <f t="shared" si="51"/>
        <v>#NAME?</v>
      </c>
      <c r="F555" s="183">
        <f t="shared" si="52"/>
        <v>0.5</v>
      </c>
      <c r="G555" s="183">
        <f>5</f>
        <v>5</v>
      </c>
      <c r="H555" s="183">
        <f>60</f>
        <v>60</v>
      </c>
      <c r="I555" s="183">
        <f t="shared" si="53"/>
        <v>0.9</v>
      </c>
      <c r="J555" s="183">
        <f>1</f>
        <v>1</v>
      </c>
      <c r="K555" s="183">
        <f t="shared" si="54"/>
        <v>4.1870000000000003</v>
      </c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68"/>
      <c r="AD555" s="19"/>
      <c r="AE555" s="184"/>
      <c r="AF555" s="183" t="e">
        <f t="shared" si="55"/>
        <v>#NAME?</v>
      </c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68"/>
      <c r="AQ555" s="168"/>
      <c r="AR555" s="182"/>
      <c r="AS555" s="183"/>
      <c r="AT555" s="183"/>
      <c r="AU555" s="183"/>
      <c r="AW555" s="51"/>
      <c r="AX555" s="51"/>
      <c r="AY555" s="51"/>
      <c r="AZ555" s="51"/>
    </row>
    <row r="556" spans="1:52" s="158" customFormat="1" ht="15" customHeight="1" x14ac:dyDescent="0.3">
      <c r="A556" s="19"/>
      <c r="B556" s="182"/>
      <c r="C556" s="183">
        <f t="shared" si="50"/>
        <v>54.500000000000504</v>
      </c>
      <c r="D556" s="202" t="e">
        <f>15+[2]!STEPLOAD(5)</f>
        <v>#NAME?</v>
      </c>
      <c r="E556" s="183" t="e">
        <f t="shared" si="51"/>
        <v>#NAME?</v>
      </c>
      <c r="F556" s="183">
        <f t="shared" si="52"/>
        <v>0.5</v>
      </c>
      <c r="G556" s="183">
        <f>5</f>
        <v>5</v>
      </c>
      <c r="H556" s="183">
        <f>60</f>
        <v>60</v>
      </c>
      <c r="I556" s="183">
        <f t="shared" si="53"/>
        <v>0.9</v>
      </c>
      <c r="J556" s="183">
        <f>1</f>
        <v>1</v>
      </c>
      <c r="K556" s="183">
        <f t="shared" si="54"/>
        <v>4.1870000000000003</v>
      </c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68"/>
      <c r="AD556" s="19"/>
      <c r="AE556" s="184"/>
      <c r="AF556" s="183" t="e">
        <f t="shared" si="55"/>
        <v>#NAME?</v>
      </c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68"/>
      <c r="AQ556" s="168"/>
      <c r="AR556" s="182"/>
      <c r="AS556" s="183"/>
      <c r="AT556" s="183"/>
      <c r="AU556" s="183"/>
      <c r="AW556" s="51"/>
      <c r="AX556" s="51"/>
      <c r="AY556" s="51"/>
      <c r="AZ556" s="51"/>
    </row>
    <row r="557" spans="1:52" s="158" customFormat="1" ht="15" customHeight="1" x14ac:dyDescent="0.3">
      <c r="A557" s="19"/>
      <c r="B557" s="182"/>
      <c r="C557" s="183">
        <f t="shared" si="50"/>
        <v>54.600000000000506</v>
      </c>
      <c r="D557" s="202" t="e">
        <f>15+[2]!STEPLOAD(5)</f>
        <v>#NAME?</v>
      </c>
      <c r="E557" s="183" t="e">
        <f t="shared" si="51"/>
        <v>#NAME?</v>
      </c>
      <c r="F557" s="183">
        <f t="shared" si="52"/>
        <v>0.5</v>
      </c>
      <c r="G557" s="183">
        <f>5</f>
        <v>5</v>
      </c>
      <c r="H557" s="183">
        <f>60</f>
        <v>60</v>
      </c>
      <c r="I557" s="183">
        <f t="shared" si="53"/>
        <v>0.9</v>
      </c>
      <c r="J557" s="183">
        <f>1</f>
        <v>1</v>
      </c>
      <c r="K557" s="183">
        <f t="shared" si="54"/>
        <v>4.1870000000000003</v>
      </c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68"/>
      <c r="AD557" s="19"/>
      <c r="AE557" s="184"/>
      <c r="AF557" s="183" t="e">
        <f t="shared" si="55"/>
        <v>#NAME?</v>
      </c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68"/>
      <c r="AQ557" s="168"/>
      <c r="AR557" s="182"/>
      <c r="AS557" s="183"/>
      <c r="AT557" s="183"/>
      <c r="AU557" s="183"/>
      <c r="AW557" s="51"/>
      <c r="AX557" s="51"/>
      <c r="AY557" s="51"/>
      <c r="AZ557" s="51"/>
    </row>
    <row r="558" spans="1:52" s="158" customFormat="1" ht="15" customHeight="1" x14ac:dyDescent="0.3">
      <c r="A558" s="19"/>
      <c r="B558" s="182"/>
      <c r="C558" s="183">
        <f t="shared" si="50"/>
        <v>54.700000000000507</v>
      </c>
      <c r="D558" s="202" t="e">
        <f>15+[2]!STEPLOAD(5)</f>
        <v>#NAME?</v>
      </c>
      <c r="E558" s="183" t="e">
        <f t="shared" si="51"/>
        <v>#NAME?</v>
      </c>
      <c r="F558" s="183">
        <f t="shared" si="52"/>
        <v>0.5</v>
      </c>
      <c r="G558" s="183">
        <f>5</f>
        <v>5</v>
      </c>
      <c r="H558" s="183">
        <f>60</f>
        <v>60</v>
      </c>
      <c r="I558" s="183">
        <f t="shared" si="53"/>
        <v>0.9</v>
      </c>
      <c r="J558" s="183">
        <f>1</f>
        <v>1</v>
      </c>
      <c r="K558" s="183">
        <f t="shared" si="54"/>
        <v>4.1870000000000003</v>
      </c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68"/>
      <c r="AD558" s="19"/>
      <c r="AE558" s="184"/>
      <c r="AF558" s="183" t="e">
        <f t="shared" si="55"/>
        <v>#NAME?</v>
      </c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68"/>
      <c r="AQ558" s="168"/>
      <c r="AR558" s="182"/>
      <c r="AS558" s="183"/>
      <c r="AT558" s="183"/>
      <c r="AU558" s="183"/>
      <c r="AW558" s="51"/>
      <c r="AX558" s="51"/>
      <c r="AY558" s="51"/>
      <c r="AZ558" s="51"/>
    </row>
    <row r="559" spans="1:52" s="158" customFormat="1" ht="15" customHeight="1" x14ac:dyDescent="0.3">
      <c r="A559" s="19"/>
      <c r="B559" s="182"/>
      <c r="C559" s="183">
        <f t="shared" si="50"/>
        <v>54.800000000000509</v>
      </c>
      <c r="D559" s="202" t="e">
        <f>15+[2]!STEPLOAD(5)</f>
        <v>#NAME?</v>
      </c>
      <c r="E559" s="183" t="e">
        <f t="shared" si="51"/>
        <v>#NAME?</v>
      </c>
      <c r="F559" s="183">
        <f t="shared" si="52"/>
        <v>0.5</v>
      </c>
      <c r="G559" s="183">
        <f>5</f>
        <v>5</v>
      </c>
      <c r="H559" s="183">
        <f>60</f>
        <v>60</v>
      </c>
      <c r="I559" s="183">
        <f t="shared" si="53"/>
        <v>0.9</v>
      </c>
      <c r="J559" s="183">
        <f>1</f>
        <v>1</v>
      </c>
      <c r="K559" s="183">
        <f t="shared" si="54"/>
        <v>4.1870000000000003</v>
      </c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68"/>
      <c r="AD559" s="19"/>
      <c r="AE559" s="184"/>
      <c r="AF559" s="183" t="e">
        <f t="shared" si="55"/>
        <v>#NAME?</v>
      </c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68"/>
      <c r="AQ559" s="168"/>
      <c r="AR559" s="182"/>
      <c r="AS559" s="183"/>
      <c r="AT559" s="183"/>
      <c r="AU559" s="183"/>
      <c r="AW559" s="51"/>
      <c r="AX559" s="51"/>
      <c r="AY559" s="51"/>
      <c r="AZ559" s="51"/>
    </row>
    <row r="560" spans="1:52" s="158" customFormat="1" ht="15" customHeight="1" x14ac:dyDescent="0.3">
      <c r="A560" s="19"/>
      <c r="B560" s="182"/>
      <c r="C560" s="183">
        <f t="shared" si="50"/>
        <v>54.90000000000051</v>
      </c>
      <c r="D560" s="202" t="e">
        <f>15+[2]!STEPLOAD(5)</f>
        <v>#NAME?</v>
      </c>
      <c r="E560" s="183" t="e">
        <f t="shared" si="51"/>
        <v>#NAME?</v>
      </c>
      <c r="F560" s="183">
        <f t="shared" si="52"/>
        <v>0.5</v>
      </c>
      <c r="G560" s="183">
        <f>5</f>
        <v>5</v>
      </c>
      <c r="H560" s="183">
        <f>60</f>
        <v>60</v>
      </c>
      <c r="I560" s="183">
        <f t="shared" si="53"/>
        <v>0.9</v>
      </c>
      <c r="J560" s="183">
        <f>1</f>
        <v>1</v>
      </c>
      <c r="K560" s="183">
        <f t="shared" si="54"/>
        <v>4.1870000000000003</v>
      </c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68"/>
      <c r="AD560" s="19"/>
      <c r="AE560" s="184"/>
      <c r="AF560" s="183" t="e">
        <f t="shared" si="55"/>
        <v>#NAME?</v>
      </c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68"/>
      <c r="AQ560" s="168"/>
      <c r="AR560" s="182"/>
      <c r="AS560" s="183"/>
      <c r="AT560" s="183"/>
      <c r="AU560" s="183"/>
      <c r="AW560" s="51"/>
      <c r="AX560" s="51"/>
      <c r="AY560" s="51"/>
      <c r="AZ560" s="51"/>
    </row>
    <row r="561" spans="1:52" s="158" customFormat="1" ht="15" customHeight="1" x14ac:dyDescent="0.3">
      <c r="A561" s="19"/>
      <c r="B561" s="182"/>
      <c r="C561" s="183">
        <f t="shared" si="50"/>
        <v>55.000000000000512</v>
      </c>
      <c r="D561" s="202" t="e">
        <f>15+[2]!STEPLOAD(5)</f>
        <v>#NAME?</v>
      </c>
      <c r="E561" s="183" t="e">
        <f t="shared" si="51"/>
        <v>#NAME?</v>
      </c>
      <c r="F561" s="183">
        <f t="shared" si="52"/>
        <v>0.5</v>
      </c>
      <c r="G561" s="183">
        <f>5</f>
        <v>5</v>
      </c>
      <c r="H561" s="183">
        <f>60</f>
        <v>60</v>
      </c>
      <c r="I561" s="183">
        <f t="shared" si="53"/>
        <v>0.9</v>
      </c>
      <c r="J561" s="183">
        <f>1</f>
        <v>1</v>
      </c>
      <c r="K561" s="183">
        <f t="shared" si="54"/>
        <v>4.1870000000000003</v>
      </c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68"/>
      <c r="AD561" s="19"/>
      <c r="AE561" s="184"/>
      <c r="AF561" s="183" t="e">
        <f t="shared" si="55"/>
        <v>#NAME?</v>
      </c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68"/>
      <c r="AQ561" s="168"/>
      <c r="AR561" s="182"/>
      <c r="AS561" s="183"/>
      <c r="AT561" s="183"/>
      <c r="AU561" s="183"/>
      <c r="AW561" s="51"/>
      <c r="AX561" s="51"/>
      <c r="AY561" s="51"/>
      <c r="AZ561" s="51"/>
    </row>
    <row r="562" spans="1:52" s="158" customFormat="1" ht="15" customHeight="1" x14ac:dyDescent="0.3">
      <c r="A562" s="19"/>
      <c r="B562" s="182"/>
      <c r="C562" s="183">
        <f t="shared" si="50"/>
        <v>55.100000000000513</v>
      </c>
      <c r="D562" s="202" t="e">
        <f>15+[2]!STEPLOAD(5)</f>
        <v>#NAME?</v>
      </c>
      <c r="E562" s="183" t="e">
        <f t="shared" si="51"/>
        <v>#NAME?</v>
      </c>
      <c r="F562" s="183">
        <f t="shared" si="52"/>
        <v>0.5</v>
      </c>
      <c r="G562" s="183">
        <f>5</f>
        <v>5</v>
      </c>
      <c r="H562" s="183">
        <f>60</f>
        <v>60</v>
      </c>
      <c r="I562" s="183">
        <f t="shared" si="53"/>
        <v>0.9</v>
      </c>
      <c r="J562" s="183">
        <f>1</f>
        <v>1</v>
      </c>
      <c r="K562" s="183">
        <f t="shared" si="54"/>
        <v>4.1870000000000003</v>
      </c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68"/>
      <c r="AD562" s="19"/>
      <c r="AE562" s="184"/>
      <c r="AF562" s="183" t="e">
        <f t="shared" si="55"/>
        <v>#NAME?</v>
      </c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68"/>
      <c r="AQ562" s="168"/>
      <c r="AR562" s="182"/>
      <c r="AS562" s="183"/>
      <c r="AT562" s="183"/>
      <c r="AU562" s="183"/>
      <c r="AW562" s="51"/>
      <c r="AX562" s="51"/>
      <c r="AY562" s="51"/>
      <c r="AZ562" s="51"/>
    </row>
    <row r="563" spans="1:52" s="158" customFormat="1" ht="15" customHeight="1" x14ac:dyDescent="0.3">
      <c r="A563" s="19"/>
      <c r="B563" s="182"/>
      <c r="C563" s="183">
        <f t="shared" si="50"/>
        <v>55.200000000000514</v>
      </c>
      <c r="D563" s="202" t="e">
        <f>15+[2]!STEPLOAD(5)</f>
        <v>#NAME?</v>
      </c>
      <c r="E563" s="183" t="e">
        <f t="shared" si="51"/>
        <v>#NAME?</v>
      </c>
      <c r="F563" s="183">
        <f t="shared" si="52"/>
        <v>0.5</v>
      </c>
      <c r="G563" s="183">
        <f>5</f>
        <v>5</v>
      </c>
      <c r="H563" s="183">
        <f>60</f>
        <v>60</v>
      </c>
      <c r="I563" s="183">
        <f t="shared" si="53"/>
        <v>0.9</v>
      </c>
      <c r="J563" s="183">
        <f>1</f>
        <v>1</v>
      </c>
      <c r="K563" s="183">
        <f t="shared" si="54"/>
        <v>4.1870000000000003</v>
      </c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68"/>
      <c r="AD563" s="19"/>
      <c r="AE563" s="184"/>
      <c r="AF563" s="183" t="e">
        <f t="shared" si="55"/>
        <v>#NAME?</v>
      </c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68"/>
      <c r="AQ563" s="168"/>
      <c r="AR563" s="182"/>
      <c r="AS563" s="183"/>
      <c r="AT563" s="183"/>
      <c r="AU563" s="183"/>
      <c r="AW563" s="51"/>
      <c r="AX563" s="51"/>
      <c r="AY563" s="51"/>
      <c r="AZ563" s="51"/>
    </row>
    <row r="564" spans="1:52" s="158" customFormat="1" ht="15" customHeight="1" x14ac:dyDescent="0.3">
      <c r="A564" s="19"/>
      <c r="B564" s="182"/>
      <c r="C564" s="183">
        <f t="shared" si="50"/>
        <v>55.300000000000516</v>
      </c>
      <c r="D564" s="202" t="e">
        <f>15+[2]!STEPLOAD(5)</f>
        <v>#NAME?</v>
      </c>
      <c r="E564" s="183" t="e">
        <f t="shared" si="51"/>
        <v>#NAME?</v>
      </c>
      <c r="F564" s="183">
        <f t="shared" si="52"/>
        <v>0.5</v>
      </c>
      <c r="G564" s="183">
        <f>5</f>
        <v>5</v>
      </c>
      <c r="H564" s="183">
        <f>60</f>
        <v>60</v>
      </c>
      <c r="I564" s="183">
        <f t="shared" si="53"/>
        <v>0.9</v>
      </c>
      <c r="J564" s="183">
        <f>1</f>
        <v>1</v>
      </c>
      <c r="K564" s="183">
        <f t="shared" si="54"/>
        <v>4.1870000000000003</v>
      </c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68"/>
      <c r="AD564" s="19"/>
      <c r="AE564" s="184"/>
      <c r="AF564" s="183" t="e">
        <f t="shared" si="55"/>
        <v>#NAME?</v>
      </c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68"/>
      <c r="AQ564" s="168"/>
      <c r="AR564" s="182"/>
      <c r="AS564" s="183"/>
      <c r="AT564" s="183"/>
      <c r="AU564" s="183"/>
      <c r="AW564" s="51"/>
      <c r="AX564" s="51"/>
      <c r="AY564" s="51"/>
      <c r="AZ564" s="51"/>
    </row>
    <row r="565" spans="1:52" s="158" customFormat="1" ht="15" customHeight="1" x14ac:dyDescent="0.3">
      <c r="A565" s="19"/>
      <c r="B565" s="182"/>
      <c r="C565" s="183">
        <f t="shared" si="50"/>
        <v>55.400000000000517</v>
      </c>
      <c r="D565" s="202" t="e">
        <f>15+[2]!STEPLOAD(5)</f>
        <v>#NAME?</v>
      </c>
      <c r="E565" s="183" t="e">
        <f t="shared" si="51"/>
        <v>#NAME?</v>
      </c>
      <c r="F565" s="183">
        <f t="shared" si="52"/>
        <v>0.5</v>
      </c>
      <c r="G565" s="183">
        <f>5</f>
        <v>5</v>
      </c>
      <c r="H565" s="183">
        <f>60</f>
        <v>60</v>
      </c>
      <c r="I565" s="183">
        <f t="shared" si="53"/>
        <v>0.9</v>
      </c>
      <c r="J565" s="183">
        <f>1</f>
        <v>1</v>
      </c>
      <c r="K565" s="183">
        <f t="shared" si="54"/>
        <v>4.1870000000000003</v>
      </c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68"/>
      <c r="AD565" s="19"/>
      <c r="AE565" s="184"/>
      <c r="AF565" s="183" t="e">
        <f t="shared" si="55"/>
        <v>#NAME?</v>
      </c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68"/>
      <c r="AQ565" s="168"/>
      <c r="AR565" s="182"/>
      <c r="AS565" s="183"/>
      <c r="AT565" s="183"/>
      <c r="AU565" s="183"/>
      <c r="AW565" s="51"/>
      <c r="AX565" s="51"/>
      <c r="AY565" s="51"/>
      <c r="AZ565" s="51"/>
    </row>
    <row r="566" spans="1:52" s="158" customFormat="1" ht="15" customHeight="1" x14ac:dyDescent="0.3">
      <c r="A566" s="19"/>
      <c r="B566" s="182"/>
      <c r="C566" s="183">
        <f t="shared" si="50"/>
        <v>55.500000000000519</v>
      </c>
      <c r="D566" s="202" t="e">
        <f>15+[2]!STEPLOAD(5)</f>
        <v>#NAME?</v>
      </c>
      <c r="E566" s="183" t="e">
        <f t="shared" si="51"/>
        <v>#NAME?</v>
      </c>
      <c r="F566" s="183">
        <f t="shared" si="52"/>
        <v>0.5</v>
      </c>
      <c r="G566" s="183">
        <f>5</f>
        <v>5</v>
      </c>
      <c r="H566" s="183">
        <f>60</f>
        <v>60</v>
      </c>
      <c r="I566" s="183">
        <f t="shared" si="53"/>
        <v>0.9</v>
      </c>
      <c r="J566" s="183">
        <f>1</f>
        <v>1</v>
      </c>
      <c r="K566" s="183">
        <f t="shared" si="54"/>
        <v>4.1870000000000003</v>
      </c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68"/>
      <c r="AD566" s="19"/>
      <c r="AE566" s="184"/>
      <c r="AF566" s="183" t="e">
        <f t="shared" si="55"/>
        <v>#NAME?</v>
      </c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68"/>
      <c r="AQ566" s="168"/>
      <c r="AR566" s="182"/>
      <c r="AS566" s="183"/>
      <c r="AT566" s="183"/>
      <c r="AU566" s="183"/>
      <c r="AW566" s="51"/>
      <c r="AX566" s="51"/>
      <c r="AY566" s="51"/>
      <c r="AZ566" s="51"/>
    </row>
    <row r="567" spans="1:52" s="158" customFormat="1" ht="15" customHeight="1" x14ac:dyDescent="0.3">
      <c r="A567" s="19"/>
      <c r="B567" s="182"/>
      <c r="C567" s="183">
        <f t="shared" si="50"/>
        <v>55.60000000000052</v>
      </c>
      <c r="D567" s="202" t="e">
        <f>15+[2]!STEPLOAD(5)</f>
        <v>#NAME?</v>
      </c>
      <c r="E567" s="183" t="e">
        <f t="shared" si="51"/>
        <v>#NAME?</v>
      </c>
      <c r="F567" s="183">
        <f t="shared" si="52"/>
        <v>0.5</v>
      </c>
      <c r="G567" s="183">
        <f>5</f>
        <v>5</v>
      </c>
      <c r="H567" s="183">
        <f>60</f>
        <v>60</v>
      </c>
      <c r="I567" s="183">
        <f t="shared" si="53"/>
        <v>0.9</v>
      </c>
      <c r="J567" s="183">
        <f>1</f>
        <v>1</v>
      </c>
      <c r="K567" s="183">
        <f t="shared" si="54"/>
        <v>4.1870000000000003</v>
      </c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68"/>
      <c r="AD567" s="19"/>
      <c r="AE567" s="184"/>
      <c r="AF567" s="183" t="e">
        <f t="shared" si="55"/>
        <v>#NAME?</v>
      </c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68"/>
      <c r="AQ567" s="168"/>
      <c r="AR567" s="182"/>
      <c r="AS567" s="183"/>
      <c r="AT567" s="183"/>
      <c r="AU567" s="183"/>
      <c r="AW567" s="51"/>
      <c r="AX567" s="51"/>
      <c r="AY567" s="51"/>
      <c r="AZ567" s="51"/>
    </row>
    <row r="568" spans="1:52" s="158" customFormat="1" ht="15" customHeight="1" x14ac:dyDescent="0.3">
      <c r="A568" s="19"/>
      <c r="B568" s="182"/>
      <c r="C568" s="183">
        <f t="shared" si="50"/>
        <v>55.700000000000522</v>
      </c>
      <c r="D568" s="202" t="e">
        <f>15+[2]!STEPLOAD(5)</f>
        <v>#NAME?</v>
      </c>
      <c r="E568" s="183" t="e">
        <f t="shared" si="51"/>
        <v>#NAME?</v>
      </c>
      <c r="F568" s="183">
        <f t="shared" si="52"/>
        <v>0.5</v>
      </c>
      <c r="G568" s="183">
        <f>5</f>
        <v>5</v>
      </c>
      <c r="H568" s="183">
        <f>60</f>
        <v>60</v>
      </c>
      <c r="I568" s="183">
        <f t="shared" si="53"/>
        <v>0.9</v>
      </c>
      <c r="J568" s="183">
        <f>1</f>
        <v>1</v>
      </c>
      <c r="K568" s="183">
        <f t="shared" si="54"/>
        <v>4.1870000000000003</v>
      </c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68"/>
      <c r="AD568" s="19"/>
      <c r="AE568" s="184"/>
      <c r="AF568" s="183" t="e">
        <f t="shared" si="55"/>
        <v>#NAME?</v>
      </c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68"/>
      <c r="AQ568" s="168"/>
      <c r="AR568" s="182"/>
      <c r="AS568" s="183"/>
      <c r="AT568" s="183"/>
      <c r="AU568" s="183"/>
      <c r="AW568" s="51"/>
      <c r="AX568" s="51"/>
      <c r="AY568" s="51"/>
      <c r="AZ568" s="51"/>
    </row>
    <row r="569" spans="1:52" s="158" customFormat="1" ht="15" customHeight="1" x14ac:dyDescent="0.3">
      <c r="A569" s="19"/>
      <c r="B569" s="182"/>
      <c r="C569" s="183">
        <f t="shared" si="50"/>
        <v>55.800000000000523</v>
      </c>
      <c r="D569" s="202" t="e">
        <f>15+[2]!STEPLOAD(5)</f>
        <v>#NAME?</v>
      </c>
      <c r="E569" s="183" t="e">
        <f t="shared" si="51"/>
        <v>#NAME?</v>
      </c>
      <c r="F569" s="183">
        <f t="shared" si="52"/>
        <v>0.5</v>
      </c>
      <c r="G569" s="183">
        <f>5</f>
        <v>5</v>
      </c>
      <c r="H569" s="183">
        <f>60</f>
        <v>60</v>
      </c>
      <c r="I569" s="183">
        <f t="shared" si="53"/>
        <v>0.9</v>
      </c>
      <c r="J569" s="183">
        <f>1</f>
        <v>1</v>
      </c>
      <c r="K569" s="183">
        <f t="shared" si="54"/>
        <v>4.1870000000000003</v>
      </c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68"/>
      <c r="AD569" s="19"/>
      <c r="AE569" s="184"/>
      <c r="AF569" s="183" t="e">
        <f t="shared" si="55"/>
        <v>#NAME?</v>
      </c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68"/>
      <c r="AQ569" s="168"/>
      <c r="AR569" s="182"/>
      <c r="AS569" s="183"/>
      <c r="AT569" s="183"/>
      <c r="AU569" s="183"/>
      <c r="AW569" s="51"/>
      <c r="AX569" s="51"/>
      <c r="AY569" s="51"/>
      <c r="AZ569" s="51"/>
    </row>
    <row r="570" spans="1:52" s="158" customFormat="1" ht="15" customHeight="1" x14ac:dyDescent="0.3">
      <c r="A570" s="19"/>
      <c r="B570" s="182"/>
      <c r="C570" s="183">
        <f t="shared" si="50"/>
        <v>55.900000000000524</v>
      </c>
      <c r="D570" s="202" t="e">
        <f>15+[2]!STEPLOAD(5)</f>
        <v>#NAME?</v>
      </c>
      <c r="E570" s="183" t="e">
        <f t="shared" si="51"/>
        <v>#NAME?</v>
      </c>
      <c r="F570" s="183">
        <f t="shared" si="52"/>
        <v>0.5</v>
      </c>
      <c r="G570" s="183">
        <f>5</f>
        <v>5</v>
      </c>
      <c r="H570" s="183">
        <f>60</f>
        <v>60</v>
      </c>
      <c r="I570" s="183">
        <f t="shared" si="53"/>
        <v>0.9</v>
      </c>
      <c r="J570" s="183">
        <f>1</f>
        <v>1</v>
      </c>
      <c r="K570" s="183">
        <f t="shared" si="54"/>
        <v>4.1870000000000003</v>
      </c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68"/>
      <c r="AD570" s="19"/>
      <c r="AE570" s="184"/>
      <c r="AF570" s="183" t="e">
        <f t="shared" si="55"/>
        <v>#NAME?</v>
      </c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68"/>
      <c r="AQ570" s="168"/>
      <c r="AR570" s="182"/>
      <c r="AS570" s="183"/>
      <c r="AT570" s="183"/>
      <c r="AU570" s="183"/>
      <c r="AW570" s="51"/>
      <c r="AX570" s="51"/>
      <c r="AY570" s="51"/>
      <c r="AZ570" s="51"/>
    </row>
    <row r="571" spans="1:52" s="158" customFormat="1" ht="15" customHeight="1" x14ac:dyDescent="0.3">
      <c r="A571" s="19"/>
      <c r="B571" s="182"/>
      <c r="C571" s="183">
        <f t="shared" si="50"/>
        <v>56.000000000000526</v>
      </c>
      <c r="D571" s="202" t="e">
        <f>15+[2]!STEPLOAD(5)</f>
        <v>#NAME?</v>
      </c>
      <c r="E571" s="183" t="e">
        <f t="shared" si="51"/>
        <v>#NAME?</v>
      </c>
      <c r="F571" s="183">
        <f t="shared" si="52"/>
        <v>0.5</v>
      </c>
      <c r="G571" s="183">
        <f>5</f>
        <v>5</v>
      </c>
      <c r="H571" s="183">
        <f>60</f>
        <v>60</v>
      </c>
      <c r="I571" s="183">
        <f t="shared" si="53"/>
        <v>0.9</v>
      </c>
      <c r="J571" s="183">
        <f>1</f>
        <v>1</v>
      </c>
      <c r="K571" s="183">
        <f t="shared" si="54"/>
        <v>4.1870000000000003</v>
      </c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68"/>
      <c r="AD571" s="19"/>
      <c r="AE571" s="184"/>
      <c r="AF571" s="183" t="e">
        <f t="shared" si="55"/>
        <v>#NAME?</v>
      </c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68"/>
      <c r="AQ571" s="168"/>
      <c r="AR571" s="182"/>
      <c r="AS571" s="183"/>
      <c r="AT571" s="183"/>
      <c r="AU571" s="183"/>
      <c r="AW571" s="51"/>
      <c r="AX571" s="51"/>
      <c r="AY571" s="51"/>
      <c r="AZ571" s="51"/>
    </row>
    <row r="572" spans="1:52" s="158" customFormat="1" ht="15" customHeight="1" x14ac:dyDescent="0.3">
      <c r="A572" s="19"/>
      <c r="B572" s="182"/>
      <c r="C572" s="183">
        <f t="shared" si="50"/>
        <v>56.100000000000527</v>
      </c>
      <c r="D572" s="202" t="e">
        <f>15+[2]!STEPLOAD(5)</f>
        <v>#NAME?</v>
      </c>
      <c r="E572" s="183" t="e">
        <f t="shared" si="51"/>
        <v>#NAME?</v>
      </c>
      <c r="F572" s="183">
        <f t="shared" si="52"/>
        <v>0.5</v>
      </c>
      <c r="G572" s="183">
        <f>5</f>
        <v>5</v>
      </c>
      <c r="H572" s="183">
        <f>60</f>
        <v>60</v>
      </c>
      <c r="I572" s="183">
        <f t="shared" si="53"/>
        <v>0.9</v>
      </c>
      <c r="J572" s="183">
        <f>1</f>
        <v>1</v>
      </c>
      <c r="K572" s="183">
        <f t="shared" si="54"/>
        <v>4.1870000000000003</v>
      </c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68"/>
      <c r="AD572" s="19"/>
      <c r="AE572" s="184"/>
      <c r="AF572" s="183" t="e">
        <f t="shared" si="55"/>
        <v>#NAME?</v>
      </c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68"/>
      <c r="AQ572" s="168"/>
      <c r="AR572" s="182"/>
      <c r="AS572" s="183"/>
      <c r="AT572" s="183"/>
      <c r="AU572" s="183"/>
      <c r="AW572" s="51"/>
      <c r="AX572" s="51"/>
      <c r="AY572" s="51"/>
      <c r="AZ572" s="51"/>
    </row>
    <row r="573" spans="1:52" s="158" customFormat="1" ht="15" customHeight="1" x14ac:dyDescent="0.3">
      <c r="A573" s="19"/>
      <c r="B573" s="182"/>
      <c r="C573" s="183">
        <f t="shared" si="50"/>
        <v>56.200000000000529</v>
      </c>
      <c r="D573" s="202" t="e">
        <f>15+[2]!STEPLOAD(5)</f>
        <v>#NAME?</v>
      </c>
      <c r="E573" s="183" t="e">
        <f t="shared" si="51"/>
        <v>#NAME?</v>
      </c>
      <c r="F573" s="183">
        <f t="shared" si="52"/>
        <v>0.5</v>
      </c>
      <c r="G573" s="183">
        <f>5</f>
        <v>5</v>
      </c>
      <c r="H573" s="183">
        <f>60</f>
        <v>60</v>
      </c>
      <c r="I573" s="183">
        <f t="shared" si="53"/>
        <v>0.9</v>
      </c>
      <c r="J573" s="183">
        <f>1</f>
        <v>1</v>
      </c>
      <c r="K573" s="183">
        <f t="shared" si="54"/>
        <v>4.1870000000000003</v>
      </c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68"/>
      <c r="AD573" s="19"/>
      <c r="AE573" s="184"/>
      <c r="AF573" s="183" t="e">
        <f t="shared" si="55"/>
        <v>#NAME?</v>
      </c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68"/>
      <c r="AQ573" s="168"/>
      <c r="AR573" s="182"/>
      <c r="AS573" s="183"/>
      <c r="AT573" s="183"/>
      <c r="AU573" s="183"/>
      <c r="AW573" s="51"/>
      <c r="AX573" s="51"/>
      <c r="AY573" s="51"/>
      <c r="AZ573" s="51"/>
    </row>
    <row r="574" spans="1:52" s="158" customFormat="1" ht="15" customHeight="1" x14ac:dyDescent="0.3">
      <c r="A574" s="19"/>
      <c r="B574" s="182"/>
      <c r="C574" s="183">
        <f t="shared" si="50"/>
        <v>56.30000000000053</v>
      </c>
      <c r="D574" s="202" t="e">
        <f>15+[2]!STEPLOAD(5)</f>
        <v>#NAME?</v>
      </c>
      <c r="E574" s="183" t="e">
        <f t="shared" si="51"/>
        <v>#NAME?</v>
      </c>
      <c r="F574" s="183">
        <f t="shared" si="52"/>
        <v>0.5</v>
      </c>
      <c r="G574" s="183">
        <f>5</f>
        <v>5</v>
      </c>
      <c r="H574" s="183">
        <f>60</f>
        <v>60</v>
      </c>
      <c r="I574" s="183">
        <f t="shared" si="53"/>
        <v>0.9</v>
      </c>
      <c r="J574" s="183">
        <f>1</f>
        <v>1</v>
      </c>
      <c r="K574" s="183">
        <f t="shared" si="54"/>
        <v>4.1870000000000003</v>
      </c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68"/>
      <c r="AD574" s="19"/>
      <c r="AE574" s="184"/>
      <c r="AF574" s="183" t="e">
        <f t="shared" si="55"/>
        <v>#NAME?</v>
      </c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68"/>
      <c r="AQ574" s="168"/>
      <c r="AR574" s="182"/>
      <c r="AS574" s="183"/>
      <c r="AT574" s="183"/>
      <c r="AU574" s="183"/>
      <c r="AW574" s="51"/>
      <c r="AX574" s="51"/>
      <c r="AY574" s="51"/>
      <c r="AZ574" s="51"/>
    </row>
    <row r="575" spans="1:52" s="158" customFormat="1" ht="15" customHeight="1" x14ac:dyDescent="0.3">
      <c r="A575" s="19"/>
      <c r="B575" s="182"/>
      <c r="C575" s="183">
        <f t="shared" si="50"/>
        <v>56.400000000000531</v>
      </c>
      <c r="D575" s="202" t="e">
        <f>15+[2]!STEPLOAD(5)</f>
        <v>#NAME?</v>
      </c>
      <c r="E575" s="183" t="e">
        <f t="shared" si="51"/>
        <v>#NAME?</v>
      </c>
      <c r="F575" s="183">
        <f t="shared" si="52"/>
        <v>0.5</v>
      </c>
      <c r="G575" s="183">
        <f>5</f>
        <v>5</v>
      </c>
      <c r="H575" s="183">
        <f>60</f>
        <v>60</v>
      </c>
      <c r="I575" s="183">
        <f t="shared" si="53"/>
        <v>0.9</v>
      </c>
      <c r="J575" s="183">
        <f>1</f>
        <v>1</v>
      </c>
      <c r="K575" s="183">
        <f t="shared" si="54"/>
        <v>4.1870000000000003</v>
      </c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68"/>
      <c r="AD575" s="19"/>
      <c r="AE575" s="184"/>
      <c r="AF575" s="183" t="e">
        <f t="shared" si="55"/>
        <v>#NAME?</v>
      </c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68"/>
      <c r="AQ575" s="168"/>
      <c r="AR575" s="182"/>
      <c r="AS575" s="183"/>
      <c r="AT575" s="183"/>
      <c r="AU575" s="183"/>
      <c r="AW575" s="51"/>
      <c r="AX575" s="51"/>
      <c r="AY575" s="51"/>
      <c r="AZ575" s="51"/>
    </row>
    <row r="576" spans="1:52" s="158" customFormat="1" ht="15" customHeight="1" x14ac:dyDescent="0.3">
      <c r="A576" s="19"/>
      <c r="B576" s="182"/>
      <c r="C576" s="183">
        <f t="shared" si="50"/>
        <v>56.500000000000533</v>
      </c>
      <c r="D576" s="202" t="e">
        <f>15+[2]!STEPLOAD(5)</f>
        <v>#NAME?</v>
      </c>
      <c r="E576" s="183" t="e">
        <f t="shared" si="51"/>
        <v>#NAME?</v>
      </c>
      <c r="F576" s="183">
        <f t="shared" si="52"/>
        <v>0.5</v>
      </c>
      <c r="G576" s="183">
        <f>5</f>
        <v>5</v>
      </c>
      <c r="H576" s="183">
        <f>60</f>
        <v>60</v>
      </c>
      <c r="I576" s="183">
        <f t="shared" si="53"/>
        <v>0.9</v>
      </c>
      <c r="J576" s="183">
        <f>1</f>
        <v>1</v>
      </c>
      <c r="K576" s="183">
        <f t="shared" si="54"/>
        <v>4.1870000000000003</v>
      </c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68"/>
      <c r="AD576" s="19"/>
      <c r="AE576" s="184"/>
      <c r="AF576" s="183" t="e">
        <f t="shared" si="55"/>
        <v>#NAME?</v>
      </c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68"/>
      <c r="AQ576" s="168"/>
      <c r="AR576" s="182"/>
      <c r="AS576" s="183"/>
      <c r="AT576" s="183"/>
      <c r="AU576" s="183"/>
      <c r="AW576" s="51"/>
      <c r="AX576" s="51"/>
      <c r="AY576" s="51"/>
      <c r="AZ576" s="51"/>
    </row>
    <row r="577" spans="1:52" s="158" customFormat="1" ht="15" customHeight="1" x14ac:dyDescent="0.3">
      <c r="A577" s="19"/>
      <c r="B577" s="182"/>
      <c r="C577" s="183">
        <f t="shared" si="50"/>
        <v>56.600000000000534</v>
      </c>
      <c r="D577" s="202" t="e">
        <f>15+[2]!STEPLOAD(5)</f>
        <v>#NAME?</v>
      </c>
      <c r="E577" s="183" t="e">
        <f t="shared" si="51"/>
        <v>#NAME?</v>
      </c>
      <c r="F577" s="183">
        <f t="shared" si="52"/>
        <v>0.5</v>
      </c>
      <c r="G577" s="183">
        <f>5</f>
        <v>5</v>
      </c>
      <c r="H577" s="183">
        <f>60</f>
        <v>60</v>
      </c>
      <c r="I577" s="183">
        <f t="shared" si="53"/>
        <v>0.9</v>
      </c>
      <c r="J577" s="183">
        <f>1</f>
        <v>1</v>
      </c>
      <c r="K577" s="183">
        <f t="shared" si="54"/>
        <v>4.1870000000000003</v>
      </c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68"/>
      <c r="AD577" s="19"/>
      <c r="AE577" s="184"/>
      <c r="AF577" s="183" t="e">
        <f t="shared" si="55"/>
        <v>#NAME?</v>
      </c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68"/>
      <c r="AQ577" s="168"/>
      <c r="AR577" s="182"/>
      <c r="AS577" s="183"/>
      <c r="AT577" s="183"/>
      <c r="AU577" s="183"/>
      <c r="AW577" s="51"/>
      <c r="AX577" s="51"/>
      <c r="AY577" s="51"/>
      <c r="AZ577" s="51"/>
    </row>
    <row r="578" spans="1:52" s="158" customFormat="1" ht="15" customHeight="1" x14ac:dyDescent="0.3">
      <c r="A578" s="19"/>
      <c r="B578" s="182"/>
      <c r="C578" s="183">
        <f t="shared" si="50"/>
        <v>56.700000000000536</v>
      </c>
      <c r="D578" s="202" t="e">
        <f>15+[2]!STEPLOAD(5)</f>
        <v>#NAME?</v>
      </c>
      <c r="E578" s="183" t="e">
        <f t="shared" si="51"/>
        <v>#NAME?</v>
      </c>
      <c r="F578" s="183">
        <f t="shared" si="52"/>
        <v>0.5</v>
      </c>
      <c r="G578" s="183">
        <f>5</f>
        <v>5</v>
      </c>
      <c r="H578" s="183">
        <f>60</f>
        <v>60</v>
      </c>
      <c r="I578" s="183">
        <f t="shared" si="53"/>
        <v>0.9</v>
      </c>
      <c r="J578" s="183">
        <f>1</f>
        <v>1</v>
      </c>
      <c r="K578" s="183">
        <f t="shared" si="54"/>
        <v>4.1870000000000003</v>
      </c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68"/>
      <c r="AD578" s="19"/>
      <c r="AE578" s="184"/>
      <c r="AF578" s="183" t="e">
        <f t="shared" si="55"/>
        <v>#NAME?</v>
      </c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68"/>
      <c r="AQ578" s="168"/>
      <c r="AR578" s="182"/>
      <c r="AS578" s="183"/>
      <c r="AT578" s="183"/>
      <c r="AU578" s="183"/>
      <c r="AW578" s="51"/>
      <c r="AX578" s="51"/>
      <c r="AY578" s="51"/>
      <c r="AZ578" s="51"/>
    </row>
    <row r="579" spans="1:52" s="158" customFormat="1" ht="15" customHeight="1" x14ac:dyDescent="0.3">
      <c r="A579" s="19"/>
      <c r="B579" s="182"/>
      <c r="C579" s="183">
        <f t="shared" si="50"/>
        <v>56.800000000000537</v>
      </c>
      <c r="D579" s="202" t="e">
        <f>15+[2]!STEPLOAD(5)</f>
        <v>#NAME?</v>
      </c>
      <c r="E579" s="183" t="e">
        <f t="shared" si="51"/>
        <v>#NAME?</v>
      </c>
      <c r="F579" s="183">
        <f t="shared" si="52"/>
        <v>0.5</v>
      </c>
      <c r="G579" s="183">
        <f>5</f>
        <v>5</v>
      </c>
      <c r="H579" s="183">
        <f>60</f>
        <v>60</v>
      </c>
      <c r="I579" s="183">
        <f t="shared" si="53"/>
        <v>0.9</v>
      </c>
      <c r="J579" s="183">
        <f>1</f>
        <v>1</v>
      </c>
      <c r="K579" s="183">
        <f t="shared" si="54"/>
        <v>4.1870000000000003</v>
      </c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68"/>
      <c r="AD579" s="19"/>
      <c r="AE579" s="184"/>
      <c r="AF579" s="183" t="e">
        <f t="shared" si="55"/>
        <v>#NAME?</v>
      </c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68"/>
      <c r="AQ579" s="168"/>
      <c r="AR579" s="182"/>
      <c r="AS579" s="183"/>
      <c r="AT579" s="183"/>
      <c r="AU579" s="183"/>
      <c r="AW579" s="51"/>
      <c r="AX579" s="51"/>
      <c r="AY579" s="51"/>
      <c r="AZ579" s="51"/>
    </row>
    <row r="580" spans="1:52" s="158" customFormat="1" ht="15" customHeight="1" x14ac:dyDescent="0.3">
      <c r="A580" s="19"/>
      <c r="B580" s="182"/>
      <c r="C580" s="183">
        <f t="shared" si="50"/>
        <v>56.900000000000539</v>
      </c>
      <c r="D580" s="202" t="e">
        <f>15+[2]!STEPLOAD(5)</f>
        <v>#NAME?</v>
      </c>
      <c r="E580" s="183" t="e">
        <f t="shared" si="51"/>
        <v>#NAME?</v>
      </c>
      <c r="F580" s="183">
        <f t="shared" si="52"/>
        <v>0.5</v>
      </c>
      <c r="G580" s="183">
        <f>5</f>
        <v>5</v>
      </c>
      <c r="H580" s="183">
        <f>60</f>
        <v>60</v>
      </c>
      <c r="I580" s="183">
        <f t="shared" si="53"/>
        <v>0.9</v>
      </c>
      <c r="J580" s="183">
        <f>1</f>
        <v>1</v>
      </c>
      <c r="K580" s="183">
        <f t="shared" si="54"/>
        <v>4.1870000000000003</v>
      </c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68"/>
      <c r="AD580" s="19"/>
      <c r="AE580" s="184"/>
      <c r="AF580" s="183" t="e">
        <f t="shared" si="55"/>
        <v>#NAME?</v>
      </c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68"/>
      <c r="AQ580" s="168"/>
      <c r="AR580" s="182"/>
      <c r="AS580" s="183"/>
      <c r="AT580" s="183"/>
      <c r="AU580" s="183"/>
      <c r="AW580" s="51"/>
      <c r="AX580" s="51"/>
      <c r="AY580" s="51"/>
      <c r="AZ580" s="51"/>
    </row>
    <row r="581" spans="1:52" s="158" customFormat="1" ht="15" customHeight="1" x14ac:dyDescent="0.3">
      <c r="A581" s="19"/>
      <c r="B581" s="182"/>
      <c r="C581" s="183">
        <f t="shared" si="50"/>
        <v>57.00000000000054</v>
      </c>
      <c r="D581" s="202" t="e">
        <f>15+[2]!STEPLOAD(5)</f>
        <v>#NAME?</v>
      </c>
      <c r="E581" s="183" t="e">
        <f t="shared" si="51"/>
        <v>#NAME?</v>
      </c>
      <c r="F581" s="183">
        <f t="shared" si="52"/>
        <v>0.5</v>
      </c>
      <c r="G581" s="183">
        <f>5</f>
        <v>5</v>
      </c>
      <c r="H581" s="183">
        <f>60</f>
        <v>60</v>
      </c>
      <c r="I581" s="183">
        <f t="shared" si="53"/>
        <v>0.9</v>
      </c>
      <c r="J581" s="183">
        <f>1</f>
        <v>1</v>
      </c>
      <c r="K581" s="183">
        <f t="shared" si="54"/>
        <v>4.1870000000000003</v>
      </c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68"/>
      <c r="AD581" s="19"/>
      <c r="AE581" s="184"/>
      <c r="AF581" s="183" t="e">
        <f t="shared" si="55"/>
        <v>#NAME?</v>
      </c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68"/>
      <c r="AQ581" s="168"/>
      <c r="AR581" s="182"/>
      <c r="AS581" s="183"/>
      <c r="AT581" s="183"/>
      <c r="AU581" s="183"/>
      <c r="AW581" s="51"/>
      <c r="AX581" s="51"/>
      <c r="AY581" s="51"/>
      <c r="AZ581" s="51"/>
    </row>
    <row r="582" spans="1:52" s="158" customFormat="1" ht="15" customHeight="1" x14ac:dyDescent="0.3">
      <c r="A582" s="19"/>
      <c r="B582" s="182"/>
      <c r="C582" s="183">
        <f t="shared" si="50"/>
        <v>57.100000000000541</v>
      </c>
      <c r="D582" s="202" t="e">
        <f>15+[2]!STEPLOAD(5)</f>
        <v>#NAME?</v>
      </c>
      <c r="E582" s="183" t="e">
        <f t="shared" si="51"/>
        <v>#NAME?</v>
      </c>
      <c r="F582" s="183">
        <f t="shared" si="52"/>
        <v>0.5</v>
      </c>
      <c r="G582" s="183">
        <f>5</f>
        <v>5</v>
      </c>
      <c r="H582" s="183">
        <f>60</f>
        <v>60</v>
      </c>
      <c r="I582" s="183">
        <f t="shared" si="53"/>
        <v>0.9</v>
      </c>
      <c r="J582" s="183">
        <f>1</f>
        <v>1</v>
      </c>
      <c r="K582" s="183">
        <f t="shared" si="54"/>
        <v>4.1870000000000003</v>
      </c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68"/>
      <c r="AD582" s="19"/>
      <c r="AE582" s="184"/>
      <c r="AF582" s="183" t="e">
        <f t="shared" si="55"/>
        <v>#NAME?</v>
      </c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68"/>
      <c r="AQ582" s="168"/>
      <c r="AR582" s="182"/>
      <c r="AS582" s="183"/>
      <c r="AT582" s="183"/>
      <c r="AU582" s="183"/>
      <c r="AW582" s="51"/>
      <c r="AX582" s="51"/>
      <c r="AY582" s="51"/>
      <c r="AZ582" s="51"/>
    </row>
    <row r="583" spans="1:52" s="158" customFormat="1" ht="15" customHeight="1" x14ac:dyDescent="0.3">
      <c r="A583" s="19"/>
      <c r="B583" s="182"/>
      <c r="C583" s="183">
        <f t="shared" si="50"/>
        <v>57.200000000000543</v>
      </c>
      <c r="D583" s="202" t="e">
        <f>15+[2]!STEPLOAD(5)</f>
        <v>#NAME?</v>
      </c>
      <c r="E583" s="183" t="e">
        <f t="shared" si="51"/>
        <v>#NAME?</v>
      </c>
      <c r="F583" s="183">
        <f t="shared" si="52"/>
        <v>0.5</v>
      </c>
      <c r="G583" s="183">
        <f>5</f>
        <v>5</v>
      </c>
      <c r="H583" s="183">
        <f>60</f>
        <v>60</v>
      </c>
      <c r="I583" s="183">
        <f t="shared" si="53"/>
        <v>0.9</v>
      </c>
      <c r="J583" s="183">
        <f>1</f>
        <v>1</v>
      </c>
      <c r="K583" s="183">
        <f t="shared" si="54"/>
        <v>4.1870000000000003</v>
      </c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68"/>
      <c r="AD583" s="19"/>
      <c r="AE583" s="184"/>
      <c r="AF583" s="183" t="e">
        <f t="shared" si="55"/>
        <v>#NAME?</v>
      </c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68"/>
      <c r="AQ583" s="168"/>
      <c r="AR583" s="182"/>
      <c r="AS583" s="183"/>
      <c r="AT583" s="183"/>
      <c r="AU583" s="183"/>
      <c r="AW583" s="51"/>
      <c r="AX583" s="51"/>
      <c r="AY583" s="51"/>
      <c r="AZ583" s="51"/>
    </row>
    <row r="584" spans="1:52" s="158" customFormat="1" ht="15" customHeight="1" x14ac:dyDescent="0.3">
      <c r="A584" s="19"/>
      <c r="B584" s="182"/>
      <c r="C584" s="183">
        <f t="shared" si="50"/>
        <v>57.300000000000544</v>
      </c>
      <c r="D584" s="202" t="e">
        <f>15+[2]!STEPLOAD(5)</f>
        <v>#NAME?</v>
      </c>
      <c r="E584" s="183" t="e">
        <f t="shared" si="51"/>
        <v>#NAME?</v>
      </c>
      <c r="F584" s="183">
        <f t="shared" si="52"/>
        <v>0.5</v>
      </c>
      <c r="G584" s="183">
        <f>5</f>
        <v>5</v>
      </c>
      <c r="H584" s="183">
        <f>60</f>
        <v>60</v>
      </c>
      <c r="I584" s="183">
        <f t="shared" si="53"/>
        <v>0.9</v>
      </c>
      <c r="J584" s="183">
        <f>1</f>
        <v>1</v>
      </c>
      <c r="K584" s="183">
        <f t="shared" si="54"/>
        <v>4.1870000000000003</v>
      </c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68"/>
      <c r="AD584" s="19"/>
      <c r="AE584" s="184"/>
      <c r="AF584" s="183" t="e">
        <f t="shared" si="55"/>
        <v>#NAME?</v>
      </c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68"/>
      <c r="AQ584" s="168"/>
      <c r="AR584" s="182"/>
      <c r="AS584" s="183"/>
      <c r="AT584" s="183"/>
      <c r="AU584" s="183"/>
      <c r="AW584" s="51"/>
      <c r="AX584" s="51"/>
      <c r="AY584" s="51"/>
      <c r="AZ584" s="51"/>
    </row>
    <row r="585" spans="1:52" s="158" customFormat="1" ht="15" customHeight="1" x14ac:dyDescent="0.3">
      <c r="A585" s="19"/>
      <c r="B585" s="182"/>
      <c r="C585" s="183">
        <f t="shared" si="50"/>
        <v>57.400000000000546</v>
      </c>
      <c r="D585" s="202" t="e">
        <f>15+[2]!STEPLOAD(5)</f>
        <v>#NAME?</v>
      </c>
      <c r="E585" s="183" t="e">
        <f t="shared" si="51"/>
        <v>#NAME?</v>
      </c>
      <c r="F585" s="183">
        <f t="shared" si="52"/>
        <v>0.5</v>
      </c>
      <c r="G585" s="183">
        <f>5</f>
        <v>5</v>
      </c>
      <c r="H585" s="183">
        <f>60</f>
        <v>60</v>
      </c>
      <c r="I585" s="183">
        <f t="shared" si="53"/>
        <v>0.9</v>
      </c>
      <c r="J585" s="183">
        <f>1</f>
        <v>1</v>
      </c>
      <c r="K585" s="183">
        <f t="shared" si="54"/>
        <v>4.1870000000000003</v>
      </c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68"/>
      <c r="AD585" s="19"/>
      <c r="AE585" s="184"/>
      <c r="AF585" s="183" t="e">
        <f t="shared" si="55"/>
        <v>#NAME?</v>
      </c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68"/>
      <c r="AQ585" s="168"/>
      <c r="AR585" s="182"/>
      <c r="AS585" s="183"/>
      <c r="AT585" s="183"/>
      <c r="AU585" s="183"/>
      <c r="AW585" s="51"/>
      <c r="AX585" s="51"/>
      <c r="AY585" s="51"/>
      <c r="AZ585" s="51"/>
    </row>
    <row r="586" spans="1:52" s="158" customFormat="1" ht="15" customHeight="1" x14ac:dyDescent="0.3">
      <c r="A586" s="19"/>
      <c r="B586" s="182"/>
      <c r="C586" s="183">
        <f t="shared" si="50"/>
        <v>57.500000000000547</v>
      </c>
      <c r="D586" s="202" t="e">
        <f>15+[2]!STEPLOAD(5)</f>
        <v>#NAME?</v>
      </c>
      <c r="E586" s="183" t="e">
        <f t="shared" si="51"/>
        <v>#NAME?</v>
      </c>
      <c r="F586" s="183">
        <f t="shared" si="52"/>
        <v>0.5</v>
      </c>
      <c r="G586" s="183">
        <f>5</f>
        <v>5</v>
      </c>
      <c r="H586" s="183">
        <f>60</f>
        <v>60</v>
      </c>
      <c r="I586" s="183">
        <f t="shared" si="53"/>
        <v>0.9</v>
      </c>
      <c r="J586" s="183">
        <f>1</f>
        <v>1</v>
      </c>
      <c r="K586" s="183">
        <f t="shared" si="54"/>
        <v>4.1870000000000003</v>
      </c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68"/>
      <c r="AD586" s="19"/>
      <c r="AE586" s="184"/>
      <c r="AF586" s="183" t="e">
        <f t="shared" si="55"/>
        <v>#NAME?</v>
      </c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68"/>
      <c r="AQ586" s="168"/>
      <c r="AR586" s="182"/>
      <c r="AS586" s="183"/>
      <c r="AT586" s="183"/>
      <c r="AU586" s="183"/>
      <c r="AW586" s="51"/>
      <c r="AX586" s="51"/>
      <c r="AY586" s="51"/>
      <c r="AZ586" s="51"/>
    </row>
    <row r="587" spans="1:52" s="158" customFormat="1" ht="15" customHeight="1" x14ac:dyDescent="0.3">
      <c r="A587" s="19"/>
      <c r="B587" s="182"/>
      <c r="C587" s="183">
        <f t="shared" si="50"/>
        <v>57.600000000000549</v>
      </c>
      <c r="D587" s="202" t="e">
        <f>15+[2]!STEPLOAD(5)</f>
        <v>#NAME?</v>
      </c>
      <c r="E587" s="183" t="e">
        <f t="shared" si="51"/>
        <v>#NAME?</v>
      </c>
      <c r="F587" s="183">
        <f t="shared" si="52"/>
        <v>0.5</v>
      </c>
      <c r="G587" s="183">
        <f>5</f>
        <v>5</v>
      </c>
      <c r="H587" s="183">
        <f>60</f>
        <v>60</v>
      </c>
      <c r="I587" s="183">
        <f t="shared" si="53"/>
        <v>0.9</v>
      </c>
      <c r="J587" s="183">
        <f>1</f>
        <v>1</v>
      </c>
      <c r="K587" s="183">
        <f t="shared" si="54"/>
        <v>4.1870000000000003</v>
      </c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68"/>
      <c r="AD587" s="19"/>
      <c r="AE587" s="184"/>
      <c r="AF587" s="183" t="e">
        <f t="shared" si="55"/>
        <v>#NAME?</v>
      </c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68"/>
      <c r="AQ587" s="168"/>
      <c r="AR587" s="182"/>
      <c r="AS587" s="183"/>
      <c r="AT587" s="183"/>
      <c r="AU587" s="183"/>
      <c r="AW587" s="51"/>
      <c r="AX587" s="51"/>
      <c r="AY587" s="51"/>
      <c r="AZ587" s="51"/>
    </row>
    <row r="588" spans="1:52" s="158" customFormat="1" ht="15" customHeight="1" x14ac:dyDescent="0.3">
      <c r="A588" s="19"/>
      <c r="B588" s="182"/>
      <c r="C588" s="183">
        <f t="shared" ref="C588:C611" si="56">C587+IntegrationStep</f>
        <v>57.70000000000055</v>
      </c>
      <c r="D588" s="202" t="e">
        <f>15+[2]!STEPLOAD(5)</f>
        <v>#NAME?</v>
      </c>
      <c r="E588" s="183" t="e">
        <f t="shared" si="51"/>
        <v>#NAME?</v>
      </c>
      <c r="F588" s="183">
        <f t="shared" si="52"/>
        <v>0.5</v>
      </c>
      <c r="G588" s="183">
        <f>5</f>
        <v>5</v>
      </c>
      <c r="H588" s="183">
        <f>60</f>
        <v>60</v>
      </c>
      <c r="I588" s="183">
        <f t="shared" si="53"/>
        <v>0.9</v>
      </c>
      <c r="J588" s="183">
        <f>1</f>
        <v>1</v>
      </c>
      <c r="K588" s="183">
        <f t="shared" si="54"/>
        <v>4.1870000000000003</v>
      </c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68"/>
      <c r="AD588" s="19"/>
      <c r="AE588" s="184"/>
      <c r="AF588" s="183" t="e">
        <f t="shared" si="55"/>
        <v>#NAME?</v>
      </c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68"/>
      <c r="AQ588" s="168"/>
      <c r="AR588" s="182"/>
      <c r="AS588" s="183"/>
      <c r="AT588" s="183"/>
      <c r="AU588" s="183"/>
      <c r="AW588" s="51"/>
      <c r="AX588" s="51"/>
      <c r="AY588" s="51"/>
      <c r="AZ588" s="51"/>
    </row>
    <row r="589" spans="1:52" s="158" customFormat="1" ht="15" customHeight="1" x14ac:dyDescent="0.3">
      <c r="A589" s="19"/>
      <c r="B589" s="182"/>
      <c r="C589" s="183">
        <f t="shared" si="56"/>
        <v>57.800000000000551</v>
      </c>
      <c r="D589" s="202" t="e">
        <f>15+[2]!STEPLOAD(5)</f>
        <v>#NAME?</v>
      </c>
      <c r="E589" s="183" t="e">
        <f t="shared" ref="E589:E611" si="57">E588+(C589-C588)*AF588</f>
        <v>#NAME?</v>
      </c>
      <c r="F589" s="183">
        <f t="shared" ref="F589:F611" si="58">0.5</f>
        <v>0.5</v>
      </c>
      <c r="G589" s="183">
        <f>5</f>
        <v>5</v>
      </c>
      <c r="H589" s="183">
        <f>60</f>
        <v>60</v>
      </c>
      <c r="I589" s="183">
        <f t="shared" ref="I589:I611" si="59">0.9</f>
        <v>0.9</v>
      </c>
      <c r="J589" s="183">
        <f>1</f>
        <v>1</v>
      </c>
      <c r="K589" s="183">
        <f t="shared" ref="K589:K611" si="60">4.187</f>
        <v>4.1870000000000003</v>
      </c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68"/>
      <c r="AD589" s="19"/>
      <c r="AE589" s="184"/>
      <c r="AF589" s="183" t="e">
        <f t="shared" ref="AF589:AF611" si="61">F589/G589*(D589-E589)+H589*I589/G589/J589/K589</f>
        <v>#NAME?</v>
      </c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68"/>
      <c r="AQ589" s="168"/>
      <c r="AR589" s="182"/>
      <c r="AS589" s="183"/>
      <c r="AT589" s="183"/>
      <c r="AU589" s="183"/>
      <c r="AW589" s="51"/>
      <c r="AX589" s="51"/>
      <c r="AY589" s="51"/>
      <c r="AZ589" s="51"/>
    </row>
    <row r="590" spans="1:52" s="158" customFormat="1" ht="15" customHeight="1" x14ac:dyDescent="0.3">
      <c r="A590" s="19"/>
      <c r="B590" s="182"/>
      <c r="C590" s="183">
        <f t="shared" si="56"/>
        <v>57.900000000000553</v>
      </c>
      <c r="D590" s="202" t="e">
        <f>15+[2]!STEPLOAD(5)</f>
        <v>#NAME?</v>
      </c>
      <c r="E590" s="183" t="e">
        <f t="shared" si="57"/>
        <v>#NAME?</v>
      </c>
      <c r="F590" s="183">
        <f t="shared" si="58"/>
        <v>0.5</v>
      </c>
      <c r="G590" s="183">
        <f>5</f>
        <v>5</v>
      </c>
      <c r="H590" s="183">
        <f>60</f>
        <v>60</v>
      </c>
      <c r="I590" s="183">
        <f t="shared" si="59"/>
        <v>0.9</v>
      </c>
      <c r="J590" s="183">
        <f>1</f>
        <v>1</v>
      </c>
      <c r="K590" s="183">
        <f t="shared" si="60"/>
        <v>4.1870000000000003</v>
      </c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68"/>
      <c r="AD590" s="19"/>
      <c r="AE590" s="184"/>
      <c r="AF590" s="183" t="e">
        <f t="shared" si="61"/>
        <v>#NAME?</v>
      </c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68"/>
      <c r="AQ590" s="168"/>
      <c r="AR590" s="182"/>
      <c r="AS590" s="183"/>
      <c r="AT590" s="183"/>
      <c r="AU590" s="183"/>
      <c r="AW590" s="51"/>
      <c r="AX590" s="51"/>
      <c r="AY590" s="51"/>
      <c r="AZ590" s="51"/>
    </row>
    <row r="591" spans="1:52" s="158" customFormat="1" ht="15" customHeight="1" x14ac:dyDescent="0.3">
      <c r="A591" s="19"/>
      <c r="B591" s="182"/>
      <c r="C591" s="183">
        <f t="shared" si="56"/>
        <v>58.000000000000554</v>
      </c>
      <c r="D591" s="202" t="e">
        <f>15+[2]!STEPLOAD(5)</f>
        <v>#NAME?</v>
      </c>
      <c r="E591" s="183" t="e">
        <f t="shared" si="57"/>
        <v>#NAME?</v>
      </c>
      <c r="F591" s="183">
        <f t="shared" si="58"/>
        <v>0.5</v>
      </c>
      <c r="G591" s="183">
        <f>5</f>
        <v>5</v>
      </c>
      <c r="H591" s="183">
        <f>60</f>
        <v>60</v>
      </c>
      <c r="I591" s="183">
        <f t="shared" si="59"/>
        <v>0.9</v>
      </c>
      <c r="J591" s="183">
        <f>1</f>
        <v>1</v>
      </c>
      <c r="K591" s="183">
        <f t="shared" si="60"/>
        <v>4.1870000000000003</v>
      </c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68"/>
      <c r="AD591" s="19"/>
      <c r="AE591" s="184"/>
      <c r="AF591" s="183" t="e">
        <f t="shared" si="61"/>
        <v>#NAME?</v>
      </c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68"/>
      <c r="AQ591" s="168"/>
      <c r="AR591" s="182"/>
      <c r="AS591" s="183"/>
      <c r="AT591" s="183"/>
      <c r="AU591" s="183"/>
      <c r="AW591" s="51"/>
      <c r="AX591" s="51"/>
      <c r="AY591" s="51"/>
      <c r="AZ591" s="51"/>
    </row>
    <row r="592" spans="1:52" s="158" customFormat="1" ht="15" customHeight="1" x14ac:dyDescent="0.3">
      <c r="A592" s="19"/>
      <c r="B592" s="182"/>
      <c r="C592" s="183">
        <f t="shared" si="56"/>
        <v>58.100000000000556</v>
      </c>
      <c r="D592" s="202" t="e">
        <f>15+[2]!STEPLOAD(5)</f>
        <v>#NAME?</v>
      </c>
      <c r="E592" s="183" t="e">
        <f t="shared" si="57"/>
        <v>#NAME?</v>
      </c>
      <c r="F592" s="183">
        <f t="shared" si="58"/>
        <v>0.5</v>
      </c>
      <c r="G592" s="183">
        <f>5</f>
        <v>5</v>
      </c>
      <c r="H592" s="183">
        <f>60</f>
        <v>60</v>
      </c>
      <c r="I592" s="183">
        <f t="shared" si="59"/>
        <v>0.9</v>
      </c>
      <c r="J592" s="183">
        <f>1</f>
        <v>1</v>
      </c>
      <c r="K592" s="183">
        <f t="shared" si="60"/>
        <v>4.1870000000000003</v>
      </c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68"/>
      <c r="AD592" s="19"/>
      <c r="AE592" s="184"/>
      <c r="AF592" s="183" t="e">
        <f t="shared" si="61"/>
        <v>#NAME?</v>
      </c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68"/>
      <c r="AQ592" s="168"/>
      <c r="AR592" s="182"/>
      <c r="AS592" s="183"/>
      <c r="AT592" s="183"/>
      <c r="AU592" s="183"/>
      <c r="AW592" s="51"/>
      <c r="AX592" s="51"/>
      <c r="AY592" s="51"/>
      <c r="AZ592" s="51"/>
    </row>
    <row r="593" spans="1:52" s="158" customFormat="1" ht="15" customHeight="1" x14ac:dyDescent="0.3">
      <c r="A593" s="19"/>
      <c r="B593" s="182"/>
      <c r="C593" s="183">
        <f t="shared" si="56"/>
        <v>58.200000000000557</v>
      </c>
      <c r="D593" s="202" t="e">
        <f>15+[2]!STEPLOAD(5)</f>
        <v>#NAME?</v>
      </c>
      <c r="E593" s="183" t="e">
        <f t="shared" si="57"/>
        <v>#NAME?</v>
      </c>
      <c r="F593" s="183">
        <f t="shared" si="58"/>
        <v>0.5</v>
      </c>
      <c r="G593" s="183">
        <f>5</f>
        <v>5</v>
      </c>
      <c r="H593" s="183">
        <f>60</f>
        <v>60</v>
      </c>
      <c r="I593" s="183">
        <f t="shared" si="59"/>
        <v>0.9</v>
      </c>
      <c r="J593" s="183">
        <f>1</f>
        <v>1</v>
      </c>
      <c r="K593" s="183">
        <f t="shared" si="60"/>
        <v>4.1870000000000003</v>
      </c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68"/>
      <c r="AD593" s="19"/>
      <c r="AE593" s="184"/>
      <c r="AF593" s="183" t="e">
        <f t="shared" si="61"/>
        <v>#NAME?</v>
      </c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68"/>
      <c r="AQ593" s="168"/>
      <c r="AR593" s="182"/>
      <c r="AS593" s="183"/>
      <c r="AT593" s="183"/>
      <c r="AU593" s="183"/>
      <c r="AW593" s="51"/>
      <c r="AX593" s="51"/>
      <c r="AY593" s="51"/>
      <c r="AZ593" s="51"/>
    </row>
    <row r="594" spans="1:52" s="158" customFormat="1" ht="15" customHeight="1" x14ac:dyDescent="0.3">
      <c r="A594" s="19"/>
      <c r="B594" s="182"/>
      <c r="C594" s="183">
        <f t="shared" si="56"/>
        <v>58.300000000000558</v>
      </c>
      <c r="D594" s="202" t="e">
        <f>15+[2]!STEPLOAD(5)</f>
        <v>#NAME?</v>
      </c>
      <c r="E594" s="183" t="e">
        <f t="shared" si="57"/>
        <v>#NAME?</v>
      </c>
      <c r="F594" s="183">
        <f t="shared" si="58"/>
        <v>0.5</v>
      </c>
      <c r="G594" s="183">
        <f>5</f>
        <v>5</v>
      </c>
      <c r="H594" s="183">
        <f>60</f>
        <v>60</v>
      </c>
      <c r="I594" s="183">
        <f t="shared" si="59"/>
        <v>0.9</v>
      </c>
      <c r="J594" s="183">
        <f>1</f>
        <v>1</v>
      </c>
      <c r="K594" s="183">
        <f t="shared" si="60"/>
        <v>4.1870000000000003</v>
      </c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68"/>
      <c r="AD594" s="19"/>
      <c r="AE594" s="184"/>
      <c r="AF594" s="183" t="e">
        <f t="shared" si="61"/>
        <v>#NAME?</v>
      </c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68"/>
      <c r="AQ594" s="168"/>
      <c r="AR594" s="182"/>
      <c r="AS594" s="183"/>
      <c r="AT594" s="183"/>
      <c r="AU594" s="183"/>
      <c r="AW594" s="51"/>
      <c r="AX594" s="51"/>
      <c r="AY594" s="51"/>
      <c r="AZ594" s="51"/>
    </row>
    <row r="595" spans="1:52" s="158" customFormat="1" ht="15" customHeight="1" x14ac:dyDescent="0.3">
      <c r="A595" s="19"/>
      <c r="B595" s="182"/>
      <c r="C595" s="183">
        <f t="shared" si="56"/>
        <v>58.40000000000056</v>
      </c>
      <c r="D595" s="202" t="e">
        <f>15+[2]!STEPLOAD(5)</f>
        <v>#NAME?</v>
      </c>
      <c r="E595" s="183" t="e">
        <f t="shared" si="57"/>
        <v>#NAME?</v>
      </c>
      <c r="F595" s="183">
        <f t="shared" si="58"/>
        <v>0.5</v>
      </c>
      <c r="G595" s="183">
        <f>5</f>
        <v>5</v>
      </c>
      <c r="H595" s="183">
        <f>60</f>
        <v>60</v>
      </c>
      <c r="I595" s="183">
        <f t="shared" si="59"/>
        <v>0.9</v>
      </c>
      <c r="J595" s="183">
        <f>1</f>
        <v>1</v>
      </c>
      <c r="K595" s="183">
        <f t="shared" si="60"/>
        <v>4.1870000000000003</v>
      </c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68"/>
      <c r="AD595" s="19"/>
      <c r="AE595" s="184"/>
      <c r="AF595" s="183" t="e">
        <f t="shared" si="61"/>
        <v>#NAME?</v>
      </c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68"/>
      <c r="AQ595" s="168"/>
      <c r="AR595" s="182"/>
      <c r="AS595" s="183"/>
      <c r="AT595" s="183"/>
      <c r="AU595" s="183"/>
      <c r="AW595" s="51"/>
      <c r="AX595" s="51"/>
      <c r="AY595" s="51"/>
      <c r="AZ595" s="51"/>
    </row>
    <row r="596" spans="1:52" s="158" customFormat="1" ht="15" customHeight="1" x14ac:dyDescent="0.3">
      <c r="A596" s="19"/>
      <c r="B596" s="182"/>
      <c r="C596" s="183">
        <f t="shared" si="56"/>
        <v>58.500000000000561</v>
      </c>
      <c r="D596" s="202" t="e">
        <f>15+[2]!STEPLOAD(5)</f>
        <v>#NAME?</v>
      </c>
      <c r="E596" s="183" t="e">
        <f t="shared" si="57"/>
        <v>#NAME?</v>
      </c>
      <c r="F596" s="183">
        <f t="shared" si="58"/>
        <v>0.5</v>
      </c>
      <c r="G596" s="183">
        <f>5</f>
        <v>5</v>
      </c>
      <c r="H596" s="183">
        <f>60</f>
        <v>60</v>
      </c>
      <c r="I596" s="183">
        <f t="shared" si="59"/>
        <v>0.9</v>
      </c>
      <c r="J596" s="183">
        <f>1</f>
        <v>1</v>
      </c>
      <c r="K596" s="183">
        <f t="shared" si="60"/>
        <v>4.1870000000000003</v>
      </c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68"/>
      <c r="AD596" s="19"/>
      <c r="AE596" s="184"/>
      <c r="AF596" s="183" t="e">
        <f t="shared" si="61"/>
        <v>#NAME?</v>
      </c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68"/>
      <c r="AQ596" s="168"/>
      <c r="AR596" s="182"/>
      <c r="AS596" s="183"/>
      <c r="AT596" s="183"/>
      <c r="AU596" s="183"/>
      <c r="AW596" s="51"/>
      <c r="AX596" s="51"/>
      <c r="AY596" s="51"/>
      <c r="AZ596" s="51"/>
    </row>
    <row r="597" spans="1:52" s="158" customFormat="1" ht="15" customHeight="1" x14ac:dyDescent="0.3">
      <c r="A597" s="19"/>
      <c r="B597" s="182"/>
      <c r="C597" s="183">
        <f t="shared" si="56"/>
        <v>58.600000000000563</v>
      </c>
      <c r="D597" s="202" t="e">
        <f>15+[2]!STEPLOAD(5)</f>
        <v>#NAME?</v>
      </c>
      <c r="E597" s="183" t="e">
        <f t="shared" si="57"/>
        <v>#NAME?</v>
      </c>
      <c r="F597" s="183">
        <f t="shared" si="58"/>
        <v>0.5</v>
      </c>
      <c r="G597" s="183">
        <f>5</f>
        <v>5</v>
      </c>
      <c r="H597" s="183">
        <f>60</f>
        <v>60</v>
      </c>
      <c r="I597" s="183">
        <f t="shared" si="59"/>
        <v>0.9</v>
      </c>
      <c r="J597" s="183">
        <f>1</f>
        <v>1</v>
      </c>
      <c r="K597" s="183">
        <f t="shared" si="60"/>
        <v>4.1870000000000003</v>
      </c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68"/>
      <c r="AD597" s="19"/>
      <c r="AE597" s="184"/>
      <c r="AF597" s="183" t="e">
        <f t="shared" si="61"/>
        <v>#NAME?</v>
      </c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68"/>
      <c r="AQ597" s="168"/>
      <c r="AR597" s="182"/>
      <c r="AS597" s="183"/>
      <c r="AT597" s="183"/>
      <c r="AU597" s="183"/>
      <c r="AW597" s="51"/>
      <c r="AX597" s="51"/>
      <c r="AY597" s="51"/>
      <c r="AZ597" s="51"/>
    </row>
    <row r="598" spans="1:52" s="158" customFormat="1" ht="15" customHeight="1" x14ac:dyDescent="0.3">
      <c r="A598" s="19"/>
      <c r="B598" s="182"/>
      <c r="C598" s="183">
        <f t="shared" si="56"/>
        <v>58.700000000000564</v>
      </c>
      <c r="D598" s="202" t="e">
        <f>15+[2]!STEPLOAD(5)</f>
        <v>#NAME?</v>
      </c>
      <c r="E598" s="183" t="e">
        <f t="shared" si="57"/>
        <v>#NAME?</v>
      </c>
      <c r="F598" s="183">
        <f t="shared" si="58"/>
        <v>0.5</v>
      </c>
      <c r="G598" s="183">
        <f>5</f>
        <v>5</v>
      </c>
      <c r="H598" s="183">
        <f>60</f>
        <v>60</v>
      </c>
      <c r="I598" s="183">
        <f t="shared" si="59"/>
        <v>0.9</v>
      </c>
      <c r="J598" s="183">
        <f>1</f>
        <v>1</v>
      </c>
      <c r="K598" s="183">
        <f t="shared" si="60"/>
        <v>4.1870000000000003</v>
      </c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68"/>
      <c r="AD598" s="19"/>
      <c r="AE598" s="184"/>
      <c r="AF598" s="183" t="e">
        <f t="shared" si="61"/>
        <v>#NAME?</v>
      </c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68"/>
      <c r="AQ598" s="168"/>
      <c r="AR598" s="182"/>
      <c r="AS598" s="183"/>
      <c r="AT598" s="183"/>
      <c r="AU598" s="183"/>
      <c r="AW598" s="51"/>
      <c r="AX598" s="51"/>
      <c r="AY598" s="51"/>
      <c r="AZ598" s="51"/>
    </row>
    <row r="599" spans="1:52" s="158" customFormat="1" ht="15" customHeight="1" x14ac:dyDescent="0.3">
      <c r="A599" s="19"/>
      <c r="B599" s="182"/>
      <c r="C599" s="183">
        <f t="shared" si="56"/>
        <v>58.800000000000566</v>
      </c>
      <c r="D599" s="202" t="e">
        <f>15+[2]!STEPLOAD(5)</f>
        <v>#NAME?</v>
      </c>
      <c r="E599" s="183" t="e">
        <f t="shared" si="57"/>
        <v>#NAME?</v>
      </c>
      <c r="F599" s="183">
        <f t="shared" si="58"/>
        <v>0.5</v>
      </c>
      <c r="G599" s="183">
        <f>5</f>
        <v>5</v>
      </c>
      <c r="H599" s="183">
        <f>60</f>
        <v>60</v>
      </c>
      <c r="I599" s="183">
        <f t="shared" si="59"/>
        <v>0.9</v>
      </c>
      <c r="J599" s="183">
        <f>1</f>
        <v>1</v>
      </c>
      <c r="K599" s="183">
        <f t="shared" si="60"/>
        <v>4.1870000000000003</v>
      </c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68"/>
      <c r="AD599" s="19"/>
      <c r="AE599" s="184"/>
      <c r="AF599" s="183" t="e">
        <f t="shared" si="61"/>
        <v>#NAME?</v>
      </c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68"/>
      <c r="AQ599" s="168"/>
      <c r="AR599" s="182"/>
      <c r="AS599" s="183"/>
      <c r="AT599" s="183"/>
      <c r="AU599" s="183"/>
      <c r="AW599" s="51"/>
      <c r="AX599" s="51"/>
      <c r="AY599" s="51"/>
      <c r="AZ599" s="51"/>
    </row>
    <row r="600" spans="1:52" s="158" customFormat="1" ht="15" customHeight="1" x14ac:dyDescent="0.3">
      <c r="A600" s="19"/>
      <c r="B600" s="182"/>
      <c r="C600" s="183">
        <f t="shared" si="56"/>
        <v>58.900000000000567</v>
      </c>
      <c r="D600" s="202" t="e">
        <f>15+[2]!STEPLOAD(5)</f>
        <v>#NAME?</v>
      </c>
      <c r="E600" s="183" t="e">
        <f t="shared" si="57"/>
        <v>#NAME?</v>
      </c>
      <c r="F600" s="183">
        <f t="shared" si="58"/>
        <v>0.5</v>
      </c>
      <c r="G600" s="183">
        <f>5</f>
        <v>5</v>
      </c>
      <c r="H600" s="183">
        <f>60</f>
        <v>60</v>
      </c>
      <c r="I600" s="183">
        <f t="shared" si="59"/>
        <v>0.9</v>
      </c>
      <c r="J600" s="183">
        <f>1</f>
        <v>1</v>
      </c>
      <c r="K600" s="183">
        <f t="shared" si="60"/>
        <v>4.1870000000000003</v>
      </c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68"/>
      <c r="AD600" s="19"/>
      <c r="AE600" s="184"/>
      <c r="AF600" s="183" t="e">
        <f t="shared" si="61"/>
        <v>#NAME?</v>
      </c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68"/>
      <c r="AQ600" s="168"/>
      <c r="AR600" s="182"/>
      <c r="AS600" s="183"/>
      <c r="AT600" s="183"/>
      <c r="AU600" s="183"/>
      <c r="AW600" s="51"/>
      <c r="AX600" s="51"/>
      <c r="AY600" s="51"/>
      <c r="AZ600" s="51"/>
    </row>
    <row r="601" spans="1:52" s="158" customFormat="1" ht="15" customHeight="1" x14ac:dyDescent="0.3">
      <c r="A601" s="19"/>
      <c r="B601" s="182"/>
      <c r="C601" s="183">
        <f t="shared" si="56"/>
        <v>59.000000000000568</v>
      </c>
      <c r="D601" s="202" t="e">
        <f>15+[2]!STEPLOAD(5)</f>
        <v>#NAME?</v>
      </c>
      <c r="E601" s="183" t="e">
        <f t="shared" si="57"/>
        <v>#NAME?</v>
      </c>
      <c r="F601" s="183">
        <f t="shared" si="58"/>
        <v>0.5</v>
      </c>
      <c r="G601" s="183">
        <f>5</f>
        <v>5</v>
      </c>
      <c r="H601" s="183">
        <f>60</f>
        <v>60</v>
      </c>
      <c r="I601" s="183">
        <f t="shared" si="59"/>
        <v>0.9</v>
      </c>
      <c r="J601" s="183">
        <f>1</f>
        <v>1</v>
      </c>
      <c r="K601" s="183">
        <f t="shared" si="60"/>
        <v>4.1870000000000003</v>
      </c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68"/>
      <c r="AD601" s="19"/>
      <c r="AE601" s="184"/>
      <c r="AF601" s="183" t="e">
        <f t="shared" si="61"/>
        <v>#NAME?</v>
      </c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68"/>
      <c r="AQ601" s="168"/>
      <c r="AR601" s="182"/>
      <c r="AS601" s="183"/>
      <c r="AT601" s="183"/>
      <c r="AU601" s="183"/>
      <c r="AW601" s="51"/>
      <c r="AX601" s="51"/>
      <c r="AY601" s="51"/>
      <c r="AZ601" s="51"/>
    </row>
    <row r="602" spans="1:52" s="158" customFormat="1" ht="15" customHeight="1" x14ac:dyDescent="0.3">
      <c r="A602" s="19"/>
      <c r="B602" s="182"/>
      <c r="C602" s="183">
        <f t="shared" si="56"/>
        <v>59.10000000000057</v>
      </c>
      <c r="D602" s="202" t="e">
        <f>15+[2]!STEPLOAD(5)</f>
        <v>#NAME?</v>
      </c>
      <c r="E602" s="183" t="e">
        <f t="shared" si="57"/>
        <v>#NAME?</v>
      </c>
      <c r="F602" s="183">
        <f t="shared" si="58"/>
        <v>0.5</v>
      </c>
      <c r="G602" s="183">
        <f>5</f>
        <v>5</v>
      </c>
      <c r="H602" s="183">
        <f>60</f>
        <v>60</v>
      </c>
      <c r="I602" s="183">
        <f t="shared" si="59"/>
        <v>0.9</v>
      </c>
      <c r="J602" s="183">
        <f>1</f>
        <v>1</v>
      </c>
      <c r="K602" s="183">
        <f t="shared" si="60"/>
        <v>4.1870000000000003</v>
      </c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68"/>
      <c r="AD602" s="19"/>
      <c r="AE602" s="184"/>
      <c r="AF602" s="183" t="e">
        <f t="shared" si="61"/>
        <v>#NAME?</v>
      </c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68"/>
      <c r="AQ602" s="168"/>
      <c r="AR602" s="182"/>
      <c r="AS602" s="183"/>
      <c r="AT602" s="183"/>
      <c r="AU602" s="183"/>
      <c r="AW602" s="51"/>
      <c r="AX602" s="51"/>
      <c r="AY602" s="51"/>
      <c r="AZ602" s="51"/>
    </row>
    <row r="603" spans="1:52" s="158" customFormat="1" ht="15" customHeight="1" x14ac:dyDescent="0.3">
      <c r="A603" s="19"/>
      <c r="B603" s="182"/>
      <c r="C603" s="183">
        <f t="shared" si="56"/>
        <v>59.200000000000571</v>
      </c>
      <c r="D603" s="202" t="e">
        <f>15+[2]!STEPLOAD(5)</f>
        <v>#NAME?</v>
      </c>
      <c r="E603" s="183" t="e">
        <f t="shared" si="57"/>
        <v>#NAME?</v>
      </c>
      <c r="F603" s="183">
        <f t="shared" si="58"/>
        <v>0.5</v>
      </c>
      <c r="G603" s="183">
        <f>5</f>
        <v>5</v>
      </c>
      <c r="H603" s="183">
        <f>60</f>
        <v>60</v>
      </c>
      <c r="I603" s="183">
        <f t="shared" si="59"/>
        <v>0.9</v>
      </c>
      <c r="J603" s="183">
        <f>1</f>
        <v>1</v>
      </c>
      <c r="K603" s="183">
        <f t="shared" si="60"/>
        <v>4.1870000000000003</v>
      </c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68"/>
      <c r="AD603" s="19"/>
      <c r="AE603" s="184"/>
      <c r="AF603" s="183" t="e">
        <f t="shared" si="61"/>
        <v>#NAME?</v>
      </c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68"/>
      <c r="AQ603" s="168"/>
      <c r="AR603" s="182"/>
      <c r="AS603" s="183"/>
      <c r="AT603" s="183"/>
      <c r="AU603" s="183"/>
      <c r="AW603" s="51"/>
      <c r="AX603" s="51"/>
      <c r="AY603" s="51"/>
      <c r="AZ603" s="51"/>
    </row>
    <row r="604" spans="1:52" s="158" customFormat="1" ht="15" customHeight="1" x14ac:dyDescent="0.3">
      <c r="A604" s="19"/>
      <c r="B604" s="182"/>
      <c r="C604" s="183">
        <f t="shared" si="56"/>
        <v>59.300000000000573</v>
      </c>
      <c r="D604" s="202" t="e">
        <f>15+[2]!STEPLOAD(5)</f>
        <v>#NAME?</v>
      </c>
      <c r="E604" s="183" t="e">
        <f t="shared" si="57"/>
        <v>#NAME?</v>
      </c>
      <c r="F604" s="183">
        <f t="shared" si="58"/>
        <v>0.5</v>
      </c>
      <c r="G604" s="183">
        <f>5</f>
        <v>5</v>
      </c>
      <c r="H604" s="183">
        <f>60</f>
        <v>60</v>
      </c>
      <c r="I604" s="183">
        <f t="shared" si="59"/>
        <v>0.9</v>
      </c>
      <c r="J604" s="183">
        <f>1</f>
        <v>1</v>
      </c>
      <c r="K604" s="183">
        <f t="shared" si="60"/>
        <v>4.1870000000000003</v>
      </c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68"/>
      <c r="AD604" s="19"/>
      <c r="AE604" s="184"/>
      <c r="AF604" s="183" t="e">
        <f t="shared" si="61"/>
        <v>#NAME?</v>
      </c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68"/>
      <c r="AQ604" s="168"/>
      <c r="AR604" s="182"/>
      <c r="AS604" s="183"/>
      <c r="AT604" s="183"/>
      <c r="AU604" s="183"/>
      <c r="AW604" s="51"/>
      <c r="AX604" s="51"/>
      <c r="AY604" s="51"/>
      <c r="AZ604" s="51"/>
    </row>
    <row r="605" spans="1:52" s="158" customFormat="1" ht="15" customHeight="1" x14ac:dyDescent="0.3">
      <c r="A605" s="19"/>
      <c r="B605" s="182"/>
      <c r="C605" s="183">
        <f t="shared" si="56"/>
        <v>59.400000000000574</v>
      </c>
      <c r="D605" s="202" t="e">
        <f>15+[2]!STEPLOAD(5)</f>
        <v>#NAME?</v>
      </c>
      <c r="E605" s="183" t="e">
        <f t="shared" si="57"/>
        <v>#NAME?</v>
      </c>
      <c r="F605" s="183">
        <f t="shared" si="58"/>
        <v>0.5</v>
      </c>
      <c r="G605" s="183">
        <f>5</f>
        <v>5</v>
      </c>
      <c r="H605" s="183">
        <f>60</f>
        <v>60</v>
      </c>
      <c r="I605" s="183">
        <f t="shared" si="59"/>
        <v>0.9</v>
      </c>
      <c r="J605" s="183">
        <f>1</f>
        <v>1</v>
      </c>
      <c r="K605" s="183">
        <f t="shared" si="60"/>
        <v>4.1870000000000003</v>
      </c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68"/>
      <c r="AD605" s="19"/>
      <c r="AE605" s="184"/>
      <c r="AF605" s="183" t="e">
        <f t="shared" si="61"/>
        <v>#NAME?</v>
      </c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68"/>
      <c r="AQ605" s="168"/>
      <c r="AR605" s="182"/>
      <c r="AS605" s="183"/>
      <c r="AT605" s="183"/>
      <c r="AU605" s="183"/>
      <c r="AW605" s="51"/>
      <c r="AX605" s="51"/>
      <c r="AY605" s="51"/>
      <c r="AZ605" s="51"/>
    </row>
    <row r="606" spans="1:52" s="158" customFormat="1" ht="15" customHeight="1" x14ac:dyDescent="0.3">
      <c r="A606" s="19"/>
      <c r="B606" s="182"/>
      <c r="C606" s="183">
        <f t="shared" si="56"/>
        <v>59.500000000000576</v>
      </c>
      <c r="D606" s="202" t="e">
        <f>15+[2]!STEPLOAD(5)</f>
        <v>#NAME?</v>
      </c>
      <c r="E606" s="183" t="e">
        <f t="shared" si="57"/>
        <v>#NAME?</v>
      </c>
      <c r="F606" s="183">
        <f t="shared" si="58"/>
        <v>0.5</v>
      </c>
      <c r="G606" s="183">
        <f>5</f>
        <v>5</v>
      </c>
      <c r="H606" s="183">
        <f>60</f>
        <v>60</v>
      </c>
      <c r="I606" s="183">
        <f t="shared" si="59"/>
        <v>0.9</v>
      </c>
      <c r="J606" s="183">
        <f>1</f>
        <v>1</v>
      </c>
      <c r="K606" s="183">
        <f t="shared" si="60"/>
        <v>4.1870000000000003</v>
      </c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68"/>
      <c r="AD606" s="19"/>
      <c r="AE606" s="184"/>
      <c r="AF606" s="183" t="e">
        <f t="shared" si="61"/>
        <v>#NAME?</v>
      </c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68"/>
      <c r="AQ606" s="168"/>
      <c r="AR606" s="182"/>
      <c r="AS606" s="183"/>
      <c r="AT606" s="183"/>
      <c r="AU606" s="183"/>
      <c r="AW606" s="51"/>
      <c r="AX606" s="51"/>
      <c r="AY606" s="51"/>
      <c r="AZ606" s="51"/>
    </row>
    <row r="607" spans="1:52" s="158" customFormat="1" ht="15" customHeight="1" x14ac:dyDescent="0.3">
      <c r="A607" s="19"/>
      <c r="B607" s="182"/>
      <c r="C607" s="183">
        <f t="shared" si="56"/>
        <v>59.600000000000577</v>
      </c>
      <c r="D607" s="202" t="e">
        <f>15+[2]!STEPLOAD(5)</f>
        <v>#NAME?</v>
      </c>
      <c r="E607" s="183" t="e">
        <f t="shared" si="57"/>
        <v>#NAME?</v>
      </c>
      <c r="F607" s="183">
        <f t="shared" si="58"/>
        <v>0.5</v>
      </c>
      <c r="G607" s="183">
        <f>5</f>
        <v>5</v>
      </c>
      <c r="H607" s="183">
        <f>60</f>
        <v>60</v>
      </c>
      <c r="I607" s="183">
        <f t="shared" si="59"/>
        <v>0.9</v>
      </c>
      <c r="J607" s="183">
        <f>1</f>
        <v>1</v>
      </c>
      <c r="K607" s="183">
        <f t="shared" si="60"/>
        <v>4.1870000000000003</v>
      </c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68"/>
      <c r="AD607" s="19"/>
      <c r="AE607" s="184"/>
      <c r="AF607" s="183" t="e">
        <f t="shared" si="61"/>
        <v>#NAME?</v>
      </c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68"/>
      <c r="AQ607" s="168"/>
      <c r="AR607" s="182"/>
      <c r="AS607" s="183"/>
      <c r="AT607" s="183"/>
      <c r="AU607" s="183"/>
      <c r="AW607" s="51"/>
      <c r="AX607" s="51"/>
      <c r="AY607" s="51"/>
      <c r="AZ607" s="51"/>
    </row>
    <row r="608" spans="1:52" s="158" customFormat="1" ht="15" customHeight="1" x14ac:dyDescent="0.3">
      <c r="A608" s="19"/>
      <c r="B608" s="182"/>
      <c r="C608" s="183">
        <f t="shared" si="56"/>
        <v>59.700000000000578</v>
      </c>
      <c r="D608" s="202" t="e">
        <f>15+[2]!STEPLOAD(5)</f>
        <v>#NAME?</v>
      </c>
      <c r="E608" s="183" t="e">
        <f t="shared" si="57"/>
        <v>#NAME?</v>
      </c>
      <c r="F608" s="183">
        <f t="shared" si="58"/>
        <v>0.5</v>
      </c>
      <c r="G608" s="183">
        <f>5</f>
        <v>5</v>
      </c>
      <c r="H608" s="183">
        <f>60</f>
        <v>60</v>
      </c>
      <c r="I608" s="183">
        <f t="shared" si="59"/>
        <v>0.9</v>
      </c>
      <c r="J608" s="183">
        <f>1</f>
        <v>1</v>
      </c>
      <c r="K608" s="183">
        <f t="shared" si="60"/>
        <v>4.1870000000000003</v>
      </c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68"/>
      <c r="AD608" s="19"/>
      <c r="AE608" s="184"/>
      <c r="AF608" s="183" t="e">
        <f t="shared" si="61"/>
        <v>#NAME?</v>
      </c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68"/>
      <c r="AQ608" s="168"/>
      <c r="AR608" s="182"/>
      <c r="AS608" s="183"/>
      <c r="AT608" s="183"/>
      <c r="AU608" s="183"/>
      <c r="AW608" s="51"/>
      <c r="AX608" s="51"/>
      <c r="AY608" s="51"/>
      <c r="AZ608" s="51"/>
    </row>
    <row r="609" spans="1:52" s="158" customFormat="1" ht="15" customHeight="1" x14ac:dyDescent="0.3">
      <c r="A609" s="19"/>
      <c r="B609" s="182"/>
      <c r="C609" s="183">
        <f t="shared" si="56"/>
        <v>59.80000000000058</v>
      </c>
      <c r="D609" s="202" t="e">
        <f>15+[2]!STEPLOAD(5)</f>
        <v>#NAME?</v>
      </c>
      <c r="E609" s="183" t="e">
        <f t="shared" si="57"/>
        <v>#NAME?</v>
      </c>
      <c r="F609" s="183">
        <f t="shared" si="58"/>
        <v>0.5</v>
      </c>
      <c r="G609" s="183">
        <f>5</f>
        <v>5</v>
      </c>
      <c r="H609" s="183">
        <f>60</f>
        <v>60</v>
      </c>
      <c r="I609" s="183">
        <f t="shared" si="59"/>
        <v>0.9</v>
      </c>
      <c r="J609" s="183">
        <f>1</f>
        <v>1</v>
      </c>
      <c r="K609" s="183">
        <f t="shared" si="60"/>
        <v>4.1870000000000003</v>
      </c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68"/>
      <c r="AD609" s="19"/>
      <c r="AE609" s="184"/>
      <c r="AF609" s="183" t="e">
        <f t="shared" si="61"/>
        <v>#NAME?</v>
      </c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68"/>
      <c r="AQ609" s="168"/>
      <c r="AR609" s="182"/>
      <c r="AS609" s="183"/>
      <c r="AT609" s="183"/>
      <c r="AU609" s="183"/>
      <c r="AW609" s="51"/>
      <c r="AX609" s="51"/>
      <c r="AY609" s="51"/>
      <c r="AZ609" s="51"/>
    </row>
    <row r="610" spans="1:52" s="158" customFormat="1" ht="15" customHeight="1" x14ac:dyDescent="0.3">
      <c r="A610" s="19"/>
      <c r="B610" s="182"/>
      <c r="C610" s="183">
        <f t="shared" si="56"/>
        <v>59.900000000000581</v>
      </c>
      <c r="D610" s="202" t="e">
        <f>15+[2]!STEPLOAD(5)</f>
        <v>#NAME?</v>
      </c>
      <c r="E610" s="183" t="e">
        <f t="shared" si="57"/>
        <v>#NAME?</v>
      </c>
      <c r="F610" s="183">
        <f t="shared" si="58"/>
        <v>0.5</v>
      </c>
      <c r="G610" s="183">
        <f>5</f>
        <v>5</v>
      </c>
      <c r="H610" s="183">
        <f>60</f>
        <v>60</v>
      </c>
      <c r="I610" s="183">
        <f t="shared" si="59"/>
        <v>0.9</v>
      </c>
      <c r="J610" s="183">
        <f>1</f>
        <v>1</v>
      </c>
      <c r="K610" s="183">
        <f t="shared" si="60"/>
        <v>4.1870000000000003</v>
      </c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68"/>
      <c r="AD610" s="19"/>
      <c r="AE610" s="184"/>
      <c r="AF610" s="183" t="e">
        <f t="shared" si="61"/>
        <v>#NAME?</v>
      </c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68"/>
      <c r="AQ610" s="168"/>
      <c r="AR610" s="182"/>
      <c r="AS610" s="183"/>
      <c r="AT610" s="183"/>
      <c r="AU610" s="183"/>
      <c r="AW610" s="51"/>
      <c r="AX610" s="51"/>
      <c r="AY610" s="51"/>
      <c r="AZ610" s="51"/>
    </row>
    <row r="611" spans="1:52" s="158" customFormat="1" ht="15" customHeight="1" thickBot="1" x14ac:dyDescent="0.35">
      <c r="A611" s="19"/>
      <c r="B611" s="172" t="s">
        <v>67</v>
      </c>
      <c r="C611" s="185">
        <f t="shared" si="56"/>
        <v>60.000000000000583</v>
      </c>
      <c r="D611" s="203">
        <f>15</f>
        <v>15</v>
      </c>
      <c r="E611" s="203" t="e">
        <f t="shared" si="57"/>
        <v>#NAME?</v>
      </c>
      <c r="F611" s="203">
        <f t="shared" si="58"/>
        <v>0.5</v>
      </c>
      <c r="G611" s="203">
        <f>5</f>
        <v>5</v>
      </c>
      <c r="H611" s="203">
        <f>60</f>
        <v>60</v>
      </c>
      <c r="I611" s="203">
        <f t="shared" si="59"/>
        <v>0.9</v>
      </c>
      <c r="J611" s="203">
        <f>1</f>
        <v>1</v>
      </c>
      <c r="K611" s="203">
        <f t="shared" si="60"/>
        <v>4.1870000000000003</v>
      </c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168"/>
      <c r="AD611" s="19"/>
      <c r="AE611" s="204"/>
      <c r="AF611" s="203" t="e">
        <f t="shared" si="61"/>
        <v>#NAME?</v>
      </c>
      <c r="AG611" s="203"/>
      <c r="AH611" s="203"/>
      <c r="AI611" s="203"/>
      <c r="AJ611" s="203"/>
      <c r="AK611" s="203"/>
      <c r="AL611" s="203"/>
      <c r="AM611" s="203"/>
      <c r="AN611" s="203"/>
      <c r="AO611" s="203"/>
      <c r="AP611" s="168"/>
      <c r="AQ611" s="168"/>
      <c r="AR611" s="205"/>
      <c r="AS611" s="203"/>
      <c r="AT611" s="203"/>
      <c r="AU611" s="203"/>
      <c r="AW611" s="51"/>
      <c r="AX611" s="51"/>
      <c r="AY611" s="51"/>
      <c r="AZ611" s="51"/>
    </row>
    <row r="612" spans="1:52" ht="15" customHeight="1" x14ac:dyDescent="0.3">
      <c r="AW612" s="148"/>
      <c r="AX612" s="148"/>
      <c r="AY612" s="148"/>
      <c r="AZ612" s="148"/>
    </row>
    <row r="613" spans="1:52" ht="13.5" customHeight="1" x14ac:dyDescent="0.3">
      <c r="AW613" s="148"/>
      <c r="AX613" s="148"/>
      <c r="AY613" s="148"/>
      <c r="AZ613" s="148"/>
    </row>
    <row r="614" spans="1:52" ht="13.5" customHeight="1" x14ac:dyDescent="0.3">
      <c r="AW614" s="148"/>
      <c r="AX614" s="148"/>
      <c r="AY614" s="148"/>
      <c r="AZ614" s="148"/>
    </row>
    <row r="615" spans="1:52" ht="13.5" customHeight="1" x14ac:dyDescent="0.3">
      <c r="AW615" s="148"/>
      <c r="AX615" s="148"/>
      <c r="AY615" s="148"/>
      <c r="AZ615" s="148"/>
    </row>
    <row r="616" spans="1:52" ht="13.5" customHeight="1" x14ac:dyDescent="0.3">
      <c r="AW616" s="148"/>
      <c r="AX616" s="148"/>
      <c r="AY616" s="148"/>
      <c r="AZ616" s="148"/>
    </row>
    <row r="617" spans="1:52" ht="13.5" customHeight="1" x14ac:dyDescent="0.3">
      <c r="AW617" s="148"/>
      <c r="AX617" s="148"/>
      <c r="AY617" s="148"/>
      <c r="AZ617" s="148"/>
    </row>
    <row r="618" spans="1:52" ht="13.5" customHeight="1" x14ac:dyDescent="0.3">
      <c r="AW618" s="148"/>
      <c r="AX618" s="148"/>
      <c r="AY618" s="148"/>
      <c r="AZ618" s="148"/>
    </row>
    <row r="619" spans="1:52" ht="13.5" customHeight="1" x14ac:dyDescent="0.3">
      <c r="AW619" s="148"/>
      <c r="AX619" s="148"/>
      <c r="AY619" s="148"/>
      <c r="AZ619" s="148"/>
    </row>
    <row r="620" spans="1:52" ht="13.5" customHeight="1" x14ac:dyDescent="0.3">
      <c r="AW620" s="148"/>
      <c r="AX620" s="148"/>
      <c r="AY620" s="148"/>
      <c r="AZ620" s="148"/>
    </row>
    <row r="621" spans="1:52" ht="13.5" customHeight="1" x14ac:dyDescent="0.3">
      <c r="AW621" s="148"/>
      <c r="AX621" s="148"/>
      <c r="AY621" s="148"/>
      <c r="AZ621" s="148"/>
    </row>
    <row r="622" spans="1:52" ht="13.5" customHeight="1" x14ac:dyDescent="0.3">
      <c r="AW622" s="148"/>
      <c r="AX622" s="148"/>
      <c r="AY622" s="148"/>
      <c r="AZ622" s="148"/>
    </row>
    <row r="623" spans="1:52" ht="13.5" customHeight="1" x14ac:dyDescent="0.3">
      <c r="AW623" s="148"/>
      <c r="AX623" s="148"/>
      <c r="AY623" s="148"/>
      <c r="AZ623" s="148"/>
    </row>
    <row r="624" spans="1:52" ht="13.5" customHeight="1" x14ac:dyDescent="0.3">
      <c r="AW624" s="148"/>
      <c r="AX624" s="148"/>
      <c r="AY624" s="148"/>
      <c r="AZ624" s="148"/>
    </row>
    <row r="625" spans="49:52" ht="13.5" customHeight="1" x14ac:dyDescent="0.3">
      <c r="AW625" s="148"/>
      <c r="AX625" s="148"/>
      <c r="AY625" s="148"/>
      <c r="AZ625" s="148"/>
    </row>
    <row r="626" spans="49:52" ht="13.5" customHeight="1" x14ac:dyDescent="0.3">
      <c r="AW626" s="148"/>
      <c r="AX626" s="148"/>
      <c r="AY626" s="148"/>
      <c r="AZ626" s="148"/>
    </row>
    <row r="627" spans="49:52" ht="13.5" customHeight="1" x14ac:dyDescent="0.3">
      <c r="AW627" s="148"/>
      <c r="AX627" s="148"/>
      <c r="AY627" s="148"/>
      <c r="AZ627" s="148"/>
    </row>
    <row r="628" spans="49:52" ht="13.5" customHeight="1" x14ac:dyDescent="0.3">
      <c r="AW628" s="148"/>
      <c r="AX628" s="148"/>
      <c r="AY628" s="148"/>
      <c r="AZ628" s="148"/>
    </row>
    <row r="629" spans="49:52" ht="13.5" customHeight="1" x14ac:dyDescent="0.3">
      <c r="AW629" s="148"/>
      <c r="AX629" s="148"/>
      <c r="AY629" s="148"/>
      <c r="AZ629" s="148"/>
    </row>
    <row r="630" spans="49:52" ht="13.5" customHeight="1" x14ac:dyDescent="0.3">
      <c r="AW630" s="201"/>
      <c r="AX630" s="201"/>
      <c r="AY630" s="201"/>
      <c r="AZ630" s="201"/>
    </row>
    <row r="631" spans="49:52" ht="13.5" customHeight="1" x14ac:dyDescent="0.3">
      <c r="AW631" s="201"/>
      <c r="AX631" s="201"/>
      <c r="AY631" s="201"/>
      <c r="AZ631" s="201"/>
    </row>
    <row r="632" spans="49:52" ht="13.5" customHeight="1" x14ac:dyDescent="0.3">
      <c r="AW632" s="201"/>
      <c r="AX632" s="201"/>
      <c r="AY632" s="201"/>
      <c r="AZ632" s="201"/>
    </row>
    <row r="633" spans="49:52" x14ac:dyDescent="0.3">
      <c r="AW633" s="201"/>
      <c r="AX633" s="201"/>
      <c r="AY633" s="201"/>
      <c r="AZ633" s="201"/>
    </row>
  </sheetData>
  <sheetProtection algorithmName="SHA-512" hashValue="ZigqDWEWJW2E4ur/b3shI4EaRzc15cXYZDTmXP54bD2SlSHQ0MPiq72LP12coann1S632KxNFI1ap5H6LZx9QQ==" saltValue="F69KxY4KXBJ5oeZVXYp10g==" spinCount="100000" sheet="1" objects="1" scenarios="1" selectLockedCells="1"/>
  <mergeCells count="3">
    <mergeCell ref="A1:XFD1"/>
    <mergeCell ref="AX13:AX14"/>
    <mergeCell ref="AX23:AX24"/>
  </mergeCells>
  <conditionalFormatting sqref="AF10:AO10">
    <cfRule type="expression" dxfId="35" priority="1">
      <formula>ISBLANK(AF$9)</formula>
    </cfRule>
  </conditionalFormatting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SICDATA1">
    <tabColor rgb="FF99FFCC"/>
  </sheetPr>
  <dimension ref="A1:AH119"/>
  <sheetViews>
    <sheetView showGridLines="0" topLeftCell="H8" zoomScaleNormal="100" workbookViewId="0">
      <selection activeCell="M26" sqref="M26"/>
    </sheetView>
  </sheetViews>
  <sheetFormatPr defaultColWidth="9.109375" defaultRowHeight="14.4" x14ac:dyDescent="0.3"/>
  <cols>
    <col min="1" max="1" width="2.6640625" style="148" customWidth="1"/>
    <col min="2" max="8" width="12.6640625" style="148" customWidth="1"/>
    <col min="9" max="9" width="4.6640625" style="148" customWidth="1"/>
    <col min="10" max="10" width="2.6640625" style="148" customWidth="1"/>
    <col min="11" max="13" width="12.6640625" style="148" customWidth="1"/>
    <col min="14" max="14" width="4.6640625" style="148" customWidth="1"/>
    <col min="15" max="15" width="2.6640625" style="148" customWidth="1"/>
    <col min="16" max="17" width="12.6640625" style="148" customWidth="1"/>
    <col min="18" max="21" width="6.6640625" style="148" customWidth="1"/>
    <col min="22" max="24" width="2.6640625" style="148" customWidth="1"/>
    <col min="25" max="27" width="12.6640625" style="148" customWidth="1"/>
    <col min="28" max="28" width="4.6640625" style="148" customWidth="1"/>
    <col min="29" max="29" width="12.6640625" style="148" customWidth="1"/>
    <col min="30" max="30" width="2.6640625" style="51" hidden="1" customWidth="1"/>
    <col min="31" max="32" width="20.6640625" style="51" hidden="1" customWidth="1"/>
    <col min="33" max="33" width="12.6640625" style="51" hidden="1" customWidth="1"/>
    <col min="34" max="34" width="9.109375" style="148" customWidth="1"/>
    <col min="35" max="16384" width="9.109375" style="148"/>
  </cols>
  <sheetData>
    <row r="1" spans="1:34" s="230" customFormat="1" ht="20.100000000000001" customHeight="1" x14ac:dyDescent="0.3"/>
    <row r="2" spans="1:34" s="2" customFormat="1" ht="12.75" customHeight="1" x14ac:dyDescent="0.3">
      <c r="A2" s="1" t="s">
        <v>61</v>
      </c>
      <c r="D2" s="3"/>
      <c r="AD2" s="4"/>
      <c r="AE2" s="4"/>
      <c r="AF2" s="4"/>
      <c r="AG2" s="4"/>
    </row>
    <row r="3" spans="1:34" s="2" customFormat="1" ht="12.75" customHeight="1" x14ac:dyDescent="0.3">
      <c r="A3" s="1" t="s">
        <v>108</v>
      </c>
      <c r="D3" s="3"/>
      <c r="AD3" s="4"/>
      <c r="AE3" s="4"/>
      <c r="AF3" s="4"/>
      <c r="AG3" s="4"/>
    </row>
    <row r="4" spans="1:34" s="2" customFormat="1" ht="12.75" customHeight="1" x14ac:dyDescent="0.3">
      <c r="A4" s="5"/>
      <c r="D4" s="3"/>
      <c r="AD4" s="4"/>
      <c r="AE4" s="4"/>
      <c r="AF4" s="4"/>
      <c r="AG4" s="4"/>
    </row>
    <row r="5" spans="1:34" s="2" customFormat="1" ht="15" customHeight="1" x14ac:dyDescent="0.3">
      <c r="A5" s="6" t="s">
        <v>59</v>
      </c>
      <c r="B5" s="7"/>
      <c r="AD5" s="4"/>
      <c r="AE5" s="4"/>
      <c r="AF5" s="4"/>
      <c r="AG5" s="4"/>
    </row>
    <row r="6" spans="1:34" s="2" customFormat="1" ht="15" customHeight="1" x14ac:dyDescent="0.3">
      <c r="A6" s="6" t="s">
        <v>77</v>
      </c>
      <c r="B6" s="7"/>
      <c r="AD6" s="4"/>
      <c r="AE6" s="4"/>
      <c r="AF6" s="4"/>
      <c r="AG6" s="4"/>
    </row>
    <row r="7" spans="1:34" s="10" customFormat="1" ht="15" customHeight="1" x14ac:dyDescent="0.35">
      <c r="A7" s="8" t="s">
        <v>0</v>
      </c>
      <c r="B7" s="9"/>
      <c r="C7" s="9"/>
      <c r="D7" s="9"/>
      <c r="E7" s="9"/>
      <c r="F7" s="7"/>
      <c r="G7" s="7"/>
      <c r="H7" s="9"/>
      <c r="J7" s="8" t="s">
        <v>1</v>
      </c>
      <c r="K7" s="9"/>
      <c r="L7" s="9"/>
      <c r="M7" s="9"/>
      <c r="O7" s="8" t="s">
        <v>2</v>
      </c>
      <c r="P7" s="11"/>
      <c r="Q7" s="7"/>
      <c r="R7" s="12"/>
      <c r="S7" s="7"/>
      <c r="T7" s="7"/>
      <c r="U7" s="7"/>
      <c r="V7" s="13"/>
      <c r="W7" s="13"/>
      <c r="X7" s="14" t="s">
        <v>3</v>
      </c>
      <c r="AD7" s="15" t="s">
        <v>4</v>
      </c>
      <c r="AE7" s="16"/>
      <c r="AF7" s="17"/>
      <c r="AG7" s="18"/>
    </row>
    <row r="8" spans="1:34" s="2" customFormat="1" ht="15" customHeight="1" thickBot="1" x14ac:dyDescent="0.35">
      <c r="A8" s="19" t="s">
        <v>5</v>
      </c>
      <c r="B8" s="7"/>
      <c r="C8" s="7"/>
      <c r="D8" s="7"/>
      <c r="E8" s="7"/>
      <c r="F8" s="7"/>
      <c r="G8" s="7"/>
      <c r="H8" s="20"/>
      <c r="J8" s="19" t="s">
        <v>6</v>
      </c>
      <c r="K8" s="7"/>
      <c r="L8" s="7"/>
      <c r="M8" s="7"/>
      <c r="O8" s="19" t="s">
        <v>7</v>
      </c>
      <c r="P8" s="19"/>
      <c r="Q8" s="19"/>
      <c r="R8" s="13"/>
      <c r="S8" s="13"/>
      <c r="T8" s="13"/>
      <c r="U8" s="13"/>
      <c r="V8" s="13"/>
      <c r="W8" s="13"/>
      <c r="X8" s="19" t="s">
        <v>8</v>
      </c>
      <c r="Y8" s="19"/>
      <c r="Z8" s="7"/>
      <c r="AA8" s="7"/>
      <c r="AD8" s="21" t="str">
        <f>O8</f>
        <v>Integration Parameters</v>
      </c>
      <c r="AE8" s="21"/>
      <c r="AF8" s="22"/>
      <c r="AG8" s="23"/>
    </row>
    <row r="9" spans="1:34" s="2" customFormat="1" ht="15" customHeight="1" thickBot="1" x14ac:dyDescent="0.35">
      <c r="A9" s="24"/>
      <c r="B9" s="209" t="s">
        <v>9</v>
      </c>
      <c r="C9" s="25" t="s">
        <v>10</v>
      </c>
      <c r="D9" s="209" t="s">
        <v>11</v>
      </c>
      <c r="E9" s="209"/>
      <c r="F9" s="231" t="s">
        <v>12</v>
      </c>
      <c r="G9" s="231"/>
      <c r="H9" s="231"/>
      <c r="I9" s="26" t="str">
        <f>K15</f>
        <v>Set Point</v>
      </c>
      <c r="J9" s="27">
        <f>IF(ISNA(VLOOKUP(MeasuredVariable,ModelVariablesNames,1,FALSE)),0,1)</f>
        <v>1</v>
      </c>
      <c r="K9" s="214" t="s">
        <v>13</v>
      </c>
      <c r="L9" s="214"/>
      <c r="M9" s="28" t="s">
        <v>84</v>
      </c>
      <c r="N9" s="29"/>
      <c r="O9" s="30">
        <f>AND(NOT(TimeUnit=""),ISERR(FIND("|",TimeUnit)))+0</f>
        <v>1</v>
      </c>
      <c r="P9" s="214" t="s">
        <v>14</v>
      </c>
      <c r="Q9" s="214"/>
      <c r="R9" s="232" t="str">
        <f>IFERROR([1]!TIMEUNITS(ModelVariablesUnits),"")</f>
        <v>min</v>
      </c>
      <c r="S9" s="232"/>
      <c r="T9"/>
      <c r="U9"/>
      <c r="V9" s="29"/>
      <c r="W9" s="29"/>
      <c r="X9" s="30">
        <f>COUNTA(GraphLocation)</f>
        <v>1</v>
      </c>
      <c r="Y9" s="31" t="s">
        <v>15</v>
      </c>
      <c r="Z9" s="233" t="s">
        <v>105</v>
      </c>
      <c r="AA9" s="233"/>
      <c r="AD9" s="32"/>
      <c r="AE9" s="33" t="s">
        <v>16</v>
      </c>
      <c r="AF9" s="34"/>
      <c r="AG9" s="35">
        <f>IF(OR(NumSimulationValues=-1,ISERROR(FinalTime/MaxNumSimulatedValues)),-1,FinalTime/MaxNumSimulatedValues)</f>
        <v>0.01</v>
      </c>
      <c r="AH9" s="36"/>
    </row>
    <row r="10" spans="1:34" s="2" customFormat="1" ht="15" customHeight="1" thickBot="1" x14ac:dyDescent="0.35">
      <c r="A10" s="37">
        <f>COUNTA(B10:C10)</f>
        <v>2</v>
      </c>
      <c r="B10" s="38" t="s">
        <v>83</v>
      </c>
      <c r="C10" s="39">
        <v>15</v>
      </c>
      <c r="D10" s="227" t="s">
        <v>91</v>
      </c>
      <c r="E10" s="227"/>
      <c r="F10" s="227" t="s">
        <v>97</v>
      </c>
      <c r="G10" s="227"/>
      <c r="H10" s="227"/>
      <c r="I10" s="40" t="str">
        <f t="array" ref="I1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1)),IF(ISBLANK(ModelVariablesNames),"",IF(ISNUMBER(ModelVariablesNames),COUNTIF(ModelVariablesNames,"&lt;"&amp;ModelVariablesNames),COUNTIF(ModelVariablesNames,"&lt;"&amp;ModelVariablesNames)+SUM(IF(ISNUMBER(ModelVariablesNames),1,0))+1)),0)),)</f>
        <v>cp</v>
      </c>
      <c r="J10" s="30">
        <f>COUNTA(MeasuredVariableLower)</f>
        <v>1</v>
      </c>
      <c r="K10" s="215" t="s">
        <v>17</v>
      </c>
      <c r="L10" s="208" t="s">
        <v>18</v>
      </c>
      <c r="M10" s="41">
        <v>0</v>
      </c>
      <c r="N10" s="29"/>
      <c r="O10" s="42">
        <f>COUNTA(FinalTime)</f>
        <v>1</v>
      </c>
      <c r="P10" s="220" t="s">
        <v>19</v>
      </c>
      <c r="Q10" s="220"/>
      <c r="R10" s="228">
        <v>60</v>
      </c>
      <c r="S10" s="228"/>
      <c r="T10"/>
      <c r="U10"/>
      <c r="V10" s="29"/>
      <c r="W10" s="29"/>
      <c r="X10" s="43"/>
      <c r="AD10" s="32"/>
      <c r="AE10" s="44" t="s">
        <v>20</v>
      </c>
      <c r="AF10" s="45"/>
      <c r="AG10" s="46">
        <f>IF(OR(IntegrationStep=0,FinalTime=0),-1,TRUNC(FinalTime/IntegrationStep,0))</f>
        <v>600</v>
      </c>
      <c r="AH10" s="36"/>
    </row>
    <row r="11" spans="1:34" s="2" customFormat="1" ht="15" customHeight="1" thickBot="1" x14ac:dyDescent="0.35">
      <c r="A11" s="37">
        <f t="shared" ref="A11:A34" si="0">COUNTA(B11:C11)</f>
        <v>2</v>
      </c>
      <c r="B11" s="38" t="s">
        <v>84</v>
      </c>
      <c r="C11" s="47">
        <f>C10+C14*C15/C12/C16/C17</f>
        <v>40.794124671602574</v>
      </c>
      <c r="D11" s="212" t="s">
        <v>91</v>
      </c>
      <c r="E11" s="212"/>
      <c r="F11" s="212" t="s">
        <v>104</v>
      </c>
      <c r="G11" s="212"/>
      <c r="H11" s="212"/>
      <c r="I11" s="40" t="str">
        <f t="array" ref="I1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2)),IF(ISBLANK(ModelVariablesNames),"",IF(ISNUMBER(ModelVariablesNames),COUNTIF(ModelVariablesNames,"&lt;"&amp;ModelVariablesNames),COUNTIF(ModelVariablesNames,"&lt;"&amp;ModelVariablesNames)+SUM(IF(ISNUMBER(ModelVariablesNames),1,0))+1)),0)),)</f>
        <v>eta</v>
      </c>
      <c r="J11" s="30">
        <f>COUNTA(MeasuredVariableHigher)</f>
        <v>1</v>
      </c>
      <c r="K11" s="216"/>
      <c r="L11" s="48" t="s">
        <v>21</v>
      </c>
      <c r="M11" s="49">
        <v>100</v>
      </c>
      <c r="N11" s="29"/>
      <c r="O11" s="42">
        <f>COUNTA(IntegrationStep)</f>
        <v>1</v>
      </c>
      <c r="P11" s="220" t="s">
        <v>22</v>
      </c>
      <c r="Q11" s="220"/>
      <c r="R11" s="229">
        <v>0.1</v>
      </c>
      <c r="S11" s="229"/>
      <c r="T11"/>
      <c r="U11"/>
      <c r="V11" s="29"/>
      <c r="W11" s="29"/>
      <c r="X11" s="19" t="s">
        <v>23</v>
      </c>
      <c r="AA11" s="7"/>
      <c r="AD11" s="32"/>
      <c r="AE11" s="50"/>
      <c r="AF11" s="51"/>
      <c r="AG11" s="52"/>
      <c r="AH11" s="53"/>
    </row>
    <row r="12" spans="1:34" s="2" customFormat="1" ht="15" customHeight="1" thickBot="1" x14ac:dyDescent="0.35">
      <c r="A12" s="37">
        <f t="shared" si="0"/>
        <v>2</v>
      </c>
      <c r="B12" s="38" t="s">
        <v>85</v>
      </c>
      <c r="C12" s="47">
        <v>0.5</v>
      </c>
      <c r="D12" s="212" t="s">
        <v>92</v>
      </c>
      <c r="E12" s="212"/>
      <c r="F12" s="212" t="s">
        <v>98</v>
      </c>
      <c r="G12" s="212"/>
      <c r="H12" s="212"/>
      <c r="I12" s="40" t="str">
        <f t="array" ref="I1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3)),IF(ISBLANK(ModelVariablesNames),"",IF(ISNUMBER(ModelVariablesNames),COUNTIF(ModelVariablesNames,"&lt;"&amp;ModelVariablesNames),COUNTIF(ModelVariablesNames,"&lt;"&amp;ModelVariablesNames)+SUM(IF(ISNUMBER(ModelVariablesNames),1,0))+1)),0)),)</f>
        <v>F</v>
      </c>
      <c r="J12" s="24"/>
      <c r="K12"/>
      <c r="L12"/>
      <c r="M12"/>
      <c r="N12" s="29"/>
      <c r="O12" s="42">
        <f>COUNTA(IntegrationMethod)</f>
        <v>1</v>
      </c>
      <c r="P12" s="225" t="s">
        <v>24</v>
      </c>
      <c r="Q12" s="225"/>
      <c r="R12" s="226" t="s">
        <v>62</v>
      </c>
      <c r="S12" s="226"/>
      <c r="T12"/>
      <c r="U12"/>
      <c r="V12" s="29"/>
      <c r="W12" s="29"/>
      <c r="X12" s="54"/>
      <c r="Y12" s="209" t="s">
        <v>9</v>
      </c>
      <c r="Z12" s="55" t="s">
        <v>25</v>
      </c>
      <c r="AA12" s="56" t="s">
        <v>26</v>
      </c>
      <c r="AB12" s="13"/>
      <c r="AC12" s="13"/>
      <c r="AD12" s="57" t="s">
        <v>27</v>
      </c>
      <c r="AE12" s="58"/>
      <c r="AF12" s="59"/>
      <c r="AG12" s="60"/>
      <c r="AH12" s="53"/>
    </row>
    <row r="13" spans="1:34" s="2" customFormat="1" ht="15" customHeight="1" thickBot="1" x14ac:dyDescent="0.35">
      <c r="A13" s="37">
        <f t="shared" si="0"/>
        <v>2</v>
      </c>
      <c r="B13" s="38" t="s">
        <v>86</v>
      </c>
      <c r="C13" s="47">
        <v>5</v>
      </c>
      <c r="D13" s="212" t="s">
        <v>93</v>
      </c>
      <c r="E13" s="212"/>
      <c r="F13" s="212" t="s">
        <v>99</v>
      </c>
      <c r="G13" s="212"/>
      <c r="H13" s="212"/>
      <c r="I13" s="40" t="str">
        <f t="array" ref="I1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4)),IF(ISBLANK(ModelVariablesNames),"",IF(ISNUMBER(ModelVariablesNames),COUNTIF(ModelVariablesNames,"&lt;"&amp;ModelVariablesNames),COUNTIF(ModelVariablesNames,"&lt;"&amp;ModelVariablesNames)+SUM(IF(ISNUMBER(ModelVariablesNames),1,0))+1)),0)),)</f>
        <v>P</v>
      </c>
      <c r="J13" s="24" t="s">
        <v>28</v>
      </c>
      <c r="K13" s="24"/>
      <c r="L13" s="24"/>
      <c r="M13" s="24"/>
      <c r="N13" s="29"/>
      <c r="O13" s="61"/>
      <c r="P13" s="62"/>
      <c r="Q13" s="63"/>
      <c r="R13" s="61"/>
      <c r="S13" s="61"/>
      <c r="T13" s="61"/>
      <c r="U13" s="61"/>
      <c r="V13" s="29"/>
      <c r="W13" s="29"/>
      <c r="X13" s="26">
        <f t="shared" ref="X13" si="1">NOT(AND(ISNA(VLOOKUP(Y13,ModelVariablesNames,1,FALSE)),NOT(ISBLANK(Y13))))*COUNTA(Y13)+COUNTA(AA13)+0.5*AB13</f>
        <v>2</v>
      </c>
      <c r="Y13" s="64" t="s">
        <v>83</v>
      </c>
      <c r="Z13" s="65"/>
      <c r="AA13" s="66">
        <v>1</v>
      </c>
      <c r="AB13" s="67" t="b">
        <v>0</v>
      </c>
      <c r="AC13" s="68"/>
      <c r="AD13" s="32"/>
      <c r="AE13" s="33" t="s">
        <v>29</v>
      </c>
      <c r="AF13" s="34"/>
      <c r="AG13" s="35">
        <f>MinimalIntegrationStep</f>
        <v>0.01</v>
      </c>
      <c r="AH13" s="53"/>
    </row>
    <row r="14" spans="1:34" s="2" customFormat="1" ht="15" customHeight="1" thickBot="1" x14ac:dyDescent="0.35">
      <c r="A14" s="37">
        <f t="shared" si="0"/>
        <v>2</v>
      </c>
      <c r="B14" s="38" t="s">
        <v>87</v>
      </c>
      <c r="C14" s="47">
        <v>60</v>
      </c>
      <c r="D14" s="212" t="s">
        <v>96</v>
      </c>
      <c r="E14" s="212"/>
      <c r="F14" s="212" t="s">
        <v>100</v>
      </c>
      <c r="G14" s="212"/>
      <c r="H14" s="212"/>
      <c r="I14" s="40" t="str">
        <f t="array" ref="I1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5)),IF(ISBLANK(ModelVariablesNames),"",IF(ISNUMBER(ModelVariablesNames),COUNTIF(ModelVariablesNames,"&lt;"&amp;ModelVariablesNames),COUNTIF(ModelVariablesNames,"&lt;"&amp;ModelVariablesNames)+SUM(IF(ISNUMBER(ModelVariablesNames),1,0))+1)),0)),)</f>
        <v>ro</v>
      </c>
      <c r="J14" s="30">
        <f>IF(ISNA(VLOOKUP(ControlledVariable,ModelVariablesNames,1,FALSE)),0,1)</f>
        <v>1</v>
      </c>
      <c r="K14" s="214" t="s">
        <v>30</v>
      </c>
      <c r="L14" s="214"/>
      <c r="M14" s="28" t="s">
        <v>84</v>
      </c>
      <c r="N14" s="29"/>
      <c r="O14" s="24" t="s">
        <v>78</v>
      </c>
      <c r="P14" s="61"/>
      <c r="Q14" s="61"/>
      <c r="R14" s="69"/>
      <c r="S14" s="69"/>
      <c r="T14" s="61"/>
      <c r="U14" s="61"/>
      <c r="V14" s="29"/>
      <c r="W14" s="29"/>
      <c r="X14" s="26">
        <f t="shared" ref="X14" si="2">NOT(AND(ISNA(VLOOKUP(Y14,ModelVariablesNames,1,FALSE)),NOT(ISBLANK(Y14))))*COUNTA(Y14)+COUNTA(AA14)+0.5*AB14</f>
        <v>2</v>
      </c>
      <c r="Y14" s="70" t="s">
        <v>84</v>
      </c>
      <c r="Z14" s="71"/>
      <c r="AA14" s="72">
        <v>2</v>
      </c>
      <c r="AB14" s="67" t="b">
        <v>0</v>
      </c>
      <c r="AC14" s="68"/>
      <c r="AD14" s="73"/>
      <c r="AE14" s="44" t="s">
        <v>32</v>
      </c>
      <c r="AF14" s="45"/>
      <c r="AG14" s="46">
        <f>NumSimulationValues</f>
        <v>600</v>
      </c>
      <c r="AH14" s="53"/>
    </row>
    <row r="15" spans="1:34" s="2" customFormat="1" ht="15" customHeight="1" x14ac:dyDescent="0.3">
      <c r="A15" s="37">
        <f t="shared" si="0"/>
        <v>2</v>
      </c>
      <c r="B15" s="38" t="s">
        <v>88</v>
      </c>
      <c r="C15" s="210">
        <v>0.9</v>
      </c>
      <c r="D15" s="212"/>
      <c r="E15" s="212"/>
      <c r="F15" s="212" t="s">
        <v>101</v>
      </c>
      <c r="G15" s="212"/>
      <c r="H15" s="212"/>
      <c r="I15" s="40" t="str">
        <f t="array" ref="I1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6)),IF(ISBLANK(ModelVariablesNames),"",IF(ISNUMBER(ModelVariablesNames),COUNTIF(ModelVariablesNames,"&lt;"&amp;ModelVariablesNames),COUNTIF(ModelVariablesNames,"&lt;"&amp;ModelVariablesNames)+SUM(IF(ISNUMBER(ModelVariablesNames),1,0))+1)),0)),)</f>
        <v>T1</v>
      </c>
      <c r="J15" s="30">
        <f>COUNTA(SetPoint)</f>
        <v>1</v>
      </c>
      <c r="K15" s="220" t="s">
        <v>33</v>
      </c>
      <c r="L15" s="220"/>
      <c r="M15" s="74">
        <f>C11</f>
        <v>40.794124671602574</v>
      </c>
      <c r="N15" s="29"/>
      <c r="O15" s="61"/>
      <c r="P15" s="221" t="s">
        <v>9</v>
      </c>
      <c r="Q15" s="221" t="s">
        <v>34</v>
      </c>
      <c r="R15" s="223" t="s">
        <v>35</v>
      </c>
      <c r="S15" s="223"/>
      <c r="T15" s="224" t="s">
        <v>36</v>
      </c>
      <c r="U15" s="224"/>
      <c r="V15" s="29"/>
      <c r="W15" s="29"/>
      <c r="X15" s="26">
        <f t="shared" ref="X15" si="3">NOT(AND(ISNA(VLOOKUP(Y15,ModelVariablesNames,1,FALSE)),NOT(ISBLANK(Y15))))*COUNTA(Y15)+COUNTA(AA15)+0.5*AB15</f>
        <v>0</v>
      </c>
      <c r="Y15" s="70"/>
      <c r="Z15" s="71"/>
      <c r="AA15" s="72"/>
      <c r="AB15" s="67" t="b">
        <v>0</v>
      </c>
      <c r="AC15" s="68"/>
      <c r="AD15" s="73"/>
      <c r="AE15" s="50"/>
      <c r="AF15" s="51"/>
      <c r="AG15" s="52"/>
    </row>
    <row r="16" spans="1:34" s="2" customFormat="1" ht="15" customHeight="1" thickBot="1" x14ac:dyDescent="0.35">
      <c r="A16" s="37">
        <f t="shared" si="0"/>
        <v>2</v>
      </c>
      <c r="B16" s="38" t="s">
        <v>89</v>
      </c>
      <c r="C16" s="47">
        <v>1</v>
      </c>
      <c r="D16" s="212" t="s">
        <v>95</v>
      </c>
      <c r="E16" s="212"/>
      <c r="F16" s="212" t="s">
        <v>102</v>
      </c>
      <c r="G16" s="212"/>
      <c r="H16" s="212"/>
      <c r="I16" s="40" t="str">
        <f t="array" ref="I1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7)),IF(ISBLANK(ModelVariablesNames),"",IF(ISNUMBER(ModelVariablesNames),COUNTIF(ModelVariablesNames,"&lt;"&amp;ModelVariablesNames),COUNTIF(ModelVariablesNames,"&lt;"&amp;ModelVariablesNames)+SUM(IF(ISNUMBER(ModelVariablesNames),1,0))+1)),0)),)</f>
        <v>T2</v>
      </c>
      <c r="J16" s="30">
        <f>COUNTA(Mode)</f>
        <v>1</v>
      </c>
      <c r="K16" s="217" t="s">
        <v>37</v>
      </c>
      <c r="L16" s="217"/>
      <c r="M16" s="41" t="s">
        <v>79</v>
      </c>
      <c r="N16" s="29"/>
      <c r="O16" s="61"/>
      <c r="P16" s="222"/>
      <c r="Q16" s="222"/>
      <c r="R16" s="75" t="s">
        <v>38</v>
      </c>
      <c r="S16" s="76" t="s">
        <v>39</v>
      </c>
      <c r="T16" s="76" t="s">
        <v>40</v>
      </c>
      <c r="U16" s="76" t="s">
        <v>41</v>
      </c>
      <c r="V16" s="29"/>
      <c r="W16" s="29"/>
      <c r="X16" s="26">
        <f t="shared" ref="X16" si="4">NOT(AND(ISNA(VLOOKUP(Y16,ModelVariablesNames,1,FALSE)),NOT(ISBLANK(Y16))))*COUNTA(Y16)+COUNTA(AA16)+0.5*AB16</f>
        <v>0</v>
      </c>
      <c r="Y16" s="70"/>
      <c r="Z16" s="71"/>
      <c r="AA16" s="72"/>
      <c r="AB16" s="67" t="b">
        <v>0</v>
      </c>
      <c r="AC16" s="68"/>
      <c r="AD16" s="73"/>
      <c r="AE16" s="50"/>
      <c r="AF16" s="51"/>
      <c r="AG16" s="52"/>
    </row>
    <row r="17" spans="1:33" s="2" customFormat="1" ht="15" customHeight="1" x14ac:dyDescent="0.35">
      <c r="A17" s="37">
        <f t="shared" si="0"/>
        <v>2</v>
      </c>
      <c r="B17" s="38" t="s">
        <v>90</v>
      </c>
      <c r="C17" s="47">
        <v>4.1870000000000003</v>
      </c>
      <c r="D17" s="212" t="s">
        <v>94</v>
      </c>
      <c r="E17" s="212"/>
      <c r="F17" s="212" t="s">
        <v>103</v>
      </c>
      <c r="G17" s="212"/>
      <c r="H17" s="212"/>
      <c r="I17" s="40" t="str">
        <f t="array" ref="I1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8)),IF(ISBLANK(ModelVariablesNames),"",IF(ISNUMBER(ModelVariablesNames),COUNTIF(ModelVariablesNames,"&lt;"&amp;ModelVariablesNames),COUNTIF(ModelVariablesNames,"&lt;"&amp;ModelVariablesNames)+SUM(IF(ISNUMBER(ModelVariablesNames),1,0))+1)),0)),)</f>
        <v>V</v>
      </c>
      <c r="J17" s="77"/>
      <c r="K17" s="219" t="s">
        <v>42</v>
      </c>
      <c r="L17" s="219"/>
      <c r="M17"/>
      <c r="N17" s="29"/>
      <c r="O17" s="78">
        <f t="shared" ref="O17" si="5">IF(V17=0,COUNTA(P17:Q17),ISTEXT(VLOOKUP(P17,$I$9:$I$34,1,FALSE))*COUNTA(P17)+1+COUNTA(R17)+CHOOSE(V17,(T17&lt;FinalTime)*COUNTA(T17)+2,(T17&lt;FinalTime)*COUNTA(T17)+(U17&lt;=FinalTime)*(U17&gt;T17)*COUNTA(U17)+1,COUNTA(S17)+(T17&lt;FinalTime)*COUNTA(T17)+(U17&lt;=FinalTime)*(U17&gt;T17)*COUNTA(U17)))</f>
        <v>6</v>
      </c>
      <c r="P17" s="79" t="s">
        <v>83</v>
      </c>
      <c r="Q17" s="80" t="s">
        <v>63</v>
      </c>
      <c r="R17" s="149">
        <v>5</v>
      </c>
      <c r="S17" s="82"/>
      <c r="T17" s="149">
        <v>5</v>
      </c>
      <c r="U17" s="81">
        <f>IF(AND(FinalTime&gt;0,T17&lt;FinalTime),FinalTime,"")</f>
        <v>60</v>
      </c>
      <c r="V17" s="83">
        <f>IF(Q17="step",1,IF(Q17="ramp",2,IF(Q17="sinus",3,)))</f>
        <v>1</v>
      </c>
      <c r="W17" s="84" t="str">
        <f>IFERROR(INDEX(LoadVariablesNames,MATCH(0,INDEX(COUNTIF($W$16:W16,LoadVariablesNames),,),)),0)</f>
        <v>T1</v>
      </c>
      <c r="X17" s="26">
        <f t="shared" ref="X17" si="6">NOT(AND(ISNA(VLOOKUP(Y17,ModelVariablesNames,1,FALSE)),NOT(ISBLANK(Y17))))*COUNTA(Y17)+COUNTA(AA17)+0.5*AB17</f>
        <v>0</v>
      </c>
      <c r="Y17" s="70"/>
      <c r="Z17" s="71"/>
      <c r="AA17" s="72"/>
      <c r="AB17" s="67" t="b">
        <v>0</v>
      </c>
      <c r="AC17" s="68"/>
      <c r="AD17" s="85" t="s">
        <v>43</v>
      </c>
      <c r="AE17" s="86"/>
      <c r="AF17" s="87"/>
      <c r="AG17" s="52"/>
    </row>
    <row r="18" spans="1:33" s="2" customFormat="1" ht="15" customHeight="1" x14ac:dyDescent="0.3">
      <c r="A18" s="37">
        <f t="shared" si="0"/>
        <v>0</v>
      </c>
      <c r="B18" s="38"/>
      <c r="C18" s="47"/>
      <c r="D18" s="212"/>
      <c r="E18" s="212"/>
      <c r="F18" s="212"/>
      <c r="G18" s="212"/>
      <c r="H18" s="212"/>
      <c r="I18" s="40">
        <f t="array" ref="I1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8" s="30">
        <f>COUNTA(Action)</f>
        <v>1</v>
      </c>
      <c r="K18" s="220" t="s">
        <v>44</v>
      </c>
      <c r="L18" s="220"/>
      <c r="M18" s="41" t="s">
        <v>80</v>
      </c>
      <c r="N18" s="88">
        <f>IF(Action="P",1,IF(Action="PI",2,IF(Action="PD",3,IF(Action="PID","4",))))</f>
        <v>2</v>
      </c>
      <c r="O18" s="78">
        <f t="shared" ref="O18" si="7">IF(V18=0,COUNTA(P18:Q18),ISTEXT(VLOOKUP(P18,$I$9:$I$34,1,FALSE))*COUNTA(P18)+1+COUNTA(R18)+CHOOSE(V18,(T18&lt;FinalTime)*COUNTA(T18)+2,(T18&lt;FinalTime)*COUNTA(T18)+(U18&lt;=FinalTime)*(U18&gt;T18)*COUNTA(U18)+1,COUNTA(S18)+(T18&lt;FinalTime)*COUNTA(T18)+(U18&lt;=FinalTime)*(U18&gt;T18)*COUNTA(U18)))</f>
        <v>0</v>
      </c>
      <c r="P18" s="89"/>
      <c r="Q18" s="90"/>
      <c r="R18" s="91"/>
      <c r="S18" s="92"/>
      <c r="T18" s="91"/>
      <c r="U18" s="91"/>
      <c r="V18" s="83">
        <f t="shared" ref="V18:V34" si="8">IF(Q18="step",1,IF(Q18="ramp",2,IF(Q18="sinus",3,)))</f>
        <v>0</v>
      </c>
      <c r="W18" s="84">
        <f>IFERROR(INDEX(LoadVariablesNames,MATCH(0,INDEX(COUNTIF($W$16:W17,LoadVariablesNames),,),)),0)</f>
        <v>0</v>
      </c>
      <c r="X18" s="26">
        <f t="shared" ref="X18" si="9">NOT(AND(ISNA(VLOOKUP(Y18,ModelVariablesNames,1,FALSE)),NOT(ISBLANK(Y18))))*COUNTA(Y18)+COUNTA(AA18)+0.5*AB18</f>
        <v>0</v>
      </c>
      <c r="Y18" s="70"/>
      <c r="Z18" s="71"/>
      <c r="AA18" s="72"/>
      <c r="AB18" s="67" t="b">
        <v>0</v>
      </c>
      <c r="AC18" s="68"/>
      <c r="AD18" s="57" t="s">
        <v>45</v>
      </c>
      <c r="AE18" s="50"/>
      <c r="AF18" s="51"/>
      <c r="AG18" s="93" t="b">
        <f>COUNTIF(AG20:AG27,"=PRAVDA")=COUNTA(AG20:AG27)</f>
        <v>0</v>
      </c>
    </row>
    <row r="19" spans="1:33" s="2" customFormat="1" ht="15" customHeight="1" thickBot="1" x14ac:dyDescent="0.35">
      <c r="A19" s="37">
        <f t="shared" si="0"/>
        <v>0</v>
      </c>
      <c r="B19" s="38"/>
      <c r="C19" s="47"/>
      <c r="D19" s="212"/>
      <c r="E19" s="212"/>
      <c r="F19" s="212"/>
      <c r="G19" s="212"/>
      <c r="H19" s="212"/>
      <c r="I19" s="40">
        <f t="array" ref="I1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19" s="30">
        <f>COUNTA(r0)</f>
        <v>1</v>
      </c>
      <c r="K19" s="217" t="s">
        <v>46</v>
      </c>
      <c r="L19" s="217"/>
      <c r="M19" s="41">
        <v>15</v>
      </c>
      <c r="N19" s="29"/>
      <c r="O19" s="78">
        <f t="shared" ref="O19" si="10">IF(V19=0,COUNTA(P19:Q19),ISTEXT(VLOOKUP(P19,$I$9:$I$34,1,FALSE))*COUNTA(P19)+1+COUNTA(R19)+CHOOSE(V19,(T19&lt;FinalTime)*COUNTA(T19)+2,(T19&lt;FinalTime)*COUNTA(T19)+(U19&lt;=FinalTime)*(U19&gt;T19)*COUNTA(U19)+1,COUNTA(S19)+(T19&lt;FinalTime)*COUNTA(T19)+(U19&lt;=FinalTime)*(U19&gt;T19)*COUNTA(U19)))</f>
        <v>0</v>
      </c>
      <c r="P19" s="89"/>
      <c r="Q19" s="90"/>
      <c r="R19" s="91"/>
      <c r="S19" s="92"/>
      <c r="T19" s="91"/>
      <c r="U19" s="91"/>
      <c r="V19" s="83">
        <f t="shared" si="8"/>
        <v>0</v>
      </c>
      <c r="W19" s="84">
        <f>IFERROR(INDEX(LoadVariablesNames,MATCH(0,INDEX(COUNTIF($W$16:W18,LoadVariablesNames),,),)),0)</f>
        <v>0</v>
      </c>
      <c r="X19" s="26">
        <f t="shared" ref="X19" si="11">NOT(AND(ISNA(VLOOKUP(Y19,ModelVariablesNames,1,FALSE)),NOT(ISBLANK(Y19))))*COUNTA(Y19)+COUNTA(AA19)+0.5*AB19</f>
        <v>0</v>
      </c>
      <c r="Y19" s="70"/>
      <c r="Z19" s="71"/>
      <c r="AA19" s="72"/>
      <c r="AB19" s="67" t="b">
        <v>0</v>
      </c>
      <c r="AC19" s="68"/>
      <c r="AD19" s="94" t="str">
        <f>A7</f>
        <v>MODEL</v>
      </c>
      <c r="AE19" s="58"/>
      <c r="AF19" s="95"/>
      <c r="AG19" s="52"/>
    </row>
    <row r="20" spans="1:33" s="2" customFormat="1" ht="15" customHeight="1" x14ac:dyDescent="0.3">
      <c r="A20" s="37">
        <f t="shared" si="0"/>
        <v>0</v>
      </c>
      <c r="B20" s="38"/>
      <c r="C20" s="47"/>
      <c r="D20" s="212"/>
      <c r="E20" s="212"/>
      <c r="F20" s="212"/>
      <c r="G20" s="212"/>
      <c r="H20" s="212"/>
      <c r="I20" s="40">
        <f t="array" ref="I2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0" s="30">
        <f>COUNTA(Ti)</f>
        <v>1</v>
      </c>
      <c r="K20" s="217" t="s">
        <v>47</v>
      </c>
      <c r="L20" s="217"/>
      <c r="M20" s="41">
        <v>4</v>
      </c>
      <c r="N20" s="29"/>
      <c r="O20" s="78">
        <f t="shared" ref="O20" si="12">IF(V20=0,COUNTA(P20:Q20),ISTEXT(VLOOKUP(P20,$I$9:$I$34,1,FALSE))*COUNTA(P20)+1+COUNTA(R20)+CHOOSE(V20,(T20&lt;FinalTime)*COUNTA(T20)+2,(T20&lt;FinalTime)*COUNTA(T20)+(U20&lt;=FinalTime)*(U20&gt;T20)*COUNTA(U20)+1,COUNTA(S20)+(T20&lt;FinalTime)*COUNTA(T20)+(U20&lt;=FinalTime)*(U20&gt;T20)*COUNTA(U20)))</f>
        <v>0</v>
      </c>
      <c r="P20" s="89"/>
      <c r="Q20" s="90"/>
      <c r="R20" s="91"/>
      <c r="S20" s="92"/>
      <c r="T20" s="91"/>
      <c r="U20" s="91"/>
      <c r="V20" s="83">
        <f t="shared" si="8"/>
        <v>0</v>
      </c>
      <c r="W20" s="84">
        <f>IFERROR(INDEX(LoadVariablesNames,MATCH(0,INDEX(COUNTIF($W$16:W19,LoadVariablesNames),,),)),0)</f>
        <v>0</v>
      </c>
      <c r="X20" s="26">
        <f t="shared" ref="X20" si="13">NOT(AND(ISNA(VLOOKUP(Y20,ModelVariablesNames,1,FALSE)),NOT(ISBLANK(Y20))))*COUNTA(Y20)+COUNTA(AA20)+0.5*AB20</f>
        <v>0</v>
      </c>
      <c r="Y20" s="96"/>
      <c r="Z20" s="97"/>
      <c r="AA20" s="98"/>
      <c r="AB20" s="67" t="b">
        <v>0</v>
      </c>
      <c r="AC20" s="68"/>
      <c r="AD20" s="32"/>
      <c r="AE20" s="33" t="str">
        <f>A8</f>
        <v>Model Variables and Constants</v>
      </c>
      <c r="AF20" s="34"/>
      <c r="AG20" s="35" t="b">
        <f>AND(COUNTIF($A$10:$A$34,"=2")&gt;0,COUNTIF($A$10:$A$34,"=1")=0)</f>
        <v>1</v>
      </c>
    </row>
    <row r="21" spans="1:33" s="2" customFormat="1" ht="15" customHeight="1" thickBot="1" x14ac:dyDescent="0.35">
      <c r="A21" s="37">
        <f t="shared" si="0"/>
        <v>0</v>
      </c>
      <c r="B21" s="38"/>
      <c r="C21" s="47"/>
      <c r="D21" s="212"/>
      <c r="E21" s="212"/>
      <c r="F21" s="212"/>
      <c r="G21" s="212"/>
      <c r="H21" s="212"/>
      <c r="I21" s="40">
        <f t="array" ref="I2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1" s="78">
        <f>COUNTA(Td)</f>
        <v>0</v>
      </c>
      <c r="K21" s="218" t="s">
        <v>48</v>
      </c>
      <c r="L21" s="218"/>
      <c r="M21" s="49"/>
      <c r="N21" s="29"/>
      <c r="O21" s="78">
        <f t="shared" ref="O21" si="14">IF(V21=0,COUNTA(P21:Q21),ISTEXT(VLOOKUP(P21,$I$9:$I$34,1,FALSE))*COUNTA(P21)+1+COUNTA(R21)+CHOOSE(V21,(T21&lt;FinalTime)*COUNTA(T21)+2,(T21&lt;FinalTime)*COUNTA(T21)+(U21&lt;=FinalTime)*(U21&gt;T21)*COUNTA(U21)+1,COUNTA(S21)+(T21&lt;FinalTime)*COUNTA(T21)+(U21&lt;=FinalTime)*(U21&gt;T21)*COUNTA(U21)))</f>
        <v>0</v>
      </c>
      <c r="P21" s="89"/>
      <c r="Q21" s="90"/>
      <c r="R21" s="91"/>
      <c r="S21" s="92"/>
      <c r="T21" s="91"/>
      <c r="U21" s="91"/>
      <c r="V21" s="83">
        <f t="shared" si="8"/>
        <v>0</v>
      </c>
      <c r="W21" s="84">
        <f>IFERROR(INDEX(LoadVariablesNames,MATCH(0,INDEX(COUNTIF($W$16:W20,LoadVariablesNames),,),)),0)</f>
        <v>0</v>
      </c>
      <c r="X21" s="26">
        <f t="shared" ref="X21" si="15">NOT(AND(ISNA(VLOOKUP(Y21,ModelVariablesNames,1,FALSE)),NOT(ISBLANK(Y21))))*COUNTA(Y21)+COUNTA(AA21)+0.5*AB21</f>
        <v>0</v>
      </c>
      <c r="Y21" s="96"/>
      <c r="Z21" s="97"/>
      <c r="AA21" s="98"/>
      <c r="AB21" s="67" t="b">
        <v>0</v>
      </c>
      <c r="AC21" s="68"/>
      <c r="AD21" s="32"/>
      <c r="AE21" s="99" t="str">
        <f>A36</f>
        <v>Model First-order ODEs</v>
      </c>
      <c r="AF21" s="100"/>
      <c r="AG21" s="101" t="b">
        <f t="array" ref="AG21">AND(AND(COUNTIF($A$38:$A$47,"=2")&gt;0,COUNTIF($A$38:$A$47,"=1")=0),SUMSQ(COUNTIF(ModelVariablesNames,ModelODEsVariables)))</f>
        <v>1</v>
      </c>
    </row>
    <row r="22" spans="1:33" s="2" customFormat="1" ht="15" customHeight="1" x14ac:dyDescent="0.3">
      <c r="A22" s="37">
        <f t="shared" si="0"/>
        <v>0</v>
      </c>
      <c r="B22" s="38"/>
      <c r="C22" s="47"/>
      <c r="D22" s="212"/>
      <c r="E22" s="212"/>
      <c r="F22" s="212"/>
      <c r="G22" s="212"/>
      <c r="H22" s="212"/>
      <c r="I22" s="40">
        <f t="array" ref="I2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2" s="77"/>
      <c r="K22"/>
      <c r="L22"/>
      <c r="M22"/>
      <c r="N22" s="29"/>
      <c r="O22" s="78">
        <f t="shared" ref="O22" si="16">IF(V22=0,COUNTA(P22:Q22),ISTEXT(VLOOKUP(P22,$I$9:$I$34,1,FALSE))*COUNTA(P22)+1+COUNTA(R22)+CHOOSE(V22,(T22&lt;FinalTime)*COUNTA(T22)+2,(T22&lt;FinalTime)*COUNTA(T22)+(U22&lt;=FinalTime)*(U22&gt;T22)*COUNTA(U22)+1,COUNTA(S22)+(T22&lt;FinalTime)*COUNTA(T22)+(U22&lt;=FinalTime)*(U22&gt;T22)*COUNTA(U22)))</f>
        <v>0</v>
      </c>
      <c r="P22" s="89"/>
      <c r="Q22" s="90"/>
      <c r="R22" s="91"/>
      <c r="S22" s="92"/>
      <c r="T22" s="91"/>
      <c r="U22" s="91"/>
      <c r="V22" s="83">
        <f t="shared" si="8"/>
        <v>0</v>
      </c>
      <c r="W22" s="84">
        <f>IFERROR(INDEX(LoadVariablesNames,MATCH(0,INDEX(COUNTIF($W$16:W21,LoadVariablesNames),,),)),0)</f>
        <v>0</v>
      </c>
      <c r="X22" s="26">
        <f t="shared" ref="X22" si="17">NOT(AND(ISNA(VLOOKUP(Y22,ModelVariablesNames,1,FALSE)),NOT(ISBLANK(Y22))))*COUNTA(Y22)+COUNTA(AA22)+0.5*AB22</f>
        <v>0</v>
      </c>
      <c r="Y22" s="96"/>
      <c r="Z22" s="97"/>
      <c r="AA22" s="98"/>
      <c r="AB22" s="67" t="b">
        <v>0</v>
      </c>
      <c r="AC22" s="68"/>
      <c r="AD22" s="102" t="str">
        <f>O7</f>
        <v>SIMULATION</v>
      </c>
      <c r="AE22" s="50"/>
      <c r="AF22" s="51"/>
      <c r="AG22" s="101"/>
    </row>
    <row r="23" spans="1:33" s="2" customFormat="1" ht="15" customHeight="1" thickBot="1" x14ac:dyDescent="0.35">
      <c r="A23" s="37">
        <f t="shared" si="0"/>
        <v>0</v>
      </c>
      <c r="B23" s="38"/>
      <c r="C23" s="47"/>
      <c r="D23" s="212"/>
      <c r="E23" s="212"/>
      <c r="F23" s="212"/>
      <c r="G23" s="212"/>
      <c r="H23" s="212"/>
      <c r="I23" s="40">
        <f t="array" ref="I2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3" s="24" t="s">
        <v>49</v>
      </c>
      <c r="K23" s="24"/>
      <c r="L23" s="24"/>
      <c r="M23" s="24"/>
      <c r="N23" s="29"/>
      <c r="O23" s="78">
        <f t="shared" ref="O23" si="18">IF(V23=0,COUNTA(P23:Q23),ISTEXT(VLOOKUP(P23,$I$9:$I$34,1,FALSE))*COUNTA(P23)+1+COUNTA(R23)+CHOOSE(V23,(T23&lt;FinalTime)*COUNTA(T23)+2,(T23&lt;FinalTime)*COUNTA(T23)+(U23&lt;=FinalTime)*(U23&gt;T23)*COUNTA(U23)+1,COUNTA(S23)+(T23&lt;FinalTime)*COUNTA(T23)+(U23&lt;=FinalTime)*(U23&gt;T23)*COUNTA(U23)))</f>
        <v>0</v>
      </c>
      <c r="P23" s="89"/>
      <c r="Q23" s="90"/>
      <c r="R23" s="91"/>
      <c r="S23" s="92"/>
      <c r="T23" s="91"/>
      <c r="U23" s="91"/>
      <c r="V23" s="83">
        <f t="shared" si="8"/>
        <v>0</v>
      </c>
      <c r="W23" s="84">
        <f>IFERROR(INDEX(LoadVariablesNames,MATCH(0,INDEX(COUNTIF($W$16:W22,LoadVariablesNames),,),)),0)</f>
        <v>0</v>
      </c>
      <c r="X23" s="26">
        <f t="shared" ref="X23" si="19">NOT(AND(ISNA(VLOOKUP(Y23,ModelVariablesNames,1,FALSE)),NOT(ISBLANK(Y23))))*COUNTA(Y23)+COUNTA(AA23)+0.5*AB23</f>
        <v>0</v>
      </c>
      <c r="Y23" s="96"/>
      <c r="Z23" s="97"/>
      <c r="AA23" s="98"/>
      <c r="AB23" s="103" t="b">
        <v>0</v>
      </c>
      <c r="AC23" s="104"/>
      <c r="AD23" s="32"/>
      <c r="AE23" s="99" t="str">
        <f>O8</f>
        <v>Integration Parameters</v>
      </c>
      <c r="AF23" s="100"/>
      <c r="AG23" s="101" t="b">
        <f>SUM($O$9:$O$12)=4</f>
        <v>1</v>
      </c>
    </row>
    <row r="24" spans="1:33" s="2" customFormat="1" ht="15" customHeight="1" x14ac:dyDescent="0.3">
      <c r="A24" s="37">
        <f t="shared" si="0"/>
        <v>0</v>
      </c>
      <c r="B24" s="38"/>
      <c r="C24" s="47"/>
      <c r="D24" s="212"/>
      <c r="E24" s="212"/>
      <c r="F24" s="212"/>
      <c r="G24" s="212"/>
      <c r="H24" s="212"/>
      <c r="I24" s="40">
        <f t="array" ref="I2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15)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4" s="30">
        <f>IF(ISNA(VLOOKUP(ManipulatedVariable,ModelVariablesNames,1,FALSE)),0,1)</f>
        <v>1</v>
      </c>
      <c r="K24" s="214" t="s">
        <v>50</v>
      </c>
      <c r="L24" s="214"/>
      <c r="M24" s="28" t="s">
        <v>87</v>
      </c>
      <c r="N24" s="29"/>
      <c r="O24" s="78">
        <f t="shared" ref="O24" si="20">IF(V24=0,COUNTA(P24:Q24),ISTEXT(VLOOKUP(P24,$I$9:$I$34,1,FALSE))*COUNTA(P24)+1+COUNTA(R24)+CHOOSE(V24,(T24&lt;FinalTime)*COUNTA(T24)+2,(T24&lt;FinalTime)*COUNTA(T24)+(U24&lt;=FinalTime)*(U24&gt;T24)*COUNTA(U24)+1,COUNTA(S24)+(T24&lt;FinalTime)*COUNTA(T24)+(U24&lt;=FinalTime)*(U24&gt;T24)*COUNTA(U24)))</f>
        <v>0</v>
      </c>
      <c r="P24" s="89"/>
      <c r="Q24" s="90"/>
      <c r="R24" s="91"/>
      <c r="S24" s="92"/>
      <c r="T24" s="91"/>
      <c r="U24" s="91"/>
      <c r="V24" s="83">
        <f t="shared" si="8"/>
        <v>0</v>
      </c>
      <c r="W24" s="84">
        <f>IFERROR(INDEX(LoadVariablesNames,MATCH(0,INDEX(COUNTIF($W$16:W23,LoadVariablesNames),,),)),0)</f>
        <v>0</v>
      </c>
      <c r="X24" s="26">
        <f t="shared" ref="X24" si="21">NOT(AND(ISNA(VLOOKUP(Y24,ModelVariablesNames,1,FALSE)),NOT(ISBLANK(Y24))))*COUNTA(Y24)+COUNTA(AA24)+0.5*AB24</f>
        <v>0</v>
      </c>
      <c r="Y24" s="96"/>
      <c r="Z24" s="97"/>
      <c r="AA24" s="98"/>
      <c r="AB24" s="103" t="b">
        <v>0</v>
      </c>
      <c r="AC24" s="104"/>
      <c r="AD24" s="32"/>
      <c r="AE24" s="99" t="str">
        <f>O14</f>
        <v>Disturbances / Set Point Changes</v>
      </c>
      <c r="AF24" s="100"/>
      <c r="AG24" s="105" t="b">
        <f>OR(SUM($O$17:$O$34)=0,COUNTIFS($O$17:$O$34,"&gt;0",$O$17:$O$34,"&lt;6")=0)</f>
        <v>1</v>
      </c>
    </row>
    <row r="25" spans="1:33" s="2" customFormat="1" ht="15" customHeight="1" x14ac:dyDescent="0.3">
      <c r="A25" s="37">
        <f t="shared" si="0"/>
        <v>0</v>
      </c>
      <c r="B25" s="38"/>
      <c r="C25" s="47"/>
      <c r="D25" s="212"/>
      <c r="E25" s="212"/>
      <c r="F25" s="212"/>
      <c r="G25" s="212"/>
      <c r="H25" s="212"/>
      <c r="I25" s="40">
        <f t="array" ref="I25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16)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5" s="42">
        <f>COUNTA(ManipulatedVariableLower)</f>
        <v>1</v>
      </c>
      <c r="K25" s="215" t="s">
        <v>17</v>
      </c>
      <c r="L25" s="208" t="s">
        <v>18</v>
      </c>
      <c r="M25" s="41">
        <v>0</v>
      </c>
      <c r="N25" s="29"/>
      <c r="O25" s="78">
        <f t="shared" ref="O25" si="22">IF(V25=0,COUNTA(P25:Q25),ISTEXT(VLOOKUP(P25,$I$9:$I$34,1,FALSE))*COUNTA(P25)+1+COUNTA(R25)+CHOOSE(V25,(T25&lt;FinalTime)*COUNTA(T25)+2,(T25&lt;FinalTime)*COUNTA(T25)+(U25&lt;=FinalTime)*(U25&gt;T25)*COUNTA(U25)+1,COUNTA(S25)+(T25&lt;FinalTime)*COUNTA(T25)+(U25&lt;=FinalTime)*(U25&gt;T25)*COUNTA(U25)))</f>
        <v>0</v>
      </c>
      <c r="P25" s="89"/>
      <c r="Q25" s="90"/>
      <c r="R25" s="91"/>
      <c r="S25" s="92"/>
      <c r="T25" s="91"/>
      <c r="U25" s="91"/>
      <c r="V25" s="83">
        <f t="shared" si="8"/>
        <v>0</v>
      </c>
      <c r="W25" s="84">
        <f>IFERROR(INDEX(LoadVariablesNames,MATCH(0,INDEX(COUNTIF($W$16:W24,LoadVariablesNames),,),)),0)</f>
        <v>0</v>
      </c>
      <c r="X25" s="26">
        <f t="shared" ref="X25" si="23">NOT(AND(ISNA(VLOOKUP(Y25,ModelVariablesNames,1,FALSE)),NOT(ISBLANK(Y25))))*COUNTA(Y25)+COUNTA(AA25)+0.5*AB25</f>
        <v>0</v>
      </c>
      <c r="Y25" s="96"/>
      <c r="Z25" s="97"/>
      <c r="AA25" s="98"/>
      <c r="AB25" s="103" t="b">
        <v>0</v>
      </c>
      <c r="AC25" s="104"/>
      <c r="AD25" s="32"/>
      <c r="AE25" s="99" t="str">
        <f>O36</f>
        <v>Output Variables</v>
      </c>
      <c r="AF25" s="100"/>
      <c r="AG25" s="105" t="b">
        <f>SUM($O$38:$O$47)&gt;0</f>
        <v>1</v>
      </c>
    </row>
    <row r="26" spans="1:33" s="2" customFormat="1" ht="15" customHeight="1" thickBot="1" x14ac:dyDescent="0.35">
      <c r="A26" s="37">
        <f t="shared" si="0"/>
        <v>0</v>
      </c>
      <c r="B26" s="38"/>
      <c r="C26" s="47"/>
      <c r="D26" s="212"/>
      <c r="E26" s="212"/>
      <c r="F26" s="212"/>
      <c r="G26" s="212"/>
      <c r="H26" s="212"/>
      <c r="I26" s="40">
        <f t="array" ref="I26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17)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6" s="42">
        <f>COUNTA(ManipulatedVariableHigher)</f>
        <v>1</v>
      </c>
      <c r="K26" s="216"/>
      <c r="L26" s="48" t="s">
        <v>21</v>
      </c>
      <c r="M26" s="49">
        <v>120</v>
      </c>
      <c r="N26" s="29"/>
      <c r="O26" s="78">
        <f t="shared" ref="O26" si="24">IF(V26=0,COUNTA(P26:Q26),ISTEXT(VLOOKUP(P26,$I$9:$I$34,1,FALSE))*COUNTA(P26)+1+COUNTA(R26)+CHOOSE(V26,(T26&lt;FinalTime)*COUNTA(T26)+2,(T26&lt;FinalTime)*COUNTA(T26)+(U26&lt;=FinalTime)*(U26&gt;T26)*COUNTA(U26)+1,COUNTA(S26)+(T26&lt;FinalTime)*COUNTA(T26)+(U26&lt;=FinalTime)*(U26&gt;T26)*COUNTA(U26)))</f>
        <v>0</v>
      </c>
      <c r="P26" s="89"/>
      <c r="Q26" s="90"/>
      <c r="R26" s="91"/>
      <c r="S26" s="92"/>
      <c r="T26" s="91"/>
      <c r="U26" s="91"/>
      <c r="V26" s="83">
        <f t="shared" si="8"/>
        <v>0</v>
      </c>
      <c r="W26" s="84">
        <f>IFERROR(INDEX(LoadVariablesNames,MATCH(0,INDEX(COUNTIF($W$16:W25,LoadVariablesNames),,),)),0)</f>
        <v>0</v>
      </c>
      <c r="X26" s="26">
        <f t="shared" ref="X26" si="25">NOT(AND(ISNA(VLOOKUP(Y26,ModelVariablesNames,1,FALSE)),NOT(ISBLANK(Y26))))*COUNTA(Y26)+COUNTA(AA26)+0.5*AB26</f>
        <v>0</v>
      </c>
      <c r="Y26" s="96"/>
      <c r="Z26" s="97"/>
      <c r="AA26" s="98"/>
      <c r="AB26" s="103" t="b">
        <v>0</v>
      </c>
      <c r="AC26" s="104"/>
      <c r="AD26" s="32"/>
      <c r="AE26" s="99" t="str">
        <f>X8</f>
        <v>Charts Parameters</v>
      </c>
      <c r="AF26" s="100"/>
      <c r="AG26" s="105" t="b">
        <f>OR(SUM($X$13:$X$35)=0,AND(SUM($X$13:$X$35)&gt;0,$X$9=1))</f>
        <v>1</v>
      </c>
    </row>
    <row r="27" spans="1:33" s="2" customFormat="1" ht="15" customHeight="1" thickBot="1" x14ac:dyDescent="0.35">
      <c r="A27" s="37">
        <f t="shared" si="0"/>
        <v>0</v>
      </c>
      <c r="B27" s="38"/>
      <c r="C27" s="47"/>
      <c r="D27" s="212"/>
      <c r="E27" s="212"/>
      <c r="F27" s="212"/>
      <c r="G27" s="212"/>
      <c r="H27" s="212"/>
      <c r="I27" s="40">
        <f t="array" ref="I27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18)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7" s="54"/>
      <c r="K27" s="29"/>
      <c r="L27" s="29"/>
      <c r="M27" s="29"/>
      <c r="N27" s="29"/>
      <c r="O27" s="78">
        <f t="shared" ref="O27" si="26">IF(V27=0,COUNTA(P27:Q27),ISTEXT(VLOOKUP(P27,$I$9:$I$34,1,FALSE))*COUNTA(P27)+1+COUNTA(R27)+CHOOSE(V27,(T27&lt;FinalTime)*COUNTA(T27)+2,(T27&lt;FinalTime)*COUNTA(T27)+(U27&lt;=FinalTime)*(U27&gt;T27)*COUNTA(U27)+1,COUNTA(S27)+(T27&lt;FinalTime)*COUNTA(T27)+(U27&lt;=FinalTime)*(U27&gt;T27)*COUNTA(U27)))</f>
        <v>0</v>
      </c>
      <c r="P27" s="89"/>
      <c r="Q27" s="90"/>
      <c r="R27" s="91"/>
      <c r="S27" s="92"/>
      <c r="T27" s="91"/>
      <c r="U27" s="91"/>
      <c r="V27" s="83">
        <f t="shared" si="8"/>
        <v>0</v>
      </c>
      <c r="W27" s="84">
        <f>IFERROR(INDEX(LoadVariablesNames,MATCH(0,INDEX(COUNTIF($W$16:W26,LoadVariablesNames),,),)),0)</f>
        <v>0</v>
      </c>
      <c r="X27" s="26">
        <f t="shared" ref="X27" si="27">NOT(AND(ISNA(VLOOKUP(Y27,ModelVariablesNames,1,FALSE)),NOT(ISBLANK(Y27))))*COUNTA(Y27)+COUNTA(AA27)+0.5*AB27</f>
        <v>0</v>
      </c>
      <c r="Y27" s="96"/>
      <c r="Z27" s="97"/>
      <c r="AA27" s="98"/>
      <c r="AB27" s="103" t="b">
        <v>0</v>
      </c>
      <c r="AC27" s="104"/>
      <c r="AD27" s="32"/>
      <c r="AE27" s="44" t="str">
        <f>X11</f>
        <v>Model Variables in Charts</v>
      </c>
      <c r="AF27" s="45"/>
      <c r="AG27" s="46" t="b">
        <f>AND(COUNTIF($X$13:$X$35,"=0,5")=0,COUNTIF($X$13:$X$35,"=1")=0,COUNTIF($X$13:$X$35,"=1,5")=0)</f>
        <v>1</v>
      </c>
    </row>
    <row r="28" spans="1:33" s="2" customFormat="1" ht="15" customHeight="1" x14ac:dyDescent="0.3">
      <c r="A28" s="37">
        <f t="shared" si="0"/>
        <v>0</v>
      </c>
      <c r="B28" s="38"/>
      <c r="C28" s="47"/>
      <c r="D28" s="212"/>
      <c r="E28" s="212"/>
      <c r="F28" s="212"/>
      <c r="G28" s="212"/>
      <c r="H28" s="212"/>
      <c r="I28" s="40">
        <f t="array" ref="I28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19)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28" s="29"/>
      <c r="K28" s="29"/>
      <c r="L28" s="29"/>
      <c r="M28" s="29"/>
      <c r="N28" s="29"/>
      <c r="O28" s="78">
        <f t="shared" ref="O28" si="28">IF(V28=0,COUNTA(P28:Q28),ISTEXT(VLOOKUP(P28,$I$9:$I$34,1,FALSE))*COUNTA(P28)+1+COUNTA(R28)+CHOOSE(V28,(T28&lt;FinalTime)*COUNTA(T28)+2,(T28&lt;FinalTime)*COUNTA(T28)+(U28&lt;=FinalTime)*(U28&gt;T28)*COUNTA(U28)+1,COUNTA(S28)+(T28&lt;FinalTime)*COUNTA(T28)+(U28&lt;=FinalTime)*(U28&gt;T28)*COUNTA(U28)))</f>
        <v>0</v>
      </c>
      <c r="P28" s="89"/>
      <c r="Q28" s="90"/>
      <c r="R28" s="91"/>
      <c r="S28" s="92"/>
      <c r="T28" s="91"/>
      <c r="U28" s="91"/>
      <c r="V28" s="83">
        <f t="shared" si="8"/>
        <v>0</v>
      </c>
      <c r="W28" s="84">
        <f>IFERROR(INDEX(LoadVariablesNames,MATCH(0,INDEX(COUNTIF($W$16:W27,LoadVariablesNames),,),)),0)</f>
        <v>0</v>
      </c>
      <c r="X28" s="26">
        <f t="shared" ref="X28" si="29">NOT(AND(ISNA(VLOOKUP(Y28,ModelVariablesNames,1,FALSE)),NOT(ISBLANK(Y28))))*COUNTA(Y28)+COUNTA(AA28)+0.5*AB28</f>
        <v>0</v>
      </c>
      <c r="Y28" s="96"/>
      <c r="Z28" s="97"/>
      <c r="AA28" s="98"/>
      <c r="AB28" s="103" t="b">
        <v>0</v>
      </c>
      <c r="AC28" s="104"/>
      <c r="AD28" s="32"/>
      <c r="AE28" s="50"/>
      <c r="AF28" s="51"/>
      <c r="AG28" s="52"/>
    </row>
    <row r="29" spans="1:33" s="2" customFormat="1" ht="15" customHeight="1" x14ac:dyDescent="0.3">
      <c r="A29" s="37">
        <f t="shared" si="0"/>
        <v>0</v>
      </c>
      <c r="B29" s="38"/>
      <c r="C29" s="47"/>
      <c r="D29" s="212"/>
      <c r="E29" s="212"/>
      <c r="F29" s="212"/>
      <c r="G29" s="212"/>
      <c r="H29" s="212"/>
      <c r="I29" s="40">
        <f t="array" ref="I29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20)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29" s="29"/>
      <c r="L29" s="29"/>
      <c r="M29" s="29"/>
      <c r="O29" s="78">
        <f t="shared" ref="O29" si="30">IF(V29=0,COUNTA(P29:Q29),ISTEXT(VLOOKUP(P29,$I$9:$I$34,1,FALSE))*COUNTA(P29)+1+COUNTA(R29)+CHOOSE(V29,(T29&lt;FinalTime)*COUNTA(T29)+2,(T29&lt;FinalTime)*COUNTA(T29)+(U29&lt;=FinalTime)*(U29&gt;T29)*COUNTA(U29)+1,COUNTA(S29)+(T29&lt;FinalTime)*COUNTA(T29)+(U29&lt;=FinalTime)*(U29&gt;T29)*COUNTA(U29)))</f>
        <v>0</v>
      </c>
      <c r="P29" s="89"/>
      <c r="Q29" s="90"/>
      <c r="R29" s="91"/>
      <c r="S29" s="92"/>
      <c r="T29" s="91"/>
      <c r="U29" s="91"/>
      <c r="V29" s="83">
        <f t="shared" si="8"/>
        <v>0</v>
      </c>
      <c r="W29" s="84">
        <f>IFERROR(INDEX(LoadVariablesNames,MATCH(0,INDEX(COUNTIF($W$16:W28,LoadVariablesNames),,),)),0)</f>
        <v>0</v>
      </c>
      <c r="X29" s="26">
        <f t="shared" ref="X29" si="31">NOT(AND(ISNA(VLOOKUP(Y29,ModelVariablesNames,1,FALSE)),NOT(ISBLANK(Y29))))*COUNTA(Y29)+COUNTA(AA29)+0.5*AB29</f>
        <v>0</v>
      </c>
      <c r="Y29" s="96"/>
      <c r="Z29" s="97"/>
      <c r="AA29" s="98"/>
      <c r="AB29" s="103" t="b">
        <v>0</v>
      </c>
      <c r="AC29" s="104"/>
      <c r="AD29" s="4"/>
      <c r="AE29" s="4"/>
      <c r="AF29" s="4"/>
      <c r="AG29" s="4"/>
    </row>
    <row r="30" spans="1:33" s="2" customFormat="1" ht="15" customHeight="1" x14ac:dyDescent="0.35">
      <c r="A30" s="37">
        <f t="shared" si="0"/>
        <v>0</v>
      </c>
      <c r="B30" s="38"/>
      <c r="C30" s="47"/>
      <c r="D30" s="206"/>
      <c r="E30" s="206"/>
      <c r="F30" s="206"/>
      <c r="G30" s="206"/>
      <c r="H30" s="206"/>
      <c r="I30" s="40">
        <f t="array" ref="I30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21)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0" s="29"/>
      <c r="L30" s="29"/>
      <c r="M30" s="29"/>
      <c r="O30" s="78">
        <f t="shared" ref="O30" si="32">IF(V30=0,COUNTA(P30:Q30),ISTEXT(VLOOKUP(P30,$I$9:$I$34,1,FALSE))*COUNTA(P30)+1+COUNTA(R30)+CHOOSE(V30,(T30&lt;FinalTime)*COUNTA(T30)+2,(T30&lt;FinalTime)*COUNTA(T30)+(U30&lt;=FinalTime)*(U30&gt;T30)*COUNTA(U30)+1,COUNTA(S30)+(T30&lt;FinalTime)*COUNTA(T30)+(U30&lt;=FinalTime)*(U30&gt;T30)*COUNTA(U30)))</f>
        <v>0</v>
      </c>
      <c r="P30" s="89"/>
      <c r="Q30" s="90"/>
      <c r="R30" s="91"/>
      <c r="S30" s="92"/>
      <c r="T30" s="91"/>
      <c r="U30" s="91"/>
      <c r="V30" s="83">
        <f t="shared" si="8"/>
        <v>0</v>
      </c>
      <c r="W30" s="84">
        <f>IFERROR(INDEX(LoadVariablesNames,MATCH(0,INDEX(COUNTIF($W$16:W29,LoadVariablesNames),,),)),0)</f>
        <v>0</v>
      </c>
      <c r="X30" s="26">
        <f t="shared" ref="X30" si="33">NOT(AND(ISNA(VLOOKUP(Y30,ModelVariablesNames,1,FALSE)),NOT(ISBLANK(Y30))))*COUNTA(Y30)+COUNTA(AA30)+0.5*AB30</f>
        <v>0</v>
      </c>
      <c r="Y30" s="96"/>
      <c r="Z30" s="97"/>
      <c r="AA30" s="98"/>
      <c r="AB30" s="103" t="b">
        <v>0</v>
      </c>
      <c r="AC30" s="104"/>
      <c r="AD30" s="85" t="s">
        <v>51</v>
      </c>
      <c r="AE30" s="50"/>
      <c r="AF30" s="51"/>
      <c r="AG30" s="52"/>
    </row>
    <row r="31" spans="1:33" s="2" customFormat="1" ht="15" customHeight="1" x14ac:dyDescent="0.3">
      <c r="A31" s="37">
        <f t="shared" si="0"/>
        <v>0</v>
      </c>
      <c r="B31" s="38"/>
      <c r="C31" s="47"/>
      <c r="D31" s="206"/>
      <c r="E31" s="206"/>
      <c r="F31" s="206"/>
      <c r="G31" s="206"/>
      <c r="H31" s="206"/>
      <c r="I31" s="40">
        <f t="array" ref="I31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22)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K31" s="29"/>
      <c r="L31" s="29"/>
      <c r="M31" s="29"/>
      <c r="O31" s="78">
        <f t="shared" ref="O31" si="34">IF(V31=0,COUNTA(P31:Q31),ISTEXT(VLOOKUP(P31,$I$9:$I$34,1,FALSE))*COUNTA(P31)+1+COUNTA(R31)+CHOOSE(V31,(T31&lt;FinalTime)*COUNTA(T31)+2,(T31&lt;FinalTime)*COUNTA(T31)+(U31&lt;=FinalTime)*(U31&gt;T31)*COUNTA(U31)+1,COUNTA(S31)+(T31&lt;FinalTime)*COUNTA(T31)+(U31&lt;=FinalTime)*(U31&gt;T31)*COUNTA(U31)))</f>
        <v>0</v>
      </c>
      <c r="P31" s="89"/>
      <c r="Q31" s="90"/>
      <c r="R31" s="91"/>
      <c r="S31" s="92"/>
      <c r="T31" s="91"/>
      <c r="U31" s="91"/>
      <c r="V31" s="83">
        <f t="shared" si="8"/>
        <v>0</v>
      </c>
      <c r="W31" s="84">
        <f>IFERROR(INDEX(LoadVariablesNames,MATCH(0,INDEX(COUNTIF($W$16:W30,LoadVariablesNames),,),)),0)</f>
        <v>0</v>
      </c>
      <c r="X31" s="26">
        <f t="shared" ref="X31" si="35">NOT(AND(ISNA(VLOOKUP(Y31,ModelVariablesNames,1,FALSE)),NOT(ISBLANK(Y31))))*COUNTA(Y31)+COUNTA(AA31)+0.5*AB31</f>
        <v>0</v>
      </c>
      <c r="Y31" s="96"/>
      <c r="Z31" s="97"/>
      <c r="AA31" s="98"/>
      <c r="AB31" s="103" t="b">
        <v>0</v>
      </c>
      <c r="AC31" s="104"/>
      <c r="AD31" s="57" t="s">
        <v>52</v>
      </c>
      <c r="AE31" s="50"/>
      <c r="AF31" s="51"/>
      <c r="AG31" s="93" t="b">
        <f>COUNTIF(AG33:AG45,"=PRAVDA")=COUNTA(AG33:AG45)</f>
        <v>0</v>
      </c>
    </row>
    <row r="32" spans="1:33" s="2" customFormat="1" ht="15" customHeight="1" thickBot="1" x14ac:dyDescent="0.35">
      <c r="A32" s="37">
        <f t="shared" si="0"/>
        <v>0</v>
      </c>
      <c r="B32" s="38"/>
      <c r="C32" s="47"/>
      <c r="D32" s="212"/>
      <c r="E32" s="212"/>
      <c r="F32" s="212"/>
      <c r="G32" s="212"/>
      <c r="H32" s="212"/>
      <c r="I32" s="40">
        <f t="array" ref="I32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2" s="29"/>
      <c r="K32" s="106"/>
      <c r="L32" s="29"/>
      <c r="M32" s="29"/>
      <c r="N32" s="29"/>
      <c r="O32" s="78">
        <f t="shared" ref="O32" si="36">IF(V32=0,COUNTA(P32:Q32),ISTEXT(VLOOKUP(P32,$I$9:$I$34,1,FALSE))*COUNTA(P32)+1+COUNTA(R32)+CHOOSE(V32,(T32&lt;FinalTime)*COUNTA(T32)+2,(T32&lt;FinalTime)*COUNTA(T32)+(U32&lt;=FinalTime)*(U32&gt;T32)*COUNTA(U32)+1,COUNTA(S32)+(T32&lt;FinalTime)*COUNTA(T32)+(U32&lt;=FinalTime)*(U32&gt;T32)*COUNTA(U32)))</f>
        <v>0</v>
      </c>
      <c r="P32" s="89"/>
      <c r="Q32" s="90"/>
      <c r="R32" s="91"/>
      <c r="S32" s="92"/>
      <c r="T32" s="91"/>
      <c r="U32" s="91"/>
      <c r="V32" s="83">
        <f t="shared" si="8"/>
        <v>0</v>
      </c>
      <c r="W32" s="84">
        <f>IFERROR(INDEX(LoadVariablesNames,MATCH(0,INDEX(COUNTIF($W$16:W31,LoadVariablesNames),,),)),0)</f>
        <v>0</v>
      </c>
      <c r="X32" s="26">
        <f t="shared" ref="X32" si="37">NOT(AND(ISNA(VLOOKUP(Y32,ModelVariablesNames,1,FALSE)),NOT(ISBLANK(Y32))))*COUNTA(Y32)+COUNTA(AA32)+0.5*AB32</f>
        <v>0</v>
      </c>
      <c r="Y32" s="96"/>
      <c r="Z32" s="97"/>
      <c r="AA32" s="98"/>
      <c r="AB32" s="103" t="b">
        <v>0</v>
      </c>
      <c r="AC32" s="104"/>
      <c r="AD32" s="94" t="str">
        <f>A7</f>
        <v>MODEL</v>
      </c>
      <c r="AE32" s="50"/>
      <c r="AF32" s="51"/>
      <c r="AG32" s="107"/>
    </row>
    <row r="33" spans="1:33" s="2" customFormat="1" ht="15" customHeight="1" x14ac:dyDescent="0.3">
      <c r="A33" s="37">
        <f t="shared" si="0"/>
        <v>0</v>
      </c>
      <c r="B33" s="38"/>
      <c r="C33" s="47"/>
      <c r="D33" s="212"/>
      <c r="E33" s="212"/>
      <c r="F33" s="212"/>
      <c r="G33" s="212"/>
      <c r="H33" s="212"/>
      <c r="I33" s="40">
        <f t="array" ref="I33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24)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3" s="29"/>
      <c r="K33" s="29"/>
      <c r="L33" s="29"/>
      <c r="M33" s="29"/>
      <c r="N33" s="29"/>
      <c r="O33" s="78">
        <f t="shared" ref="O33" si="38">IF(V33=0,COUNTA(P33:Q33),ISTEXT(VLOOKUP(P33,$I$9:$I$34,1,FALSE))*COUNTA(P33)+1+COUNTA(R33)+CHOOSE(V33,(T33&lt;FinalTime)*COUNTA(T33)+2,(T33&lt;FinalTime)*COUNTA(T33)+(U33&lt;=FinalTime)*(U33&gt;T33)*COUNTA(U33)+1,COUNTA(S33)+(T33&lt;FinalTime)*COUNTA(T33)+(U33&lt;=FinalTime)*(U33&gt;T33)*COUNTA(U33)))</f>
        <v>0</v>
      </c>
      <c r="P33" s="89"/>
      <c r="Q33" s="90"/>
      <c r="R33" s="91"/>
      <c r="S33" s="92"/>
      <c r="T33" s="91"/>
      <c r="U33" s="91"/>
      <c r="V33" s="83">
        <f t="shared" si="8"/>
        <v>0</v>
      </c>
      <c r="W33" s="84">
        <f>IFERROR(INDEX(LoadVariablesNames,MATCH(0,INDEX(COUNTIF($W$16:W32,LoadVariablesNames),,),)),0)</f>
        <v>0</v>
      </c>
      <c r="X33" s="26">
        <f t="shared" ref="X33" si="39">NOT(AND(ISNA(VLOOKUP(Y33,ModelVariablesNames,1,FALSE)),NOT(ISBLANK(Y33))))*COUNTA(Y33)+COUNTA(AA33)+0.5*AB33</f>
        <v>0</v>
      </c>
      <c r="Y33" s="96"/>
      <c r="Z33" s="97"/>
      <c r="AA33" s="98"/>
      <c r="AB33" s="103" t="b">
        <v>0</v>
      </c>
      <c r="AC33" s="104"/>
      <c r="AD33" s="32"/>
      <c r="AE33" s="33" t="str">
        <f>A8</f>
        <v>Model Variables and Constants</v>
      </c>
      <c r="AF33" s="34"/>
      <c r="AG33" s="35" t="b">
        <f>AND(COUNTIF($A$10:$A$34,"=2")&gt;0,COUNTIF($A$10:$A$34,"=1")=0)</f>
        <v>1</v>
      </c>
    </row>
    <row r="34" spans="1:33" s="2" customFormat="1" ht="15" customHeight="1" thickBot="1" x14ac:dyDescent="0.35">
      <c r="A34" s="37">
        <f t="shared" si="0"/>
        <v>0</v>
      </c>
      <c r="B34" s="207"/>
      <c r="C34" s="108"/>
      <c r="D34" s="213"/>
      <c r="E34" s="213"/>
      <c r="F34" s="213"/>
      <c r="G34" s="213"/>
      <c r="H34" s="213"/>
      <c r="I34" s="40">
        <f t="array" ref="I34">IFERROR(INDEX(ModelVariablesNames,MATCH(SMALL(IF(ISBLANK(ModelVariablesNames),"",IF(ISNUMBER(ModelVariablesNames),COUNTIF(ModelVariablesNames,"&lt;"&amp;ModelVariablesNames),COUNTIF(ModelVariablesNames,"&lt;"&amp;ModelVariablesNames)+SUM(IF(ISNUMBER(ModelVariablesNames),1,0))+1)),ROW(A23)),IF(ISBLANK(ModelVariablesNames),"",IF(ISNUMBER(ModelVariablesNames),COUNTIF(ModelVariablesNames,"&lt;"&amp;ModelVariablesNames),COUNTIF(ModelVariablesNames,"&lt;"&amp;ModelVariablesNames)+SUM(IF(ISNUMBER(ModelVariablesNames),1,0))+1)),0)),)</f>
        <v>0</v>
      </c>
      <c r="J34" s="29"/>
      <c r="K34" s="29"/>
      <c r="L34" s="29"/>
      <c r="M34" s="29"/>
      <c r="N34" s="29"/>
      <c r="O34" s="78">
        <f t="shared" ref="O34" si="40">IF(V34=0,COUNTA(P34:Q34),ISTEXT(VLOOKUP(P34,$I$9:$I$34,1,FALSE))*COUNTA(P34)+1+COUNTA(R34)+CHOOSE(V34,(T34&lt;FinalTime)*COUNTA(T34)+2,(T34&lt;FinalTime)*COUNTA(T34)+(U34&lt;=FinalTime)*(U34&gt;T34)*COUNTA(U34)+1,COUNTA(S34)+(T34&lt;FinalTime)*COUNTA(T34)+(U34&lt;=FinalTime)*(U34&gt;T34)*COUNTA(U34)))</f>
        <v>0</v>
      </c>
      <c r="P34" s="109"/>
      <c r="Q34" s="110"/>
      <c r="R34" s="111"/>
      <c r="S34" s="112"/>
      <c r="T34" s="111"/>
      <c r="U34" s="111"/>
      <c r="V34" s="83">
        <f t="shared" si="8"/>
        <v>0</v>
      </c>
      <c r="W34" s="84">
        <f>IFERROR(INDEX(LoadVariablesNames,MATCH(0,INDEX(COUNTIF($W$16:W33,LoadVariablesNames),,),)),0)</f>
        <v>0</v>
      </c>
      <c r="X34" s="26">
        <f t="shared" ref="X34" si="41">NOT(AND(ISNA(VLOOKUP(Y34,ModelVariablesNames,1,FALSE)),NOT(ISBLANK(Y34))))*COUNTA(Y34)+COUNTA(AA34)+0.5*AB34</f>
        <v>0</v>
      </c>
      <c r="Y34" s="113"/>
      <c r="Z34" s="114"/>
      <c r="AA34" s="115"/>
      <c r="AB34" s="103" t="b">
        <v>0</v>
      </c>
      <c r="AC34" s="104"/>
      <c r="AD34" s="32"/>
      <c r="AE34" s="99" t="str">
        <f>A36</f>
        <v>Model First-order ODEs</v>
      </c>
      <c r="AF34" s="100"/>
      <c r="AG34" s="101" t="b">
        <f>AND(COUNTIF($A$38:$A$47,"=2")&gt;0,COUNTIF($A$38:$A$47,"=1")=0)</f>
        <v>1</v>
      </c>
    </row>
    <row r="35" spans="1:33" s="2" customFormat="1" ht="15" customHeight="1" x14ac:dyDescent="0.3">
      <c r="A35" s="116"/>
      <c r="B35" s="54"/>
      <c r="C35" s="54"/>
      <c r="D35" s="54"/>
      <c r="E35" s="117"/>
      <c r="F35" s="54"/>
      <c r="G35" s="117"/>
      <c r="H35" s="54"/>
      <c r="I35" s="54"/>
      <c r="J35" s="29"/>
      <c r="K35" s="29"/>
      <c r="L35" s="29"/>
      <c r="M35" s="29"/>
      <c r="N35" s="29"/>
      <c r="O35" s="61"/>
      <c r="P35" s="61"/>
      <c r="R35" s="118"/>
      <c r="S35" s="118"/>
      <c r="T35" s="118"/>
      <c r="U35" s="118"/>
      <c r="X35" s="119"/>
      <c r="Y35" s="119"/>
      <c r="Z35" s="119"/>
      <c r="AA35" s="119"/>
      <c r="AB35" s="119"/>
      <c r="AC35" s="104"/>
      <c r="AD35" s="102" t="str">
        <f>J7</f>
        <v>REGULATORY LOOP</v>
      </c>
      <c r="AE35" s="50"/>
      <c r="AF35" s="51"/>
      <c r="AG35" s="101"/>
    </row>
    <row r="36" spans="1:33" s="2" customFormat="1" ht="15" customHeight="1" thickBot="1" x14ac:dyDescent="0.35">
      <c r="A36" s="24" t="s">
        <v>53</v>
      </c>
      <c r="B36" s="24"/>
      <c r="C36" s="61"/>
      <c r="D36" s="61"/>
      <c r="E36" s="61"/>
      <c r="F36" s="61"/>
      <c r="G36" s="61"/>
      <c r="H36" s="61"/>
      <c r="I36" s="29"/>
      <c r="J36" s="29"/>
      <c r="K36" s="29"/>
      <c r="L36" s="29"/>
      <c r="M36" s="29"/>
      <c r="N36" s="29"/>
      <c r="O36" s="24" t="s">
        <v>54</v>
      </c>
      <c r="P36" s="61"/>
      <c r="R36" s="118"/>
      <c r="S36" s="118"/>
      <c r="T36" s="118"/>
      <c r="U36" s="118"/>
      <c r="X36" s="24" t="s">
        <v>57</v>
      </c>
      <c r="Y36" s="29"/>
      <c r="Z36" s="29"/>
      <c r="AA36" s="29"/>
      <c r="AC36" s="104"/>
      <c r="AD36" s="32"/>
      <c r="AE36" s="99" t="str">
        <f>J8</f>
        <v>Measuring Element (Zero-order System)</v>
      </c>
      <c r="AF36" s="100"/>
      <c r="AG36" s="101" t="b">
        <f>SUM($J$9:$J$11)=3</f>
        <v>1</v>
      </c>
    </row>
    <row r="37" spans="1:33" s="2" customFormat="1" ht="15" customHeight="1" thickBot="1" x14ac:dyDescent="0.35">
      <c r="A37" s="24"/>
      <c r="B37" s="209" t="s">
        <v>55</v>
      </c>
      <c r="C37" s="25" t="s">
        <v>10</v>
      </c>
      <c r="D37" s="209" t="s">
        <v>56</v>
      </c>
      <c r="E37" s="209"/>
      <c r="F37" s="209"/>
      <c r="G37" s="209"/>
      <c r="H37" s="209"/>
      <c r="I37" s="29"/>
      <c r="J37" s="29"/>
      <c r="K37" s="29"/>
      <c r="L37" s="29"/>
      <c r="M37" s="29"/>
      <c r="N37" s="29"/>
      <c r="O37" s="24"/>
      <c r="P37" s="120" t="s">
        <v>9</v>
      </c>
      <c r="R37" s="121"/>
      <c r="S37" s="118"/>
      <c r="T37" s="118"/>
      <c r="U37" s="118"/>
      <c r="X37" s="77"/>
      <c r="Y37" s="209" t="s">
        <v>9</v>
      </c>
      <c r="Z37" s="55" t="s">
        <v>25</v>
      </c>
      <c r="AA37" s="56" t="s">
        <v>26</v>
      </c>
      <c r="AB37" s="140"/>
      <c r="AC37" s="104"/>
      <c r="AD37" s="32"/>
      <c r="AE37" s="99" t="str">
        <f>J13</f>
        <v>Controller</v>
      </c>
      <c r="AF37" s="100"/>
      <c r="AG37" s="101" t="b">
        <f>AND(SUM(J14:J16,J18)=4,IF(Action="",FALSE,CHOOSE(N18,COUNTA(r0)=1,COUNTA(r0,Ti)=2,COUNTA(r0,Td)=2,COUNTA(r0,Ti,Td)=3)))</f>
        <v>1</v>
      </c>
    </row>
    <row r="38" spans="1:33" s="2" customFormat="1" ht="15" customHeight="1" x14ac:dyDescent="0.3">
      <c r="A38" s="122">
        <f t="shared" ref="A38" si="42">AND(COUNTA(B38),COUNTIF(ModelODEsVariables,B38)=1)+COUNTA(C38)</f>
        <v>2</v>
      </c>
      <c r="B38" s="123" t="s">
        <v>84</v>
      </c>
      <c r="C38" s="124">
        <f>C12/C13*(C10-C11)+C14*C15/C13/C16/C17</f>
        <v>0</v>
      </c>
      <c r="D38" s="125" t="str">
        <f>IFERROR([1]!SYMBOLIC(C38,$B$10:$C$34),"")</f>
        <v>=F/V*(T1-T2)+P*eta/V/ro/cp</v>
      </c>
      <c r="E38" s="125"/>
      <c r="F38" s="126"/>
      <c r="G38" s="126"/>
      <c r="H38" s="126"/>
      <c r="I38" s="40" t="str">
        <f t="array" ref="I38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1)),IF(ISBLANK(ModelODEsVariables),"",IF(ISNUMBER(ModelODEsVariables),COUNTIF(ModelODEsVariables,"&lt;"&amp;ModelODEsVariables),COUNTIF(ModelODEsVariables,"&lt;"&amp;ModelODEsVariables)+SUM(IF(ISNUMBER(ModelODEsVariables),1,0))+1)),0)),)</f>
        <v>T2</v>
      </c>
      <c r="J38" s="29"/>
      <c r="K38" s="29"/>
      <c r="L38" s="29"/>
      <c r="M38" s="29"/>
      <c r="N38" s="29"/>
      <c r="O38" s="42">
        <f t="shared" ref="O38" si="43">IF(OR(COUNTA(P38)=0,COUNTIF(OutputVariables,P38)&gt;1,ISNA(VLOOKUP(P38,ModelVariablesTable,1,FALSE))),0,1)</f>
        <v>1</v>
      </c>
      <c r="P38" s="127" t="s">
        <v>84</v>
      </c>
      <c r="Q38" s="128" t="str">
        <f t="array" ref="Q38">IFERROR(INDEX($I$10:$I$47,MATCH(0,COUNTIF($Q$37:Q37,$I$10:$I$47)+IF(COUNTIF($I$10:$I$47,$I$10:$I$47)&gt;1,0,1),0)),0)</f>
        <v>T2</v>
      </c>
      <c r="R38" s="121"/>
      <c r="S38" s="118"/>
      <c r="T38" s="129"/>
      <c r="U38" s="129"/>
      <c r="V38" s="29"/>
      <c r="W38" s="29"/>
      <c r="X38" s="141">
        <f>COUNTA(Y38)+COUNTA(AA38)+0.5*AB38</f>
        <v>2</v>
      </c>
      <c r="Y38" s="142" t="s">
        <v>33</v>
      </c>
      <c r="Z38" s="143"/>
      <c r="AA38" s="66">
        <v>2</v>
      </c>
      <c r="AB38" s="67" t="b">
        <v>0</v>
      </c>
      <c r="AD38" s="32"/>
      <c r="AE38" s="99" t="str">
        <f>J23</f>
        <v>Final Control Element (Zero-order System)</v>
      </c>
      <c r="AF38" s="100"/>
      <c r="AG38" s="101" t="b">
        <f>IF(SUM($J$24:$J$26)=3,TRUE,FALSE)</f>
        <v>1</v>
      </c>
    </row>
    <row r="39" spans="1:33" s="2" customFormat="1" ht="15" customHeight="1" x14ac:dyDescent="0.3">
      <c r="A39" s="122">
        <f t="shared" ref="A39" si="44">AND(COUNTA(B39),COUNTIF(ModelODEsVariables,B39)=1)+COUNTA(C39)</f>
        <v>0</v>
      </c>
      <c r="B39" s="130"/>
      <c r="C39" s="124"/>
      <c r="D39" s="125" t="str">
        <f>IFERROR([1]!SYMBOLIC(C39,$B$10:$C$34),"")</f>
        <v/>
      </c>
      <c r="E39" s="131"/>
      <c r="F39" s="132"/>
      <c r="G39" s="132"/>
      <c r="H39" s="132"/>
      <c r="I39" s="40">
        <f t="array" ref="I39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2)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39" s="29"/>
      <c r="K39" s="29"/>
      <c r="L39" s="29"/>
      <c r="M39" s="29"/>
      <c r="N39" s="29"/>
      <c r="O39" s="42">
        <f t="shared" ref="O39" si="45">IF(OR(COUNTA(P39)=0,COUNTIF(OutputVariables,P39)&gt;1,ISNA(VLOOKUP(P39,ModelVariablesTable,1,FALSE))),0,1)</f>
        <v>0</v>
      </c>
      <c r="P39" s="133"/>
      <c r="Q39" s="128">
        <f t="array" ref="Q39">IFERROR(INDEX($I$10:$I$47,MATCH(0,COUNTIF($Q$37:Q38,$I$10:$I$47)+IF(COUNTIF($I$10:$I$47,$I$10:$I$47)&gt;1,0,1),0)),0)</f>
        <v>0</v>
      </c>
      <c r="R39" s="121"/>
      <c r="S39" s="118"/>
      <c r="T39" s="129"/>
      <c r="U39" s="129"/>
      <c r="V39" s="29"/>
      <c r="W39" s="29"/>
      <c r="X39" s="141">
        <f>COUNTA(Y39)+COUNTA(AA39)+0.5*AB39</f>
        <v>2</v>
      </c>
      <c r="Y39" s="144" t="s">
        <v>109</v>
      </c>
      <c r="Z39" s="145"/>
      <c r="AA39" s="72">
        <v>3</v>
      </c>
      <c r="AB39" s="67" t="b">
        <v>0</v>
      </c>
      <c r="AD39" s="102" t="str">
        <f>O7</f>
        <v>SIMULATION</v>
      </c>
      <c r="AE39" s="50"/>
      <c r="AF39" s="51"/>
      <c r="AG39" s="101"/>
    </row>
    <row r="40" spans="1:33" s="2" customFormat="1" ht="15" customHeight="1" thickBot="1" x14ac:dyDescent="0.35">
      <c r="A40" s="122">
        <f t="shared" ref="A40" si="46">AND(COUNTA(B40),COUNTIF(ModelODEsVariables,B40)=1)+COUNTA(C40)</f>
        <v>0</v>
      </c>
      <c r="B40" s="130"/>
      <c r="C40" s="124"/>
      <c r="D40" s="125" t="str">
        <f>IFERROR([1]!SYMBOLIC(C40,$B$10:$C$34),"")</f>
        <v/>
      </c>
      <c r="E40" s="131"/>
      <c r="F40" s="132"/>
      <c r="G40" s="132"/>
      <c r="H40" s="132"/>
      <c r="I40" s="40">
        <f t="array" ref="I40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3)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0" s="29"/>
      <c r="K40" s="29"/>
      <c r="L40" s="29"/>
      <c r="M40" s="29"/>
      <c r="N40" s="29"/>
      <c r="O40" s="42">
        <f t="shared" ref="O40" si="47">IF(OR(COUNTA(P40)=0,COUNTIF(OutputVariables,P40)&gt;1,ISNA(VLOOKUP(P40,ModelVariablesTable,1,FALSE))),0,1)</f>
        <v>0</v>
      </c>
      <c r="P40" s="133"/>
      <c r="Q40" s="128">
        <f t="array" ref="Q40">IFERROR(INDEX($I$10:$I$47,MATCH(0,COUNTIF($Q$37:Q39,$I$10:$I$47)+IF(COUNTIF($I$10:$I$47,$I$10:$I$47)&gt;1,0,1),0)),0)</f>
        <v>0</v>
      </c>
      <c r="R40" s="121"/>
      <c r="S40" s="118"/>
      <c r="T40" s="129"/>
      <c r="U40" s="129"/>
      <c r="V40" s="29"/>
      <c r="W40" s="29"/>
      <c r="X40" s="141">
        <f>COUNTA(Y40)+COUNTA(AA40)+0.5*AB40</f>
        <v>0</v>
      </c>
      <c r="Y40" s="146"/>
      <c r="Z40" s="147"/>
      <c r="AA40" s="115"/>
      <c r="AB40" s="67" t="b">
        <v>0</v>
      </c>
      <c r="AD40" s="32"/>
      <c r="AE40" s="99" t="str">
        <f>O8</f>
        <v>Integration Parameters</v>
      </c>
      <c r="AF40" s="100"/>
      <c r="AG40" s="101" t="b">
        <f>SUM($O$9:$O$12)=4</f>
        <v>1</v>
      </c>
    </row>
    <row r="41" spans="1:33" s="2" customFormat="1" ht="15" customHeight="1" x14ac:dyDescent="0.3">
      <c r="A41" s="122">
        <f t="shared" ref="A41" si="48">AND(COUNTA(B41),COUNTIF(ModelODEsVariables,B41)=1)+COUNTA(C41)</f>
        <v>0</v>
      </c>
      <c r="B41" s="130"/>
      <c r="C41" s="124"/>
      <c r="D41" s="125" t="str">
        <f>IFERROR([1]!SYMBOLIC(C41,$B$10:$C$34),"")</f>
        <v/>
      </c>
      <c r="E41" s="131"/>
      <c r="F41" s="132"/>
      <c r="G41" s="132"/>
      <c r="H41" s="132"/>
      <c r="I41" s="40">
        <f t="array" ref="I41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4)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1" s="29"/>
      <c r="K41" s="29"/>
      <c r="L41" s="29"/>
      <c r="M41" s="29"/>
      <c r="N41" s="29"/>
      <c r="O41" s="42">
        <f t="shared" ref="O41" si="49">IF(OR(COUNTA(P41)=0,COUNTIF(OutputVariables,P41)&gt;1,ISNA(VLOOKUP(P41,ModelVariablesTable,1,FALSE))),0,1)</f>
        <v>0</v>
      </c>
      <c r="P41" s="133"/>
      <c r="Q41" s="128">
        <f t="array" ref="Q41">IFERROR(INDEX($I$10:$I$47,MATCH(0,COUNTIF($Q$37:Q40,$I$10:$I$47)+IF(COUNTIF($I$10:$I$47,$I$10:$I$47)&gt;1,0,1),0)),0)</f>
        <v>0</v>
      </c>
      <c r="R41" s="121"/>
      <c r="S41" s="118"/>
      <c r="T41" s="129"/>
      <c r="U41" s="129"/>
      <c r="V41" s="29"/>
      <c r="W41" s="29"/>
      <c r="AD41" s="32"/>
      <c r="AE41" s="99" t="str">
        <f>O14</f>
        <v>Disturbances / Set Point Changes</v>
      </c>
      <c r="AF41" s="100"/>
      <c r="AG41" s="105" t="b">
        <f>OR(SUM($O$17:$O$34)=0,COUNTIFS($O$17:$O$34,"&gt;0",$O$17:$O$34,"&lt;6")=0)</f>
        <v>1</v>
      </c>
    </row>
    <row r="42" spans="1:33" s="2" customFormat="1" ht="15" customHeight="1" x14ac:dyDescent="0.3">
      <c r="A42" s="122">
        <f t="shared" ref="A42" si="50">AND(COUNTA(B42),COUNTIF(ModelODEsVariables,B42)=1)+COUNTA(C42)</f>
        <v>0</v>
      </c>
      <c r="B42" s="130"/>
      <c r="C42" s="124"/>
      <c r="D42" s="125" t="str">
        <f>IFERROR([1]!SYMBOLIC(C42,$B$10:$C$34),"")</f>
        <v/>
      </c>
      <c r="E42" s="131"/>
      <c r="F42" s="132"/>
      <c r="G42" s="132"/>
      <c r="H42" s="132"/>
      <c r="I42" s="40">
        <f t="array" ref="I42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5)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2" s="29"/>
      <c r="K42" s="29"/>
      <c r="L42" s="29"/>
      <c r="M42" s="29"/>
      <c r="N42" s="29"/>
      <c r="O42" s="42">
        <f t="shared" ref="O42" si="51">IF(OR(COUNTA(P42)=0,COUNTIF(OutputVariables,P42)&gt;1,ISNA(VLOOKUP(P42,ModelVariablesTable,1,FALSE))),0,1)</f>
        <v>0</v>
      </c>
      <c r="P42" s="133"/>
      <c r="Q42" s="128">
        <f t="array" ref="Q42">IFERROR(INDEX($I$10:$I$47,MATCH(0,COUNTIF($Q$37:Q41,$I$10:$I$47)+IF(COUNTIF($I$10:$I$47,$I$10:$I$47)&gt;1,0,1),0)),0)</f>
        <v>0</v>
      </c>
      <c r="R42" s="121"/>
      <c r="S42" s="118"/>
      <c r="T42" s="129"/>
      <c r="U42" s="129"/>
      <c r="V42" s="29"/>
      <c r="W42" s="29"/>
      <c r="AD42" s="32"/>
      <c r="AE42" s="99" t="str">
        <f>O36</f>
        <v>Output Variables</v>
      </c>
      <c r="AF42" s="100"/>
      <c r="AG42" s="105" t="b">
        <f>SUM($O$38:$O$47)&gt;0</f>
        <v>1</v>
      </c>
    </row>
    <row r="43" spans="1:33" s="2" customFormat="1" ht="15" customHeight="1" x14ac:dyDescent="0.3">
      <c r="A43" s="122">
        <f t="shared" ref="A43" si="52">AND(COUNTA(B43),COUNTIF(ModelODEsVariables,B43)=1)+COUNTA(C43)</f>
        <v>0</v>
      </c>
      <c r="B43" s="130"/>
      <c r="C43" s="124"/>
      <c r="D43" s="125" t="str">
        <f>IFERROR([1]!SYMBOLIC(C43,$B$10:$C$34),"")</f>
        <v/>
      </c>
      <c r="E43" s="131"/>
      <c r="F43" s="132"/>
      <c r="G43" s="132"/>
      <c r="H43" s="132"/>
      <c r="I43" s="40">
        <f t="array" ref="I43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6)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3" s="29"/>
      <c r="K43" s="29"/>
      <c r="L43" s="29"/>
      <c r="M43" s="29"/>
      <c r="N43" s="29"/>
      <c r="O43" s="42">
        <f t="shared" ref="O43" si="53">IF(OR(COUNTA(P43)=0,COUNTIF(OutputVariables,P43)&gt;1,ISNA(VLOOKUP(P43,ModelVariablesTable,1,FALSE))),0,1)</f>
        <v>0</v>
      </c>
      <c r="P43" s="133"/>
      <c r="Q43" s="128">
        <f t="array" ref="Q43">IFERROR(INDEX($I$10:$I$47,MATCH(0,COUNTIF($Q$37:Q42,$I$10:$I$47)+IF(COUNTIF($I$10:$I$47,$I$10:$I$47)&gt;1,0,1),0)),0)</f>
        <v>0</v>
      </c>
      <c r="R43" s="121"/>
      <c r="S43" s="118"/>
      <c r="T43" s="129"/>
      <c r="U43" s="129"/>
      <c r="V43" s="29"/>
      <c r="W43" s="29"/>
      <c r="AD43" s="32"/>
      <c r="AE43" s="99" t="str">
        <f>X11</f>
        <v>Model Variables in Charts</v>
      </c>
      <c r="AF43" s="100"/>
      <c r="AG43" s="105" t="b">
        <f>AND(COUNTIF($X$13:$X$35,"=0,5")=0,COUNTIF($X$13:$X$35,"=1")=0,COUNTIF($X$13:$X$35,"=1,5")=0)</f>
        <v>1</v>
      </c>
    </row>
    <row r="44" spans="1:33" s="2" customFormat="1" ht="15" customHeight="1" x14ac:dyDescent="0.3">
      <c r="A44" s="122">
        <f t="shared" ref="A44" si="54">AND(COUNTA(B44),COUNTIF(ModelODEsVariables,B44)=1)+COUNTA(C44)</f>
        <v>0</v>
      </c>
      <c r="B44" s="130"/>
      <c r="C44" s="124"/>
      <c r="D44" s="125" t="str">
        <f>IFERROR([1]!SYMBOLIC(C44,$B$10:$C$34),"")</f>
        <v/>
      </c>
      <c r="E44" s="131"/>
      <c r="F44" s="132"/>
      <c r="G44" s="132"/>
      <c r="H44" s="132"/>
      <c r="I44" s="40">
        <f t="array" ref="I44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7)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4" s="29"/>
      <c r="K44" s="29"/>
      <c r="L44" s="29"/>
      <c r="M44" s="29"/>
      <c r="N44" s="29"/>
      <c r="O44" s="42">
        <f t="shared" ref="O44" si="55">IF(OR(COUNTA(P44)=0,COUNTIF(OutputVariables,P44)&gt;1,ISNA(VLOOKUP(P44,ModelVariablesTable,1,FALSE))),0,1)</f>
        <v>0</v>
      </c>
      <c r="P44" s="133"/>
      <c r="Q44" s="128">
        <f t="array" ref="Q44">IFERROR(INDEX($I$10:$I$47,MATCH(0,COUNTIF($Q$37:Q43,$I$10:$I$47)+IF(COUNTIF($I$10:$I$47,$I$10:$I$47)&gt;1,0,1),0)),0)</f>
        <v>0</v>
      </c>
      <c r="R44" s="121"/>
      <c r="S44" s="118"/>
      <c r="T44" s="129"/>
      <c r="U44" s="129"/>
      <c r="V44" s="29"/>
      <c r="W44" s="29"/>
      <c r="AD44" s="4"/>
      <c r="AE44" s="99" t="str">
        <f>X8</f>
        <v>Charts Parameters</v>
      </c>
      <c r="AF44" s="100"/>
      <c r="AG44" s="105" t="b">
        <f>OR(SUM($X$13:$X$35,$X$38:$X$40)=0,AND(OR(SUM($X$13:$X$35)&gt;0,SUM($X$38:$X$40)&gt;0),$X$9=1))</f>
        <v>1</v>
      </c>
    </row>
    <row r="45" spans="1:33" s="2" customFormat="1" ht="15" customHeight="1" thickBot="1" x14ac:dyDescent="0.35">
      <c r="A45" s="122">
        <f t="shared" ref="A45" si="56">AND(COUNTA(B45),COUNTIF(ModelODEsVariables,B45)=1)+COUNTA(C45)</f>
        <v>0</v>
      </c>
      <c r="B45" s="130"/>
      <c r="C45" s="124"/>
      <c r="D45" s="125" t="str">
        <f>IFERROR([1]!SYMBOLIC(C45,$B$10:$C$34),"")</f>
        <v/>
      </c>
      <c r="E45" s="131"/>
      <c r="F45" s="132"/>
      <c r="G45" s="132"/>
      <c r="H45" s="132"/>
      <c r="I45" s="40">
        <f t="array" ref="I45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8)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5" s="29"/>
      <c r="K45" s="29"/>
      <c r="L45" s="29"/>
      <c r="M45" s="29"/>
      <c r="N45" s="29"/>
      <c r="O45" s="42">
        <f t="shared" ref="O45" si="57">IF(OR(COUNTA(P45)=0,COUNTIF(OutputVariables,P45)&gt;1,ISNA(VLOOKUP(P45,ModelVariablesTable,1,FALSE))),0,1)</f>
        <v>0</v>
      </c>
      <c r="P45" s="133"/>
      <c r="Q45" s="128">
        <f t="array" ref="Q45">IFERROR(INDEX($I$10:$I$47,MATCH(0,COUNTIF($Q$37:Q44,$I$10:$I$47)+IF(COUNTIF($I$10:$I$47,$I$10:$I$47)&gt;1,0,1),0)),0)</f>
        <v>0</v>
      </c>
      <c r="R45" s="121"/>
      <c r="S45" s="118"/>
      <c r="T45" s="129"/>
      <c r="U45" s="129"/>
      <c r="V45" s="29"/>
      <c r="W45" s="29"/>
      <c r="AD45" s="32"/>
      <c r="AE45" s="44" t="str">
        <f>X36</f>
        <v>Regulatory Loop Variables in Charts</v>
      </c>
      <c r="AF45" s="45"/>
      <c r="AG45" s="46" t="b">
        <f>AND(COUNTIF($X$38:$X$40,"=0,5")=0,COUNTIF($X$38:$X$40,"=1")=0,COUNTIF($X$38:$X$40,"=1,5")=0)</f>
        <v>1</v>
      </c>
    </row>
    <row r="46" spans="1:33" s="2" customFormat="1" ht="15" customHeight="1" x14ac:dyDescent="0.3">
      <c r="A46" s="122">
        <f t="shared" ref="A46" si="58">AND(COUNTA(B46),COUNTIF(ModelODEsVariables,B46)=1)+COUNTA(C46)</f>
        <v>0</v>
      </c>
      <c r="B46" s="130"/>
      <c r="C46" s="124"/>
      <c r="D46" s="125" t="str">
        <f>IFERROR([1]!SYMBOLIC(C46,$B$10:$C$34),"")</f>
        <v/>
      </c>
      <c r="E46" s="131"/>
      <c r="F46" s="132"/>
      <c r="G46" s="132"/>
      <c r="H46" s="132"/>
      <c r="I46" s="40">
        <f t="array" ref="I46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9)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6" s="29"/>
      <c r="K46" s="29"/>
      <c r="L46" s="29"/>
      <c r="M46" s="29"/>
      <c r="N46" s="29"/>
      <c r="O46" s="42">
        <f t="shared" ref="O46" si="59">IF(OR(COUNTA(P46)=0,COUNTIF(OutputVariables,P46)&gt;1,ISNA(VLOOKUP(P46,ModelVariablesTable,1,FALSE))),0,1)</f>
        <v>0</v>
      </c>
      <c r="P46" s="133"/>
      <c r="Q46" s="128">
        <f t="array" ref="Q46">IFERROR(INDEX($I$10:$I$47,MATCH(0,COUNTIF($Q$37:Q45,$I$10:$I$47)+IF(COUNTIF($I$10:$I$47,$I$10:$I$47)&gt;1,0,1),0)),0)</f>
        <v>0</v>
      </c>
      <c r="R46" s="121"/>
      <c r="S46" s="118"/>
      <c r="T46" s="129"/>
      <c r="U46" s="129"/>
      <c r="V46" s="29"/>
      <c r="W46" s="29"/>
      <c r="AD46" s="4"/>
      <c r="AE46" s="4"/>
      <c r="AF46" s="4"/>
      <c r="AG46" s="4"/>
    </row>
    <row r="47" spans="1:33" s="2" customFormat="1" ht="15" customHeight="1" thickBot="1" x14ac:dyDescent="0.35">
      <c r="A47" s="122">
        <f t="shared" ref="A47" si="60">AND(COUNTA(B47),COUNTIF(ModelODEsVariables,B47)=1)+COUNTA(C47)</f>
        <v>0</v>
      </c>
      <c r="B47" s="134"/>
      <c r="C47" s="135"/>
      <c r="D47" s="136" t="str">
        <f>IFERROR([1]!SYMBOLIC(C47,$B$10:$C$34),"")</f>
        <v/>
      </c>
      <c r="E47" s="136"/>
      <c r="F47" s="137"/>
      <c r="G47" s="137"/>
      <c r="H47" s="137"/>
      <c r="I47" s="40">
        <f t="array" ref="I47">IFERROR(INDEX(ModelODEsVariables,MATCH(SMALL(IF(ISBLANK(ModelODEsVariables),"",IF(ISNUMBER(ModelODEsVariables),COUNTIF(ModelODEsVariables,"&lt;"&amp;ModelODEsVariables),COUNTIF(ModelODEsVariables,"&lt;"&amp;ModelODEsVariables)+SUM(IF(ISNUMBER(ModelODEsVariables),1,0))+1)),ROW(A10)),IF(ISBLANK(ModelODEsVariables),"",IF(ISNUMBER(ModelODEsVariables),COUNTIF(ModelODEsVariables,"&lt;"&amp;ModelODEsVariables),COUNTIF(ModelODEsVariables,"&lt;"&amp;ModelODEsVariables)+SUM(IF(ISNUMBER(ModelODEsVariables),1,0))+1)),0)),)</f>
        <v>0</v>
      </c>
      <c r="J47" s="29"/>
      <c r="K47" s="29"/>
      <c r="L47" s="29"/>
      <c r="M47" s="29"/>
      <c r="N47" s="29"/>
      <c r="O47" s="42">
        <f t="shared" ref="O47" si="61">IF(OR(COUNTA(P47)=0,COUNTIF(OutputVariables,P47)&gt;1,ISNA(VLOOKUP(P47,ModelVariablesTable,1,FALSE))),0,1)</f>
        <v>0</v>
      </c>
      <c r="P47" s="138"/>
      <c r="Q47" s="128">
        <f t="array" ref="Q47">IFERROR(INDEX($I$10:$I$47,MATCH(0,COUNTIF($Q$37:Q46,$I$10:$I$47)+IF(COUNTIF($I$10:$I$47,$I$10:$I$47)&gt;1,0,1),0)),0)</f>
        <v>0</v>
      </c>
      <c r="R47" s="121"/>
      <c r="S47" s="118"/>
      <c r="T47" s="129"/>
      <c r="U47" s="129"/>
      <c r="V47" s="29"/>
      <c r="W47" s="29"/>
      <c r="AD47" s="51"/>
      <c r="AE47" s="51"/>
      <c r="AF47" s="51"/>
      <c r="AG47" s="139"/>
    </row>
    <row r="48" spans="1:33" s="2" customFormat="1" ht="15" customHeight="1" x14ac:dyDescent="0.3">
      <c r="AD48" s="4"/>
      <c r="AE48" s="4"/>
      <c r="AF48" s="4"/>
      <c r="AG48" s="4"/>
    </row>
    <row r="49" spans="1:33" s="2" customFormat="1" ht="15" customHeight="1" x14ac:dyDescent="0.3">
      <c r="AC49" s="140"/>
      <c r="AD49" s="4"/>
      <c r="AE49" s="4"/>
      <c r="AF49" s="4"/>
      <c r="AG49" s="4"/>
    </row>
    <row r="50" spans="1:33" s="2" customFormat="1" ht="15" customHeight="1" x14ac:dyDescent="0.3">
      <c r="AC50" s="68"/>
      <c r="AD50" s="4"/>
      <c r="AE50" s="4"/>
      <c r="AF50" s="4"/>
      <c r="AG50" s="4"/>
    </row>
    <row r="51" spans="1:33" s="2" customFormat="1" ht="15" customHeight="1" x14ac:dyDescent="0.3">
      <c r="AC51" s="68"/>
      <c r="AD51" s="4"/>
      <c r="AE51" s="4"/>
      <c r="AF51" s="4"/>
      <c r="AG51" s="4"/>
    </row>
    <row r="52" spans="1:33" s="2" customFormat="1" ht="15" customHeight="1" x14ac:dyDescent="0.3">
      <c r="AC52" s="68"/>
      <c r="AD52" s="4"/>
      <c r="AE52" s="4"/>
      <c r="AF52" s="4"/>
      <c r="AG52" s="4"/>
    </row>
    <row r="53" spans="1:33" s="2" customFormat="1" ht="15" customHeight="1" x14ac:dyDescent="0.3">
      <c r="AD53" s="4"/>
      <c r="AE53" s="4"/>
      <c r="AF53" s="4"/>
      <c r="AG53" s="4"/>
    </row>
    <row r="54" spans="1:33" s="2" customFormat="1" ht="15" customHeight="1" x14ac:dyDescent="0.3">
      <c r="A54" s="119" t="s">
        <v>58</v>
      </c>
      <c r="AD54" s="4"/>
      <c r="AE54" s="4"/>
      <c r="AF54" s="4"/>
      <c r="AG54" s="4"/>
    </row>
    <row r="55" spans="1:33" ht="13.5" customHeight="1" x14ac:dyDescent="0.3"/>
    <row r="56" spans="1:33" ht="13.5" customHeight="1" x14ac:dyDescent="0.3"/>
    <row r="57" spans="1:33" ht="13.5" customHeight="1" x14ac:dyDescent="0.3"/>
    <row r="58" spans="1:33" ht="13.5" customHeight="1" x14ac:dyDescent="0.3"/>
    <row r="59" spans="1:33" ht="13.5" customHeight="1" x14ac:dyDescent="0.3"/>
    <row r="60" spans="1:33" ht="13.5" customHeight="1" x14ac:dyDescent="0.3"/>
    <row r="61" spans="1:33" ht="13.5" customHeight="1" x14ac:dyDescent="0.3"/>
    <row r="62" spans="1:33" ht="13.5" customHeight="1" x14ac:dyDescent="0.3"/>
    <row r="63" spans="1:33" ht="13.5" customHeight="1" x14ac:dyDescent="0.3"/>
    <row r="64" spans="1:33" ht="13.5" customHeight="1" x14ac:dyDescent="0.3"/>
    <row r="65" ht="13.5" customHeight="1" x14ac:dyDescent="0.3"/>
    <row r="66" ht="13.5" customHeight="1" x14ac:dyDescent="0.3"/>
    <row r="67" ht="13.5" customHeight="1" x14ac:dyDescent="0.3"/>
    <row r="68" ht="13.5" customHeight="1" x14ac:dyDescent="0.3"/>
    <row r="69" ht="13.5" customHeight="1" x14ac:dyDescent="0.3"/>
    <row r="70" ht="13.5" customHeight="1" x14ac:dyDescent="0.3"/>
    <row r="71" ht="13.5" customHeight="1" x14ac:dyDescent="0.3"/>
    <row r="72" ht="13.5" customHeight="1" x14ac:dyDescent="0.3"/>
    <row r="73" ht="13.5" customHeight="1" x14ac:dyDescent="0.3"/>
    <row r="74" ht="13.5" customHeight="1" x14ac:dyDescent="0.3"/>
    <row r="75" ht="13.5" customHeight="1" x14ac:dyDescent="0.3"/>
    <row r="76" ht="13.5" customHeight="1" x14ac:dyDescent="0.3"/>
    <row r="77" ht="13.5" customHeight="1" x14ac:dyDescent="0.3"/>
    <row r="78" ht="13.5" customHeight="1" x14ac:dyDescent="0.3"/>
    <row r="79" ht="13.5" customHeight="1" x14ac:dyDescent="0.3"/>
    <row r="80" ht="13.5" customHeight="1" x14ac:dyDescent="0.3"/>
    <row r="81" ht="13.5" customHeight="1" x14ac:dyDescent="0.3"/>
    <row r="82" ht="13.5" customHeight="1" x14ac:dyDescent="0.3"/>
    <row r="83" ht="13.5" customHeight="1" x14ac:dyDescent="0.3"/>
    <row r="84" ht="13.5" customHeight="1" x14ac:dyDescent="0.3"/>
    <row r="85" ht="13.5" customHeight="1" x14ac:dyDescent="0.3"/>
    <row r="86" ht="13.5" customHeight="1" x14ac:dyDescent="0.3"/>
    <row r="87" ht="13.5" customHeight="1" x14ac:dyDescent="0.3"/>
    <row r="88" ht="13.5" customHeight="1" x14ac:dyDescent="0.3"/>
    <row r="89" ht="13.5" customHeight="1" x14ac:dyDescent="0.3"/>
    <row r="90" ht="13.5" customHeight="1" x14ac:dyDescent="0.3"/>
    <row r="91" ht="13.5" customHeight="1" x14ac:dyDescent="0.3"/>
    <row r="92" ht="13.5" customHeight="1" x14ac:dyDescent="0.3"/>
    <row r="93" ht="13.5" customHeight="1" x14ac:dyDescent="0.3"/>
    <row r="94" ht="13.5" customHeight="1" x14ac:dyDescent="0.3"/>
    <row r="95" ht="13.5" customHeight="1" x14ac:dyDescent="0.3"/>
    <row r="96" ht="13.5" customHeight="1" x14ac:dyDescent="0.3"/>
    <row r="97" ht="13.5" customHeight="1" x14ac:dyDescent="0.3"/>
    <row r="98" ht="13.5" customHeight="1" x14ac:dyDescent="0.3"/>
    <row r="99" ht="13.5" customHeight="1" x14ac:dyDescent="0.3"/>
    <row r="100" ht="13.5" customHeight="1" x14ac:dyDescent="0.3"/>
    <row r="101" ht="13.5" customHeight="1" x14ac:dyDescent="0.3"/>
    <row r="102" ht="13.5" customHeight="1" x14ac:dyDescent="0.3"/>
    <row r="103" ht="13.5" customHeight="1" x14ac:dyDescent="0.3"/>
    <row r="104" ht="13.5" customHeight="1" x14ac:dyDescent="0.3"/>
    <row r="105" ht="13.5" customHeight="1" x14ac:dyDescent="0.3"/>
    <row r="106" ht="13.5" customHeight="1" x14ac:dyDescent="0.3"/>
    <row r="107" ht="13.5" customHeight="1" x14ac:dyDescent="0.3"/>
    <row r="108" ht="13.5" customHeight="1" x14ac:dyDescent="0.3"/>
    <row r="109" ht="13.5" customHeight="1" x14ac:dyDescent="0.3"/>
    <row r="110" ht="13.5" customHeight="1" x14ac:dyDescent="0.3"/>
    <row r="111" ht="13.5" customHeight="1" x14ac:dyDescent="0.3"/>
    <row r="112" ht="13.5" customHeight="1" x14ac:dyDescent="0.3"/>
    <row r="113" ht="13.5" customHeight="1" x14ac:dyDescent="0.3"/>
    <row r="114" ht="13.5" customHeight="1" x14ac:dyDescent="0.3"/>
    <row r="115" ht="13.5" customHeight="1" x14ac:dyDescent="0.3"/>
    <row r="116" ht="13.5" customHeight="1" x14ac:dyDescent="0.3"/>
    <row r="117" ht="13.5" customHeight="1" x14ac:dyDescent="0.3"/>
    <row r="118" ht="13.5" customHeight="1" x14ac:dyDescent="0.3"/>
    <row r="119" ht="13.5" customHeight="1" x14ac:dyDescent="0.3"/>
  </sheetData>
  <sheetProtection algorithmName="SHA-512" hashValue="YAGQjewKfj2E291aIFohF+HWyFQC1saLHB1Wurjjbbybq1fKsegCj9MGUKYRXfWb8y/cC0BYxE69/qNdwB58yw==" saltValue="9H3u0qCMA7gJj7jOyxsb2Q==" spinCount="100000" sheet="1" objects="1" scenarios="1" selectLockedCells="1"/>
  <dataConsolidate/>
  <mergeCells count="73">
    <mergeCell ref="A1:XFD1"/>
    <mergeCell ref="F9:H9"/>
    <mergeCell ref="K9:L9"/>
    <mergeCell ref="P9:Q9"/>
    <mergeCell ref="R9:S9"/>
    <mergeCell ref="Z9:AA9"/>
    <mergeCell ref="D10:E10"/>
    <mergeCell ref="F10:H10"/>
    <mergeCell ref="K10:K11"/>
    <mergeCell ref="P10:Q10"/>
    <mergeCell ref="R10:S10"/>
    <mergeCell ref="D11:E11"/>
    <mergeCell ref="F11:H11"/>
    <mergeCell ref="P11:Q11"/>
    <mergeCell ref="R11:S11"/>
    <mergeCell ref="D12:E12"/>
    <mergeCell ref="F12:H12"/>
    <mergeCell ref="P12:Q12"/>
    <mergeCell ref="R12:S12"/>
    <mergeCell ref="D13:E13"/>
    <mergeCell ref="F13:H13"/>
    <mergeCell ref="D14:E14"/>
    <mergeCell ref="F14:H14"/>
    <mergeCell ref="K14:L14"/>
    <mergeCell ref="D15:E15"/>
    <mergeCell ref="F15:H15"/>
    <mergeCell ref="K15:L15"/>
    <mergeCell ref="P15:P16"/>
    <mergeCell ref="Q15:Q16"/>
    <mergeCell ref="R15:S15"/>
    <mergeCell ref="T15:U15"/>
    <mergeCell ref="D16:E16"/>
    <mergeCell ref="F16:H16"/>
    <mergeCell ref="K16:L16"/>
    <mergeCell ref="D17:E17"/>
    <mergeCell ref="F17:H17"/>
    <mergeCell ref="K17:L17"/>
    <mergeCell ref="D18:E18"/>
    <mergeCell ref="F18:H18"/>
    <mergeCell ref="K18:L18"/>
    <mergeCell ref="D23:E23"/>
    <mergeCell ref="F23:H23"/>
    <mergeCell ref="D19:E19"/>
    <mergeCell ref="F19:H19"/>
    <mergeCell ref="K19:L19"/>
    <mergeCell ref="D20:E20"/>
    <mergeCell ref="F20:H20"/>
    <mergeCell ref="K20:L20"/>
    <mergeCell ref="D21:E21"/>
    <mergeCell ref="F21:H21"/>
    <mergeCell ref="K21:L21"/>
    <mergeCell ref="D22:E22"/>
    <mergeCell ref="F22:H22"/>
    <mergeCell ref="D24:E24"/>
    <mergeCell ref="F24:H24"/>
    <mergeCell ref="K24:L24"/>
    <mergeCell ref="D25:E25"/>
    <mergeCell ref="F25:H25"/>
    <mergeCell ref="K25:K26"/>
    <mergeCell ref="D26:E26"/>
    <mergeCell ref="F26:H26"/>
    <mergeCell ref="D27:E27"/>
    <mergeCell ref="F27:H27"/>
    <mergeCell ref="D28:E28"/>
    <mergeCell ref="F28:H28"/>
    <mergeCell ref="D29:E29"/>
    <mergeCell ref="F29:H29"/>
    <mergeCell ref="D32:E32"/>
    <mergeCell ref="F32:H32"/>
    <mergeCell ref="D33:E33"/>
    <mergeCell ref="F33:H33"/>
    <mergeCell ref="D34:E34"/>
    <mergeCell ref="F34:H34"/>
  </mergeCells>
  <conditionalFormatting sqref="B10:B34">
    <cfRule type="expression" dxfId="34" priority="30">
      <formula>COUNTIF(ModelVariablesNames,$B10)&gt;1</formula>
    </cfRule>
  </conditionalFormatting>
  <conditionalFormatting sqref="B38:B47">
    <cfRule type="expression" dxfId="33" priority="28">
      <formula>AND(COUNTIF(ModelODEsVariables,B38)&gt;1,NOT(ISBLANK(B38)))</formula>
    </cfRule>
    <cfRule type="expression" dxfId="32" priority="29">
      <formula>AND(ISNA(VLOOKUP(B38,ModelVariablesNames,1,FALSE)),NOT(ISBLANK(B38)))</formula>
    </cfRule>
  </conditionalFormatting>
  <conditionalFormatting sqref="C10:C14 C16:C34">
    <cfRule type="expression" dxfId="31" priority="22">
      <formula>ISTEXT(C10)</formula>
    </cfRule>
  </conditionalFormatting>
  <conditionalFormatting sqref="C38:C47">
    <cfRule type="expression" dxfId="30" priority="20">
      <formula>OR(ISERROR(C38),ISTEXT(C38))</formula>
    </cfRule>
    <cfRule type="expression" dxfId="29" priority="21">
      <formula>ABS(C38)&gt;SteadyStateAccuracy</formula>
    </cfRule>
  </conditionalFormatting>
  <conditionalFormatting sqref="K20:L20">
    <cfRule type="expression" dxfId="28" priority="27">
      <formula>OR(Action="P",Action="PD")</formula>
    </cfRule>
  </conditionalFormatting>
  <conditionalFormatting sqref="K21:L21">
    <cfRule type="expression" dxfId="27" priority="26">
      <formula>OR(Action="P",Action="PI")</formula>
    </cfRule>
  </conditionalFormatting>
  <conditionalFormatting sqref="M9">
    <cfRule type="expression" dxfId="26" priority="19">
      <formula>AND(ISNA(VLOOKUP(MeasuredVariable,ModelVariablesNames,1,FALSE)),NOT(ISBLANK(MeasuredVariable)))</formula>
    </cfRule>
  </conditionalFormatting>
  <conditionalFormatting sqref="M10">
    <cfRule type="expression" dxfId="25" priority="14">
      <formula>AND(NOT(ISBLANK(MeasuredVariable)),MeasuredVariableLower&gt;VLOOKUP(MeasuredVariable,$B$10:$C$34,2,FALSE))</formula>
    </cfRule>
  </conditionalFormatting>
  <conditionalFormatting sqref="M11">
    <cfRule type="expression" dxfId="24" priority="13">
      <formula>AND(NOT(ISBLANK(MeasuredVariable)),MeasuredVariableHigher&lt;VLOOKUP(MeasuredVariable,$B$10:$C$34,2,FALSE))</formula>
    </cfRule>
  </conditionalFormatting>
  <conditionalFormatting sqref="M14">
    <cfRule type="expression" dxfId="23" priority="18">
      <formula>AND(ISNA(VLOOKUP(ControlledVariable,ModelVariablesNames,1,FALSE)),NOT(ISBLANK(ControlledVariable)))</formula>
    </cfRule>
  </conditionalFormatting>
  <conditionalFormatting sqref="M15">
    <cfRule type="expression" dxfId="22" priority="16">
      <formula>(ABS(SetPoint-VLOOKUP(ControlledVariable,B10:C34,2,FALSE)))&gt;0</formula>
    </cfRule>
  </conditionalFormatting>
  <conditionalFormatting sqref="M20">
    <cfRule type="expression" dxfId="21" priority="25">
      <formula>OR(Action="P",Action="PD")</formula>
    </cfRule>
  </conditionalFormatting>
  <conditionalFormatting sqref="M21">
    <cfRule type="expression" dxfId="20" priority="24">
      <formula>OR(Action="P",Action="PI")</formula>
    </cfRule>
  </conditionalFormatting>
  <conditionalFormatting sqref="M24">
    <cfRule type="expression" dxfId="19" priority="17">
      <formula>AND(ISNA(VLOOKUP(ManipulatedVariable,ModelVariablesNames,1,FALSE)),NOT(ISBLANK(ManipulatedVariable)))</formula>
    </cfRule>
  </conditionalFormatting>
  <conditionalFormatting sqref="M25">
    <cfRule type="expression" dxfId="18" priority="12">
      <formula>AND(NOT(ISBLANK(ManipulatedVariable)),ManipulatedVariableLower&gt;VLOOKUP(ManipulatedVariable,ModelVariablesTable,2,FALSE))</formula>
    </cfRule>
  </conditionalFormatting>
  <conditionalFormatting sqref="M26">
    <cfRule type="expression" dxfId="17" priority="11">
      <formula>AND(NOT(ISBLANK(ManipulatedVariable)),ManipulatedVariableHigher&lt;VLOOKUP(ManipulatedVariable,ModelVariablesTable,2,FALSE))</formula>
    </cfRule>
  </conditionalFormatting>
  <conditionalFormatting sqref="P17:P34">
    <cfRule type="expression" dxfId="16" priority="9">
      <formula>AND(ISNA(VLOOKUP(P17,ModelVariablesNames,1,FALSE)),P17&lt;&gt;$I$9,NOT(ISBLANK(P17)))</formula>
    </cfRule>
  </conditionalFormatting>
  <conditionalFormatting sqref="P38:P47">
    <cfRule type="expression" dxfId="15" priority="31">
      <formula>AND(OR(ISNA(VLOOKUP(P38,ModelVariablesNames,1,FALSE)),COUNTIF(OutputVariables,P38)&gt;1),NOT(ISBLANK(P38)))</formula>
    </cfRule>
  </conditionalFormatting>
  <conditionalFormatting sqref="R9">
    <cfRule type="expression" dxfId="14" priority="10">
      <formula>NOT(ISERR(FIND("|",TimeUnit)))</formula>
    </cfRule>
  </conditionalFormatting>
  <conditionalFormatting sqref="R11">
    <cfRule type="expression" dxfId="13" priority="15">
      <formula>AND(NOT(ISBLANK(FinalTime)),OR(NumSimulationValues&gt;MaxNumSimulatedValues,IntegrationStep&gt;=FinalTime))</formula>
    </cfRule>
  </conditionalFormatting>
  <conditionalFormatting sqref="S17:S34">
    <cfRule type="expression" dxfId="12" priority="7">
      <formula>Q17="Sinus"</formula>
    </cfRule>
  </conditionalFormatting>
  <conditionalFormatting sqref="T17:T34 R17:R34">
    <cfRule type="expression" dxfId="11" priority="8">
      <formula>COUNTA($Q17)=1</formula>
    </cfRule>
  </conditionalFormatting>
  <conditionalFormatting sqref="T17:T34">
    <cfRule type="expression" dxfId="10" priority="2" stopIfTrue="1">
      <formula>IF(ISBLANK(T17),FALSE,OR(T17&lt;0,T17&gt;=FinalTime))</formula>
    </cfRule>
  </conditionalFormatting>
  <conditionalFormatting sqref="T17:U34">
    <cfRule type="expression" dxfId="9" priority="3">
      <formula>TRUNC(T17/IntegrationStep,0)&lt;&gt;T17/IntegrationStep</formula>
    </cfRule>
  </conditionalFormatting>
  <conditionalFormatting sqref="U17:U34">
    <cfRule type="expression" dxfId="8" priority="4" stopIfTrue="1">
      <formula>IF(OR(Q17="step",ISBLANK(U17)),FALSE,OR(U17&lt;0,U17&gt;FinalTime))</formula>
    </cfRule>
    <cfRule type="expression" dxfId="7" priority="5" stopIfTrue="1">
      <formula>IF(OR(Q17="step",Q17=""),FALSE,AND(COUNTA(U17)=1,U17&lt;=T17))</formula>
    </cfRule>
    <cfRule type="expression" dxfId="6" priority="6">
      <formula>OR(Q17="Ramp",Q17="Sinus")</formula>
    </cfRule>
  </conditionalFormatting>
  <conditionalFormatting sqref="Y13:Y34">
    <cfRule type="expression" dxfId="5" priority="1">
      <formula>AND(ISNA(VLOOKUP(Y13,ModelVariablesNames,1,FALSE)),NOT(ISBLANK(Y13)))</formula>
    </cfRule>
  </conditionalFormatting>
  <conditionalFormatting sqref="AG18 AG20:AG21 AG23:AG27 AG31 AG33:AG34 AG36:AG38 AG40:AG45">
    <cfRule type="expression" dxfId="4" priority="23">
      <formula>AG18=FALSE</formula>
    </cfRule>
  </conditionalFormatting>
  <dataValidations count="34">
    <dataValidation type="custom" showInputMessage="1" showErrorMessage="1" errorTitle="Disturbances / Set Point Changes" error="Time is not inserted because_x000a_- it is not a number,_x000a_- final time of simulation has not been inserted,_x000a_- it is greater then final time of simulation." promptTitle="Disturbances / Set Point Changes" prompt="Insert time of change." sqref="T17" xr:uid="{00000000-0002-0000-0300-000000000000}">
      <formula1>AND(FinalTime&gt;0,$T$17&gt;0,$T$17&lt;FinalTime)=TRUE</formula1>
    </dataValidation>
    <dataValidation type="custom" showInputMessage="1" showErrorMessage="1" errorTitle="Disturbances / Set Point Changes" error="Size is not inserted because it is not a non-zero number." promptTitle="Disturbances / Set Point Changes" prompt="Insert size of change." sqref="R17" xr:uid="{00000000-0002-0000-0300-000001000000}">
      <formula1>$R$17&lt;&gt;0</formula1>
    </dataValidation>
    <dataValidation type="list" showInputMessage="1" showErrorMessage="1" errorTitle="Model Variables in Charts" error="Do not insert chart number from keyboard, select it from dropdown list." promptTitle="Model Variables in Charts" prompt="Select chart number in which you want to see time serie of model variable." sqref="AA13:AA34" xr:uid="{00000000-0002-0000-0300-000002000000}">
      <formula1>"1,2,3,4,5,6"</formula1>
    </dataValidation>
    <dataValidation type="list" allowBlank="1" showInputMessage="1" showErrorMessage="1" errorTitle="Charts Parameters" error="Do not insert location from keyboard, select it from dropdown list." promptTitle="Charts Parameters" prompt="Select location fo simulation charts." sqref="Z9:AA9" xr:uid="{00000000-0002-0000-0300-000003000000}">
      <formula1>"Embedded on report sheet, Separated chart sheet(s)"</formula1>
    </dataValidation>
    <dataValidation type="list" showInputMessage="1" showErrorMessage="1" errorTitle="Model Variables in Charts" error="Do not insert variable from keyboard, select it from dropdown list." promptTitle="Model Variables in Charts" prompt="Select (or insert cell reference to) model variable which you want to see in chart." sqref="Y13:Y34" xr:uid="{00000000-0002-0000-0300-000004000000}">
      <formula1>OFFSET($I$10,MATCH($I$10,$I$10:$I$34,0)-1,0,SUMPRODUCT(--ISTEXT($I$10:$I$34)),1)</formula1>
    </dataValidation>
    <dataValidation type="custom" operator="greaterThan" showInputMessage="1" showErrorMessage="1" errorTitle="Integration Parameters" error="Time is not inserted because it is not a positive number." promptTitle="Integration Parameters" prompt="Insert final time of simulation." sqref="R10:S10" xr:uid="{00000000-0002-0000-0300-000005000000}">
      <formula1>NOT(OR(FinalTime&lt;=0,NOT(ISNUMBER(FinalTime))))</formula1>
    </dataValidation>
    <dataValidation type="custom" showInputMessage="1" showErrorMessage="1" errorTitle="Integration Parameters" error="Integration step is not inserted because_x000a_- it is not a positive number,_x000a_- final time has not been inserted,_x000a_- it is greater then final time,_x000a_- it is too small and so simulated values exceed 6 000 values per variable." promptTitle="Integration Parameters" prompt="Insert time step of selected integration method." sqref="R11:S11" xr:uid="{00000000-0002-0000-0300-000006000000}">
      <formula1>NOT(OR(NumSimulationValues=-1,IntegrationStep&lt;=0,IntegrationStep&gt;FinalTime,NumSimulationValues&gt;MaxNumSimulatedValues))</formula1>
    </dataValidation>
    <dataValidation type="list" showInputMessage="1" showErrorMessage="1" errorTitle="Disturbances / Set Point Changes" error="Do not insert type of change from keyboard, select it from dropdown list." promptTitle="Disturbances / Set Point Changes" prompt="Select type of change." sqref="Q17:Q34" xr:uid="{00000000-0002-0000-0300-000007000000}">
      <formula1>"step,ramp,sinus"</formula1>
    </dataValidation>
    <dataValidation type="list" showInputMessage="1" showErrorMessage="1" errorTitle="Disturbances / Set Point Changes" error="Do not insert variable from keyboard, select it from dropdown list." promptTitle="Disturbances / Set Point Changes" prompt="Select load variable or set point." sqref="P17:P34" xr:uid="{00000000-0002-0000-0300-000008000000}">
      <formula1>IF($A$6="Model",OFFSET($I$10,MATCH($I$10,$I$10:$I$34,0)-1,0,SUMPRODUCT(--ISTEXT($I$10:$I$34)),1),OFFSET($I$9,MATCH($I$10,$I$10:$I$34,0)-1,0,SUMPRODUCT(--ISTEXT($I$10:$I$34))+1,1))</formula1>
    </dataValidation>
    <dataValidation type="custom" operator="greaterThan" allowBlank="1" showInputMessage="1" showErrorMessage="1" errorTitle="Model Variables" error="Signification cannot be inserted because_x000a_- it is not a string_x000a_- it is reserved for internal variable_x000a_- it is already defined in the model" promptTitle="Model Variables" prompt="Insert signification of process variable or material property." sqref="B10:B34" xr:uid="{00000000-0002-0000-0300-000009000000}">
      <formula1>AND(ISTEXT(B10),B10&lt;&gt;"time",COUNTIF($B$10:$B$34,B10)=1)</formula1>
    </dataValidation>
    <dataValidation type="custom" allowBlank="1" showInputMessage="1" showErrorMessage="1" errorTitle="Model Variables" error="Unit cannot be inserted because it is not string." promptTitle="Model Variables" prompt="Insert physical unit of process variable or material property." sqref="D10:D34 E12:E33" xr:uid="{00000000-0002-0000-0300-00000A000000}">
      <formula1>ISTEXT(D10)</formula1>
    </dataValidation>
    <dataValidation type="custom" allowBlank="1" showInputMessage="1" showErrorMessage="1" errorTitle="Model Variables" error="Description cannot be inserted because it is not a string." promptTitle="Model Variables" prompt="Insert description of process variable or material property." sqref="F10:F34 G12:H34" xr:uid="{00000000-0002-0000-0300-00000B000000}">
      <formula1>ISTEXT(F10)</formula1>
    </dataValidation>
    <dataValidation type="custom" allowBlank="1" showInputMessage="1" showErrorMessage="1" errorTitle="Model Variables" error="Value cannot be inserted because it is not a number." promptTitle="Model Variables" prompt="Insert Excel formula or value of process variable or material property." sqref="C10:C34" xr:uid="{00000000-0002-0000-0300-00000C000000}">
      <formula1>ISNUMBER(C10)</formula1>
    </dataValidation>
    <dataValidation type="custom" showInputMessage="1" showErrorMessage="1" errorTitle="Final Control Element" error="Limit cannot be inserted because_x000a_- it is not a number_x000a_- it is less then value in process steady state." promptTitle="Final Control Element" prompt="Insert upper limit of adjustment." sqref="M26" xr:uid="{00000000-0002-0000-0300-00000D000000}">
      <formula1>AND(ISNUMBER(ManipulatedVariableHigher),ManipulatedVariableHigher&gt;ManipulatedVariableLower,ManipulatedVariableHigher&gt;=VLOOKUP(ManipulatedVariable,ModelVariablesTable,2,FALSE))</formula1>
    </dataValidation>
    <dataValidation type="custom" showInputMessage="1" showErrorMessage="1" errorTitle="Final Control Element" error="Limit cannot be inserted because_x000a_- it is not a number_x000a_- it is greater then value in process steady state." promptTitle="Final Control Element" prompt="Insert lower limit of adjustment." sqref="M25" xr:uid="{00000000-0002-0000-0300-00000E000000}">
      <formula1>AND(ISNUMBER(ManipulatedVariableLower),ManipulatedVariableLower&lt;=VLOOKUP(ManipulatedVariable,ModelVariablesTable,2,FALSE))</formula1>
    </dataValidation>
    <dataValidation type="list" showInputMessage="1" showErrorMessage="1" errorTitle="Final Control Element" error="Do not insert variable from keyboard, select it from dropdown list." promptTitle="Final Control Element" prompt="Select process variable which is adjusted to maintain the controlled variable at the set point." sqref="M24" xr:uid="{00000000-0002-0000-0300-00000F000000}">
      <formula1>OFFSET($I$10,MATCH($I$10,$I$10:$I$34,0)-1,0,SUMPRODUCT(--ISTEXT($I$10:$I$34)),1)</formula1>
    </dataValidation>
    <dataValidation type="list" showInputMessage="1" showErrorMessage="1" errorTitle="Controller" error="Do not insert variable from keyboard, select it from dropdown list." promptTitle="Controller" prompt="Select process variable which is controlled." sqref="M14" xr:uid="{00000000-0002-0000-0300-000010000000}">
      <formula1>OFFSET($I$10,MATCH($I$10,$I$10:$I$34,0)-1,0,SUMPRODUCT(--ISTEXT($I$10:$I$34)),1)</formula1>
    </dataValidation>
    <dataValidation type="custom" showInputMessage="1" showErrorMessage="1" errorTitle="Measuring Element" error="Limit cannot be inserted because_x000a_- it is not a number_x000a_- it is greater then value in process steady state." promptTitle="Measuring Element" prompt="Insert lower limit of measurement." sqref="M10" xr:uid="{00000000-0002-0000-0300-000011000000}">
      <formula1>AND(ISNUMBER(MeasuredVariableLower),MeasuredVariableLower&lt;=VLOOKUP(MeasuredVariable,ModelVariablesTable,2,FALSE))</formula1>
    </dataValidation>
    <dataValidation type="custom" showInputMessage="1" showErrorMessage="1" errorTitle="Controller" error="Set point cannot be inserted because it is not a number." promptTitle="Controller" prompt="Insert desired value of controlled variable." sqref="M15" xr:uid="{00000000-0002-0000-0300-000012000000}">
      <formula1>ISNUMBER(M15)</formula1>
    </dataValidation>
    <dataValidation type="list" showInputMessage="1" showErrorMessage="1" errorTitle="Integration Parameters" error="Do not insert method from keyboard, select it from dropdown list." promptTitle="Integration Parameters" prompt="Select integration method for solving model first-order ODEs." sqref="R12:S12" xr:uid="{00000000-0002-0000-0300-000013000000}">
      <formula1>"Euler"</formula1>
    </dataValidation>
    <dataValidation type="custom" allowBlank="1" showInputMessage="1" showErrorMessage="1" sqref="H36" xr:uid="{00000000-0002-0000-0300-000014000000}">
      <formula1>"jevzorec(G32)"</formula1>
    </dataValidation>
    <dataValidation type="list" showInputMessage="1" showErrorMessage="1" errorTitle="Controller" error="Do not insert type from keyboard, select it from dropdown list." promptTitle="Controller" prompt="Select type of action." sqref="M18" xr:uid="{00000000-0002-0000-0300-000015000000}">
      <formula1>"P,PI,PD,PID"</formula1>
    </dataValidation>
    <dataValidation type="list" showInputMessage="1" showErrorMessage="1" errorTitle="Controller" error="Do not insert mode from keyboard, select it from dropdown list." promptTitle="Controller" prompt="Select mode of action:_x000a_- If controller output tends to increase (+) when controlled variable is increasing (+), select direct mode._x000a_- If controller output tends to decrease (–) when controlled variable is increasing (+), select reverse mode." sqref="M16" xr:uid="{00000000-0002-0000-0300-000016000000}">
      <formula1>"Direct,Reverse"</formula1>
    </dataValidation>
    <dataValidation type="list" showInputMessage="1" showErrorMessage="1" errorTitle="Output Variables" error="Do not insert variable from keyboard, select it from dropdown list." promptTitle="Output Variables" prompt="Select process variable which responses to disturbances or set point changes." sqref="P38:P47" xr:uid="{00000000-0002-0000-0300-000017000000}">
      <formula1>OFFSET($Q$38,MATCH($Q$38,$Q$38:$Q$47,0)-1,0,SUMPRODUCT(--ISTEXT($Q$38:$Q$47)),1)</formula1>
    </dataValidation>
    <dataValidation type="custom" showInputMessage="1" showErrorMessage="1" errorTitle="Controller" error="Gain is not inserted because_x000a_- it is not a non-negative real number,_x000a_- it is out of limits &lt;0, 1E+32&gt;." promptTitle="Controller" prompt="Insert derivative time constant of the same time unit which occurs in model." sqref="M21" xr:uid="{00000000-0002-0000-0300-000018000000}">
      <formula1>NOT(OR(Td&lt;DerivationConstantLowerLimit,Td&gt;DerivationConstantHigherLimit))</formula1>
    </dataValidation>
    <dataValidation type="custom" showInputMessage="1" showErrorMessage="1" errorTitle="Controller" error="Gain is not inserted because_x000a_- it is not a positive real number,_x000a_- it is out of limits (0, 1E+32&gt;." promptTitle="Controller" prompt="Insert integral time constant of the same time unit which occurs in the model." sqref="M20" xr:uid="{00000000-0002-0000-0300-000019000000}">
      <formula1>NOT(OR(Ti&lt;=IntegrationConstantLowerLimit,Ti&gt;IntegrationConstantHigherLimit))</formula1>
    </dataValidation>
    <dataValidation type="custom" showInputMessage="1" showErrorMessage="1" errorTitle="Controller" error="Gain is not inserted because_x000a_- it is not a positive integer,_x000a_- it is out of limits (0, 50&gt;." promptTitle="Controller" prompt="Insert proportional gain." sqref="M19" xr:uid="{00000000-0002-0000-0300-00001A000000}">
      <formula1>NOT(OR(r0&lt;=GainLowerLimit,r0&gt;GainHigherLimit))</formula1>
    </dataValidation>
    <dataValidation type="custom" showInputMessage="1" showErrorMessage="1" errorTitle="Measuring Element" error="Limit cannot be inserted because_x000a_- it is not a number_x000a_- it is less then lower limit_x000a_- it is less then value in process steady state." promptTitle="Measuring Element" prompt="Insert upper limit of measurement." sqref="M11" xr:uid="{00000000-0002-0000-0300-00001B000000}">
      <formula1>AND(ISNUMBER(MeasuredVariableHigher),MeasuredVariableHigher&gt;MeasuredVariableLower,MeasuredVariableHigher&gt;=VLOOKUP(MeasuredVariable,ModelVariablesTable,2,FALSE))</formula1>
    </dataValidation>
    <dataValidation type="list" errorStyle="warning" operator="lessThanOrEqual" showInputMessage="1" showErrorMessage="1" errorTitle="Model First-order ODEs" error="You are inserting variable which is not in the model._x000a_This is probably due to a system of the 1st ODEs. " promptTitle="Model First-order ODEs" prompt="Select (or insert cell reference to) process variable of which the first derivative occurs in the model first-order ODE." sqref="B38:B47" xr:uid="{00000000-0002-0000-0300-00001C000000}">
      <formula1>OFFSET($I$10,MATCH($I$10,$I$10:$I$34,0)-1,0,SUMPRODUCT(--ISTEXT($I$10:$I$34)),1)</formula1>
    </dataValidation>
    <dataValidation type="list" showInputMessage="1" showErrorMessage="1" errorTitle="Measuring Element" error="Do not insert variable from keyboard, select it from dropdown list." promptTitle="Measuring Element" prompt="Select process variable which is measured." sqref="M9" xr:uid="{00000000-0002-0000-0300-00001D000000}">
      <formula1>OFFSET($I$10,MATCH($I$10,$I$10:$I$34,0)-1,0,SUMPRODUCT(--ISTEXT($I$10:$I$34)),1)</formula1>
    </dataValidation>
    <dataValidation type="list" showInputMessage="1" showErrorMessage="1" errorTitle="Loop Variables in Charts" error="Do not insert variable from keyboard, select it from dropdown list." promptTitle="Loop Variables in Charts" prompt="Select regulatory loop variable of which time serie you want to see in chart." sqref="Y38:Y40" xr:uid="{00000000-0002-0000-0300-00001E000000}">
      <formula1>"Set Point,Error,Controller Output"</formula1>
    </dataValidation>
    <dataValidation type="list" allowBlank="1" showInputMessage="1" showErrorMessage="1" errorTitle="Loop Variables in Charts" error="Do not insert chart number from keyboard, select it from dropdown list." promptTitle="Loop Variables in Charts" prompt="Select chart number in which you want to see time serie of variable." sqref="AA38:AA40" xr:uid="{00000000-0002-0000-0300-00001F000000}">
      <formula1>"1,2,3,4,5,6"</formula1>
    </dataValidation>
    <dataValidation type="custom" allowBlank="1" showInputMessage="1" showErrorMessage="1" errorTitle="Model First-order ODEs" error="Formula cannot be inserted because_x000a_- it returns an error,_x000a_- it does not contain references to model variables or constants values." promptTitle="Model First-order ODEs" prompt="Insert Excel formula which calculates derivative of process variable (i.e. right-hand side of first-order ODE)._x000a__x000a_Note: For time as model variable use name &quot;time&quot;." sqref="C38:C47" xr:uid="{00000000-0002-0000-0300-000020000000}">
      <formula1>D38&lt;&gt;""</formula1>
    </dataValidation>
    <dataValidation type="list" showInputMessage="1" showErrorMessage="1" errorTitle="Integration Parameters" error="Do not insert unit from keyboard, select it from dropdown list." promptTitle="Integration Parameters" prompt="Select time unit of simulation._x000a__x000a_Note: It must be the same as unit which occurs in the model." sqref="R9:S9" xr:uid="{00000000-0002-0000-0300-000021000000}">
      <formula1>"ms,s,min,h"</formula1>
    </dataValidation>
  </dataValidations>
  <pageMargins left="0.7" right="0.7" top="0.78740157499999996" bottom="0.78740157499999996" header="0.3" footer="0.3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SecondaryAxis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11</xdr:row>
                    <xdr:rowOff>182880</xdr:rowOff>
                  </from>
                  <to>
                    <xdr:col>25</xdr:col>
                    <xdr:colOff>632460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SecondaryAxis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12</xdr:row>
                    <xdr:rowOff>182880</xdr:rowOff>
                  </from>
                  <to>
                    <xdr:col>25</xdr:col>
                    <xdr:colOff>632460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SecondaryAxis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13</xdr:row>
                    <xdr:rowOff>182880</xdr:rowOff>
                  </from>
                  <to>
                    <xdr:col>25</xdr:col>
                    <xdr:colOff>632460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SecondaryAxis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14</xdr:row>
                    <xdr:rowOff>182880</xdr:rowOff>
                  </from>
                  <to>
                    <xdr:col>25</xdr:col>
                    <xdr:colOff>632460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SecondaryAxis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15</xdr:row>
                    <xdr:rowOff>182880</xdr:rowOff>
                  </from>
                  <to>
                    <xdr:col>25</xdr:col>
                    <xdr:colOff>632460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SecondaryAxis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16</xdr:row>
                    <xdr:rowOff>182880</xdr:rowOff>
                  </from>
                  <to>
                    <xdr:col>25</xdr:col>
                    <xdr:colOff>632460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" name="SecondaryAxis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17</xdr:row>
                    <xdr:rowOff>182880</xdr:rowOff>
                  </from>
                  <to>
                    <xdr:col>25</xdr:col>
                    <xdr:colOff>632460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1" name="SecondaryAxis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18</xdr:row>
                    <xdr:rowOff>182880</xdr:rowOff>
                  </from>
                  <to>
                    <xdr:col>25</xdr:col>
                    <xdr:colOff>632460</xdr:colOff>
                    <xdr:row>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2" name="SecondaryAxis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19</xdr:row>
                    <xdr:rowOff>182880</xdr:rowOff>
                  </from>
                  <to>
                    <xdr:col>25</xdr:col>
                    <xdr:colOff>632460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3" name="SecondaryAxis1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20</xdr:row>
                    <xdr:rowOff>182880</xdr:rowOff>
                  </from>
                  <to>
                    <xdr:col>25</xdr:col>
                    <xdr:colOff>632460</xdr:colOff>
                    <xdr:row>22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4" name="SecondaryAxis1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21</xdr:row>
                    <xdr:rowOff>182880</xdr:rowOff>
                  </from>
                  <to>
                    <xdr:col>25</xdr:col>
                    <xdr:colOff>632460</xdr:colOff>
                    <xdr:row>23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5" name="SecondaryAxis1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22</xdr:row>
                    <xdr:rowOff>182880</xdr:rowOff>
                  </from>
                  <to>
                    <xdr:col>25</xdr:col>
                    <xdr:colOff>632460</xdr:colOff>
                    <xdr:row>24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6" name="SecondaryAxis1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23</xdr:row>
                    <xdr:rowOff>182880</xdr:rowOff>
                  </from>
                  <to>
                    <xdr:col>25</xdr:col>
                    <xdr:colOff>632460</xdr:colOff>
                    <xdr:row>25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7" name="SecondaryAxis1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24</xdr:row>
                    <xdr:rowOff>182880</xdr:rowOff>
                  </from>
                  <to>
                    <xdr:col>25</xdr:col>
                    <xdr:colOff>632460</xdr:colOff>
                    <xdr:row>26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8" name="SecondaryAxis1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25</xdr:row>
                    <xdr:rowOff>182880</xdr:rowOff>
                  </from>
                  <to>
                    <xdr:col>25</xdr:col>
                    <xdr:colOff>632460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9" name="SecondaryAxis16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26</xdr:row>
                    <xdr:rowOff>182880</xdr:rowOff>
                  </from>
                  <to>
                    <xdr:col>25</xdr:col>
                    <xdr:colOff>632460</xdr:colOff>
                    <xdr:row>28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0" name="SecondaryAxis17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27</xdr:row>
                    <xdr:rowOff>182880</xdr:rowOff>
                  </from>
                  <to>
                    <xdr:col>25</xdr:col>
                    <xdr:colOff>632460</xdr:colOff>
                    <xdr:row>29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1" name="SecondaryAxis18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28</xdr:row>
                    <xdr:rowOff>182880</xdr:rowOff>
                  </from>
                  <to>
                    <xdr:col>25</xdr:col>
                    <xdr:colOff>632460</xdr:colOff>
                    <xdr:row>30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2" name="SecondaryAxis19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29</xdr:row>
                    <xdr:rowOff>182880</xdr:rowOff>
                  </from>
                  <to>
                    <xdr:col>25</xdr:col>
                    <xdr:colOff>632460</xdr:colOff>
                    <xdr:row>31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3" name="SecondaryAxis20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30</xdr:row>
                    <xdr:rowOff>182880</xdr:rowOff>
                  </from>
                  <to>
                    <xdr:col>25</xdr:col>
                    <xdr:colOff>632460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24" name="SecondaryAxis21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31</xdr:row>
                    <xdr:rowOff>182880</xdr:rowOff>
                  </from>
                  <to>
                    <xdr:col>25</xdr:col>
                    <xdr:colOff>632460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25" name="SecondaryAxis22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32</xdr:row>
                    <xdr:rowOff>182880</xdr:rowOff>
                  </from>
                  <to>
                    <xdr:col>25</xdr:col>
                    <xdr:colOff>632460</xdr:colOff>
                    <xdr:row>34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6" name="SecondaryAxis23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36</xdr:row>
                    <xdr:rowOff>182880</xdr:rowOff>
                  </from>
                  <to>
                    <xdr:col>25</xdr:col>
                    <xdr:colOff>632460</xdr:colOff>
                    <xdr:row>38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7" name="SecondaryAxis24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37</xdr:row>
                    <xdr:rowOff>182880</xdr:rowOff>
                  </from>
                  <to>
                    <xdr:col>25</xdr:col>
                    <xdr:colOff>632460</xdr:colOff>
                    <xdr:row>39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8" name="SecondaryAxis25">
              <controlPr defaultSize="0" autoFill="0" autoLine="0" autoPict="0" altText="">
                <anchor moveWithCells="1">
                  <from>
                    <xdr:col>25</xdr:col>
                    <xdr:colOff>327660</xdr:colOff>
                    <xdr:row>38</xdr:row>
                    <xdr:rowOff>182880</xdr:rowOff>
                  </from>
                  <to>
                    <xdr:col>25</xdr:col>
                    <xdr:colOff>632460</xdr:colOff>
                    <xdr:row>40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SICREPORT1">
    <tabColor rgb="FF99FFCC"/>
  </sheetPr>
  <dimension ref="A1:AZ633"/>
  <sheetViews>
    <sheetView showGridLines="0" topLeftCell="A168" zoomScale="68" zoomScaleNormal="100" workbookViewId="0">
      <selection activeCell="AS11" sqref="AS11"/>
    </sheetView>
  </sheetViews>
  <sheetFormatPr defaultColWidth="9.109375" defaultRowHeight="14.4" x14ac:dyDescent="0.3"/>
  <cols>
    <col min="1" max="1" width="2.6640625" style="148" customWidth="1"/>
    <col min="2" max="7" width="12.6640625" style="148" customWidth="1"/>
    <col min="8" max="8" width="14.109375" style="148" bestFit="1" customWidth="1"/>
    <col min="9" max="11" width="12.6640625" style="148" customWidth="1"/>
    <col min="12" max="28" width="12.6640625" style="148" hidden="1" customWidth="1"/>
    <col min="29" max="29" width="4.6640625" style="148" customWidth="1"/>
    <col min="30" max="30" width="2.6640625" style="148" customWidth="1"/>
    <col min="31" max="31" width="18.6640625" style="148" customWidth="1"/>
    <col min="32" max="32" width="12.6640625" style="148" customWidth="1"/>
    <col min="33" max="41" width="12.6640625" style="148" hidden="1" customWidth="1"/>
    <col min="42" max="42" width="4.6640625" style="148" customWidth="1"/>
    <col min="43" max="43" width="2.6640625" style="148" customWidth="1"/>
    <col min="44" max="44" width="18.6640625" style="148" customWidth="1"/>
    <col min="45" max="48" width="12.6640625" style="148" customWidth="1"/>
    <col min="49" max="49" width="2.6640625" style="51" hidden="1" customWidth="1"/>
    <col min="50" max="51" width="20.6640625" style="51" hidden="1" customWidth="1"/>
    <col min="52" max="52" width="12.6640625" style="51" hidden="1" customWidth="1"/>
    <col min="53" max="16384" width="9.109375" style="148"/>
  </cols>
  <sheetData>
    <row r="1" spans="1:52" s="237" customFormat="1" ht="20.100000000000001" customHeight="1" x14ac:dyDescent="0.3">
      <c r="A1" s="237" t="s">
        <v>118</v>
      </c>
    </row>
    <row r="2" spans="1:52" ht="12.75" customHeight="1" x14ac:dyDescent="0.3">
      <c r="A2" s="150" t="s">
        <v>110</v>
      </c>
      <c r="B2" s="29"/>
      <c r="C2" s="29"/>
      <c r="D2" s="15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52" ht="12.75" customHeight="1" x14ac:dyDescent="0.3">
      <c r="A3" s="152" t="s">
        <v>113</v>
      </c>
      <c r="B3" s="29"/>
      <c r="C3" s="29"/>
      <c r="D3" s="15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52" ht="12.75" customHeight="1" x14ac:dyDescent="0.3">
      <c r="A4" s="153"/>
      <c r="B4" s="29"/>
      <c r="C4" s="29"/>
      <c r="D4" s="15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154"/>
      <c r="AU4" s="154"/>
    </row>
    <row r="5" spans="1:52" ht="15" customHeight="1" x14ac:dyDescent="0.3">
      <c r="A5" s="155" t="s">
        <v>76</v>
      </c>
      <c r="B5" s="29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154"/>
      <c r="AU5" s="154"/>
    </row>
    <row r="6" spans="1:52" ht="15" customHeight="1" x14ac:dyDescent="0.3">
      <c r="A6" s="6" t="s">
        <v>77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154"/>
      <c r="AU6" s="154"/>
    </row>
    <row r="7" spans="1:52" s="158" customFormat="1" ht="15" customHeight="1" x14ac:dyDescent="0.35">
      <c r="A7" s="8" t="s">
        <v>0</v>
      </c>
      <c r="B7" s="19"/>
      <c r="C7" s="156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9"/>
      <c r="Y7" s="9"/>
      <c r="Z7" s="9"/>
      <c r="AA7" s="9"/>
      <c r="AB7" s="9"/>
      <c r="AC7" s="9"/>
      <c r="AD7" s="9"/>
      <c r="AE7" s="9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8" t="s">
        <v>1</v>
      </c>
      <c r="AR7" s="9"/>
      <c r="AS7" s="157"/>
      <c r="AT7" s="157"/>
      <c r="AU7" s="157"/>
      <c r="AW7" s="85" t="s">
        <v>68</v>
      </c>
      <c r="AX7" s="32"/>
      <c r="AY7" s="32"/>
      <c r="AZ7" s="32"/>
    </row>
    <row r="8" spans="1:52" s="158" customFormat="1" ht="15" customHeight="1" thickBot="1" x14ac:dyDescent="0.35">
      <c r="A8" s="19" t="s">
        <v>5</v>
      </c>
      <c r="B8" s="19"/>
      <c r="C8" s="159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1"/>
      <c r="Y8" s="161"/>
      <c r="Z8" s="161"/>
      <c r="AA8" s="161"/>
      <c r="AB8" s="161"/>
      <c r="AC8" s="7"/>
      <c r="AD8" s="19" t="s">
        <v>53</v>
      </c>
      <c r="AE8" s="19"/>
      <c r="AF8" s="162" t="str">
        <f t="shared" ref="AF8:AO8" si="0">ADDRESS(12,3+MATCH(AF9,ModelVariablesNames,0),4,1,)</f>
        <v>E12</v>
      </c>
      <c r="AG8" s="162" t="e">
        <f t="shared" si="0"/>
        <v>#N/A</v>
      </c>
      <c r="AH8" s="162" t="e">
        <f t="shared" si="0"/>
        <v>#N/A</v>
      </c>
      <c r="AI8" s="162" t="e">
        <f t="shared" si="0"/>
        <v>#N/A</v>
      </c>
      <c r="AJ8" s="162" t="e">
        <f t="shared" si="0"/>
        <v>#N/A</v>
      </c>
      <c r="AK8" s="162" t="e">
        <f t="shared" si="0"/>
        <v>#N/A</v>
      </c>
      <c r="AL8" s="162" t="e">
        <f t="shared" si="0"/>
        <v>#N/A</v>
      </c>
      <c r="AM8" s="162" t="e">
        <f t="shared" si="0"/>
        <v>#N/A</v>
      </c>
      <c r="AN8" s="162" t="e">
        <f t="shared" si="0"/>
        <v>#N/A</v>
      </c>
      <c r="AO8" s="162" t="e">
        <f t="shared" si="0"/>
        <v>#N/A</v>
      </c>
      <c r="AP8" s="10"/>
      <c r="AQ8" s="19" t="s">
        <v>28</v>
      </c>
      <c r="AR8" s="19"/>
      <c r="AS8" s="162" t="str">
        <f>ADDRESS(11,3+MATCH(AS9,ModelVariablesNames,0),4,1,)</f>
        <v>E11</v>
      </c>
      <c r="AT8" s="162" t="str">
        <f>ADDRESS(12,3+MATCH(AT9,ModelVariablesNames,0),4,1,)</f>
        <v>H12</v>
      </c>
      <c r="AU8" s="162" t="str">
        <f>ADDRESS(12,3+MATCH(AU9,ModelVariablesNames,0),4,1,)</f>
        <v>E12</v>
      </c>
      <c r="AW8" s="102" t="s">
        <v>2</v>
      </c>
      <c r="AX8" s="57"/>
      <c r="AY8" s="57"/>
      <c r="AZ8" s="107"/>
    </row>
    <row r="9" spans="1:52" s="158" customFormat="1" ht="15" customHeight="1" thickBot="1" x14ac:dyDescent="0.35">
      <c r="A9" s="19"/>
      <c r="B9" s="163" t="s">
        <v>9</v>
      </c>
      <c r="C9" s="164" t="s">
        <v>64</v>
      </c>
      <c r="D9" s="165" t="s">
        <v>83</v>
      </c>
      <c r="E9" s="165" t="s">
        <v>84</v>
      </c>
      <c r="F9" s="165" t="s">
        <v>85</v>
      </c>
      <c r="G9" s="165" t="s">
        <v>86</v>
      </c>
      <c r="H9" s="165" t="s">
        <v>87</v>
      </c>
      <c r="I9" s="165" t="s">
        <v>88</v>
      </c>
      <c r="J9" s="165" t="s">
        <v>89</v>
      </c>
      <c r="K9" s="165" t="s">
        <v>90</v>
      </c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9"/>
      <c r="AD9" s="19"/>
      <c r="AE9" s="163" t="s">
        <v>55</v>
      </c>
      <c r="AF9" s="167" t="s">
        <v>84</v>
      </c>
      <c r="AG9" s="167"/>
      <c r="AH9" s="167"/>
      <c r="AI9" s="167"/>
      <c r="AJ9" s="167"/>
      <c r="AK9" s="167"/>
      <c r="AL9" s="167"/>
      <c r="AM9" s="167"/>
      <c r="AN9" s="167"/>
      <c r="AO9" s="167"/>
      <c r="AP9" s="168"/>
      <c r="AQ9" s="19"/>
      <c r="AR9" s="163" t="s">
        <v>9</v>
      </c>
      <c r="AS9" s="169" t="s">
        <v>84</v>
      </c>
      <c r="AT9" s="170" t="s">
        <v>87</v>
      </c>
      <c r="AU9" s="171" t="s">
        <v>84</v>
      </c>
      <c r="AW9" s="186"/>
      <c r="AX9" s="187" t="s">
        <v>22</v>
      </c>
      <c r="AY9" s="188"/>
      <c r="AZ9" s="189">
        <v>0.1</v>
      </c>
    </row>
    <row r="10" spans="1:52" s="158" customFormat="1" ht="15" customHeight="1" thickBot="1" x14ac:dyDescent="0.35">
      <c r="A10" s="19"/>
      <c r="B10" s="172" t="s">
        <v>11</v>
      </c>
      <c r="C10" s="173" t="s">
        <v>107</v>
      </c>
      <c r="D10" s="174" t="s">
        <v>91</v>
      </c>
      <c r="E10" s="174" t="s">
        <v>91</v>
      </c>
      <c r="F10" s="174" t="s">
        <v>92</v>
      </c>
      <c r="G10" s="174" t="s">
        <v>93</v>
      </c>
      <c r="H10" s="174" t="s">
        <v>96</v>
      </c>
      <c r="I10" s="174"/>
      <c r="J10" s="174" t="s">
        <v>95</v>
      </c>
      <c r="K10" s="174" t="s">
        <v>94</v>
      </c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5"/>
      <c r="Y10" s="175"/>
      <c r="Z10" s="175"/>
      <c r="AA10" s="175"/>
      <c r="AB10" s="175"/>
      <c r="AC10" s="19"/>
      <c r="AD10" s="19"/>
      <c r="AE10" s="172" t="s">
        <v>11</v>
      </c>
      <c r="AF10" s="174" t="str">
        <f t="shared" ref="AF10:AO10" si="1">IFERROR(HLOOKUP(AF9,$C$9:$AB$10,2,FALSE)&amp;"/"&amp;SimulationTimeUnit,)</f>
        <v>°C/min</v>
      </c>
      <c r="AG10" s="174">
        <f t="shared" si="1"/>
        <v>0</v>
      </c>
      <c r="AH10" s="174">
        <f t="shared" si="1"/>
        <v>0</v>
      </c>
      <c r="AI10" s="174">
        <f t="shared" si="1"/>
        <v>0</v>
      </c>
      <c r="AJ10" s="174">
        <f t="shared" si="1"/>
        <v>0</v>
      </c>
      <c r="AK10" s="174">
        <f t="shared" si="1"/>
        <v>0</v>
      </c>
      <c r="AL10" s="174">
        <f t="shared" si="1"/>
        <v>0</v>
      </c>
      <c r="AM10" s="174">
        <f t="shared" si="1"/>
        <v>0</v>
      </c>
      <c r="AN10" s="174">
        <f t="shared" si="1"/>
        <v>0</v>
      </c>
      <c r="AO10" s="174">
        <f t="shared" si="1"/>
        <v>0</v>
      </c>
      <c r="AP10" s="19"/>
      <c r="AQ10" s="19"/>
      <c r="AR10" s="172" t="s">
        <v>11</v>
      </c>
      <c r="AS10" s="176">
        <v>1</v>
      </c>
      <c r="AT10" s="177" t="s">
        <v>65</v>
      </c>
      <c r="AU10" s="176" t="s">
        <v>91</v>
      </c>
      <c r="AW10" s="186"/>
      <c r="AX10" s="186"/>
      <c r="AY10" s="186"/>
      <c r="AZ10" s="186"/>
    </row>
    <row r="11" spans="1:52" s="158" customFormat="1" ht="15" customHeight="1" x14ac:dyDescent="0.3">
      <c r="A11" s="19"/>
      <c r="B11" s="178" t="s">
        <v>66</v>
      </c>
      <c r="C11" s="179">
        <f>time</f>
        <v>0</v>
      </c>
      <c r="D11" s="180">
        <v>15</v>
      </c>
      <c r="E11" s="180">
        <f>D11+H11*I11/F11/J11/K11</f>
        <v>40.794124671602574</v>
      </c>
      <c r="F11" s="180">
        <v>0.5</v>
      </c>
      <c r="G11" s="180">
        <v>5</v>
      </c>
      <c r="H11" s="180">
        <v>60</v>
      </c>
      <c r="I11" s="180">
        <v>0.9</v>
      </c>
      <c r="J11" s="180">
        <v>1</v>
      </c>
      <c r="K11" s="180">
        <v>4.1870000000000003</v>
      </c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68"/>
      <c r="AD11" s="19"/>
      <c r="AE11" s="181" t="s">
        <v>66</v>
      </c>
      <c r="AF11" s="180">
        <f>F11/G11*(D11-E11)+H11*I11/G11/J11/K11</f>
        <v>0</v>
      </c>
      <c r="AG11" s="180"/>
      <c r="AH11" s="180"/>
      <c r="AI11" s="180"/>
      <c r="AJ11" s="180"/>
      <c r="AK11" s="180"/>
      <c r="AL11" s="180"/>
      <c r="AM11" s="180"/>
      <c r="AN11" s="180"/>
      <c r="AO11" s="180"/>
      <c r="AP11" s="168"/>
      <c r="AQ11" s="168"/>
      <c r="AR11" s="178" t="s">
        <v>66</v>
      </c>
      <c r="AS11" s="179">
        <f t="shared" ref="AS11:AS74" si="2">(AU11-E11)/(MeasuredVariableHigher-MeasuredVariableLower)</f>
        <v>0</v>
      </c>
      <c r="AT11" s="179">
        <f>H11/(ManipulatedVariableHigher-ManipulatedVariableLower)</f>
        <v>0.5</v>
      </c>
      <c r="AU11" s="179">
        <f t="shared" ref="AU11:AU74" si="3">SetPoint</f>
        <v>40.794124671602574</v>
      </c>
      <c r="AW11" s="102" t="s">
        <v>69</v>
      </c>
      <c r="AX11" s="57"/>
      <c r="AY11" s="57"/>
      <c r="AZ11" s="107"/>
    </row>
    <row r="12" spans="1:52" s="158" customFormat="1" ht="15" customHeight="1" thickBot="1" x14ac:dyDescent="0.35">
      <c r="A12" s="19"/>
      <c r="B12" s="182"/>
      <c r="C12" s="183">
        <f t="shared" ref="C12:C75" si="4">C11+IntegrationStep</f>
        <v>0.1</v>
      </c>
      <c r="D12" s="183">
        <f>15</f>
        <v>15</v>
      </c>
      <c r="E12" s="183">
        <f>E11+(C12-C11)*AF11</f>
        <v>40.794124671602574</v>
      </c>
      <c r="F12" s="183">
        <f>0.5</f>
        <v>0.5</v>
      </c>
      <c r="G12" s="183">
        <f>5</f>
        <v>5</v>
      </c>
      <c r="H12" s="183">
        <f t="shared" ref="H12:H75" si="5">ManipulatedVariableHigher*AT12</f>
        <v>60</v>
      </c>
      <c r="I12" s="183">
        <f>0.9</f>
        <v>0.9</v>
      </c>
      <c r="J12" s="183">
        <f>1</f>
        <v>1</v>
      </c>
      <c r="K12" s="183">
        <f>4.187</f>
        <v>4.1870000000000003</v>
      </c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68"/>
      <c r="AD12" s="19"/>
      <c r="AE12" s="184"/>
      <c r="AF12" s="183">
        <f>F12/G12*(D12-E12)+H12*I12/G12/J12/K12</f>
        <v>0</v>
      </c>
      <c r="AG12" s="183"/>
      <c r="AH12" s="183"/>
      <c r="AI12" s="183"/>
      <c r="AJ12" s="183"/>
      <c r="AK12" s="183"/>
      <c r="AL12" s="183"/>
      <c r="AM12" s="183"/>
      <c r="AN12" s="183"/>
      <c r="AO12" s="183"/>
      <c r="AP12" s="168"/>
      <c r="AQ12" s="168"/>
      <c r="AR12" s="182"/>
      <c r="AS12" s="183">
        <f t="shared" si="2"/>
        <v>0</v>
      </c>
      <c r="AT12" s="183">
        <f>[1]!LIM(AT11+Mode*r0*((1+IntegrationStep/2/Ti+Td/IntegrationStep)*AS12-(1-IntegrationStep/2/Ti+2*Td/IntegrationStep)*AS11+Td/IntegrationStep*0))</f>
        <v>0.5</v>
      </c>
      <c r="AU12" s="183">
        <f t="shared" si="3"/>
        <v>40.794124671602574</v>
      </c>
      <c r="AW12" s="102" t="s">
        <v>70</v>
      </c>
      <c r="AX12" s="186"/>
      <c r="AY12" s="186"/>
      <c r="AZ12" s="186"/>
    </row>
    <row r="13" spans="1:52" s="158" customFormat="1" ht="15" customHeight="1" x14ac:dyDescent="0.3">
      <c r="A13" s="19"/>
      <c r="B13" s="182"/>
      <c r="C13" s="183">
        <f t="shared" si="4"/>
        <v>0.2</v>
      </c>
      <c r="D13" s="183">
        <f>15</f>
        <v>15</v>
      </c>
      <c r="E13" s="183">
        <f t="shared" ref="E13:E76" si="6">E12+(C13-C12)*AF12</f>
        <v>40.794124671602574</v>
      </c>
      <c r="F13" s="183">
        <f t="shared" ref="F13:F76" si="7">0.5</f>
        <v>0.5</v>
      </c>
      <c r="G13" s="183">
        <f>5</f>
        <v>5</v>
      </c>
      <c r="H13" s="183">
        <f t="shared" si="5"/>
        <v>60</v>
      </c>
      <c r="I13" s="183">
        <f t="shared" ref="I13:I76" si="8">0.9</f>
        <v>0.9</v>
      </c>
      <c r="J13" s="183">
        <f>1</f>
        <v>1</v>
      </c>
      <c r="K13" s="183">
        <f t="shared" ref="K13:K76" si="9">4.187</f>
        <v>4.1870000000000003</v>
      </c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68"/>
      <c r="AD13" s="19"/>
      <c r="AE13" s="184"/>
      <c r="AF13" s="183">
        <f t="shared" ref="AF13:AF76" si="10">F13/G13*(D13-E13)+H13*I13/G13/J13/K13</f>
        <v>0</v>
      </c>
      <c r="AG13" s="183"/>
      <c r="AH13" s="183"/>
      <c r="AI13" s="183"/>
      <c r="AJ13" s="183"/>
      <c r="AK13" s="183"/>
      <c r="AL13" s="183"/>
      <c r="AM13" s="183"/>
      <c r="AN13" s="183"/>
      <c r="AO13" s="183"/>
      <c r="AP13" s="168"/>
      <c r="AQ13" s="168"/>
      <c r="AR13" s="182"/>
      <c r="AS13" s="183">
        <f t="shared" si="2"/>
        <v>0</v>
      </c>
      <c r="AT13" s="183">
        <f>[1]!LIM(AT12+Mode*r0*((1+IntegrationStep/2/Ti+Td/IntegrationStep)*AS13-(1-IntegrationStep/2/Ti+2*Td/IntegrationStep)*AS12+Td/IntegrationStep*AS11))</f>
        <v>0.5</v>
      </c>
      <c r="AU13" s="183">
        <f t="shared" si="3"/>
        <v>40.794124671602574</v>
      </c>
      <c r="AW13" s="186"/>
      <c r="AX13" s="235" t="s">
        <v>71</v>
      </c>
      <c r="AY13" s="190" t="s">
        <v>18</v>
      </c>
      <c r="AZ13" s="191">
        <v>0</v>
      </c>
    </row>
    <row r="14" spans="1:52" s="158" customFormat="1" ht="15" customHeight="1" thickBot="1" x14ac:dyDescent="0.35">
      <c r="A14" s="19"/>
      <c r="B14" s="182"/>
      <c r="C14" s="183">
        <f t="shared" si="4"/>
        <v>0.30000000000000004</v>
      </c>
      <c r="D14" s="183">
        <f>15</f>
        <v>15</v>
      </c>
      <c r="E14" s="183">
        <f t="shared" si="6"/>
        <v>40.794124671602574</v>
      </c>
      <c r="F14" s="183">
        <f t="shared" si="7"/>
        <v>0.5</v>
      </c>
      <c r="G14" s="183">
        <f>5</f>
        <v>5</v>
      </c>
      <c r="H14" s="183">
        <f t="shared" si="5"/>
        <v>60</v>
      </c>
      <c r="I14" s="183">
        <f t="shared" si="8"/>
        <v>0.9</v>
      </c>
      <c r="J14" s="183">
        <f>1</f>
        <v>1</v>
      </c>
      <c r="K14" s="183">
        <f t="shared" si="9"/>
        <v>4.1870000000000003</v>
      </c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68"/>
      <c r="AD14" s="19"/>
      <c r="AE14" s="184"/>
      <c r="AF14" s="183">
        <f t="shared" si="10"/>
        <v>0</v>
      </c>
      <c r="AG14" s="183"/>
      <c r="AH14" s="183"/>
      <c r="AI14" s="183"/>
      <c r="AJ14" s="183"/>
      <c r="AK14" s="183"/>
      <c r="AL14" s="183"/>
      <c r="AM14" s="183"/>
      <c r="AN14" s="183"/>
      <c r="AO14" s="183"/>
      <c r="AP14" s="168"/>
      <c r="AQ14" s="168"/>
      <c r="AR14" s="182"/>
      <c r="AS14" s="183">
        <f t="shared" si="2"/>
        <v>0</v>
      </c>
      <c r="AT14" s="183">
        <f>[1]!LIM(AT13+Mode*r0*((1+IntegrationStep/2/Ti+Td/IntegrationStep)*AS14-(1-IntegrationStep/2/Ti+2*Td/IntegrationStep)*AS13+Td/IntegrationStep*AS12))</f>
        <v>0.5</v>
      </c>
      <c r="AU14" s="183">
        <f t="shared" si="3"/>
        <v>40.794124671602574</v>
      </c>
      <c r="AW14" s="186"/>
      <c r="AX14" s="236"/>
      <c r="AY14" s="192" t="s">
        <v>72</v>
      </c>
      <c r="AZ14" s="193">
        <v>100</v>
      </c>
    </row>
    <row r="15" spans="1:52" s="158" customFormat="1" ht="15" customHeight="1" thickBot="1" x14ac:dyDescent="0.35">
      <c r="A15" s="19"/>
      <c r="B15" s="182"/>
      <c r="C15" s="183">
        <f t="shared" si="4"/>
        <v>0.4</v>
      </c>
      <c r="D15" s="183">
        <f>15</f>
        <v>15</v>
      </c>
      <c r="E15" s="183">
        <f t="shared" si="6"/>
        <v>40.794124671602574</v>
      </c>
      <c r="F15" s="183">
        <f t="shared" si="7"/>
        <v>0.5</v>
      </c>
      <c r="G15" s="183">
        <f>5</f>
        <v>5</v>
      </c>
      <c r="H15" s="183">
        <f t="shared" si="5"/>
        <v>60</v>
      </c>
      <c r="I15" s="183">
        <f t="shared" si="8"/>
        <v>0.9</v>
      </c>
      <c r="J15" s="183">
        <f>1</f>
        <v>1</v>
      </c>
      <c r="K15" s="183">
        <f t="shared" si="9"/>
        <v>4.1870000000000003</v>
      </c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68"/>
      <c r="AD15" s="19"/>
      <c r="AE15" s="184"/>
      <c r="AF15" s="183">
        <f t="shared" si="10"/>
        <v>0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68"/>
      <c r="AQ15" s="168"/>
      <c r="AR15" s="182"/>
      <c r="AS15" s="183">
        <f t="shared" si="2"/>
        <v>0</v>
      </c>
      <c r="AT15" s="183">
        <f>[1]!LIM(AT14+Mode*r0*((1+IntegrationStep/2/Ti+Td/IntegrationStep)*AS15-(1-IntegrationStep/2/Ti+2*Td/IntegrationStep)*AS14+Td/IntegrationStep*AS13))</f>
        <v>0.5</v>
      </c>
      <c r="AU15" s="183">
        <f t="shared" si="3"/>
        <v>40.794124671602574</v>
      </c>
      <c r="AW15" s="102" t="s">
        <v>28</v>
      </c>
      <c r="AX15" s="186"/>
      <c r="AY15" s="186"/>
      <c r="AZ15" s="186"/>
    </row>
    <row r="16" spans="1:52" s="158" customFormat="1" ht="15" customHeight="1" x14ac:dyDescent="0.3">
      <c r="A16" s="19"/>
      <c r="B16" s="182"/>
      <c r="C16" s="183">
        <f t="shared" si="4"/>
        <v>0.5</v>
      </c>
      <c r="D16" s="183">
        <f>15</f>
        <v>15</v>
      </c>
      <c r="E16" s="183">
        <f t="shared" si="6"/>
        <v>40.794124671602574</v>
      </c>
      <c r="F16" s="183">
        <f t="shared" si="7"/>
        <v>0.5</v>
      </c>
      <c r="G16" s="183">
        <f>5</f>
        <v>5</v>
      </c>
      <c r="H16" s="183">
        <f t="shared" si="5"/>
        <v>60</v>
      </c>
      <c r="I16" s="183">
        <f t="shared" si="8"/>
        <v>0.9</v>
      </c>
      <c r="J16" s="183">
        <f>1</f>
        <v>1</v>
      </c>
      <c r="K16" s="183">
        <f t="shared" si="9"/>
        <v>4.1870000000000003</v>
      </c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68"/>
      <c r="AD16" s="19"/>
      <c r="AE16" s="184"/>
      <c r="AF16" s="183">
        <f t="shared" si="10"/>
        <v>0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68"/>
      <c r="AQ16" s="168"/>
      <c r="AR16" s="182"/>
      <c r="AS16" s="183">
        <f t="shared" si="2"/>
        <v>0</v>
      </c>
      <c r="AT16" s="183">
        <f>[1]!LIM(AT15+Mode*r0*((1+IntegrationStep/2/Ti+Td/IntegrationStep)*AS16-(1-IntegrationStep/2/Ti+2*Td/IntegrationStep)*AS15+Td/IntegrationStep*AS14))</f>
        <v>0.5</v>
      </c>
      <c r="AU16" s="183">
        <f t="shared" si="3"/>
        <v>40.794124671602574</v>
      </c>
      <c r="AW16" s="186"/>
      <c r="AX16" s="33" t="s">
        <v>33</v>
      </c>
      <c r="AY16" s="194"/>
      <c r="AZ16" s="195">
        <v>40.794124671602574</v>
      </c>
    </row>
    <row r="17" spans="1:52" s="158" customFormat="1" ht="15" customHeight="1" x14ac:dyDescent="0.3">
      <c r="A17" s="19"/>
      <c r="B17" s="182"/>
      <c r="C17" s="183">
        <f t="shared" si="4"/>
        <v>0.6</v>
      </c>
      <c r="D17" s="183">
        <f>15</f>
        <v>15</v>
      </c>
      <c r="E17" s="183">
        <f t="shared" si="6"/>
        <v>40.794124671602574</v>
      </c>
      <c r="F17" s="183">
        <f t="shared" si="7"/>
        <v>0.5</v>
      </c>
      <c r="G17" s="183">
        <f>5</f>
        <v>5</v>
      </c>
      <c r="H17" s="183">
        <f t="shared" si="5"/>
        <v>60</v>
      </c>
      <c r="I17" s="183">
        <f t="shared" si="8"/>
        <v>0.9</v>
      </c>
      <c r="J17" s="183">
        <f>1</f>
        <v>1</v>
      </c>
      <c r="K17" s="183">
        <f t="shared" si="9"/>
        <v>4.1870000000000003</v>
      </c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68"/>
      <c r="AD17" s="19"/>
      <c r="AE17" s="184"/>
      <c r="AF17" s="183">
        <f t="shared" si="10"/>
        <v>0</v>
      </c>
      <c r="AG17" s="183"/>
      <c r="AH17" s="183"/>
      <c r="AI17" s="183"/>
      <c r="AJ17" s="183"/>
      <c r="AK17" s="183"/>
      <c r="AL17" s="183"/>
      <c r="AM17" s="183"/>
      <c r="AN17" s="183"/>
      <c r="AO17" s="183"/>
      <c r="AP17" s="168"/>
      <c r="AQ17" s="168"/>
      <c r="AR17" s="182"/>
      <c r="AS17" s="183">
        <f t="shared" si="2"/>
        <v>0</v>
      </c>
      <c r="AT17" s="183">
        <f>[1]!LIM(AT16+Mode*r0*((1+IntegrationStep/2/Ti+Td/IntegrationStep)*AS17-(1-IntegrationStep/2/Ti+2*Td/IntegrationStep)*AS16+Td/IntegrationStep*AS15))</f>
        <v>0.5</v>
      </c>
      <c r="AU17" s="183">
        <f t="shared" si="3"/>
        <v>40.794124671602574</v>
      </c>
      <c r="AW17" s="186"/>
      <c r="AX17" s="99" t="s">
        <v>37</v>
      </c>
      <c r="AY17" s="196"/>
      <c r="AZ17" s="197">
        <v>1</v>
      </c>
    </row>
    <row r="18" spans="1:52" s="158" customFormat="1" ht="15" customHeight="1" x14ac:dyDescent="0.3">
      <c r="A18" s="19"/>
      <c r="B18" s="182"/>
      <c r="C18" s="183">
        <f t="shared" si="4"/>
        <v>0.7</v>
      </c>
      <c r="D18" s="183">
        <f>15</f>
        <v>15</v>
      </c>
      <c r="E18" s="183">
        <f t="shared" si="6"/>
        <v>40.794124671602574</v>
      </c>
      <c r="F18" s="183">
        <f t="shared" si="7"/>
        <v>0.5</v>
      </c>
      <c r="G18" s="183">
        <f>5</f>
        <v>5</v>
      </c>
      <c r="H18" s="183">
        <f t="shared" si="5"/>
        <v>60</v>
      </c>
      <c r="I18" s="183">
        <f t="shared" si="8"/>
        <v>0.9</v>
      </c>
      <c r="J18" s="183">
        <f>1</f>
        <v>1</v>
      </c>
      <c r="K18" s="183">
        <f t="shared" si="9"/>
        <v>4.1870000000000003</v>
      </c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68"/>
      <c r="AD18" s="19"/>
      <c r="AE18" s="184"/>
      <c r="AF18" s="183">
        <f t="shared" si="10"/>
        <v>0</v>
      </c>
      <c r="AG18" s="183"/>
      <c r="AH18" s="183"/>
      <c r="AI18" s="183"/>
      <c r="AJ18" s="183"/>
      <c r="AK18" s="183"/>
      <c r="AL18" s="183"/>
      <c r="AM18" s="183"/>
      <c r="AN18" s="183"/>
      <c r="AO18" s="183"/>
      <c r="AP18" s="168"/>
      <c r="AQ18" s="168"/>
      <c r="AR18" s="182"/>
      <c r="AS18" s="183">
        <f t="shared" si="2"/>
        <v>0</v>
      </c>
      <c r="AT18" s="183">
        <f>[1]!LIM(AT17+Mode*r0*((1+IntegrationStep/2/Ti+Td/IntegrationStep)*AS18-(1-IntegrationStep/2/Ti+2*Td/IntegrationStep)*AS17+Td/IntegrationStep*AS16))</f>
        <v>0.5</v>
      </c>
      <c r="AU18" s="183">
        <f t="shared" si="3"/>
        <v>40.794124671602574</v>
      </c>
      <c r="AW18" s="186"/>
      <c r="AX18" s="99" t="s">
        <v>44</v>
      </c>
      <c r="AY18" s="196"/>
      <c r="AZ18" s="198" t="s">
        <v>80</v>
      </c>
    </row>
    <row r="19" spans="1:52" s="158" customFormat="1" ht="15" customHeight="1" x14ac:dyDescent="0.3">
      <c r="A19" s="19"/>
      <c r="B19" s="182"/>
      <c r="C19" s="183">
        <f t="shared" si="4"/>
        <v>0.79999999999999993</v>
      </c>
      <c r="D19" s="183">
        <f>15</f>
        <v>15</v>
      </c>
      <c r="E19" s="183">
        <f t="shared" si="6"/>
        <v>40.794124671602574</v>
      </c>
      <c r="F19" s="183">
        <f t="shared" si="7"/>
        <v>0.5</v>
      </c>
      <c r="G19" s="183">
        <f>5</f>
        <v>5</v>
      </c>
      <c r="H19" s="183">
        <f t="shared" si="5"/>
        <v>60</v>
      </c>
      <c r="I19" s="183">
        <f t="shared" si="8"/>
        <v>0.9</v>
      </c>
      <c r="J19" s="183">
        <f>1</f>
        <v>1</v>
      </c>
      <c r="K19" s="183">
        <f t="shared" si="9"/>
        <v>4.1870000000000003</v>
      </c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68"/>
      <c r="AD19" s="19"/>
      <c r="AE19" s="184"/>
      <c r="AF19" s="183">
        <f t="shared" si="10"/>
        <v>0</v>
      </c>
      <c r="AG19" s="183"/>
      <c r="AH19" s="183"/>
      <c r="AI19" s="183"/>
      <c r="AJ19" s="183"/>
      <c r="AK19" s="183"/>
      <c r="AL19" s="183"/>
      <c r="AM19" s="183"/>
      <c r="AN19" s="183"/>
      <c r="AO19" s="183"/>
      <c r="AP19" s="168"/>
      <c r="AQ19" s="168"/>
      <c r="AR19" s="182"/>
      <c r="AS19" s="183">
        <f t="shared" si="2"/>
        <v>0</v>
      </c>
      <c r="AT19" s="183">
        <f>[1]!LIM(AT18+Mode*r0*((1+IntegrationStep/2/Ti+Td/IntegrationStep)*AS19-(1-IntegrationStep/2/Ti+2*Td/IntegrationStep)*AS18+Td/IntegrationStep*AS17))</f>
        <v>0.5</v>
      </c>
      <c r="AU19" s="183">
        <f t="shared" si="3"/>
        <v>40.794124671602574</v>
      </c>
      <c r="AW19" s="186"/>
      <c r="AX19" s="99" t="s">
        <v>73</v>
      </c>
      <c r="AY19" s="196"/>
      <c r="AZ19" s="198">
        <v>15</v>
      </c>
    </row>
    <row r="20" spans="1:52" s="158" customFormat="1" ht="15" customHeight="1" x14ac:dyDescent="0.3">
      <c r="A20" s="19"/>
      <c r="B20" s="182"/>
      <c r="C20" s="183">
        <f t="shared" si="4"/>
        <v>0.89999999999999991</v>
      </c>
      <c r="D20" s="183">
        <f>15</f>
        <v>15</v>
      </c>
      <c r="E20" s="183">
        <f t="shared" si="6"/>
        <v>40.794124671602574</v>
      </c>
      <c r="F20" s="183">
        <f t="shared" si="7"/>
        <v>0.5</v>
      </c>
      <c r="G20" s="183">
        <f>5</f>
        <v>5</v>
      </c>
      <c r="H20" s="183">
        <f t="shared" si="5"/>
        <v>60</v>
      </c>
      <c r="I20" s="183">
        <f t="shared" si="8"/>
        <v>0.9</v>
      </c>
      <c r="J20" s="183">
        <f>1</f>
        <v>1</v>
      </c>
      <c r="K20" s="183">
        <f t="shared" si="9"/>
        <v>4.1870000000000003</v>
      </c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68"/>
      <c r="AD20" s="19"/>
      <c r="AE20" s="184"/>
      <c r="AF20" s="183">
        <f t="shared" si="10"/>
        <v>0</v>
      </c>
      <c r="AG20" s="183"/>
      <c r="AH20" s="183"/>
      <c r="AI20" s="183"/>
      <c r="AJ20" s="183"/>
      <c r="AK20" s="183"/>
      <c r="AL20" s="183"/>
      <c r="AM20" s="183"/>
      <c r="AN20" s="183"/>
      <c r="AO20" s="183"/>
      <c r="AP20" s="168"/>
      <c r="AQ20" s="168"/>
      <c r="AR20" s="182"/>
      <c r="AS20" s="183">
        <f t="shared" si="2"/>
        <v>0</v>
      </c>
      <c r="AT20" s="183">
        <f>[1]!LIM(AT19+Mode*r0*((1+IntegrationStep/2/Ti+Td/IntegrationStep)*AS20-(1-IntegrationStep/2/Ti+2*Td/IntegrationStep)*AS19+Td/IntegrationStep*AS18))</f>
        <v>0.5</v>
      </c>
      <c r="AU20" s="183">
        <f t="shared" si="3"/>
        <v>40.794124671602574</v>
      </c>
      <c r="AW20" s="186"/>
      <c r="AX20" s="99" t="s">
        <v>74</v>
      </c>
      <c r="AY20" s="196"/>
      <c r="AZ20" s="198">
        <v>4</v>
      </c>
    </row>
    <row r="21" spans="1:52" s="158" customFormat="1" ht="15" customHeight="1" thickBot="1" x14ac:dyDescent="0.35">
      <c r="A21" s="19"/>
      <c r="B21" s="182"/>
      <c r="C21" s="183">
        <f t="shared" si="4"/>
        <v>0.99999999999999989</v>
      </c>
      <c r="D21" s="183">
        <f>15</f>
        <v>15</v>
      </c>
      <c r="E21" s="183">
        <f t="shared" si="6"/>
        <v>40.794124671602574</v>
      </c>
      <c r="F21" s="183">
        <f t="shared" si="7"/>
        <v>0.5</v>
      </c>
      <c r="G21" s="183">
        <f>5</f>
        <v>5</v>
      </c>
      <c r="H21" s="183">
        <f t="shared" si="5"/>
        <v>60</v>
      </c>
      <c r="I21" s="183">
        <f t="shared" si="8"/>
        <v>0.9</v>
      </c>
      <c r="J21" s="183">
        <f>1</f>
        <v>1</v>
      </c>
      <c r="K21" s="183">
        <f t="shared" si="9"/>
        <v>4.1870000000000003</v>
      </c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68"/>
      <c r="AD21" s="19"/>
      <c r="AE21" s="184"/>
      <c r="AF21" s="183">
        <f t="shared" si="10"/>
        <v>0</v>
      </c>
      <c r="AG21" s="183"/>
      <c r="AH21" s="183"/>
      <c r="AI21" s="183"/>
      <c r="AJ21" s="183"/>
      <c r="AK21" s="183"/>
      <c r="AL21" s="183"/>
      <c r="AM21" s="183"/>
      <c r="AN21" s="183"/>
      <c r="AO21" s="183"/>
      <c r="AP21" s="168"/>
      <c r="AQ21" s="168"/>
      <c r="AR21" s="182"/>
      <c r="AS21" s="183">
        <f t="shared" si="2"/>
        <v>0</v>
      </c>
      <c r="AT21" s="183">
        <f>[1]!LIM(AT20+Mode*r0*((1+IntegrationStep/2/Ti+Td/IntegrationStep)*AS21-(1-IntegrationStep/2/Ti+2*Td/IntegrationStep)*AS20+Td/IntegrationStep*AS19))</f>
        <v>0.5</v>
      </c>
      <c r="AU21" s="183">
        <f t="shared" si="3"/>
        <v>40.794124671602574</v>
      </c>
      <c r="AW21" s="186"/>
      <c r="AX21" s="44" t="s">
        <v>75</v>
      </c>
      <c r="AY21" s="199"/>
      <c r="AZ21" s="193">
        <v>0</v>
      </c>
    </row>
    <row r="22" spans="1:52" s="158" customFormat="1" ht="15" customHeight="1" thickBot="1" x14ac:dyDescent="0.35">
      <c r="A22" s="19"/>
      <c r="B22" s="182"/>
      <c r="C22" s="183">
        <f t="shared" si="4"/>
        <v>1.0999999999999999</v>
      </c>
      <c r="D22" s="183">
        <f>15</f>
        <v>15</v>
      </c>
      <c r="E22" s="183">
        <f t="shared" si="6"/>
        <v>40.794124671602574</v>
      </c>
      <c r="F22" s="183">
        <f t="shared" si="7"/>
        <v>0.5</v>
      </c>
      <c r="G22" s="183">
        <f>5</f>
        <v>5</v>
      </c>
      <c r="H22" s="183">
        <f t="shared" si="5"/>
        <v>60</v>
      </c>
      <c r="I22" s="183">
        <f t="shared" si="8"/>
        <v>0.9</v>
      </c>
      <c r="J22" s="183">
        <f>1</f>
        <v>1</v>
      </c>
      <c r="K22" s="183">
        <f t="shared" si="9"/>
        <v>4.1870000000000003</v>
      </c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68"/>
      <c r="AD22" s="19"/>
      <c r="AE22" s="184"/>
      <c r="AF22" s="183">
        <f t="shared" si="10"/>
        <v>0</v>
      </c>
      <c r="AG22" s="183"/>
      <c r="AH22" s="183"/>
      <c r="AI22" s="183"/>
      <c r="AJ22" s="183"/>
      <c r="AK22" s="183"/>
      <c r="AL22" s="183"/>
      <c r="AM22" s="183"/>
      <c r="AN22" s="183"/>
      <c r="AO22" s="183"/>
      <c r="AP22" s="168"/>
      <c r="AQ22" s="168"/>
      <c r="AR22" s="182"/>
      <c r="AS22" s="183">
        <f t="shared" si="2"/>
        <v>0</v>
      </c>
      <c r="AT22" s="183">
        <f>[1]!LIM(AT21+Mode*r0*((1+IntegrationStep/2/Ti+Td/IntegrationStep)*AS22-(1-IntegrationStep/2/Ti+2*Td/IntegrationStep)*AS21+Td/IntegrationStep*AS20))</f>
        <v>0.5</v>
      </c>
      <c r="AU22" s="183">
        <f t="shared" si="3"/>
        <v>40.794124671602574</v>
      </c>
      <c r="AW22" s="102" t="s">
        <v>50</v>
      </c>
      <c r="AX22" s="186"/>
      <c r="AY22" s="186"/>
      <c r="AZ22" s="200"/>
    </row>
    <row r="23" spans="1:52" s="158" customFormat="1" ht="15" customHeight="1" x14ac:dyDescent="0.3">
      <c r="A23" s="19"/>
      <c r="B23" s="182"/>
      <c r="C23" s="183">
        <f t="shared" si="4"/>
        <v>1.2</v>
      </c>
      <c r="D23" s="183">
        <f>15</f>
        <v>15</v>
      </c>
      <c r="E23" s="183">
        <f t="shared" si="6"/>
        <v>40.794124671602574</v>
      </c>
      <c r="F23" s="183">
        <f t="shared" si="7"/>
        <v>0.5</v>
      </c>
      <c r="G23" s="183">
        <f>5</f>
        <v>5</v>
      </c>
      <c r="H23" s="183">
        <f t="shared" si="5"/>
        <v>60</v>
      </c>
      <c r="I23" s="183">
        <f t="shared" si="8"/>
        <v>0.9</v>
      </c>
      <c r="J23" s="183">
        <f>1</f>
        <v>1</v>
      </c>
      <c r="K23" s="183">
        <f t="shared" si="9"/>
        <v>4.1870000000000003</v>
      </c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68"/>
      <c r="AD23" s="19"/>
      <c r="AE23" s="184"/>
      <c r="AF23" s="183">
        <f t="shared" si="10"/>
        <v>0</v>
      </c>
      <c r="AG23" s="183"/>
      <c r="AH23" s="183"/>
      <c r="AI23" s="183"/>
      <c r="AJ23" s="183"/>
      <c r="AK23" s="183"/>
      <c r="AL23" s="183"/>
      <c r="AM23" s="183"/>
      <c r="AN23" s="183"/>
      <c r="AO23" s="183"/>
      <c r="AP23" s="168"/>
      <c r="AQ23" s="168"/>
      <c r="AR23" s="182"/>
      <c r="AS23" s="183">
        <f t="shared" si="2"/>
        <v>0</v>
      </c>
      <c r="AT23" s="183">
        <f>[1]!LIM(AT22+Mode*r0*((1+IntegrationStep/2/Ti+Td/IntegrationStep)*AS23-(1-IntegrationStep/2/Ti+2*Td/IntegrationStep)*AS22+Td/IntegrationStep*AS21))</f>
        <v>0.5</v>
      </c>
      <c r="AU23" s="183">
        <f t="shared" si="3"/>
        <v>40.794124671602574</v>
      </c>
      <c r="AW23" s="186"/>
      <c r="AX23" s="235" t="s">
        <v>71</v>
      </c>
      <c r="AY23" s="190" t="s">
        <v>18</v>
      </c>
      <c r="AZ23" s="191">
        <v>0</v>
      </c>
    </row>
    <row r="24" spans="1:52" s="158" customFormat="1" ht="15" customHeight="1" thickBot="1" x14ac:dyDescent="0.35">
      <c r="A24" s="19"/>
      <c r="B24" s="182"/>
      <c r="C24" s="183">
        <f t="shared" si="4"/>
        <v>1.3</v>
      </c>
      <c r="D24" s="183">
        <f>15</f>
        <v>15</v>
      </c>
      <c r="E24" s="183">
        <f t="shared" si="6"/>
        <v>40.794124671602574</v>
      </c>
      <c r="F24" s="183">
        <f t="shared" si="7"/>
        <v>0.5</v>
      </c>
      <c r="G24" s="183">
        <f>5</f>
        <v>5</v>
      </c>
      <c r="H24" s="183">
        <f t="shared" si="5"/>
        <v>60</v>
      </c>
      <c r="I24" s="183">
        <f t="shared" si="8"/>
        <v>0.9</v>
      </c>
      <c r="J24" s="183">
        <f>1</f>
        <v>1</v>
      </c>
      <c r="K24" s="183">
        <f t="shared" si="9"/>
        <v>4.1870000000000003</v>
      </c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68"/>
      <c r="AD24" s="19"/>
      <c r="AE24" s="184"/>
      <c r="AF24" s="183">
        <f t="shared" si="10"/>
        <v>0</v>
      </c>
      <c r="AG24" s="183"/>
      <c r="AH24" s="183"/>
      <c r="AI24" s="183"/>
      <c r="AJ24" s="183"/>
      <c r="AK24" s="183"/>
      <c r="AL24" s="183"/>
      <c r="AM24" s="183"/>
      <c r="AN24" s="183"/>
      <c r="AO24" s="183"/>
      <c r="AP24" s="168"/>
      <c r="AQ24" s="168"/>
      <c r="AR24" s="182"/>
      <c r="AS24" s="183">
        <f t="shared" si="2"/>
        <v>0</v>
      </c>
      <c r="AT24" s="183">
        <f>[1]!LIM(AT23+Mode*r0*((1+IntegrationStep/2/Ti+Td/IntegrationStep)*AS24-(1-IntegrationStep/2/Ti+2*Td/IntegrationStep)*AS23+Td/IntegrationStep*AS22))</f>
        <v>0.5</v>
      </c>
      <c r="AU24" s="183">
        <f t="shared" si="3"/>
        <v>40.794124671602574</v>
      </c>
      <c r="AW24" s="186"/>
      <c r="AX24" s="236"/>
      <c r="AY24" s="192" t="s">
        <v>72</v>
      </c>
      <c r="AZ24" s="193">
        <v>120</v>
      </c>
    </row>
    <row r="25" spans="1:52" s="158" customFormat="1" ht="15" customHeight="1" x14ac:dyDescent="0.3">
      <c r="A25" s="19"/>
      <c r="B25" s="182"/>
      <c r="C25" s="183">
        <f t="shared" si="4"/>
        <v>1.4000000000000001</v>
      </c>
      <c r="D25" s="183">
        <f>15</f>
        <v>15</v>
      </c>
      <c r="E25" s="183">
        <f t="shared" si="6"/>
        <v>40.794124671602574</v>
      </c>
      <c r="F25" s="183">
        <f t="shared" si="7"/>
        <v>0.5</v>
      </c>
      <c r="G25" s="183">
        <f>5</f>
        <v>5</v>
      </c>
      <c r="H25" s="183">
        <f t="shared" si="5"/>
        <v>60</v>
      </c>
      <c r="I25" s="183">
        <f t="shared" si="8"/>
        <v>0.9</v>
      </c>
      <c r="J25" s="183">
        <f>1</f>
        <v>1</v>
      </c>
      <c r="K25" s="183">
        <f t="shared" si="9"/>
        <v>4.1870000000000003</v>
      </c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68"/>
      <c r="AD25" s="19"/>
      <c r="AE25" s="184"/>
      <c r="AF25" s="183">
        <f t="shared" si="10"/>
        <v>0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68"/>
      <c r="AQ25" s="168"/>
      <c r="AR25" s="182"/>
      <c r="AS25" s="183">
        <f t="shared" si="2"/>
        <v>0</v>
      </c>
      <c r="AT25" s="183">
        <f>[1]!LIM(AT24+Mode*r0*((1+IntegrationStep/2/Ti+Td/IntegrationStep)*AS25-(1-IntegrationStep/2/Ti+2*Td/IntegrationStep)*AS24+Td/IntegrationStep*AS23))</f>
        <v>0.5</v>
      </c>
      <c r="AU25" s="183">
        <f t="shared" si="3"/>
        <v>40.794124671602574</v>
      </c>
      <c r="AW25" s="51"/>
      <c r="AX25" s="51"/>
      <c r="AY25" s="51"/>
      <c r="AZ25" s="51"/>
    </row>
    <row r="26" spans="1:52" s="158" customFormat="1" ht="15" customHeight="1" x14ac:dyDescent="0.3">
      <c r="A26" s="19"/>
      <c r="B26" s="182"/>
      <c r="C26" s="183">
        <f t="shared" si="4"/>
        <v>1.5000000000000002</v>
      </c>
      <c r="D26" s="183">
        <f>15</f>
        <v>15</v>
      </c>
      <c r="E26" s="183">
        <f t="shared" si="6"/>
        <v>40.794124671602574</v>
      </c>
      <c r="F26" s="183">
        <f t="shared" si="7"/>
        <v>0.5</v>
      </c>
      <c r="G26" s="183">
        <f>5</f>
        <v>5</v>
      </c>
      <c r="H26" s="183">
        <f t="shared" si="5"/>
        <v>60</v>
      </c>
      <c r="I26" s="183">
        <f t="shared" si="8"/>
        <v>0.9</v>
      </c>
      <c r="J26" s="183">
        <f>1</f>
        <v>1</v>
      </c>
      <c r="K26" s="183">
        <f t="shared" si="9"/>
        <v>4.1870000000000003</v>
      </c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68"/>
      <c r="AD26" s="19"/>
      <c r="AE26" s="184"/>
      <c r="AF26" s="183">
        <f t="shared" si="10"/>
        <v>0</v>
      </c>
      <c r="AG26" s="183"/>
      <c r="AH26" s="183"/>
      <c r="AI26" s="183"/>
      <c r="AJ26" s="183"/>
      <c r="AK26" s="183"/>
      <c r="AL26" s="183"/>
      <c r="AM26" s="183"/>
      <c r="AN26" s="183"/>
      <c r="AO26" s="183"/>
      <c r="AP26" s="168"/>
      <c r="AQ26" s="168"/>
      <c r="AR26" s="182"/>
      <c r="AS26" s="183">
        <f t="shared" si="2"/>
        <v>0</v>
      </c>
      <c r="AT26" s="183">
        <f>[1]!LIM(AT25+Mode*r0*((1+IntegrationStep/2/Ti+Td/IntegrationStep)*AS26-(1-IntegrationStep/2/Ti+2*Td/IntegrationStep)*AS25+Td/IntegrationStep*AS24))</f>
        <v>0.5</v>
      </c>
      <c r="AU26" s="183">
        <f t="shared" si="3"/>
        <v>40.794124671602574</v>
      </c>
      <c r="AW26" s="51"/>
      <c r="AX26" s="51"/>
      <c r="AY26" s="51"/>
      <c r="AZ26" s="51"/>
    </row>
    <row r="27" spans="1:52" s="158" customFormat="1" ht="15" customHeight="1" x14ac:dyDescent="0.3">
      <c r="A27" s="19"/>
      <c r="B27" s="182"/>
      <c r="C27" s="183">
        <f t="shared" si="4"/>
        <v>1.6000000000000003</v>
      </c>
      <c r="D27" s="183">
        <f>15</f>
        <v>15</v>
      </c>
      <c r="E27" s="183">
        <f t="shared" si="6"/>
        <v>40.794124671602574</v>
      </c>
      <c r="F27" s="183">
        <f t="shared" si="7"/>
        <v>0.5</v>
      </c>
      <c r="G27" s="183">
        <f>5</f>
        <v>5</v>
      </c>
      <c r="H27" s="183">
        <f t="shared" si="5"/>
        <v>60</v>
      </c>
      <c r="I27" s="183">
        <f t="shared" si="8"/>
        <v>0.9</v>
      </c>
      <c r="J27" s="183">
        <f>1</f>
        <v>1</v>
      </c>
      <c r="K27" s="183">
        <f t="shared" si="9"/>
        <v>4.1870000000000003</v>
      </c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68"/>
      <c r="AD27" s="19"/>
      <c r="AE27" s="184"/>
      <c r="AF27" s="183">
        <f t="shared" si="10"/>
        <v>0</v>
      </c>
      <c r="AG27" s="183"/>
      <c r="AH27" s="183"/>
      <c r="AI27" s="183"/>
      <c r="AJ27" s="183"/>
      <c r="AK27" s="183"/>
      <c r="AL27" s="183"/>
      <c r="AM27" s="183"/>
      <c r="AN27" s="183"/>
      <c r="AO27" s="183"/>
      <c r="AP27" s="168"/>
      <c r="AQ27" s="168"/>
      <c r="AR27" s="182"/>
      <c r="AS27" s="183">
        <f t="shared" si="2"/>
        <v>0</v>
      </c>
      <c r="AT27" s="183">
        <f>[1]!LIM(AT26+Mode*r0*((1+IntegrationStep/2/Ti+Td/IntegrationStep)*AS27-(1-IntegrationStep/2/Ti+2*Td/IntegrationStep)*AS26+Td/IntegrationStep*AS25))</f>
        <v>0.5</v>
      </c>
      <c r="AU27" s="183">
        <f t="shared" si="3"/>
        <v>40.794124671602574</v>
      </c>
      <c r="AW27" s="51"/>
      <c r="AX27" s="51"/>
      <c r="AY27" s="51"/>
      <c r="AZ27" s="51"/>
    </row>
    <row r="28" spans="1:52" s="158" customFormat="1" ht="15" customHeight="1" x14ac:dyDescent="0.3">
      <c r="A28" s="19"/>
      <c r="B28" s="182"/>
      <c r="C28" s="183">
        <f t="shared" si="4"/>
        <v>1.7000000000000004</v>
      </c>
      <c r="D28" s="183">
        <f>15</f>
        <v>15</v>
      </c>
      <c r="E28" s="183">
        <f t="shared" si="6"/>
        <v>40.794124671602574</v>
      </c>
      <c r="F28" s="183">
        <f t="shared" si="7"/>
        <v>0.5</v>
      </c>
      <c r="G28" s="183">
        <f>5</f>
        <v>5</v>
      </c>
      <c r="H28" s="183">
        <f t="shared" si="5"/>
        <v>60</v>
      </c>
      <c r="I28" s="183">
        <f t="shared" si="8"/>
        <v>0.9</v>
      </c>
      <c r="J28" s="183">
        <f>1</f>
        <v>1</v>
      </c>
      <c r="K28" s="183">
        <f t="shared" si="9"/>
        <v>4.1870000000000003</v>
      </c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68"/>
      <c r="AD28" s="19"/>
      <c r="AE28" s="184"/>
      <c r="AF28" s="183">
        <f t="shared" si="10"/>
        <v>0</v>
      </c>
      <c r="AG28" s="183"/>
      <c r="AH28" s="183"/>
      <c r="AI28" s="183"/>
      <c r="AJ28" s="183"/>
      <c r="AK28" s="183"/>
      <c r="AL28" s="183"/>
      <c r="AM28" s="183"/>
      <c r="AN28" s="183"/>
      <c r="AO28" s="183"/>
      <c r="AP28" s="168"/>
      <c r="AQ28" s="168"/>
      <c r="AR28" s="182"/>
      <c r="AS28" s="183">
        <f t="shared" si="2"/>
        <v>0</v>
      </c>
      <c r="AT28" s="183">
        <f>[1]!LIM(AT27+Mode*r0*((1+IntegrationStep/2/Ti+Td/IntegrationStep)*AS28-(1-IntegrationStep/2/Ti+2*Td/IntegrationStep)*AS27+Td/IntegrationStep*AS26))</f>
        <v>0.5</v>
      </c>
      <c r="AU28" s="183">
        <f t="shared" si="3"/>
        <v>40.794124671602574</v>
      </c>
      <c r="AW28" s="51"/>
      <c r="AX28" s="51"/>
      <c r="AY28" s="51"/>
      <c r="AZ28" s="51"/>
    </row>
    <row r="29" spans="1:52" s="158" customFormat="1" ht="15" customHeight="1" x14ac:dyDescent="0.3">
      <c r="A29" s="19"/>
      <c r="B29" s="182"/>
      <c r="C29" s="183">
        <f t="shared" si="4"/>
        <v>1.8000000000000005</v>
      </c>
      <c r="D29" s="183">
        <f>15</f>
        <v>15</v>
      </c>
      <c r="E29" s="183">
        <f t="shared" si="6"/>
        <v>40.794124671602574</v>
      </c>
      <c r="F29" s="183">
        <f t="shared" si="7"/>
        <v>0.5</v>
      </c>
      <c r="G29" s="183">
        <f>5</f>
        <v>5</v>
      </c>
      <c r="H29" s="183">
        <f t="shared" si="5"/>
        <v>60</v>
      </c>
      <c r="I29" s="183">
        <f t="shared" si="8"/>
        <v>0.9</v>
      </c>
      <c r="J29" s="183">
        <f>1</f>
        <v>1</v>
      </c>
      <c r="K29" s="183">
        <f t="shared" si="9"/>
        <v>4.1870000000000003</v>
      </c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68"/>
      <c r="AD29" s="19"/>
      <c r="AE29" s="184"/>
      <c r="AF29" s="183">
        <f t="shared" si="10"/>
        <v>0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68"/>
      <c r="AQ29" s="168"/>
      <c r="AR29" s="182"/>
      <c r="AS29" s="183">
        <f t="shared" si="2"/>
        <v>0</v>
      </c>
      <c r="AT29" s="183">
        <f>[1]!LIM(AT28+Mode*r0*((1+IntegrationStep/2/Ti+Td/IntegrationStep)*AS29-(1-IntegrationStep/2/Ti+2*Td/IntegrationStep)*AS28+Td/IntegrationStep*AS27))</f>
        <v>0.5</v>
      </c>
      <c r="AU29" s="183">
        <f t="shared" si="3"/>
        <v>40.794124671602574</v>
      </c>
      <c r="AW29" s="51"/>
      <c r="AX29" s="51"/>
      <c r="AY29" s="51"/>
      <c r="AZ29" s="51"/>
    </row>
    <row r="30" spans="1:52" s="158" customFormat="1" ht="15" customHeight="1" x14ac:dyDescent="0.3">
      <c r="A30" s="19"/>
      <c r="B30" s="182"/>
      <c r="C30" s="183">
        <f t="shared" si="4"/>
        <v>1.9000000000000006</v>
      </c>
      <c r="D30" s="183">
        <f>15</f>
        <v>15</v>
      </c>
      <c r="E30" s="183">
        <f t="shared" si="6"/>
        <v>40.794124671602574</v>
      </c>
      <c r="F30" s="183">
        <f t="shared" si="7"/>
        <v>0.5</v>
      </c>
      <c r="G30" s="183">
        <f>5</f>
        <v>5</v>
      </c>
      <c r="H30" s="183">
        <f t="shared" si="5"/>
        <v>60</v>
      </c>
      <c r="I30" s="183">
        <f t="shared" si="8"/>
        <v>0.9</v>
      </c>
      <c r="J30" s="183">
        <f>1</f>
        <v>1</v>
      </c>
      <c r="K30" s="183">
        <f t="shared" si="9"/>
        <v>4.1870000000000003</v>
      </c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68"/>
      <c r="AD30" s="19"/>
      <c r="AE30" s="184"/>
      <c r="AF30" s="183">
        <f t="shared" si="10"/>
        <v>0</v>
      </c>
      <c r="AG30" s="183"/>
      <c r="AH30" s="183"/>
      <c r="AI30" s="183"/>
      <c r="AJ30" s="183"/>
      <c r="AK30" s="183"/>
      <c r="AL30" s="183"/>
      <c r="AM30" s="183"/>
      <c r="AN30" s="183"/>
      <c r="AO30" s="183"/>
      <c r="AP30" s="168"/>
      <c r="AQ30" s="168"/>
      <c r="AR30" s="182"/>
      <c r="AS30" s="183">
        <f t="shared" si="2"/>
        <v>0</v>
      </c>
      <c r="AT30" s="183">
        <f>[1]!LIM(AT29+Mode*r0*((1+IntegrationStep/2/Ti+Td/IntegrationStep)*AS30-(1-IntegrationStep/2/Ti+2*Td/IntegrationStep)*AS29+Td/IntegrationStep*AS28))</f>
        <v>0.5</v>
      </c>
      <c r="AU30" s="183">
        <f t="shared" si="3"/>
        <v>40.794124671602574</v>
      </c>
      <c r="AW30" s="51"/>
      <c r="AX30" s="51"/>
      <c r="AY30" s="51"/>
      <c r="AZ30" s="51"/>
    </row>
    <row r="31" spans="1:52" s="158" customFormat="1" ht="15" customHeight="1" x14ac:dyDescent="0.3">
      <c r="A31" s="19"/>
      <c r="B31" s="182"/>
      <c r="C31" s="183">
        <f t="shared" si="4"/>
        <v>2.0000000000000004</v>
      </c>
      <c r="D31" s="183">
        <f>15</f>
        <v>15</v>
      </c>
      <c r="E31" s="183">
        <f t="shared" si="6"/>
        <v>40.794124671602574</v>
      </c>
      <c r="F31" s="183">
        <f t="shared" si="7"/>
        <v>0.5</v>
      </c>
      <c r="G31" s="183">
        <f>5</f>
        <v>5</v>
      </c>
      <c r="H31" s="183">
        <f t="shared" si="5"/>
        <v>60</v>
      </c>
      <c r="I31" s="183">
        <f t="shared" si="8"/>
        <v>0.9</v>
      </c>
      <c r="J31" s="183">
        <f>1</f>
        <v>1</v>
      </c>
      <c r="K31" s="183">
        <f t="shared" si="9"/>
        <v>4.1870000000000003</v>
      </c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68"/>
      <c r="AD31" s="19"/>
      <c r="AE31" s="184"/>
      <c r="AF31" s="183">
        <f t="shared" si="10"/>
        <v>0</v>
      </c>
      <c r="AG31" s="183"/>
      <c r="AH31" s="183"/>
      <c r="AI31" s="183"/>
      <c r="AJ31" s="183"/>
      <c r="AK31" s="183"/>
      <c r="AL31" s="183"/>
      <c r="AM31" s="183"/>
      <c r="AN31" s="183"/>
      <c r="AO31" s="183"/>
      <c r="AP31" s="168"/>
      <c r="AQ31" s="168"/>
      <c r="AR31" s="182"/>
      <c r="AS31" s="183">
        <f t="shared" si="2"/>
        <v>0</v>
      </c>
      <c r="AT31" s="183">
        <f>[1]!LIM(AT30+Mode*r0*((1+IntegrationStep/2/Ti+Td/IntegrationStep)*AS31-(1-IntegrationStep/2/Ti+2*Td/IntegrationStep)*AS30+Td/IntegrationStep*AS29))</f>
        <v>0.5</v>
      </c>
      <c r="AU31" s="183">
        <f t="shared" si="3"/>
        <v>40.794124671602574</v>
      </c>
      <c r="AW31" s="51"/>
      <c r="AX31" s="51"/>
      <c r="AY31" s="51"/>
      <c r="AZ31" s="51"/>
    </row>
    <row r="32" spans="1:52" s="158" customFormat="1" ht="15" customHeight="1" x14ac:dyDescent="0.3">
      <c r="A32" s="19"/>
      <c r="B32" s="182"/>
      <c r="C32" s="183">
        <f t="shared" si="4"/>
        <v>2.1000000000000005</v>
      </c>
      <c r="D32" s="183">
        <f>15</f>
        <v>15</v>
      </c>
      <c r="E32" s="183">
        <f t="shared" si="6"/>
        <v>40.794124671602574</v>
      </c>
      <c r="F32" s="183">
        <f t="shared" si="7"/>
        <v>0.5</v>
      </c>
      <c r="G32" s="183">
        <f>5</f>
        <v>5</v>
      </c>
      <c r="H32" s="183">
        <f t="shared" si="5"/>
        <v>60</v>
      </c>
      <c r="I32" s="183">
        <f t="shared" si="8"/>
        <v>0.9</v>
      </c>
      <c r="J32" s="183">
        <f>1</f>
        <v>1</v>
      </c>
      <c r="K32" s="183">
        <f t="shared" si="9"/>
        <v>4.1870000000000003</v>
      </c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68"/>
      <c r="AD32" s="19"/>
      <c r="AE32" s="184"/>
      <c r="AF32" s="183">
        <f t="shared" si="10"/>
        <v>0</v>
      </c>
      <c r="AG32" s="183"/>
      <c r="AH32" s="183"/>
      <c r="AI32" s="183"/>
      <c r="AJ32" s="183"/>
      <c r="AK32" s="183"/>
      <c r="AL32" s="183"/>
      <c r="AM32" s="183"/>
      <c r="AN32" s="183"/>
      <c r="AO32" s="183"/>
      <c r="AP32" s="168"/>
      <c r="AQ32" s="168"/>
      <c r="AR32" s="182"/>
      <c r="AS32" s="183">
        <f t="shared" si="2"/>
        <v>0</v>
      </c>
      <c r="AT32" s="183">
        <f>[1]!LIM(AT31+Mode*r0*((1+IntegrationStep/2/Ti+Td/IntegrationStep)*AS32-(1-IntegrationStep/2/Ti+2*Td/IntegrationStep)*AS31+Td/IntegrationStep*AS30))</f>
        <v>0.5</v>
      </c>
      <c r="AU32" s="183">
        <f t="shared" si="3"/>
        <v>40.794124671602574</v>
      </c>
      <c r="AW32" s="51"/>
      <c r="AX32" s="51"/>
      <c r="AY32" s="51"/>
      <c r="AZ32" s="51"/>
    </row>
    <row r="33" spans="1:52" s="158" customFormat="1" ht="15" customHeight="1" x14ac:dyDescent="0.3">
      <c r="A33" s="19"/>
      <c r="B33" s="182"/>
      <c r="C33" s="183">
        <f t="shared" si="4"/>
        <v>2.2000000000000006</v>
      </c>
      <c r="D33" s="183">
        <f>15</f>
        <v>15</v>
      </c>
      <c r="E33" s="183">
        <f t="shared" si="6"/>
        <v>40.794124671602574</v>
      </c>
      <c r="F33" s="183">
        <f t="shared" si="7"/>
        <v>0.5</v>
      </c>
      <c r="G33" s="183">
        <f>5</f>
        <v>5</v>
      </c>
      <c r="H33" s="183">
        <f t="shared" si="5"/>
        <v>60</v>
      </c>
      <c r="I33" s="183">
        <f t="shared" si="8"/>
        <v>0.9</v>
      </c>
      <c r="J33" s="183">
        <f>1</f>
        <v>1</v>
      </c>
      <c r="K33" s="183">
        <f t="shared" si="9"/>
        <v>4.1870000000000003</v>
      </c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68"/>
      <c r="AD33" s="19"/>
      <c r="AE33" s="184"/>
      <c r="AF33" s="183">
        <f t="shared" si="10"/>
        <v>0</v>
      </c>
      <c r="AG33" s="183"/>
      <c r="AH33" s="183"/>
      <c r="AI33" s="183"/>
      <c r="AJ33" s="183"/>
      <c r="AK33" s="183"/>
      <c r="AL33" s="183"/>
      <c r="AM33" s="183"/>
      <c r="AN33" s="183"/>
      <c r="AO33" s="183"/>
      <c r="AP33" s="168"/>
      <c r="AQ33" s="168"/>
      <c r="AR33" s="182"/>
      <c r="AS33" s="183">
        <f t="shared" si="2"/>
        <v>0</v>
      </c>
      <c r="AT33" s="183">
        <f>[1]!LIM(AT32+Mode*r0*((1+IntegrationStep/2/Ti+Td/IntegrationStep)*AS33-(1-IntegrationStep/2/Ti+2*Td/IntegrationStep)*AS32+Td/IntegrationStep*AS31))</f>
        <v>0.5</v>
      </c>
      <c r="AU33" s="183">
        <f t="shared" si="3"/>
        <v>40.794124671602574</v>
      </c>
      <c r="AW33" s="51"/>
      <c r="AX33" s="51"/>
      <c r="AY33" s="51"/>
      <c r="AZ33" s="51"/>
    </row>
    <row r="34" spans="1:52" s="158" customFormat="1" ht="15" customHeight="1" x14ac:dyDescent="0.3">
      <c r="A34" s="19"/>
      <c r="B34" s="182"/>
      <c r="C34" s="183">
        <f t="shared" si="4"/>
        <v>2.3000000000000007</v>
      </c>
      <c r="D34" s="183">
        <f>15</f>
        <v>15</v>
      </c>
      <c r="E34" s="183">
        <f t="shared" si="6"/>
        <v>40.794124671602574</v>
      </c>
      <c r="F34" s="183">
        <f t="shared" si="7"/>
        <v>0.5</v>
      </c>
      <c r="G34" s="183">
        <f>5</f>
        <v>5</v>
      </c>
      <c r="H34" s="183">
        <f t="shared" si="5"/>
        <v>60</v>
      </c>
      <c r="I34" s="183">
        <f t="shared" si="8"/>
        <v>0.9</v>
      </c>
      <c r="J34" s="183">
        <f>1</f>
        <v>1</v>
      </c>
      <c r="K34" s="183">
        <f t="shared" si="9"/>
        <v>4.1870000000000003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68"/>
      <c r="AD34" s="19"/>
      <c r="AE34" s="184"/>
      <c r="AF34" s="183">
        <f t="shared" si="10"/>
        <v>0</v>
      </c>
      <c r="AG34" s="183"/>
      <c r="AH34" s="183"/>
      <c r="AI34" s="183"/>
      <c r="AJ34" s="183"/>
      <c r="AK34" s="183"/>
      <c r="AL34" s="183"/>
      <c r="AM34" s="183"/>
      <c r="AN34" s="183"/>
      <c r="AO34" s="183"/>
      <c r="AP34" s="168"/>
      <c r="AQ34" s="168"/>
      <c r="AR34" s="182"/>
      <c r="AS34" s="183">
        <f t="shared" si="2"/>
        <v>0</v>
      </c>
      <c r="AT34" s="183">
        <f>[1]!LIM(AT33+Mode*r0*((1+IntegrationStep/2/Ti+Td/IntegrationStep)*AS34-(1-IntegrationStep/2/Ti+2*Td/IntegrationStep)*AS33+Td/IntegrationStep*AS32))</f>
        <v>0.5</v>
      </c>
      <c r="AU34" s="183">
        <f t="shared" si="3"/>
        <v>40.794124671602574</v>
      </c>
      <c r="AW34" s="51"/>
      <c r="AX34" s="51"/>
      <c r="AY34" s="51"/>
      <c r="AZ34" s="51"/>
    </row>
    <row r="35" spans="1:52" s="158" customFormat="1" ht="15" customHeight="1" x14ac:dyDescent="0.3">
      <c r="A35" s="19"/>
      <c r="B35" s="182"/>
      <c r="C35" s="183">
        <f t="shared" si="4"/>
        <v>2.4000000000000008</v>
      </c>
      <c r="D35" s="183">
        <f>15</f>
        <v>15</v>
      </c>
      <c r="E35" s="183">
        <f t="shared" si="6"/>
        <v>40.794124671602574</v>
      </c>
      <c r="F35" s="183">
        <f t="shared" si="7"/>
        <v>0.5</v>
      </c>
      <c r="G35" s="183">
        <f>5</f>
        <v>5</v>
      </c>
      <c r="H35" s="183">
        <f t="shared" si="5"/>
        <v>60</v>
      </c>
      <c r="I35" s="183">
        <f t="shared" si="8"/>
        <v>0.9</v>
      </c>
      <c r="J35" s="183">
        <f>1</f>
        <v>1</v>
      </c>
      <c r="K35" s="183">
        <f t="shared" si="9"/>
        <v>4.1870000000000003</v>
      </c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68"/>
      <c r="AD35" s="19"/>
      <c r="AE35" s="184"/>
      <c r="AF35" s="183">
        <f t="shared" si="10"/>
        <v>0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68"/>
      <c r="AQ35" s="168"/>
      <c r="AR35" s="182"/>
      <c r="AS35" s="183">
        <f t="shared" si="2"/>
        <v>0</v>
      </c>
      <c r="AT35" s="183">
        <f>[1]!LIM(AT34+Mode*r0*((1+IntegrationStep/2/Ti+Td/IntegrationStep)*AS35-(1-IntegrationStep/2/Ti+2*Td/IntegrationStep)*AS34+Td/IntegrationStep*AS33))</f>
        <v>0.5</v>
      </c>
      <c r="AU35" s="183">
        <f t="shared" si="3"/>
        <v>40.794124671602574</v>
      </c>
      <c r="AW35" s="51"/>
      <c r="AX35" s="51"/>
      <c r="AY35" s="51"/>
      <c r="AZ35" s="51"/>
    </row>
    <row r="36" spans="1:52" s="158" customFormat="1" ht="15" customHeight="1" x14ac:dyDescent="0.3">
      <c r="A36" s="19"/>
      <c r="B36" s="182"/>
      <c r="C36" s="183">
        <f t="shared" si="4"/>
        <v>2.5000000000000009</v>
      </c>
      <c r="D36" s="183">
        <f>15</f>
        <v>15</v>
      </c>
      <c r="E36" s="183">
        <f t="shared" si="6"/>
        <v>40.794124671602574</v>
      </c>
      <c r="F36" s="183">
        <f t="shared" si="7"/>
        <v>0.5</v>
      </c>
      <c r="G36" s="183">
        <f>5</f>
        <v>5</v>
      </c>
      <c r="H36" s="183">
        <f t="shared" si="5"/>
        <v>60</v>
      </c>
      <c r="I36" s="183">
        <f t="shared" si="8"/>
        <v>0.9</v>
      </c>
      <c r="J36" s="183">
        <f>1</f>
        <v>1</v>
      </c>
      <c r="K36" s="183">
        <f t="shared" si="9"/>
        <v>4.1870000000000003</v>
      </c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68"/>
      <c r="AD36" s="19"/>
      <c r="AE36" s="184"/>
      <c r="AF36" s="183">
        <f t="shared" si="10"/>
        <v>0</v>
      </c>
      <c r="AG36" s="183"/>
      <c r="AH36" s="183"/>
      <c r="AI36" s="183"/>
      <c r="AJ36" s="183"/>
      <c r="AK36" s="183"/>
      <c r="AL36" s="183"/>
      <c r="AM36" s="183"/>
      <c r="AN36" s="183"/>
      <c r="AO36" s="183"/>
      <c r="AP36" s="168"/>
      <c r="AQ36" s="168"/>
      <c r="AR36" s="182"/>
      <c r="AS36" s="183">
        <f t="shared" si="2"/>
        <v>0</v>
      </c>
      <c r="AT36" s="183">
        <f>[1]!LIM(AT35+Mode*r0*((1+IntegrationStep/2/Ti+Td/IntegrationStep)*AS36-(1-IntegrationStep/2/Ti+2*Td/IntegrationStep)*AS35+Td/IntegrationStep*AS34))</f>
        <v>0.5</v>
      </c>
      <c r="AU36" s="183">
        <f t="shared" si="3"/>
        <v>40.794124671602574</v>
      </c>
      <c r="AW36" s="51"/>
      <c r="AX36" s="51"/>
      <c r="AY36" s="51"/>
      <c r="AZ36" s="51"/>
    </row>
    <row r="37" spans="1:52" s="158" customFormat="1" ht="15" customHeight="1" x14ac:dyDescent="0.3">
      <c r="A37" s="19"/>
      <c r="B37" s="182"/>
      <c r="C37" s="183">
        <f t="shared" si="4"/>
        <v>2.600000000000001</v>
      </c>
      <c r="D37" s="183">
        <f>15</f>
        <v>15</v>
      </c>
      <c r="E37" s="183">
        <f t="shared" si="6"/>
        <v>40.794124671602574</v>
      </c>
      <c r="F37" s="183">
        <f t="shared" si="7"/>
        <v>0.5</v>
      </c>
      <c r="G37" s="183">
        <f>5</f>
        <v>5</v>
      </c>
      <c r="H37" s="183">
        <f t="shared" si="5"/>
        <v>60</v>
      </c>
      <c r="I37" s="183">
        <f t="shared" si="8"/>
        <v>0.9</v>
      </c>
      <c r="J37" s="183">
        <f>1</f>
        <v>1</v>
      </c>
      <c r="K37" s="183">
        <f t="shared" si="9"/>
        <v>4.1870000000000003</v>
      </c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68"/>
      <c r="AD37" s="19"/>
      <c r="AE37" s="184"/>
      <c r="AF37" s="183">
        <f t="shared" si="10"/>
        <v>0</v>
      </c>
      <c r="AG37" s="183"/>
      <c r="AH37" s="183"/>
      <c r="AI37" s="183"/>
      <c r="AJ37" s="183"/>
      <c r="AK37" s="183"/>
      <c r="AL37" s="183"/>
      <c r="AM37" s="183"/>
      <c r="AN37" s="183"/>
      <c r="AO37" s="183"/>
      <c r="AP37" s="168"/>
      <c r="AQ37" s="168"/>
      <c r="AR37" s="182"/>
      <c r="AS37" s="183">
        <f t="shared" si="2"/>
        <v>0</v>
      </c>
      <c r="AT37" s="183">
        <f>[1]!LIM(AT36+Mode*r0*((1+IntegrationStep/2/Ti+Td/IntegrationStep)*AS37-(1-IntegrationStep/2/Ti+2*Td/IntegrationStep)*AS36+Td/IntegrationStep*AS35))</f>
        <v>0.5</v>
      </c>
      <c r="AU37" s="183">
        <f t="shared" si="3"/>
        <v>40.794124671602574</v>
      </c>
      <c r="AW37" s="51"/>
      <c r="AX37" s="51"/>
      <c r="AY37" s="51"/>
      <c r="AZ37" s="51"/>
    </row>
    <row r="38" spans="1:52" s="158" customFormat="1" ht="15" customHeight="1" x14ac:dyDescent="0.3">
      <c r="A38" s="19"/>
      <c r="B38" s="182"/>
      <c r="C38" s="183">
        <f t="shared" si="4"/>
        <v>2.7000000000000011</v>
      </c>
      <c r="D38" s="183">
        <f>15</f>
        <v>15</v>
      </c>
      <c r="E38" s="183">
        <f t="shared" si="6"/>
        <v>40.794124671602574</v>
      </c>
      <c r="F38" s="183">
        <f t="shared" si="7"/>
        <v>0.5</v>
      </c>
      <c r="G38" s="183">
        <f>5</f>
        <v>5</v>
      </c>
      <c r="H38" s="183">
        <f t="shared" si="5"/>
        <v>60</v>
      </c>
      <c r="I38" s="183">
        <f t="shared" si="8"/>
        <v>0.9</v>
      </c>
      <c r="J38" s="183">
        <f>1</f>
        <v>1</v>
      </c>
      <c r="K38" s="183">
        <f t="shared" si="9"/>
        <v>4.1870000000000003</v>
      </c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68"/>
      <c r="AD38" s="19"/>
      <c r="AE38" s="184"/>
      <c r="AF38" s="183">
        <f t="shared" si="10"/>
        <v>0</v>
      </c>
      <c r="AG38" s="183"/>
      <c r="AH38" s="183"/>
      <c r="AI38" s="183"/>
      <c r="AJ38" s="183"/>
      <c r="AK38" s="183"/>
      <c r="AL38" s="183"/>
      <c r="AM38" s="183"/>
      <c r="AN38" s="183"/>
      <c r="AO38" s="183"/>
      <c r="AP38" s="168"/>
      <c r="AQ38" s="168"/>
      <c r="AR38" s="182"/>
      <c r="AS38" s="183">
        <f t="shared" si="2"/>
        <v>0</v>
      </c>
      <c r="AT38" s="183">
        <f>[1]!LIM(AT37+Mode*r0*((1+IntegrationStep/2/Ti+Td/IntegrationStep)*AS38-(1-IntegrationStep/2/Ti+2*Td/IntegrationStep)*AS37+Td/IntegrationStep*AS36))</f>
        <v>0.5</v>
      </c>
      <c r="AU38" s="183">
        <f t="shared" si="3"/>
        <v>40.794124671602574</v>
      </c>
      <c r="AW38" s="51"/>
      <c r="AX38" s="51"/>
      <c r="AY38" s="51"/>
      <c r="AZ38" s="51"/>
    </row>
    <row r="39" spans="1:52" s="158" customFormat="1" ht="15" customHeight="1" x14ac:dyDescent="0.3">
      <c r="A39" s="19"/>
      <c r="B39" s="182"/>
      <c r="C39" s="183">
        <f t="shared" si="4"/>
        <v>2.8000000000000012</v>
      </c>
      <c r="D39" s="183">
        <f>15</f>
        <v>15</v>
      </c>
      <c r="E39" s="183">
        <f t="shared" si="6"/>
        <v>40.794124671602574</v>
      </c>
      <c r="F39" s="183">
        <f t="shared" si="7"/>
        <v>0.5</v>
      </c>
      <c r="G39" s="183">
        <f>5</f>
        <v>5</v>
      </c>
      <c r="H39" s="183">
        <f t="shared" si="5"/>
        <v>60</v>
      </c>
      <c r="I39" s="183">
        <f t="shared" si="8"/>
        <v>0.9</v>
      </c>
      <c r="J39" s="183">
        <f>1</f>
        <v>1</v>
      </c>
      <c r="K39" s="183">
        <f t="shared" si="9"/>
        <v>4.1870000000000003</v>
      </c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68"/>
      <c r="AD39" s="19"/>
      <c r="AE39" s="184"/>
      <c r="AF39" s="183">
        <f t="shared" si="10"/>
        <v>0</v>
      </c>
      <c r="AG39" s="183"/>
      <c r="AH39" s="183"/>
      <c r="AI39" s="183"/>
      <c r="AJ39" s="183"/>
      <c r="AK39" s="183"/>
      <c r="AL39" s="183"/>
      <c r="AM39" s="183"/>
      <c r="AN39" s="183"/>
      <c r="AO39" s="183"/>
      <c r="AP39" s="168"/>
      <c r="AQ39" s="168"/>
      <c r="AR39" s="182"/>
      <c r="AS39" s="183">
        <f t="shared" si="2"/>
        <v>0</v>
      </c>
      <c r="AT39" s="183">
        <f>[1]!LIM(AT38+Mode*r0*((1+IntegrationStep/2/Ti+Td/IntegrationStep)*AS39-(1-IntegrationStep/2/Ti+2*Td/IntegrationStep)*AS38+Td/IntegrationStep*AS37))</f>
        <v>0.5</v>
      </c>
      <c r="AU39" s="183">
        <f t="shared" si="3"/>
        <v>40.794124671602574</v>
      </c>
      <c r="AW39" s="51"/>
      <c r="AX39" s="51"/>
      <c r="AY39" s="51"/>
      <c r="AZ39" s="51"/>
    </row>
    <row r="40" spans="1:52" s="158" customFormat="1" ht="15" customHeight="1" x14ac:dyDescent="0.3">
      <c r="A40" s="19"/>
      <c r="B40" s="182"/>
      <c r="C40" s="183">
        <f t="shared" si="4"/>
        <v>2.9000000000000012</v>
      </c>
      <c r="D40" s="183">
        <f>15</f>
        <v>15</v>
      </c>
      <c r="E40" s="183">
        <f t="shared" si="6"/>
        <v>40.794124671602574</v>
      </c>
      <c r="F40" s="183">
        <f t="shared" si="7"/>
        <v>0.5</v>
      </c>
      <c r="G40" s="183">
        <f>5</f>
        <v>5</v>
      </c>
      <c r="H40" s="183">
        <f t="shared" si="5"/>
        <v>60</v>
      </c>
      <c r="I40" s="183">
        <f t="shared" si="8"/>
        <v>0.9</v>
      </c>
      <c r="J40" s="183">
        <f>1</f>
        <v>1</v>
      </c>
      <c r="K40" s="183">
        <f t="shared" si="9"/>
        <v>4.1870000000000003</v>
      </c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68"/>
      <c r="AD40" s="19"/>
      <c r="AE40" s="184"/>
      <c r="AF40" s="183">
        <f t="shared" si="10"/>
        <v>0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68"/>
      <c r="AQ40" s="168"/>
      <c r="AR40" s="182"/>
      <c r="AS40" s="183">
        <f t="shared" si="2"/>
        <v>0</v>
      </c>
      <c r="AT40" s="183">
        <f>[1]!LIM(AT39+Mode*r0*((1+IntegrationStep/2/Ti+Td/IntegrationStep)*AS40-(1-IntegrationStep/2/Ti+2*Td/IntegrationStep)*AS39+Td/IntegrationStep*AS38))</f>
        <v>0.5</v>
      </c>
      <c r="AU40" s="183">
        <f t="shared" si="3"/>
        <v>40.794124671602574</v>
      </c>
      <c r="AW40" s="51"/>
      <c r="AX40" s="51"/>
      <c r="AY40" s="51"/>
      <c r="AZ40" s="51"/>
    </row>
    <row r="41" spans="1:52" s="158" customFormat="1" ht="15" customHeight="1" x14ac:dyDescent="0.3">
      <c r="A41" s="19"/>
      <c r="B41" s="182"/>
      <c r="C41" s="183">
        <f t="shared" si="4"/>
        <v>3.0000000000000013</v>
      </c>
      <c r="D41" s="183">
        <f>15</f>
        <v>15</v>
      </c>
      <c r="E41" s="183">
        <f t="shared" si="6"/>
        <v>40.794124671602574</v>
      </c>
      <c r="F41" s="183">
        <f t="shared" si="7"/>
        <v>0.5</v>
      </c>
      <c r="G41" s="183">
        <f>5</f>
        <v>5</v>
      </c>
      <c r="H41" s="183">
        <f t="shared" si="5"/>
        <v>60</v>
      </c>
      <c r="I41" s="183">
        <f t="shared" si="8"/>
        <v>0.9</v>
      </c>
      <c r="J41" s="183">
        <f>1</f>
        <v>1</v>
      </c>
      <c r="K41" s="183">
        <f t="shared" si="9"/>
        <v>4.1870000000000003</v>
      </c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68"/>
      <c r="AD41" s="19"/>
      <c r="AE41" s="184"/>
      <c r="AF41" s="183">
        <f t="shared" si="10"/>
        <v>0</v>
      </c>
      <c r="AG41" s="183"/>
      <c r="AH41" s="183"/>
      <c r="AI41" s="183"/>
      <c r="AJ41" s="183"/>
      <c r="AK41" s="183"/>
      <c r="AL41" s="183"/>
      <c r="AM41" s="183"/>
      <c r="AN41" s="183"/>
      <c r="AO41" s="183"/>
      <c r="AP41" s="168"/>
      <c r="AQ41" s="168"/>
      <c r="AR41" s="182"/>
      <c r="AS41" s="183">
        <f t="shared" si="2"/>
        <v>0</v>
      </c>
      <c r="AT41" s="183">
        <f>[1]!LIM(AT40+Mode*r0*((1+IntegrationStep/2/Ti+Td/IntegrationStep)*AS41-(1-IntegrationStep/2/Ti+2*Td/IntegrationStep)*AS40+Td/IntegrationStep*AS39))</f>
        <v>0.5</v>
      </c>
      <c r="AU41" s="183">
        <f t="shared" si="3"/>
        <v>40.794124671602574</v>
      </c>
      <c r="AW41" s="51"/>
      <c r="AX41" s="51"/>
      <c r="AY41" s="51"/>
      <c r="AZ41" s="51"/>
    </row>
    <row r="42" spans="1:52" s="158" customFormat="1" ht="15" customHeight="1" x14ac:dyDescent="0.3">
      <c r="A42" s="19"/>
      <c r="B42" s="182"/>
      <c r="C42" s="183">
        <f t="shared" si="4"/>
        <v>3.1000000000000014</v>
      </c>
      <c r="D42" s="183">
        <f>15</f>
        <v>15</v>
      </c>
      <c r="E42" s="183">
        <f t="shared" si="6"/>
        <v>40.794124671602574</v>
      </c>
      <c r="F42" s="183">
        <f t="shared" si="7"/>
        <v>0.5</v>
      </c>
      <c r="G42" s="183">
        <f>5</f>
        <v>5</v>
      </c>
      <c r="H42" s="183">
        <f t="shared" si="5"/>
        <v>60</v>
      </c>
      <c r="I42" s="183">
        <f t="shared" si="8"/>
        <v>0.9</v>
      </c>
      <c r="J42" s="183">
        <f>1</f>
        <v>1</v>
      </c>
      <c r="K42" s="183">
        <f t="shared" si="9"/>
        <v>4.1870000000000003</v>
      </c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68"/>
      <c r="AD42" s="19"/>
      <c r="AE42" s="184"/>
      <c r="AF42" s="183">
        <f t="shared" si="10"/>
        <v>0</v>
      </c>
      <c r="AG42" s="183"/>
      <c r="AH42" s="183"/>
      <c r="AI42" s="183"/>
      <c r="AJ42" s="183"/>
      <c r="AK42" s="183"/>
      <c r="AL42" s="183"/>
      <c r="AM42" s="183"/>
      <c r="AN42" s="183"/>
      <c r="AO42" s="183"/>
      <c r="AP42" s="168"/>
      <c r="AQ42" s="168"/>
      <c r="AR42" s="182"/>
      <c r="AS42" s="183">
        <f t="shared" si="2"/>
        <v>0</v>
      </c>
      <c r="AT42" s="183">
        <f>[1]!LIM(AT41+Mode*r0*((1+IntegrationStep/2/Ti+Td/IntegrationStep)*AS42-(1-IntegrationStep/2/Ti+2*Td/IntegrationStep)*AS41+Td/IntegrationStep*AS40))</f>
        <v>0.5</v>
      </c>
      <c r="AU42" s="183">
        <f t="shared" si="3"/>
        <v>40.794124671602574</v>
      </c>
      <c r="AW42" s="51"/>
      <c r="AX42" s="51"/>
      <c r="AY42" s="51"/>
      <c r="AZ42" s="51"/>
    </row>
    <row r="43" spans="1:52" s="158" customFormat="1" ht="15" customHeight="1" x14ac:dyDescent="0.3">
      <c r="A43" s="19"/>
      <c r="B43" s="182"/>
      <c r="C43" s="183">
        <f t="shared" si="4"/>
        <v>3.2000000000000015</v>
      </c>
      <c r="D43" s="183">
        <f>15</f>
        <v>15</v>
      </c>
      <c r="E43" s="183">
        <f t="shared" si="6"/>
        <v>40.794124671602574</v>
      </c>
      <c r="F43" s="183">
        <f t="shared" si="7"/>
        <v>0.5</v>
      </c>
      <c r="G43" s="183">
        <f>5</f>
        <v>5</v>
      </c>
      <c r="H43" s="183">
        <f t="shared" si="5"/>
        <v>60</v>
      </c>
      <c r="I43" s="183">
        <f t="shared" si="8"/>
        <v>0.9</v>
      </c>
      <c r="J43" s="183">
        <f>1</f>
        <v>1</v>
      </c>
      <c r="K43" s="183">
        <f t="shared" si="9"/>
        <v>4.1870000000000003</v>
      </c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68"/>
      <c r="AD43" s="19"/>
      <c r="AE43" s="184"/>
      <c r="AF43" s="183">
        <f t="shared" si="10"/>
        <v>0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68"/>
      <c r="AQ43" s="168"/>
      <c r="AR43" s="182"/>
      <c r="AS43" s="183">
        <f t="shared" si="2"/>
        <v>0</v>
      </c>
      <c r="AT43" s="183">
        <f>[1]!LIM(AT42+Mode*r0*((1+IntegrationStep/2/Ti+Td/IntegrationStep)*AS43-(1-IntegrationStep/2/Ti+2*Td/IntegrationStep)*AS42+Td/IntegrationStep*AS41))</f>
        <v>0.5</v>
      </c>
      <c r="AU43" s="183">
        <f t="shared" si="3"/>
        <v>40.794124671602574</v>
      </c>
      <c r="AW43" s="51"/>
      <c r="AX43" s="51"/>
      <c r="AY43" s="51"/>
      <c r="AZ43" s="51"/>
    </row>
    <row r="44" spans="1:52" s="158" customFormat="1" ht="15" customHeight="1" x14ac:dyDescent="0.3">
      <c r="A44" s="19"/>
      <c r="B44" s="182"/>
      <c r="C44" s="183">
        <f t="shared" si="4"/>
        <v>3.3000000000000016</v>
      </c>
      <c r="D44" s="183">
        <f>15</f>
        <v>15</v>
      </c>
      <c r="E44" s="183">
        <f t="shared" si="6"/>
        <v>40.794124671602574</v>
      </c>
      <c r="F44" s="183">
        <f t="shared" si="7"/>
        <v>0.5</v>
      </c>
      <c r="G44" s="183">
        <f>5</f>
        <v>5</v>
      </c>
      <c r="H44" s="183">
        <f t="shared" si="5"/>
        <v>60</v>
      </c>
      <c r="I44" s="183">
        <f t="shared" si="8"/>
        <v>0.9</v>
      </c>
      <c r="J44" s="183">
        <f>1</f>
        <v>1</v>
      </c>
      <c r="K44" s="183">
        <f t="shared" si="9"/>
        <v>4.1870000000000003</v>
      </c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68"/>
      <c r="AD44" s="19"/>
      <c r="AE44" s="184"/>
      <c r="AF44" s="183">
        <f t="shared" si="10"/>
        <v>0</v>
      </c>
      <c r="AG44" s="183"/>
      <c r="AH44" s="183"/>
      <c r="AI44" s="183"/>
      <c r="AJ44" s="183"/>
      <c r="AK44" s="183"/>
      <c r="AL44" s="183"/>
      <c r="AM44" s="183"/>
      <c r="AN44" s="183"/>
      <c r="AO44" s="183"/>
      <c r="AP44" s="168"/>
      <c r="AQ44" s="168"/>
      <c r="AR44" s="182"/>
      <c r="AS44" s="183">
        <f t="shared" si="2"/>
        <v>0</v>
      </c>
      <c r="AT44" s="183">
        <f>[1]!LIM(AT43+Mode*r0*((1+IntegrationStep/2/Ti+Td/IntegrationStep)*AS44-(1-IntegrationStep/2/Ti+2*Td/IntegrationStep)*AS43+Td/IntegrationStep*AS42))</f>
        <v>0.5</v>
      </c>
      <c r="AU44" s="183">
        <f t="shared" si="3"/>
        <v>40.794124671602574</v>
      </c>
      <c r="AW44" s="51"/>
      <c r="AX44" s="51"/>
      <c r="AY44" s="51"/>
      <c r="AZ44" s="51"/>
    </row>
    <row r="45" spans="1:52" s="158" customFormat="1" ht="15" customHeight="1" x14ac:dyDescent="0.3">
      <c r="A45" s="19"/>
      <c r="B45" s="182"/>
      <c r="C45" s="183">
        <f t="shared" si="4"/>
        <v>3.4000000000000017</v>
      </c>
      <c r="D45" s="183">
        <f>15</f>
        <v>15</v>
      </c>
      <c r="E45" s="183">
        <f t="shared" si="6"/>
        <v>40.794124671602574</v>
      </c>
      <c r="F45" s="183">
        <f t="shared" si="7"/>
        <v>0.5</v>
      </c>
      <c r="G45" s="183">
        <f>5</f>
        <v>5</v>
      </c>
      <c r="H45" s="183">
        <f t="shared" si="5"/>
        <v>60</v>
      </c>
      <c r="I45" s="183">
        <f t="shared" si="8"/>
        <v>0.9</v>
      </c>
      <c r="J45" s="183">
        <f>1</f>
        <v>1</v>
      </c>
      <c r="K45" s="183">
        <f t="shared" si="9"/>
        <v>4.1870000000000003</v>
      </c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68"/>
      <c r="AD45" s="19"/>
      <c r="AE45" s="184"/>
      <c r="AF45" s="183">
        <f t="shared" si="10"/>
        <v>0</v>
      </c>
      <c r="AG45" s="183"/>
      <c r="AH45" s="183"/>
      <c r="AI45" s="183"/>
      <c r="AJ45" s="183"/>
      <c r="AK45" s="183"/>
      <c r="AL45" s="183"/>
      <c r="AM45" s="183"/>
      <c r="AN45" s="183"/>
      <c r="AO45" s="183"/>
      <c r="AP45" s="168"/>
      <c r="AQ45" s="168"/>
      <c r="AR45" s="182"/>
      <c r="AS45" s="183">
        <f t="shared" si="2"/>
        <v>0</v>
      </c>
      <c r="AT45" s="183">
        <f>[1]!LIM(AT44+Mode*r0*((1+IntegrationStep/2/Ti+Td/IntegrationStep)*AS45-(1-IntegrationStep/2/Ti+2*Td/IntegrationStep)*AS44+Td/IntegrationStep*AS43))</f>
        <v>0.5</v>
      </c>
      <c r="AU45" s="183">
        <f t="shared" si="3"/>
        <v>40.794124671602574</v>
      </c>
      <c r="AW45" s="51"/>
      <c r="AX45" s="51"/>
      <c r="AY45" s="51"/>
      <c r="AZ45" s="51"/>
    </row>
    <row r="46" spans="1:52" s="158" customFormat="1" ht="15" customHeight="1" x14ac:dyDescent="0.3">
      <c r="A46" s="19"/>
      <c r="B46" s="182"/>
      <c r="C46" s="183">
        <f t="shared" si="4"/>
        <v>3.5000000000000018</v>
      </c>
      <c r="D46" s="183">
        <f>15</f>
        <v>15</v>
      </c>
      <c r="E46" s="183">
        <f t="shared" si="6"/>
        <v>40.794124671602574</v>
      </c>
      <c r="F46" s="183">
        <f t="shared" si="7"/>
        <v>0.5</v>
      </c>
      <c r="G46" s="183">
        <f>5</f>
        <v>5</v>
      </c>
      <c r="H46" s="183">
        <f t="shared" si="5"/>
        <v>60</v>
      </c>
      <c r="I46" s="183">
        <f t="shared" si="8"/>
        <v>0.9</v>
      </c>
      <c r="J46" s="183">
        <f>1</f>
        <v>1</v>
      </c>
      <c r="K46" s="183">
        <f t="shared" si="9"/>
        <v>4.1870000000000003</v>
      </c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68"/>
      <c r="AD46" s="19"/>
      <c r="AE46" s="184"/>
      <c r="AF46" s="183">
        <f t="shared" si="10"/>
        <v>0</v>
      </c>
      <c r="AG46" s="183"/>
      <c r="AH46" s="183"/>
      <c r="AI46" s="183"/>
      <c r="AJ46" s="183"/>
      <c r="AK46" s="183"/>
      <c r="AL46" s="183"/>
      <c r="AM46" s="183"/>
      <c r="AN46" s="183"/>
      <c r="AO46" s="183"/>
      <c r="AP46" s="168"/>
      <c r="AQ46" s="168"/>
      <c r="AR46" s="182"/>
      <c r="AS46" s="183">
        <f t="shared" si="2"/>
        <v>0</v>
      </c>
      <c r="AT46" s="183">
        <f>[1]!LIM(AT45+Mode*r0*((1+IntegrationStep/2/Ti+Td/IntegrationStep)*AS46-(1-IntegrationStep/2/Ti+2*Td/IntegrationStep)*AS45+Td/IntegrationStep*AS44))</f>
        <v>0.5</v>
      </c>
      <c r="AU46" s="183">
        <f t="shared" si="3"/>
        <v>40.794124671602574</v>
      </c>
      <c r="AW46" s="51"/>
      <c r="AX46" s="51"/>
      <c r="AY46" s="51"/>
      <c r="AZ46" s="51"/>
    </row>
    <row r="47" spans="1:52" s="158" customFormat="1" ht="15" customHeight="1" x14ac:dyDescent="0.3">
      <c r="A47" s="19"/>
      <c r="B47" s="182"/>
      <c r="C47" s="183">
        <f t="shared" si="4"/>
        <v>3.6000000000000019</v>
      </c>
      <c r="D47" s="183">
        <f>15</f>
        <v>15</v>
      </c>
      <c r="E47" s="183">
        <f t="shared" si="6"/>
        <v>40.794124671602574</v>
      </c>
      <c r="F47" s="183">
        <f t="shared" si="7"/>
        <v>0.5</v>
      </c>
      <c r="G47" s="183">
        <f>5</f>
        <v>5</v>
      </c>
      <c r="H47" s="183">
        <f t="shared" si="5"/>
        <v>60</v>
      </c>
      <c r="I47" s="183">
        <f t="shared" si="8"/>
        <v>0.9</v>
      </c>
      <c r="J47" s="183">
        <f>1</f>
        <v>1</v>
      </c>
      <c r="K47" s="183">
        <f t="shared" si="9"/>
        <v>4.1870000000000003</v>
      </c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68"/>
      <c r="AD47" s="19"/>
      <c r="AE47" s="184"/>
      <c r="AF47" s="183">
        <f t="shared" si="10"/>
        <v>0</v>
      </c>
      <c r="AG47" s="183"/>
      <c r="AH47" s="183"/>
      <c r="AI47" s="183"/>
      <c r="AJ47" s="183"/>
      <c r="AK47" s="183"/>
      <c r="AL47" s="183"/>
      <c r="AM47" s="183"/>
      <c r="AN47" s="183"/>
      <c r="AO47" s="183"/>
      <c r="AP47" s="168"/>
      <c r="AQ47" s="168"/>
      <c r="AR47" s="182"/>
      <c r="AS47" s="183">
        <f t="shared" si="2"/>
        <v>0</v>
      </c>
      <c r="AT47" s="183">
        <f>[1]!LIM(AT46+Mode*r0*((1+IntegrationStep/2/Ti+Td/IntegrationStep)*AS47-(1-IntegrationStep/2/Ti+2*Td/IntegrationStep)*AS46+Td/IntegrationStep*AS45))</f>
        <v>0.5</v>
      </c>
      <c r="AU47" s="183">
        <f t="shared" si="3"/>
        <v>40.794124671602574</v>
      </c>
      <c r="AW47" s="51"/>
      <c r="AX47" s="51"/>
      <c r="AY47" s="51"/>
      <c r="AZ47" s="51"/>
    </row>
    <row r="48" spans="1:52" s="158" customFormat="1" ht="15" customHeight="1" x14ac:dyDescent="0.3">
      <c r="A48" s="19"/>
      <c r="B48" s="182"/>
      <c r="C48" s="183">
        <f t="shared" si="4"/>
        <v>3.700000000000002</v>
      </c>
      <c r="D48" s="183">
        <f>15</f>
        <v>15</v>
      </c>
      <c r="E48" s="183">
        <f t="shared" si="6"/>
        <v>40.794124671602574</v>
      </c>
      <c r="F48" s="183">
        <f t="shared" si="7"/>
        <v>0.5</v>
      </c>
      <c r="G48" s="183">
        <f>5</f>
        <v>5</v>
      </c>
      <c r="H48" s="183">
        <f t="shared" si="5"/>
        <v>60</v>
      </c>
      <c r="I48" s="183">
        <f t="shared" si="8"/>
        <v>0.9</v>
      </c>
      <c r="J48" s="183">
        <f>1</f>
        <v>1</v>
      </c>
      <c r="K48" s="183">
        <f t="shared" si="9"/>
        <v>4.1870000000000003</v>
      </c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68"/>
      <c r="AD48" s="19"/>
      <c r="AE48" s="184"/>
      <c r="AF48" s="183">
        <f t="shared" si="10"/>
        <v>0</v>
      </c>
      <c r="AG48" s="183"/>
      <c r="AH48" s="183"/>
      <c r="AI48" s="183"/>
      <c r="AJ48" s="183"/>
      <c r="AK48" s="183"/>
      <c r="AL48" s="183"/>
      <c r="AM48" s="183"/>
      <c r="AN48" s="183"/>
      <c r="AO48" s="183"/>
      <c r="AP48" s="168"/>
      <c r="AQ48" s="168"/>
      <c r="AR48" s="182"/>
      <c r="AS48" s="183">
        <f t="shared" si="2"/>
        <v>0</v>
      </c>
      <c r="AT48" s="183">
        <f>[1]!LIM(AT47+Mode*r0*((1+IntegrationStep/2/Ti+Td/IntegrationStep)*AS48-(1-IntegrationStep/2/Ti+2*Td/IntegrationStep)*AS47+Td/IntegrationStep*AS46))</f>
        <v>0.5</v>
      </c>
      <c r="AU48" s="183">
        <f t="shared" si="3"/>
        <v>40.794124671602574</v>
      </c>
      <c r="AW48" s="51"/>
      <c r="AX48" s="51"/>
      <c r="AY48" s="51"/>
      <c r="AZ48" s="51"/>
    </row>
    <row r="49" spans="1:52" s="158" customFormat="1" ht="15" customHeight="1" x14ac:dyDescent="0.3">
      <c r="A49" s="19"/>
      <c r="B49" s="182"/>
      <c r="C49" s="183">
        <f t="shared" si="4"/>
        <v>3.800000000000002</v>
      </c>
      <c r="D49" s="183">
        <f>15</f>
        <v>15</v>
      </c>
      <c r="E49" s="183">
        <f t="shared" si="6"/>
        <v>40.794124671602574</v>
      </c>
      <c r="F49" s="183">
        <f t="shared" si="7"/>
        <v>0.5</v>
      </c>
      <c r="G49" s="183">
        <f>5</f>
        <v>5</v>
      </c>
      <c r="H49" s="183">
        <f t="shared" si="5"/>
        <v>60</v>
      </c>
      <c r="I49" s="183">
        <f t="shared" si="8"/>
        <v>0.9</v>
      </c>
      <c r="J49" s="183">
        <f>1</f>
        <v>1</v>
      </c>
      <c r="K49" s="183">
        <f t="shared" si="9"/>
        <v>4.1870000000000003</v>
      </c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68"/>
      <c r="AD49" s="19"/>
      <c r="AE49" s="184"/>
      <c r="AF49" s="183">
        <f t="shared" si="10"/>
        <v>0</v>
      </c>
      <c r="AG49" s="183"/>
      <c r="AH49" s="183"/>
      <c r="AI49" s="183"/>
      <c r="AJ49" s="183"/>
      <c r="AK49" s="183"/>
      <c r="AL49" s="183"/>
      <c r="AM49" s="183"/>
      <c r="AN49" s="183"/>
      <c r="AO49" s="183"/>
      <c r="AP49" s="168"/>
      <c r="AQ49" s="168"/>
      <c r="AR49" s="182"/>
      <c r="AS49" s="183">
        <f t="shared" si="2"/>
        <v>0</v>
      </c>
      <c r="AT49" s="183">
        <f>[1]!LIM(AT48+Mode*r0*((1+IntegrationStep/2/Ti+Td/IntegrationStep)*AS49-(1-IntegrationStep/2/Ti+2*Td/IntegrationStep)*AS48+Td/IntegrationStep*AS47))</f>
        <v>0.5</v>
      </c>
      <c r="AU49" s="183">
        <f t="shared" si="3"/>
        <v>40.794124671602574</v>
      </c>
      <c r="AW49" s="51"/>
      <c r="AX49" s="51"/>
      <c r="AY49" s="51"/>
      <c r="AZ49" s="51"/>
    </row>
    <row r="50" spans="1:52" s="158" customFormat="1" ht="15" customHeight="1" x14ac:dyDescent="0.3">
      <c r="A50" s="19"/>
      <c r="B50" s="182"/>
      <c r="C50" s="183">
        <f t="shared" si="4"/>
        <v>3.9000000000000021</v>
      </c>
      <c r="D50" s="183">
        <f>15</f>
        <v>15</v>
      </c>
      <c r="E50" s="183">
        <f t="shared" si="6"/>
        <v>40.794124671602574</v>
      </c>
      <c r="F50" s="183">
        <f t="shared" si="7"/>
        <v>0.5</v>
      </c>
      <c r="G50" s="183">
        <f>5</f>
        <v>5</v>
      </c>
      <c r="H50" s="183">
        <f t="shared" si="5"/>
        <v>60</v>
      </c>
      <c r="I50" s="183">
        <f t="shared" si="8"/>
        <v>0.9</v>
      </c>
      <c r="J50" s="183">
        <f>1</f>
        <v>1</v>
      </c>
      <c r="K50" s="183">
        <f t="shared" si="9"/>
        <v>4.1870000000000003</v>
      </c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68"/>
      <c r="AD50" s="19"/>
      <c r="AE50" s="184"/>
      <c r="AF50" s="183">
        <f t="shared" si="10"/>
        <v>0</v>
      </c>
      <c r="AG50" s="183"/>
      <c r="AH50" s="183"/>
      <c r="AI50" s="183"/>
      <c r="AJ50" s="183"/>
      <c r="AK50" s="183"/>
      <c r="AL50" s="183"/>
      <c r="AM50" s="183"/>
      <c r="AN50" s="183"/>
      <c r="AO50" s="183"/>
      <c r="AP50" s="168"/>
      <c r="AQ50" s="168"/>
      <c r="AR50" s="182"/>
      <c r="AS50" s="183">
        <f t="shared" si="2"/>
        <v>0</v>
      </c>
      <c r="AT50" s="183">
        <f>[1]!LIM(AT49+Mode*r0*((1+IntegrationStep/2/Ti+Td/IntegrationStep)*AS50-(1-IntegrationStep/2/Ti+2*Td/IntegrationStep)*AS49+Td/IntegrationStep*AS48))</f>
        <v>0.5</v>
      </c>
      <c r="AU50" s="183">
        <f t="shared" si="3"/>
        <v>40.794124671602574</v>
      </c>
      <c r="AW50" s="51"/>
      <c r="AX50" s="51"/>
      <c r="AY50" s="51"/>
      <c r="AZ50" s="51"/>
    </row>
    <row r="51" spans="1:52" s="158" customFormat="1" ht="15" customHeight="1" x14ac:dyDescent="0.3">
      <c r="A51" s="19"/>
      <c r="B51" s="182"/>
      <c r="C51" s="183">
        <f t="shared" si="4"/>
        <v>4.0000000000000018</v>
      </c>
      <c r="D51" s="183">
        <f>15</f>
        <v>15</v>
      </c>
      <c r="E51" s="183">
        <f t="shared" si="6"/>
        <v>40.794124671602574</v>
      </c>
      <c r="F51" s="183">
        <f t="shared" si="7"/>
        <v>0.5</v>
      </c>
      <c r="G51" s="183">
        <f>5</f>
        <v>5</v>
      </c>
      <c r="H51" s="183">
        <f t="shared" si="5"/>
        <v>60</v>
      </c>
      <c r="I51" s="183">
        <f t="shared" si="8"/>
        <v>0.9</v>
      </c>
      <c r="J51" s="183">
        <f>1</f>
        <v>1</v>
      </c>
      <c r="K51" s="183">
        <f t="shared" si="9"/>
        <v>4.1870000000000003</v>
      </c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68"/>
      <c r="AD51" s="19"/>
      <c r="AE51" s="184"/>
      <c r="AF51" s="183">
        <f t="shared" si="10"/>
        <v>0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68"/>
      <c r="AQ51" s="168"/>
      <c r="AR51" s="182"/>
      <c r="AS51" s="183">
        <f t="shared" si="2"/>
        <v>0</v>
      </c>
      <c r="AT51" s="183">
        <f>[1]!LIM(AT50+Mode*r0*((1+IntegrationStep/2/Ti+Td/IntegrationStep)*AS51-(1-IntegrationStep/2/Ti+2*Td/IntegrationStep)*AS50+Td/IntegrationStep*AS49))</f>
        <v>0.5</v>
      </c>
      <c r="AU51" s="183">
        <f t="shared" si="3"/>
        <v>40.794124671602574</v>
      </c>
      <c r="AW51" s="51"/>
      <c r="AX51" s="51"/>
      <c r="AY51" s="51"/>
      <c r="AZ51" s="51"/>
    </row>
    <row r="52" spans="1:52" s="158" customFormat="1" ht="15" customHeight="1" x14ac:dyDescent="0.3">
      <c r="A52" s="19"/>
      <c r="B52" s="182"/>
      <c r="C52" s="183">
        <f t="shared" si="4"/>
        <v>4.1000000000000014</v>
      </c>
      <c r="D52" s="183">
        <f>15</f>
        <v>15</v>
      </c>
      <c r="E52" s="183">
        <f t="shared" si="6"/>
        <v>40.794124671602574</v>
      </c>
      <c r="F52" s="183">
        <f t="shared" si="7"/>
        <v>0.5</v>
      </c>
      <c r="G52" s="183">
        <f>5</f>
        <v>5</v>
      </c>
      <c r="H52" s="183">
        <f t="shared" si="5"/>
        <v>60</v>
      </c>
      <c r="I52" s="183">
        <f t="shared" si="8"/>
        <v>0.9</v>
      </c>
      <c r="J52" s="183">
        <f>1</f>
        <v>1</v>
      </c>
      <c r="K52" s="183">
        <f t="shared" si="9"/>
        <v>4.1870000000000003</v>
      </c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68"/>
      <c r="AD52" s="19"/>
      <c r="AE52" s="184"/>
      <c r="AF52" s="183">
        <f t="shared" si="10"/>
        <v>0</v>
      </c>
      <c r="AG52" s="183"/>
      <c r="AH52" s="183"/>
      <c r="AI52" s="183"/>
      <c r="AJ52" s="183"/>
      <c r="AK52" s="183"/>
      <c r="AL52" s="183"/>
      <c r="AM52" s="183"/>
      <c r="AN52" s="183"/>
      <c r="AO52" s="183"/>
      <c r="AP52" s="168"/>
      <c r="AQ52" s="168"/>
      <c r="AR52" s="182"/>
      <c r="AS52" s="183">
        <f t="shared" si="2"/>
        <v>0</v>
      </c>
      <c r="AT52" s="183">
        <f>[1]!LIM(AT51+Mode*r0*((1+IntegrationStep/2/Ti+Td/IntegrationStep)*AS52-(1-IntegrationStep/2/Ti+2*Td/IntegrationStep)*AS51+Td/IntegrationStep*AS50))</f>
        <v>0.5</v>
      </c>
      <c r="AU52" s="183">
        <f t="shared" si="3"/>
        <v>40.794124671602574</v>
      </c>
      <c r="AW52" s="51"/>
      <c r="AX52" s="51"/>
      <c r="AY52" s="51"/>
      <c r="AZ52" s="51"/>
    </row>
    <row r="53" spans="1:52" s="158" customFormat="1" ht="15" customHeight="1" x14ac:dyDescent="0.3">
      <c r="A53" s="19"/>
      <c r="B53" s="182"/>
      <c r="C53" s="183">
        <f t="shared" si="4"/>
        <v>4.2000000000000011</v>
      </c>
      <c r="D53" s="183">
        <f>15</f>
        <v>15</v>
      </c>
      <c r="E53" s="183">
        <f t="shared" si="6"/>
        <v>40.794124671602574</v>
      </c>
      <c r="F53" s="183">
        <f t="shared" si="7"/>
        <v>0.5</v>
      </c>
      <c r="G53" s="183">
        <f>5</f>
        <v>5</v>
      </c>
      <c r="H53" s="183">
        <f t="shared" si="5"/>
        <v>60</v>
      </c>
      <c r="I53" s="183">
        <f t="shared" si="8"/>
        <v>0.9</v>
      </c>
      <c r="J53" s="183">
        <f>1</f>
        <v>1</v>
      </c>
      <c r="K53" s="183">
        <f t="shared" si="9"/>
        <v>4.1870000000000003</v>
      </c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68"/>
      <c r="AD53" s="19"/>
      <c r="AE53" s="184"/>
      <c r="AF53" s="183">
        <f t="shared" si="10"/>
        <v>0</v>
      </c>
      <c r="AG53" s="183"/>
      <c r="AH53" s="183"/>
      <c r="AI53" s="183"/>
      <c r="AJ53" s="183"/>
      <c r="AK53" s="183"/>
      <c r="AL53" s="183"/>
      <c r="AM53" s="183"/>
      <c r="AN53" s="183"/>
      <c r="AO53" s="183"/>
      <c r="AP53" s="168"/>
      <c r="AQ53" s="168"/>
      <c r="AR53" s="182"/>
      <c r="AS53" s="183">
        <f t="shared" si="2"/>
        <v>0</v>
      </c>
      <c r="AT53" s="183">
        <f>[1]!LIM(AT52+Mode*r0*((1+IntegrationStep/2/Ti+Td/IntegrationStep)*AS53-(1-IntegrationStep/2/Ti+2*Td/IntegrationStep)*AS52+Td/IntegrationStep*AS51))</f>
        <v>0.5</v>
      </c>
      <c r="AU53" s="183">
        <f t="shared" si="3"/>
        <v>40.794124671602574</v>
      </c>
      <c r="AW53" s="51"/>
      <c r="AX53" s="51"/>
      <c r="AY53" s="51"/>
      <c r="AZ53" s="51"/>
    </row>
    <row r="54" spans="1:52" s="158" customFormat="1" ht="15" customHeight="1" x14ac:dyDescent="0.3">
      <c r="A54" s="19"/>
      <c r="B54" s="182"/>
      <c r="C54" s="183">
        <f t="shared" si="4"/>
        <v>4.3000000000000007</v>
      </c>
      <c r="D54" s="183">
        <f>15</f>
        <v>15</v>
      </c>
      <c r="E54" s="183">
        <f t="shared" si="6"/>
        <v>40.794124671602574</v>
      </c>
      <c r="F54" s="183">
        <f t="shared" si="7"/>
        <v>0.5</v>
      </c>
      <c r="G54" s="183">
        <f>5</f>
        <v>5</v>
      </c>
      <c r="H54" s="183">
        <f t="shared" si="5"/>
        <v>60</v>
      </c>
      <c r="I54" s="183">
        <f t="shared" si="8"/>
        <v>0.9</v>
      </c>
      <c r="J54" s="183">
        <f>1</f>
        <v>1</v>
      </c>
      <c r="K54" s="183">
        <f t="shared" si="9"/>
        <v>4.1870000000000003</v>
      </c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68"/>
      <c r="AD54" s="19"/>
      <c r="AE54" s="184"/>
      <c r="AF54" s="183">
        <f t="shared" si="10"/>
        <v>0</v>
      </c>
      <c r="AG54" s="183"/>
      <c r="AH54" s="183"/>
      <c r="AI54" s="183"/>
      <c r="AJ54" s="183"/>
      <c r="AK54" s="183"/>
      <c r="AL54" s="183"/>
      <c r="AM54" s="183"/>
      <c r="AN54" s="183"/>
      <c r="AO54" s="183"/>
      <c r="AP54" s="168"/>
      <c r="AQ54" s="168"/>
      <c r="AR54" s="182"/>
      <c r="AS54" s="183">
        <f t="shared" si="2"/>
        <v>0</v>
      </c>
      <c r="AT54" s="183">
        <f>[1]!LIM(AT53+Mode*r0*((1+IntegrationStep/2/Ti+Td/IntegrationStep)*AS54-(1-IntegrationStep/2/Ti+2*Td/IntegrationStep)*AS53+Td/IntegrationStep*AS52))</f>
        <v>0.5</v>
      </c>
      <c r="AU54" s="183">
        <f t="shared" si="3"/>
        <v>40.794124671602574</v>
      </c>
      <c r="AW54" s="51"/>
      <c r="AX54" s="51"/>
      <c r="AY54" s="51"/>
      <c r="AZ54" s="51"/>
    </row>
    <row r="55" spans="1:52" s="158" customFormat="1" ht="15" customHeight="1" x14ac:dyDescent="0.3">
      <c r="A55" s="19"/>
      <c r="B55" s="182"/>
      <c r="C55" s="183">
        <f t="shared" si="4"/>
        <v>4.4000000000000004</v>
      </c>
      <c r="D55" s="183">
        <f>15</f>
        <v>15</v>
      </c>
      <c r="E55" s="183">
        <f t="shared" si="6"/>
        <v>40.794124671602574</v>
      </c>
      <c r="F55" s="183">
        <f t="shared" si="7"/>
        <v>0.5</v>
      </c>
      <c r="G55" s="183">
        <f>5</f>
        <v>5</v>
      </c>
      <c r="H55" s="183">
        <f t="shared" si="5"/>
        <v>60</v>
      </c>
      <c r="I55" s="183">
        <f t="shared" si="8"/>
        <v>0.9</v>
      </c>
      <c r="J55" s="183">
        <f>1</f>
        <v>1</v>
      </c>
      <c r="K55" s="183">
        <f t="shared" si="9"/>
        <v>4.1870000000000003</v>
      </c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68"/>
      <c r="AD55" s="19"/>
      <c r="AE55" s="184"/>
      <c r="AF55" s="183">
        <f t="shared" si="10"/>
        <v>0</v>
      </c>
      <c r="AG55" s="183"/>
      <c r="AH55" s="183"/>
      <c r="AI55" s="183"/>
      <c r="AJ55" s="183"/>
      <c r="AK55" s="183"/>
      <c r="AL55" s="183"/>
      <c r="AM55" s="183"/>
      <c r="AN55" s="183"/>
      <c r="AO55" s="183"/>
      <c r="AP55" s="168"/>
      <c r="AQ55" s="168"/>
      <c r="AR55" s="182"/>
      <c r="AS55" s="183">
        <f t="shared" si="2"/>
        <v>0</v>
      </c>
      <c r="AT55" s="183">
        <f>[1]!LIM(AT54+Mode*r0*((1+IntegrationStep/2/Ti+Td/IntegrationStep)*AS55-(1-IntegrationStep/2/Ti+2*Td/IntegrationStep)*AS54+Td/IntegrationStep*AS53))</f>
        <v>0.5</v>
      </c>
      <c r="AU55" s="183">
        <f t="shared" si="3"/>
        <v>40.794124671602574</v>
      </c>
      <c r="AW55" s="51"/>
      <c r="AX55" s="51"/>
      <c r="AY55" s="51"/>
      <c r="AZ55" s="51"/>
    </row>
    <row r="56" spans="1:52" s="158" customFormat="1" ht="15" customHeight="1" x14ac:dyDescent="0.3">
      <c r="A56" s="19"/>
      <c r="B56" s="182"/>
      <c r="C56" s="183">
        <f t="shared" si="4"/>
        <v>4.5</v>
      </c>
      <c r="D56" s="183">
        <f>15</f>
        <v>15</v>
      </c>
      <c r="E56" s="183">
        <f t="shared" si="6"/>
        <v>40.794124671602574</v>
      </c>
      <c r="F56" s="183">
        <f t="shared" si="7"/>
        <v>0.5</v>
      </c>
      <c r="G56" s="183">
        <f>5</f>
        <v>5</v>
      </c>
      <c r="H56" s="183">
        <f t="shared" si="5"/>
        <v>60</v>
      </c>
      <c r="I56" s="183">
        <f t="shared" si="8"/>
        <v>0.9</v>
      </c>
      <c r="J56" s="183">
        <f>1</f>
        <v>1</v>
      </c>
      <c r="K56" s="183">
        <f t="shared" si="9"/>
        <v>4.1870000000000003</v>
      </c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68"/>
      <c r="AD56" s="19"/>
      <c r="AE56" s="184"/>
      <c r="AF56" s="183">
        <f t="shared" si="10"/>
        <v>0</v>
      </c>
      <c r="AG56" s="183"/>
      <c r="AH56" s="183"/>
      <c r="AI56" s="183"/>
      <c r="AJ56" s="183"/>
      <c r="AK56" s="183"/>
      <c r="AL56" s="183"/>
      <c r="AM56" s="183"/>
      <c r="AN56" s="183"/>
      <c r="AO56" s="183"/>
      <c r="AP56" s="168"/>
      <c r="AQ56" s="168"/>
      <c r="AR56" s="182"/>
      <c r="AS56" s="183">
        <f t="shared" si="2"/>
        <v>0</v>
      </c>
      <c r="AT56" s="183">
        <f>[1]!LIM(AT55+Mode*r0*((1+IntegrationStep/2/Ti+Td/IntegrationStep)*AS56-(1-IntegrationStep/2/Ti+2*Td/IntegrationStep)*AS55+Td/IntegrationStep*AS54))</f>
        <v>0.5</v>
      </c>
      <c r="AU56" s="183">
        <f t="shared" si="3"/>
        <v>40.794124671602574</v>
      </c>
      <c r="AW56" s="51"/>
      <c r="AX56" s="51"/>
      <c r="AY56" s="51"/>
      <c r="AZ56" s="51"/>
    </row>
    <row r="57" spans="1:52" s="158" customFormat="1" ht="15" customHeight="1" x14ac:dyDescent="0.3">
      <c r="A57" s="19"/>
      <c r="B57" s="182"/>
      <c r="C57" s="183">
        <f t="shared" si="4"/>
        <v>4.5999999999999996</v>
      </c>
      <c r="D57" s="183">
        <f>15</f>
        <v>15</v>
      </c>
      <c r="E57" s="183">
        <f t="shared" si="6"/>
        <v>40.794124671602574</v>
      </c>
      <c r="F57" s="183">
        <f t="shared" si="7"/>
        <v>0.5</v>
      </c>
      <c r="G57" s="183">
        <f>5</f>
        <v>5</v>
      </c>
      <c r="H57" s="183">
        <f t="shared" si="5"/>
        <v>60</v>
      </c>
      <c r="I57" s="183">
        <f t="shared" si="8"/>
        <v>0.9</v>
      </c>
      <c r="J57" s="183">
        <f>1</f>
        <v>1</v>
      </c>
      <c r="K57" s="183">
        <f t="shared" si="9"/>
        <v>4.1870000000000003</v>
      </c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68"/>
      <c r="AD57" s="19"/>
      <c r="AE57" s="184"/>
      <c r="AF57" s="183">
        <f t="shared" si="10"/>
        <v>0</v>
      </c>
      <c r="AG57" s="183"/>
      <c r="AH57" s="183"/>
      <c r="AI57" s="183"/>
      <c r="AJ57" s="183"/>
      <c r="AK57" s="183"/>
      <c r="AL57" s="183"/>
      <c r="AM57" s="183"/>
      <c r="AN57" s="183"/>
      <c r="AO57" s="183"/>
      <c r="AP57" s="168"/>
      <c r="AQ57" s="168"/>
      <c r="AR57" s="182"/>
      <c r="AS57" s="183">
        <f t="shared" si="2"/>
        <v>0</v>
      </c>
      <c r="AT57" s="183">
        <f>[1]!LIM(AT56+Mode*r0*((1+IntegrationStep/2/Ti+Td/IntegrationStep)*AS57-(1-IntegrationStep/2/Ti+2*Td/IntegrationStep)*AS56+Td/IntegrationStep*AS55))</f>
        <v>0.5</v>
      </c>
      <c r="AU57" s="183">
        <f t="shared" si="3"/>
        <v>40.794124671602574</v>
      </c>
      <c r="AW57" s="51"/>
      <c r="AX57" s="51"/>
      <c r="AY57" s="51"/>
      <c r="AZ57" s="51"/>
    </row>
    <row r="58" spans="1:52" s="158" customFormat="1" ht="15" customHeight="1" x14ac:dyDescent="0.3">
      <c r="A58" s="19"/>
      <c r="B58" s="182"/>
      <c r="C58" s="183">
        <f t="shared" si="4"/>
        <v>4.6999999999999993</v>
      </c>
      <c r="D58" s="183">
        <f>15</f>
        <v>15</v>
      </c>
      <c r="E58" s="183">
        <f t="shared" si="6"/>
        <v>40.794124671602574</v>
      </c>
      <c r="F58" s="183">
        <f t="shared" si="7"/>
        <v>0.5</v>
      </c>
      <c r="G58" s="183">
        <f>5</f>
        <v>5</v>
      </c>
      <c r="H58" s="183">
        <f t="shared" si="5"/>
        <v>60</v>
      </c>
      <c r="I58" s="183">
        <f t="shared" si="8"/>
        <v>0.9</v>
      </c>
      <c r="J58" s="183">
        <f>1</f>
        <v>1</v>
      </c>
      <c r="K58" s="183">
        <f t="shared" si="9"/>
        <v>4.1870000000000003</v>
      </c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68"/>
      <c r="AD58" s="19"/>
      <c r="AE58" s="184"/>
      <c r="AF58" s="183">
        <f t="shared" si="10"/>
        <v>0</v>
      </c>
      <c r="AG58" s="183"/>
      <c r="AH58" s="183"/>
      <c r="AI58" s="183"/>
      <c r="AJ58" s="183"/>
      <c r="AK58" s="183"/>
      <c r="AL58" s="183"/>
      <c r="AM58" s="183"/>
      <c r="AN58" s="183"/>
      <c r="AO58" s="183"/>
      <c r="AP58" s="168"/>
      <c r="AQ58" s="168"/>
      <c r="AR58" s="182"/>
      <c r="AS58" s="183">
        <f t="shared" si="2"/>
        <v>0</v>
      </c>
      <c r="AT58" s="183">
        <f>[1]!LIM(AT57+Mode*r0*((1+IntegrationStep/2/Ti+Td/IntegrationStep)*AS58-(1-IntegrationStep/2/Ti+2*Td/IntegrationStep)*AS57+Td/IntegrationStep*AS56))</f>
        <v>0.5</v>
      </c>
      <c r="AU58" s="183">
        <f t="shared" si="3"/>
        <v>40.794124671602574</v>
      </c>
      <c r="AW58" s="51"/>
      <c r="AX58" s="51"/>
      <c r="AY58" s="51"/>
      <c r="AZ58" s="51"/>
    </row>
    <row r="59" spans="1:52" s="158" customFormat="1" ht="15" customHeight="1" x14ac:dyDescent="0.3">
      <c r="A59" s="19"/>
      <c r="B59" s="182"/>
      <c r="C59" s="183">
        <f t="shared" si="4"/>
        <v>4.7999999999999989</v>
      </c>
      <c r="D59" s="183">
        <f>15</f>
        <v>15</v>
      </c>
      <c r="E59" s="183">
        <f t="shared" si="6"/>
        <v>40.794124671602574</v>
      </c>
      <c r="F59" s="183">
        <f t="shared" si="7"/>
        <v>0.5</v>
      </c>
      <c r="G59" s="183">
        <f>5</f>
        <v>5</v>
      </c>
      <c r="H59" s="183">
        <f t="shared" si="5"/>
        <v>60</v>
      </c>
      <c r="I59" s="183">
        <f t="shared" si="8"/>
        <v>0.9</v>
      </c>
      <c r="J59" s="183">
        <f>1</f>
        <v>1</v>
      </c>
      <c r="K59" s="183">
        <f t="shared" si="9"/>
        <v>4.1870000000000003</v>
      </c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68"/>
      <c r="AD59" s="19"/>
      <c r="AE59" s="184"/>
      <c r="AF59" s="183">
        <f t="shared" si="10"/>
        <v>0</v>
      </c>
      <c r="AG59" s="183"/>
      <c r="AH59" s="183"/>
      <c r="AI59" s="183"/>
      <c r="AJ59" s="183"/>
      <c r="AK59" s="183"/>
      <c r="AL59" s="183"/>
      <c r="AM59" s="183"/>
      <c r="AN59" s="183"/>
      <c r="AO59" s="183"/>
      <c r="AP59" s="168"/>
      <c r="AQ59" s="168"/>
      <c r="AR59" s="182"/>
      <c r="AS59" s="183">
        <f t="shared" si="2"/>
        <v>0</v>
      </c>
      <c r="AT59" s="183">
        <f>[1]!LIM(AT58+Mode*r0*((1+IntegrationStep/2/Ti+Td/IntegrationStep)*AS59-(1-IntegrationStep/2/Ti+2*Td/IntegrationStep)*AS58+Td/IntegrationStep*AS57))</f>
        <v>0.5</v>
      </c>
      <c r="AU59" s="183">
        <f t="shared" si="3"/>
        <v>40.794124671602574</v>
      </c>
      <c r="AW59" s="51"/>
      <c r="AX59" s="51"/>
      <c r="AY59" s="51"/>
      <c r="AZ59" s="51"/>
    </row>
    <row r="60" spans="1:52" s="158" customFormat="1" ht="15" customHeight="1" x14ac:dyDescent="0.3">
      <c r="A60" s="19"/>
      <c r="B60" s="182"/>
      <c r="C60" s="183">
        <f t="shared" si="4"/>
        <v>4.8999999999999986</v>
      </c>
      <c r="D60" s="183">
        <f>15</f>
        <v>15</v>
      </c>
      <c r="E60" s="183">
        <f t="shared" si="6"/>
        <v>40.794124671602574</v>
      </c>
      <c r="F60" s="183">
        <f t="shared" si="7"/>
        <v>0.5</v>
      </c>
      <c r="G60" s="183">
        <f>5</f>
        <v>5</v>
      </c>
      <c r="H60" s="183">
        <f t="shared" si="5"/>
        <v>60</v>
      </c>
      <c r="I60" s="183">
        <f t="shared" si="8"/>
        <v>0.9</v>
      </c>
      <c r="J60" s="183">
        <f>1</f>
        <v>1</v>
      </c>
      <c r="K60" s="183">
        <f t="shared" si="9"/>
        <v>4.1870000000000003</v>
      </c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68"/>
      <c r="AD60" s="19"/>
      <c r="AE60" s="184"/>
      <c r="AF60" s="183">
        <f t="shared" si="10"/>
        <v>0</v>
      </c>
      <c r="AG60" s="183"/>
      <c r="AH60" s="183"/>
      <c r="AI60" s="183"/>
      <c r="AJ60" s="183"/>
      <c r="AK60" s="183"/>
      <c r="AL60" s="183"/>
      <c r="AM60" s="183"/>
      <c r="AN60" s="183"/>
      <c r="AO60" s="183"/>
      <c r="AP60" s="168"/>
      <c r="AQ60" s="168"/>
      <c r="AR60" s="182"/>
      <c r="AS60" s="183">
        <f t="shared" si="2"/>
        <v>0</v>
      </c>
      <c r="AT60" s="183">
        <f>[1]!LIM(AT59+Mode*r0*((1+IntegrationStep/2/Ti+Td/IntegrationStep)*AS60-(1-IntegrationStep/2/Ti+2*Td/IntegrationStep)*AS59+Td/IntegrationStep*AS58))</f>
        <v>0.5</v>
      </c>
      <c r="AU60" s="183">
        <f t="shared" si="3"/>
        <v>40.794124671602574</v>
      </c>
      <c r="AW60" s="51"/>
      <c r="AX60" s="51"/>
      <c r="AY60" s="51"/>
      <c r="AZ60" s="51"/>
    </row>
    <row r="61" spans="1:52" s="158" customFormat="1" ht="15" customHeight="1" x14ac:dyDescent="0.3">
      <c r="A61" s="19"/>
      <c r="B61" s="182"/>
      <c r="C61" s="183">
        <f t="shared" si="4"/>
        <v>4.9999999999999982</v>
      </c>
      <c r="D61" s="202">
        <f>15+[1]!STEPLOAD(5)</f>
        <v>20</v>
      </c>
      <c r="E61" s="183">
        <f t="shared" si="6"/>
        <v>40.794124671602574</v>
      </c>
      <c r="F61" s="183">
        <f t="shared" si="7"/>
        <v>0.5</v>
      </c>
      <c r="G61" s="183">
        <f>5</f>
        <v>5</v>
      </c>
      <c r="H61" s="183">
        <f t="shared" si="5"/>
        <v>60</v>
      </c>
      <c r="I61" s="183">
        <f t="shared" si="8"/>
        <v>0.9</v>
      </c>
      <c r="J61" s="183">
        <f>1</f>
        <v>1</v>
      </c>
      <c r="K61" s="183">
        <f t="shared" si="9"/>
        <v>4.1870000000000003</v>
      </c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68"/>
      <c r="AD61" s="19"/>
      <c r="AE61" s="184"/>
      <c r="AF61" s="183">
        <f t="shared" si="10"/>
        <v>0.50000000000000044</v>
      </c>
      <c r="AG61" s="183"/>
      <c r="AH61" s="183"/>
      <c r="AI61" s="183"/>
      <c r="AJ61" s="183"/>
      <c r="AK61" s="183"/>
      <c r="AL61" s="183"/>
      <c r="AM61" s="183"/>
      <c r="AN61" s="183"/>
      <c r="AO61" s="183"/>
      <c r="AP61" s="168"/>
      <c r="AQ61" s="168"/>
      <c r="AR61" s="182"/>
      <c r="AS61" s="183">
        <f t="shared" si="2"/>
        <v>0</v>
      </c>
      <c r="AT61" s="183">
        <f>[1]!LIM(AT60+Mode*r0*((1+IntegrationStep/2/Ti+Td/IntegrationStep)*AS61-(1-IntegrationStep/2/Ti+2*Td/IntegrationStep)*AS60+Td/IntegrationStep*AS59))</f>
        <v>0.5</v>
      </c>
      <c r="AU61" s="183">
        <f t="shared" si="3"/>
        <v>40.794124671602574</v>
      </c>
      <c r="AW61" s="51"/>
      <c r="AX61" s="51"/>
      <c r="AY61" s="51"/>
      <c r="AZ61" s="51"/>
    </row>
    <row r="62" spans="1:52" s="158" customFormat="1" ht="15" customHeight="1" x14ac:dyDescent="0.3">
      <c r="A62" s="19"/>
      <c r="B62" s="182"/>
      <c r="C62" s="183">
        <f t="shared" si="4"/>
        <v>5.0999999999999979</v>
      </c>
      <c r="D62" s="202">
        <f>15+[1]!STEPLOAD(5)</f>
        <v>20</v>
      </c>
      <c r="E62" s="183">
        <f t="shared" si="6"/>
        <v>40.844124671602572</v>
      </c>
      <c r="F62" s="183">
        <f t="shared" si="7"/>
        <v>0.5</v>
      </c>
      <c r="G62" s="183">
        <f>5</f>
        <v>5</v>
      </c>
      <c r="H62" s="183">
        <f t="shared" si="5"/>
        <v>59.088750000000054</v>
      </c>
      <c r="I62" s="183">
        <f t="shared" si="8"/>
        <v>0.9</v>
      </c>
      <c r="J62" s="183">
        <f>1</f>
        <v>1</v>
      </c>
      <c r="K62" s="183">
        <f t="shared" si="9"/>
        <v>4.1870000000000003</v>
      </c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68"/>
      <c r="AD62" s="19"/>
      <c r="AE62" s="184"/>
      <c r="AF62" s="183">
        <f t="shared" si="10"/>
        <v>0.4558251731550067</v>
      </c>
      <c r="AG62" s="183"/>
      <c r="AH62" s="183"/>
      <c r="AI62" s="183"/>
      <c r="AJ62" s="183"/>
      <c r="AK62" s="183"/>
      <c r="AL62" s="183"/>
      <c r="AM62" s="183"/>
      <c r="AN62" s="183"/>
      <c r="AO62" s="183"/>
      <c r="AP62" s="168"/>
      <c r="AQ62" s="168"/>
      <c r="AR62" s="182"/>
      <c r="AS62" s="183">
        <f t="shared" si="2"/>
        <v>-4.999999999999716E-4</v>
      </c>
      <c r="AT62" s="183">
        <f>[1]!LIM(AT61+Mode*r0*((1+IntegrationStep/2/Ti+Td/IntegrationStep)*AS62-(1-IntegrationStep/2/Ti+2*Td/IntegrationStep)*AS61+Td/IntegrationStep*AS60))</f>
        <v>0.49240625000000043</v>
      </c>
      <c r="AU62" s="183">
        <f t="shared" si="3"/>
        <v>40.794124671602574</v>
      </c>
      <c r="AW62" s="51"/>
      <c r="AX62" s="51"/>
      <c r="AY62" s="51"/>
      <c r="AZ62" s="51"/>
    </row>
    <row r="63" spans="1:52" s="158" customFormat="1" ht="15" customHeight="1" x14ac:dyDescent="0.3">
      <c r="A63" s="19"/>
      <c r="B63" s="182"/>
      <c r="C63" s="183">
        <f t="shared" si="4"/>
        <v>5.1999999999999975</v>
      </c>
      <c r="D63" s="202">
        <f>15+[1]!STEPLOAD(5)</f>
        <v>20</v>
      </c>
      <c r="E63" s="183">
        <f t="shared" si="6"/>
        <v>40.889707188918074</v>
      </c>
      <c r="F63" s="183">
        <f t="shared" si="7"/>
        <v>0.5</v>
      </c>
      <c r="G63" s="183">
        <f>5</f>
        <v>5</v>
      </c>
      <c r="H63" s="183">
        <f t="shared" si="5"/>
        <v>58.235508621925035</v>
      </c>
      <c r="I63" s="183">
        <f t="shared" si="8"/>
        <v>0.9</v>
      </c>
      <c r="J63" s="183">
        <f>1</f>
        <v>1</v>
      </c>
      <c r="K63" s="183">
        <f t="shared" si="9"/>
        <v>4.1870000000000003</v>
      </c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68"/>
      <c r="AD63" s="19"/>
      <c r="AE63" s="184"/>
      <c r="AF63" s="183">
        <f t="shared" si="10"/>
        <v>0.41458589728839446</v>
      </c>
      <c r="AG63" s="183"/>
      <c r="AH63" s="183"/>
      <c r="AI63" s="183"/>
      <c r="AJ63" s="183"/>
      <c r="AK63" s="183"/>
      <c r="AL63" s="183"/>
      <c r="AM63" s="183"/>
      <c r="AN63" s="183"/>
      <c r="AO63" s="183"/>
      <c r="AP63" s="168"/>
      <c r="AQ63" s="168"/>
      <c r="AR63" s="182"/>
      <c r="AS63" s="183">
        <f t="shared" si="2"/>
        <v>-9.5582517315499164E-4</v>
      </c>
      <c r="AT63" s="183">
        <f>[1]!LIM(AT62+Mode*r0*((1+IntegrationStep/2/Ti+Td/IntegrationStep)*AS63-(1-IntegrationStep/2/Ti+2*Td/IntegrationStep)*AS62+Td/IntegrationStep*AS61))</f>
        <v>0.4852959051827086</v>
      </c>
      <c r="AU63" s="183">
        <f t="shared" si="3"/>
        <v>40.794124671602574</v>
      </c>
      <c r="AW63" s="51"/>
      <c r="AX63" s="51"/>
      <c r="AY63" s="51"/>
      <c r="AZ63" s="51"/>
    </row>
    <row r="64" spans="1:52" s="158" customFormat="1" ht="15" customHeight="1" x14ac:dyDescent="0.3">
      <c r="A64" s="19"/>
      <c r="B64" s="182"/>
      <c r="C64" s="183">
        <f t="shared" si="4"/>
        <v>5.2999999999999972</v>
      </c>
      <c r="D64" s="202">
        <f>15+[1]!STEPLOAD(5)</f>
        <v>20</v>
      </c>
      <c r="E64" s="183">
        <f t="shared" si="6"/>
        <v>40.931165778646914</v>
      </c>
      <c r="F64" s="183">
        <f t="shared" si="7"/>
        <v>0.5</v>
      </c>
      <c r="G64" s="183">
        <f>5</f>
        <v>5</v>
      </c>
      <c r="H64" s="183">
        <f t="shared" si="5"/>
        <v>57.436913691324939</v>
      </c>
      <c r="I64" s="183">
        <f t="shared" si="8"/>
        <v>0.9</v>
      </c>
      <c r="J64" s="183">
        <f>1</f>
        <v>1</v>
      </c>
      <c r="K64" s="183">
        <f t="shared" si="9"/>
        <v>4.1870000000000003</v>
      </c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68"/>
      <c r="AD64" s="19"/>
      <c r="AE64" s="184"/>
      <c r="AF64" s="183">
        <f t="shared" si="10"/>
        <v>0.37610827631216281</v>
      </c>
      <c r="AG64" s="183"/>
      <c r="AH64" s="183"/>
      <c r="AI64" s="183"/>
      <c r="AJ64" s="183"/>
      <c r="AK64" s="183"/>
      <c r="AL64" s="183"/>
      <c r="AM64" s="183"/>
      <c r="AN64" s="183"/>
      <c r="AO64" s="183"/>
      <c r="AP64" s="168"/>
      <c r="AQ64" s="168"/>
      <c r="AR64" s="182"/>
      <c r="AS64" s="183">
        <f t="shared" si="2"/>
        <v>-1.3704110704433959E-3</v>
      </c>
      <c r="AT64" s="183">
        <f>[1]!LIM(AT63+Mode*r0*((1+IntegrationStep/2/Ti+Td/IntegrationStep)*AS64-(1-IntegrationStep/2/Ti+2*Td/IntegrationStep)*AS63+Td/IntegrationStep*AS62))</f>
        <v>0.47864094742770785</v>
      </c>
      <c r="AU64" s="183">
        <f t="shared" si="3"/>
        <v>40.794124671602574</v>
      </c>
      <c r="AW64" s="51"/>
      <c r="AX64" s="51"/>
      <c r="AY64" s="51"/>
      <c r="AZ64" s="51"/>
    </row>
    <row r="65" spans="1:52" s="158" customFormat="1" ht="15" customHeight="1" x14ac:dyDescent="0.3">
      <c r="A65" s="19"/>
      <c r="B65" s="182"/>
      <c r="C65" s="183">
        <f t="shared" si="4"/>
        <v>5.3999999999999968</v>
      </c>
      <c r="D65" s="202">
        <f>15+[1]!STEPLOAD(5)</f>
        <v>20</v>
      </c>
      <c r="E65" s="183">
        <f t="shared" si="6"/>
        <v>40.968776606278134</v>
      </c>
      <c r="F65" s="183">
        <f t="shared" si="7"/>
        <v>0.5</v>
      </c>
      <c r="G65" s="183">
        <f>5</f>
        <v>5</v>
      </c>
      <c r="H65" s="183">
        <f t="shared" si="5"/>
        <v>56.689787859576015</v>
      </c>
      <c r="I65" s="183">
        <f t="shared" si="8"/>
        <v>0.9</v>
      </c>
      <c r="J65" s="183">
        <f>1</f>
        <v>1</v>
      </c>
      <c r="K65" s="183">
        <f t="shared" si="9"/>
        <v>4.1870000000000003</v>
      </c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68"/>
      <c r="AD65" s="19"/>
      <c r="AE65" s="184"/>
      <c r="AF65" s="183">
        <f t="shared" si="10"/>
        <v>0.34022809879986315</v>
      </c>
      <c r="AG65" s="183"/>
      <c r="AH65" s="183"/>
      <c r="AI65" s="183"/>
      <c r="AJ65" s="183"/>
      <c r="AK65" s="183"/>
      <c r="AL65" s="183"/>
      <c r="AM65" s="183"/>
      <c r="AN65" s="183"/>
      <c r="AO65" s="183"/>
      <c r="AP65" s="168"/>
      <c r="AQ65" s="168"/>
      <c r="AR65" s="182"/>
      <c r="AS65" s="183">
        <f t="shared" si="2"/>
        <v>-1.7465193467555906E-3</v>
      </c>
      <c r="AT65" s="183">
        <f>[1]!LIM(AT64+Mode*r0*((1+IntegrationStep/2/Ti+Td/IntegrationStep)*AS65-(1-IntegrationStep/2/Ti+2*Td/IntegrationStep)*AS64+Td/IntegrationStep*AS63))</f>
        <v>0.47241489882980015</v>
      </c>
      <c r="AU65" s="183">
        <f t="shared" si="3"/>
        <v>40.794124671602574</v>
      </c>
      <c r="AW65" s="51"/>
      <c r="AX65" s="51"/>
      <c r="AY65" s="51"/>
      <c r="AZ65" s="51"/>
    </row>
    <row r="66" spans="1:52" s="158" customFormat="1" ht="15" customHeight="1" x14ac:dyDescent="0.3">
      <c r="A66" s="19"/>
      <c r="B66" s="182"/>
      <c r="C66" s="183">
        <f t="shared" si="4"/>
        <v>5.4999999999999964</v>
      </c>
      <c r="D66" s="202">
        <f>15+[1]!STEPLOAD(5)</f>
        <v>20</v>
      </c>
      <c r="E66" s="183">
        <f t="shared" si="6"/>
        <v>41.002799416158119</v>
      </c>
      <c r="F66" s="183">
        <f t="shared" si="7"/>
        <v>0.5</v>
      </c>
      <c r="G66" s="183">
        <f>5</f>
        <v>5</v>
      </c>
      <c r="H66" s="183">
        <f t="shared" si="5"/>
        <v>55.991128778909278</v>
      </c>
      <c r="I66" s="183">
        <f t="shared" si="8"/>
        <v>0.9</v>
      </c>
      <c r="J66" s="183">
        <f>1</f>
        <v>1</v>
      </c>
      <c r="K66" s="183">
        <f t="shared" si="9"/>
        <v>4.1870000000000003</v>
      </c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68"/>
      <c r="AD66" s="19"/>
      <c r="AE66" s="184"/>
      <c r="AF66" s="183">
        <f t="shared" si="10"/>
        <v>0.30679031876242302</v>
      </c>
      <c r="AG66" s="183"/>
      <c r="AH66" s="183"/>
      <c r="AI66" s="183"/>
      <c r="AJ66" s="183"/>
      <c r="AK66" s="183"/>
      <c r="AL66" s="183"/>
      <c r="AM66" s="183"/>
      <c r="AN66" s="183"/>
      <c r="AO66" s="183"/>
      <c r="AP66" s="168"/>
      <c r="AQ66" s="168"/>
      <c r="AR66" s="182"/>
      <c r="AS66" s="183">
        <f t="shared" si="2"/>
        <v>-2.0867474455554457E-3</v>
      </c>
      <c r="AT66" s="183">
        <f>[1]!LIM(AT65+Mode*r0*((1+IntegrationStep/2/Ti+Td/IntegrationStep)*AS66-(1-IntegrationStep/2/Ti+2*Td/IntegrationStep)*AS65+Td/IntegrationStep*AS64))</f>
        <v>0.46659273982424398</v>
      </c>
      <c r="AU66" s="183">
        <f t="shared" si="3"/>
        <v>40.794124671602574</v>
      </c>
      <c r="AW66" s="51"/>
      <c r="AX66" s="51"/>
      <c r="AY66" s="51"/>
      <c r="AZ66" s="51"/>
    </row>
    <row r="67" spans="1:52" s="158" customFormat="1" ht="15" customHeight="1" x14ac:dyDescent="0.3">
      <c r="A67" s="19"/>
      <c r="B67" s="182"/>
      <c r="C67" s="183">
        <f t="shared" si="4"/>
        <v>5.5999999999999961</v>
      </c>
      <c r="D67" s="202">
        <f>15+[1]!STEPLOAD(5)</f>
        <v>20</v>
      </c>
      <c r="E67" s="183">
        <f t="shared" si="6"/>
        <v>41.033478448034359</v>
      </c>
      <c r="F67" s="183">
        <f t="shared" si="7"/>
        <v>0.5</v>
      </c>
      <c r="G67" s="183">
        <f>5</f>
        <v>5</v>
      </c>
      <c r="H67" s="183">
        <f t="shared" si="5"/>
        <v>55.338099787914821</v>
      </c>
      <c r="I67" s="183">
        <f t="shared" si="8"/>
        <v>0.9</v>
      </c>
      <c r="J67" s="183">
        <f>1</f>
        <v>1</v>
      </c>
      <c r="K67" s="183">
        <f t="shared" si="9"/>
        <v>4.1870000000000003</v>
      </c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68"/>
      <c r="AD67" s="19"/>
      <c r="AE67" s="184"/>
      <c r="AF67" s="183">
        <f t="shared" si="10"/>
        <v>0.27564856356166256</v>
      </c>
      <c r="AG67" s="183"/>
      <c r="AH67" s="183"/>
      <c r="AI67" s="183"/>
      <c r="AJ67" s="183"/>
      <c r="AK67" s="183"/>
      <c r="AL67" s="183"/>
      <c r="AM67" s="183"/>
      <c r="AN67" s="183"/>
      <c r="AO67" s="183"/>
      <c r="AP67" s="168"/>
      <c r="AQ67" s="168"/>
      <c r="AR67" s="182"/>
      <c r="AS67" s="183">
        <f t="shared" si="2"/>
        <v>-2.3935377643178411E-3</v>
      </c>
      <c r="AT67" s="183">
        <f>[1]!LIM(AT66+Mode*r0*((1+IntegrationStep/2/Ti+Td/IntegrationStep)*AS67-(1-IntegrationStep/2/Ti+2*Td/IntegrationStep)*AS66+Td/IntegrationStep*AS65))</f>
        <v>0.46115083156595682</v>
      </c>
      <c r="AU67" s="183">
        <f t="shared" si="3"/>
        <v>40.794124671602574</v>
      </c>
      <c r="AW67" s="51"/>
      <c r="AX67" s="51"/>
      <c r="AY67" s="51"/>
      <c r="AZ67" s="51"/>
    </row>
    <row r="68" spans="1:52" s="158" customFormat="1" ht="15" customHeight="1" x14ac:dyDescent="0.3">
      <c r="A68" s="19"/>
      <c r="B68" s="182"/>
      <c r="C68" s="183">
        <f t="shared" si="4"/>
        <v>5.6999999999999957</v>
      </c>
      <c r="D68" s="202">
        <f>15+[1]!STEPLOAD(5)</f>
        <v>20</v>
      </c>
      <c r="E68" s="183">
        <f t="shared" si="6"/>
        <v>41.061043304390523</v>
      </c>
      <c r="F68" s="183">
        <f t="shared" si="7"/>
        <v>0.5</v>
      </c>
      <c r="G68" s="183">
        <f>5</f>
        <v>5</v>
      </c>
      <c r="H68" s="183">
        <f t="shared" si="5"/>
        <v>54.728021081429418</v>
      </c>
      <c r="I68" s="183">
        <f t="shared" si="8"/>
        <v>0.9</v>
      </c>
      <c r="J68" s="183">
        <f>1</f>
        <v>1</v>
      </c>
      <c r="K68" s="183">
        <f t="shared" si="9"/>
        <v>4.1870000000000003</v>
      </c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68"/>
      <c r="AD68" s="19"/>
      <c r="AE68" s="184"/>
      <c r="AF68" s="183">
        <f t="shared" si="10"/>
        <v>0.24666466756842187</v>
      </c>
      <c r="AG68" s="183"/>
      <c r="AH68" s="183"/>
      <c r="AI68" s="183"/>
      <c r="AJ68" s="183"/>
      <c r="AK68" s="183"/>
      <c r="AL68" s="183"/>
      <c r="AM68" s="183"/>
      <c r="AN68" s="183"/>
      <c r="AO68" s="183"/>
      <c r="AP68" s="168"/>
      <c r="AQ68" s="168"/>
      <c r="AR68" s="182"/>
      <c r="AS68" s="183">
        <f t="shared" si="2"/>
        <v>-2.6691863278794871E-3</v>
      </c>
      <c r="AT68" s="183">
        <f>[1]!LIM(AT67+Mode*r0*((1+IntegrationStep/2/Ti+Td/IntegrationStep)*AS68-(1-IntegrationStep/2/Ti+2*Td/IntegrationStep)*AS67+Td/IntegrationStep*AS66))</f>
        <v>0.45606684234524514</v>
      </c>
      <c r="AU68" s="183">
        <f t="shared" si="3"/>
        <v>40.794124671602574</v>
      </c>
      <c r="AW68" s="51"/>
      <c r="AX68" s="51"/>
      <c r="AY68" s="51"/>
      <c r="AZ68" s="51"/>
    </row>
    <row r="69" spans="1:52" s="158" customFormat="1" ht="15" customHeight="1" x14ac:dyDescent="0.3">
      <c r="A69" s="19"/>
      <c r="B69" s="182"/>
      <c r="C69" s="183">
        <f t="shared" si="4"/>
        <v>5.7999999999999954</v>
      </c>
      <c r="D69" s="202">
        <f>15+[1]!STEPLOAD(5)</f>
        <v>20</v>
      </c>
      <c r="E69" s="183">
        <f t="shared" si="6"/>
        <v>41.085709771147364</v>
      </c>
      <c r="F69" s="183">
        <f t="shared" si="7"/>
        <v>0.5</v>
      </c>
      <c r="G69" s="183">
        <f>5</f>
        <v>5</v>
      </c>
      <c r="H69" s="183">
        <f t="shared" si="5"/>
        <v>54.158361340031412</v>
      </c>
      <c r="I69" s="183">
        <f t="shared" si="8"/>
        <v>0.9</v>
      </c>
      <c r="J69" s="183">
        <f>1</f>
        <v>1</v>
      </c>
      <c r="K69" s="183">
        <f t="shared" si="9"/>
        <v>4.1870000000000003</v>
      </c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68"/>
      <c r="AD69" s="19"/>
      <c r="AE69" s="184"/>
      <c r="AF69" s="183">
        <f t="shared" si="10"/>
        <v>0.2197082302427158</v>
      </c>
      <c r="AG69" s="183"/>
      <c r="AH69" s="183"/>
      <c r="AI69" s="183"/>
      <c r="AJ69" s="183"/>
      <c r="AK69" s="183"/>
      <c r="AL69" s="183"/>
      <c r="AM69" s="183"/>
      <c r="AN69" s="183"/>
      <c r="AO69" s="183"/>
      <c r="AP69" s="168"/>
      <c r="AQ69" s="168"/>
      <c r="AR69" s="182"/>
      <c r="AS69" s="183">
        <f t="shared" si="2"/>
        <v>-2.9158509954478971E-3</v>
      </c>
      <c r="AT69" s="183">
        <f>[1]!LIM(AT68+Mode*r0*((1+IntegrationStep/2/Ti+Td/IntegrationStep)*AS69-(1-IntegrationStep/2/Ti+2*Td/IntegrationStep)*AS68+Td/IntegrationStep*AS67))</f>
        <v>0.45131967783359511</v>
      </c>
      <c r="AU69" s="183">
        <f t="shared" si="3"/>
        <v>40.794124671602574</v>
      </c>
      <c r="AW69" s="51"/>
      <c r="AX69" s="51"/>
      <c r="AY69" s="51"/>
      <c r="AZ69" s="51"/>
    </row>
    <row r="70" spans="1:52" s="158" customFormat="1" ht="15" customHeight="1" x14ac:dyDescent="0.3">
      <c r="A70" s="19"/>
      <c r="B70" s="182"/>
      <c r="C70" s="183">
        <f t="shared" si="4"/>
        <v>5.899999999999995</v>
      </c>
      <c r="D70" s="202">
        <f>15+[1]!STEPLOAD(5)</f>
        <v>20</v>
      </c>
      <c r="E70" s="183">
        <f t="shared" si="6"/>
        <v>41.107680594171633</v>
      </c>
      <c r="F70" s="183">
        <f t="shared" si="7"/>
        <v>0.5</v>
      </c>
      <c r="G70" s="183">
        <f>5</f>
        <v>5</v>
      </c>
      <c r="H70" s="183">
        <f t="shared" si="5"/>
        <v>53.626729795618957</v>
      </c>
      <c r="I70" s="183">
        <f t="shared" si="8"/>
        <v>0.9</v>
      </c>
      <c r="J70" s="183">
        <f>1</f>
        <v>1</v>
      </c>
      <c r="K70" s="183">
        <f t="shared" si="9"/>
        <v>4.1870000000000003</v>
      </c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68"/>
      <c r="AD70" s="19"/>
      <c r="AE70" s="184"/>
      <c r="AF70" s="183">
        <f t="shared" si="10"/>
        <v>0.1946561973804033</v>
      </c>
      <c r="AG70" s="183"/>
      <c r="AH70" s="183"/>
      <c r="AI70" s="183"/>
      <c r="AJ70" s="183"/>
      <c r="AK70" s="183"/>
      <c r="AL70" s="183"/>
      <c r="AM70" s="183"/>
      <c r="AN70" s="183"/>
      <c r="AO70" s="183"/>
      <c r="AP70" s="168"/>
      <c r="AQ70" s="168"/>
      <c r="AR70" s="182"/>
      <c r="AS70" s="183">
        <f t="shared" si="2"/>
        <v>-3.1355592256905851E-3</v>
      </c>
      <c r="AT70" s="183">
        <f>[1]!LIM(AT69+Mode*r0*((1+IntegrationStep/2/Ti+Td/IntegrationStep)*AS70-(1-IntegrationStep/2/Ti+2*Td/IntegrationStep)*AS69+Td/IntegrationStep*AS68))</f>
        <v>0.44688941496349133</v>
      </c>
      <c r="AU70" s="183">
        <f t="shared" si="3"/>
        <v>40.794124671602574</v>
      </c>
      <c r="AW70" s="51"/>
      <c r="AX70" s="51"/>
      <c r="AY70" s="51"/>
      <c r="AZ70" s="51"/>
    </row>
    <row r="71" spans="1:52" s="158" customFormat="1" ht="15" customHeight="1" x14ac:dyDescent="0.3">
      <c r="A71" s="19"/>
      <c r="B71" s="182"/>
      <c r="C71" s="183">
        <f t="shared" si="4"/>
        <v>5.9999999999999947</v>
      </c>
      <c r="D71" s="202">
        <f>15+[1]!STEPLOAD(5)</f>
        <v>20</v>
      </c>
      <c r="E71" s="183">
        <f t="shared" si="6"/>
        <v>41.127146213909676</v>
      </c>
      <c r="F71" s="183">
        <f t="shared" si="7"/>
        <v>0.5</v>
      </c>
      <c r="G71" s="183">
        <f>5</f>
        <v>5</v>
      </c>
      <c r="H71" s="183">
        <f t="shared" si="5"/>
        <v>53.130868710737055</v>
      </c>
      <c r="I71" s="183">
        <f t="shared" si="8"/>
        <v>0.9</v>
      </c>
      <c r="J71" s="183">
        <f>1</f>
        <v>1</v>
      </c>
      <c r="K71" s="183">
        <f t="shared" si="9"/>
        <v>4.1870000000000003</v>
      </c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68"/>
      <c r="AD71" s="19"/>
      <c r="AE71" s="184"/>
      <c r="AF71" s="183">
        <f t="shared" si="10"/>
        <v>0.17139246433453259</v>
      </c>
      <c r="AG71" s="183"/>
      <c r="AH71" s="183"/>
      <c r="AI71" s="183"/>
      <c r="AJ71" s="183"/>
      <c r="AK71" s="183"/>
      <c r="AL71" s="183"/>
      <c r="AM71" s="183"/>
      <c r="AN71" s="183"/>
      <c r="AO71" s="183"/>
      <c r="AP71" s="168"/>
      <c r="AQ71" s="168"/>
      <c r="AR71" s="182"/>
      <c r="AS71" s="183">
        <f t="shared" si="2"/>
        <v>-3.3302154230710102E-3</v>
      </c>
      <c r="AT71" s="183">
        <f>[1]!LIM(AT70+Mode*r0*((1+IntegrationStep/2/Ti+Td/IntegrationStep)*AS71-(1-IntegrationStep/2/Ti+2*Td/IntegrationStep)*AS70+Td/IntegrationStep*AS69))</f>
        <v>0.44275723925614213</v>
      </c>
      <c r="AU71" s="183">
        <f t="shared" si="3"/>
        <v>40.794124671602574</v>
      </c>
      <c r="AW71" s="51"/>
      <c r="AX71" s="51"/>
      <c r="AY71" s="51"/>
      <c r="AZ71" s="51"/>
    </row>
    <row r="72" spans="1:52" s="158" customFormat="1" ht="15" customHeight="1" x14ac:dyDescent="0.3">
      <c r="A72" s="19"/>
      <c r="B72" s="182"/>
      <c r="C72" s="183">
        <f t="shared" si="4"/>
        <v>6.0999999999999943</v>
      </c>
      <c r="D72" s="202">
        <f>15+[1]!STEPLOAD(5)</f>
        <v>20</v>
      </c>
      <c r="E72" s="183">
        <f t="shared" si="6"/>
        <v>41.144285460343127</v>
      </c>
      <c r="F72" s="183">
        <f t="shared" si="7"/>
        <v>0.5</v>
      </c>
      <c r="G72" s="183">
        <f>5</f>
        <v>5</v>
      </c>
      <c r="H72" s="183">
        <f t="shared" si="5"/>
        <v>52.6686462504492</v>
      </c>
      <c r="I72" s="183">
        <f t="shared" si="8"/>
        <v>0.9</v>
      </c>
      <c r="J72" s="183">
        <f>1</f>
        <v>1</v>
      </c>
      <c r="K72" s="183">
        <f t="shared" si="9"/>
        <v>4.1870000000000003</v>
      </c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68"/>
      <c r="AD72" s="19"/>
      <c r="AE72" s="184"/>
      <c r="AF72" s="183">
        <f t="shared" si="10"/>
        <v>0.14980750008005472</v>
      </c>
      <c r="AG72" s="183"/>
      <c r="AH72" s="183"/>
      <c r="AI72" s="183"/>
      <c r="AJ72" s="183"/>
      <c r="AK72" s="183"/>
      <c r="AL72" s="183"/>
      <c r="AM72" s="183"/>
      <c r="AN72" s="183"/>
      <c r="AO72" s="183"/>
      <c r="AP72" s="168"/>
      <c r="AQ72" s="168"/>
      <c r="AR72" s="182"/>
      <c r="AS72" s="183">
        <f t="shared" si="2"/>
        <v>-3.5016078874055266E-3</v>
      </c>
      <c r="AT72" s="183">
        <f>[1]!LIM(AT71+Mode*r0*((1+IntegrationStep/2/Ti+Td/IntegrationStep)*AS72-(1-IntegrationStep/2/Ti+2*Td/IntegrationStep)*AS71+Td/IntegrationStep*AS70))</f>
        <v>0.43890538542041002</v>
      </c>
      <c r="AU72" s="183">
        <f t="shared" si="3"/>
        <v>40.794124671602574</v>
      </c>
      <c r="AW72" s="51"/>
      <c r="AX72" s="51"/>
      <c r="AY72" s="51"/>
      <c r="AZ72" s="51"/>
    </row>
    <row r="73" spans="1:52" s="158" customFormat="1" ht="15" customHeight="1" x14ac:dyDescent="0.3">
      <c r="A73" s="19"/>
      <c r="B73" s="182"/>
      <c r="C73" s="183">
        <f t="shared" si="4"/>
        <v>6.199999999999994</v>
      </c>
      <c r="D73" s="202">
        <f>15+[1]!STEPLOAD(5)</f>
        <v>20</v>
      </c>
      <c r="E73" s="183">
        <f t="shared" si="6"/>
        <v>41.159266210351134</v>
      </c>
      <c r="F73" s="183">
        <f t="shared" si="7"/>
        <v>0.5</v>
      </c>
      <c r="G73" s="183">
        <f>5</f>
        <v>5</v>
      </c>
      <c r="H73" s="183">
        <f t="shared" si="5"/>
        <v>52.238049726620027</v>
      </c>
      <c r="I73" s="183">
        <f t="shared" si="8"/>
        <v>0.9</v>
      </c>
      <c r="J73" s="183">
        <f>1</f>
        <v>1</v>
      </c>
      <c r="K73" s="183">
        <f t="shared" si="9"/>
        <v>4.1870000000000003</v>
      </c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68"/>
      <c r="AD73" s="19"/>
      <c r="AE73" s="184"/>
      <c r="AF73" s="183">
        <f t="shared" si="10"/>
        <v>0.12979799104790635</v>
      </c>
      <c r="AG73" s="183"/>
      <c r="AH73" s="183"/>
      <c r="AI73" s="183"/>
      <c r="AJ73" s="183"/>
      <c r="AK73" s="183"/>
      <c r="AL73" s="183"/>
      <c r="AM73" s="183"/>
      <c r="AN73" s="183"/>
      <c r="AO73" s="183"/>
      <c r="AP73" s="168"/>
      <c r="AQ73" s="168"/>
      <c r="AR73" s="182"/>
      <c r="AS73" s="183">
        <f t="shared" si="2"/>
        <v>-3.651415387485599E-3</v>
      </c>
      <c r="AT73" s="183">
        <f>[1]!LIM(AT72+Mode*r0*((1+IntegrationStep/2/Ti+Td/IntegrationStep)*AS73-(1-IntegrationStep/2/Ti+2*Td/IntegrationStep)*AS72+Td/IntegrationStep*AS71))</f>
        <v>0.43531708105516687</v>
      </c>
      <c r="AU73" s="183">
        <f t="shared" si="3"/>
        <v>40.794124671602574</v>
      </c>
      <c r="AW73" s="51"/>
      <c r="AX73" s="51"/>
      <c r="AY73" s="51"/>
      <c r="AZ73" s="51"/>
    </row>
    <row r="74" spans="1:52" s="158" customFormat="1" ht="15" customHeight="1" x14ac:dyDescent="0.3">
      <c r="A74" s="19"/>
      <c r="B74" s="182"/>
      <c r="C74" s="183">
        <f t="shared" si="4"/>
        <v>6.2999999999999936</v>
      </c>
      <c r="D74" s="202">
        <f>15+[1]!STEPLOAD(5)</f>
        <v>20</v>
      </c>
      <c r="E74" s="183">
        <f t="shared" si="6"/>
        <v>41.172246009455925</v>
      </c>
      <c r="F74" s="183">
        <f t="shared" si="7"/>
        <v>0.5</v>
      </c>
      <c r="G74" s="183">
        <f>5</f>
        <v>5</v>
      </c>
      <c r="H74" s="183">
        <f t="shared" si="5"/>
        <v>51.837179195498358</v>
      </c>
      <c r="I74" s="183">
        <f t="shared" si="8"/>
        <v>0.9</v>
      </c>
      <c r="J74" s="183">
        <f>1</f>
        <v>1</v>
      </c>
      <c r="K74" s="183">
        <f t="shared" si="9"/>
        <v>4.1870000000000003</v>
      </c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68"/>
      <c r="AD74" s="19"/>
      <c r="AE74" s="184"/>
      <c r="AF74" s="183">
        <f t="shared" si="10"/>
        <v>0.11126650370922109</v>
      </c>
      <c r="AG74" s="183"/>
      <c r="AH74" s="183"/>
      <c r="AI74" s="183"/>
      <c r="AJ74" s="183"/>
      <c r="AK74" s="183"/>
      <c r="AL74" s="183"/>
      <c r="AM74" s="183"/>
      <c r="AN74" s="183"/>
      <c r="AO74" s="183"/>
      <c r="AP74" s="168"/>
      <c r="AQ74" s="168"/>
      <c r="AR74" s="182"/>
      <c r="AS74" s="183">
        <f t="shared" si="2"/>
        <v>-3.7812133785335078E-3</v>
      </c>
      <c r="AT74" s="183">
        <f>[1]!LIM(AT73+Mode*r0*((1+IntegrationStep/2/Ti+Td/IntegrationStep)*AS74-(1-IntegrationStep/2/Ti+2*Td/IntegrationStep)*AS73+Td/IntegrationStep*AS72))</f>
        <v>0.43197649329581966</v>
      </c>
      <c r="AU74" s="183">
        <f t="shared" si="3"/>
        <v>40.794124671602574</v>
      </c>
      <c r="AW74" s="51"/>
      <c r="AX74" s="51"/>
      <c r="AY74" s="51"/>
      <c r="AZ74" s="51"/>
    </row>
    <row r="75" spans="1:52" s="158" customFormat="1" ht="15" customHeight="1" x14ac:dyDescent="0.3">
      <c r="A75" s="19"/>
      <c r="B75" s="182"/>
      <c r="C75" s="183">
        <f t="shared" si="4"/>
        <v>6.3999999999999932</v>
      </c>
      <c r="D75" s="202">
        <f>15+[1]!STEPLOAD(5)</f>
        <v>20</v>
      </c>
      <c r="E75" s="183">
        <f t="shared" si="6"/>
        <v>41.183372659826844</v>
      </c>
      <c r="F75" s="183">
        <f t="shared" si="7"/>
        <v>0.5</v>
      </c>
      <c r="G75" s="183">
        <f>5</f>
        <v>5</v>
      </c>
      <c r="H75" s="183">
        <f t="shared" si="5"/>
        <v>51.464241390454362</v>
      </c>
      <c r="I75" s="183">
        <f t="shared" si="8"/>
        <v>0.9</v>
      </c>
      <c r="J75" s="183">
        <f>1</f>
        <v>1</v>
      </c>
      <c r="K75" s="183">
        <f t="shared" si="9"/>
        <v>4.1870000000000003</v>
      </c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68"/>
      <c r="AD75" s="19"/>
      <c r="AE75" s="184"/>
      <c r="AF75" s="183">
        <f t="shared" si="10"/>
        <v>9.4121164942031044E-2</v>
      </c>
      <c r="AG75" s="183"/>
      <c r="AH75" s="183"/>
      <c r="AI75" s="183"/>
      <c r="AJ75" s="183"/>
      <c r="AK75" s="183"/>
      <c r="AL75" s="183"/>
      <c r="AM75" s="183"/>
      <c r="AN75" s="183"/>
      <c r="AO75" s="183"/>
      <c r="AP75" s="168"/>
      <c r="AQ75" s="168"/>
      <c r="AR75" s="182"/>
      <c r="AS75" s="183">
        <f t="shared" ref="AS75:AS138" si="11">(AU75-E75)/(MeasuredVariableHigher-MeasuredVariableLower)</f>
        <v>-3.8924798822426963E-3</v>
      </c>
      <c r="AT75" s="183">
        <f>[1]!LIM(AT74+Mode*r0*((1+IntegrationStep/2/Ti+Td/IntegrationStep)*AS75-(1-IntegrationStep/2/Ti+2*Td/IntegrationStep)*AS74+Td/IntegrationStep*AS73))</f>
        <v>0.42886867825378633</v>
      </c>
      <c r="AU75" s="183">
        <f t="shared" ref="AU75:AU138" si="12">SetPoint</f>
        <v>40.794124671602574</v>
      </c>
      <c r="AW75" s="51"/>
      <c r="AX75" s="51"/>
      <c r="AY75" s="51"/>
      <c r="AZ75" s="51"/>
    </row>
    <row r="76" spans="1:52" s="158" customFormat="1" ht="15" customHeight="1" x14ac:dyDescent="0.3">
      <c r="A76" s="19"/>
      <c r="B76" s="182"/>
      <c r="C76" s="183">
        <f t="shared" ref="C76:C139" si="13">C75+IntegrationStep</f>
        <v>6.4999999999999929</v>
      </c>
      <c r="D76" s="202">
        <f>15+[1]!STEPLOAD(5)</f>
        <v>20</v>
      </c>
      <c r="E76" s="183">
        <f t="shared" si="6"/>
        <v>41.192784776321048</v>
      </c>
      <c r="F76" s="183">
        <f t="shared" si="7"/>
        <v>0.5</v>
      </c>
      <c r="G76" s="183">
        <f>5</f>
        <v>5</v>
      </c>
      <c r="H76" s="183">
        <f t="shared" ref="H76:H139" si="14">ManipulatedVariableHigher*AT76</f>
        <v>51.117543972646573</v>
      </c>
      <c r="I76" s="183">
        <f t="shared" si="8"/>
        <v>0.9</v>
      </c>
      <c r="J76" s="183">
        <f>1</f>
        <v>1</v>
      </c>
      <c r="K76" s="183">
        <f t="shared" si="9"/>
        <v>4.1870000000000003</v>
      </c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68"/>
      <c r="AD76" s="19"/>
      <c r="AE76" s="184"/>
      <c r="AF76" s="183">
        <f t="shared" si="10"/>
        <v>7.8275359262182764E-2</v>
      </c>
      <c r="AG76" s="183"/>
      <c r="AH76" s="183"/>
      <c r="AI76" s="183"/>
      <c r="AJ76" s="183"/>
      <c r="AK76" s="183"/>
      <c r="AL76" s="183"/>
      <c r="AM76" s="183"/>
      <c r="AN76" s="183"/>
      <c r="AO76" s="183"/>
      <c r="AP76" s="168"/>
      <c r="AQ76" s="168"/>
      <c r="AR76" s="182"/>
      <c r="AS76" s="183">
        <f t="shared" si="11"/>
        <v>-3.9866010471847346E-3</v>
      </c>
      <c r="AT76" s="183">
        <f>[1]!LIM(AT75+Mode*r0*((1+IntegrationStep/2/Ti+Td/IntegrationStep)*AS76-(1-IntegrationStep/2/Ti+2*Td/IntegrationStep)*AS75+Td/IntegrationStep*AS74))</f>
        <v>0.42597953310538811</v>
      </c>
      <c r="AU76" s="183">
        <f t="shared" si="12"/>
        <v>40.794124671602574</v>
      </c>
      <c r="AW76" s="51"/>
      <c r="AX76" s="51"/>
      <c r="AY76" s="51"/>
      <c r="AZ76" s="51"/>
    </row>
    <row r="77" spans="1:52" s="158" customFormat="1" ht="15" customHeight="1" x14ac:dyDescent="0.3">
      <c r="A77" s="19"/>
      <c r="B77" s="182"/>
      <c r="C77" s="183">
        <f t="shared" si="13"/>
        <v>6.5999999999999925</v>
      </c>
      <c r="D77" s="202">
        <f>15+[1]!STEPLOAD(5)</f>
        <v>20</v>
      </c>
      <c r="E77" s="183">
        <f t="shared" ref="E77:E140" si="15">E76+(C77-C76)*AF76</f>
        <v>41.200612312247266</v>
      </c>
      <c r="F77" s="183">
        <f t="shared" ref="F77:F140" si="16">0.5</f>
        <v>0.5</v>
      </c>
      <c r="G77" s="183">
        <f>5</f>
        <v>5</v>
      </c>
      <c r="H77" s="183">
        <f t="shared" si="14"/>
        <v>50.795490083267943</v>
      </c>
      <c r="I77" s="183">
        <f t="shared" ref="I77:I140" si="17">0.9</f>
        <v>0.9</v>
      </c>
      <c r="J77" s="183">
        <f>1</f>
        <v>1</v>
      </c>
      <c r="K77" s="183">
        <f t="shared" ref="K77:K140" si="18">4.187</f>
        <v>4.1870000000000003</v>
      </c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68"/>
      <c r="AD77" s="19"/>
      <c r="AE77" s="184"/>
      <c r="AF77" s="183">
        <f t="shared" ref="AF77:AF140" si="19">F77/G77*(D77-E77)+H77*I77/G77/J77/K77</f>
        <v>6.3647442046883107E-2</v>
      </c>
      <c r="AG77" s="183"/>
      <c r="AH77" s="183"/>
      <c r="AI77" s="183"/>
      <c r="AJ77" s="183"/>
      <c r="AK77" s="183"/>
      <c r="AL77" s="183"/>
      <c r="AM77" s="183"/>
      <c r="AN77" s="183"/>
      <c r="AO77" s="183"/>
      <c r="AP77" s="168"/>
      <c r="AQ77" s="168"/>
      <c r="AR77" s="182"/>
      <c r="AS77" s="183">
        <f t="shared" si="11"/>
        <v>-4.0648764064469137E-3</v>
      </c>
      <c r="AT77" s="183">
        <f>[1]!LIM(AT76+Mode*r0*((1+IntegrationStep/2/Ti+Td/IntegrationStep)*AS77-(1-IntegrationStep/2/Ti+2*Td/IntegrationStep)*AS76+Td/IntegrationStep*AS75))</f>
        <v>0.42329575069389952</v>
      </c>
      <c r="AU77" s="183">
        <f t="shared" si="12"/>
        <v>40.794124671602574</v>
      </c>
      <c r="AW77" s="51"/>
      <c r="AX77" s="51"/>
      <c r="AY77" s="51"/>
      <c r="AZ77" s="51"/>
    </row>
    <row r="78" spans="1:52" s="158" customFormat="1" ht="15" customHeight="1" x14ac:dyDescent="0.3">
      <c r="A78" s="19"/>
      <c r="B78" s="182"/>
      <c r="C78" s="183">
        <f t="shared" si="13"/>
        <v>6.6999999999999922</v>
      </c>
      <c r="D78" s="202">
        <f>15+[1]!STEPLOAD(5)</f>
        <v>20</v>
      </c>
      <c r="E78" s="183">
        <f t="shared" si="15"/>
        <v>41.206977056451954</v>
      </c>
      <c r="F78" s="183">
        <f t="shared" si="16"/>
        <v>0.5</v>
      </c>
      <c r="G78" s="183">
        <f>5</f>
        <v>5</v>
      </c>
      <c r="H78" s="183">
        <f t="shared" si="14"/>
        <v>50.496573181847388</v>
      </c>
      <c r="I78" s="183">
        <f t="shared" si="17"/>
        <v>0.9</v>
      </c>
      <c r="J78" s="183">
        <f>1</f>
        <v>1</v>
      </c>
      <c r="K78" s="183">
        <f t="shared" si="18"/>
        <v>4.1870000000000003</v>
      </c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68"/>
      <c r="AD78" s="19"/>
      <c r="AE78" s="184"/>
      <c r="AF78" s="183">
        <f t="shared" si="19"/>
        <v>5.0160467923595853E-2</v>
      </c>
      <c r="AG78" s="183"/>
      <c r="AH78" s="183"/>
      <c r="AI78" s="183"/>
      <c r="AJ78" s="183"/>
      <c r="AK78" s="183"/>
      <c r="AL78" s="183"/>
      <c r="AM78" s="183"/>
      <c r="AN78" s="183"/>
      <c r="AO78" s="183"/>
      <c r="AP78" s="168"/>
      <c r="AQ78" s="168"/>
      <c r="AR78" s="182"/>
      <c r="AS78" s="183">
        <f t="shared" si="11"/>
        <v>-4.1285238484937989E-3</v>
      </c>
      <c r="AT78" s="183">
        <f>[1]!LIM(AT77+Mode*r0*((1+IntegrationStep/2/Ti+Td/IntegrationStep)*AS78-(1-IntegrationStep/2/Ti+2*Td/IntegrationStep)*AS77+Td/IntegrationStep*AS76))</f>
        <v>0.42080477651539488</v>
      </c>
      <c r="AU78" s="183">
        <f t="shared" si="12"/>
        <v>40.794124671602574</v>
      </c>
      <c r="AW78" s="51"/>
      <c r="AX78" s="51"/>
      <c r="AY78" s="51"/>
      <c r="AZ78" s="51"/>
    </row>
    <row r="79" spans="1:52" s="158" customFormat="1" ht="15" customHeight="1" x14ac:dyDescent="0.3">
      <c r="A79" s="19"/>
      <c r="B79" s="182"/>
      <c r="C79" s="183">
        <f t="shared" si="13"/>
        <v>6.7999999999999918</v>
      </c>
      <c r="D79" s="202">
        <f>15+[1]!STEPLOAD(5)</f>
        <v>20</v>
      </c>
      <c r="E79" s="183">
        <f t="shared" si="15"/>
        <v>41.211993103244311</v>
      </c>
      <c r="F79" s="183">
        <f t="shared" si="16"/>
        <v>0.5</v>
      </c>
      <c r="G79" s="183">
        <f>5</f>
        <v>5</v>
      </c>
      <c r="H79" s="183">
        <f t="shared" si="14"/>
        <v>50.219372155874474</v>
      </c>
      <c r="I79" s="183">
        <f t="shared" si="17"/>
        <v>0.9</v>
      </c>
      <c r="J79" s="183">
        <f>1</f>
        <v>1</v>
      </c>
      <c r="K79" s="183">
        <f t="shared" si="18"/>
        <v>4.1870000000000003</v>
      </c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68"/>
      <c r="AD79" s="19"/>
      <c r="AE79" s="184"/>
      <c r="AF79" s="183">
        <f t="shared" si="19"/>
        <v>3.7741933539290784E-2</v>
      </c>
      <c r="AG79" s="183"/>
      <c r="AH79" s="183"/>
      <c r="AI79" s="183"/>
      <c r="AJ79" s="183"/>
      <c r="AK79" s="183"/>
      <c r="AL79" s="183"/>
      <c r="AM79" s="183"/>
      <c r="AN79" s="183"/>
      <c r="AO79" s="183"/>
      <c r="AP79" s="168"/>
      <c r="AQ79" s="168"/>
      <c r="AR79" s="182"/>
      <c r="AS79" s="183">
        <f t="shared" si="11"/>
        <v>-4.1786843164173604E-3</v>
      </c>
      <c r="AT79" s="183">
        <f>[1]!LIM(AT78+Mode*r0*((1+IntegrationStep/2/Ti+Td/IntegrationStep)*AS79-(1-IntegrationStep/2/Ti+2*Td/IntegrationStep)*AS78+Td/IntegrationStep*AS77))</f>
        <v>0.41849476796562063</v>
      </c>
      <c r="AU79" s="183">
        <f t="shared" si="12"/>
        <v>40.794124671602574</v>
      </c>
      <c r="AW79" s="51"/>
      <c r="AX79" s="51"/>
      <c r="AY79" s="51"/>
      <c r="AZ79" s="51"/>
    </row>
    <row r="80" spans="1:52" s="158" customFormat="1" ht="15" customHeight="1" x14ac:dyDescent="0.3">
      <c r="A80" s="19"/>
      <c r="B80" s="182"/>
      <c r="C80" s="183">
        <f t="shared" si="13"/>
        <v>6.8999999999999915</v>
      </c>
      <c r="D80" s="202">
        <f>15+[1]!STEPLOAD(5)</f>
        <v>20</v>
      </c>
      <c r="E80" s="183">
        <f t="shared" si="15"/>
        <v>41.215767296598237</v>
      </c>
      <c r="F80" s="183">
        <f t="shared" si="16"/>
        <v>0.5</v>
      </c>
      <c r="G80" s="183">
        <f>5</f>
        <v>5</v>
      </c>
      <c r="H80" s="183">
        <f t="shared" si="14"/>
        <v>49.96254668776038</v>
      </c>
      <c r="I80" s="183">
        <f t="shared" si="17"/>
        <v>0.9</v>
      </c>
      <c r="J80" s="183">
        <f>1</f>
        <v>1</v>
      </c>
      <c r="K80" s="183">
        <f t="shared" si="18"/>
        <v>4.1870000000000003</v>
      </c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68"/>
      <c r="AD80" s="19"/>
      <c r="AE80" s="184"/>
      <c r="AF80" s="183">
        <f t="shared" si="19"/>
        <v>2.6323533964935919E-2</v>
      </c>
      <c r="AG80" s="183"/>
      <c r="AH80" s="183"/>
      <c r="AI80" s="183"/>
      <c r="AJ80" s="183"/>
      <c r="AK80" s="183"/>
      <c r="AL80" s="183"/>
      <c r="AM80" s="183"/>
      <c r="AN80" s="183"/>
      <c r="AO80" s="183"/>
      <c r="AP80" s="168"/>
      <c r="AQ80" s="168"/>
      <c r="AR80" s="182"/>
      <c r="AS80" s="183">
        <f t="shared" si="11"/>
        <v>-4.2164262499566263E-3</v>
      </c>
      <c r="AT80" s="183">
        <f>[1]!LIM(AT79+Mode*r0*((1+IntegrationStep/2/Ti+Td/IntegrationStep)*AS80-(1-IntegrationStep/2/Ti+2*Td/IntegrationStep)*AS79+Td/IntegrationStep*AS78))</f>
        <v>0.41635455573133651</v>
      </c>
      <c r="AU80" s="183">
        <f t="shared" si="12"/>
        <v>40.794124671602574</v>
      </c>
      <c r="AW80" s="51"/>
      <c r="AX80" s="51"/>
      <c r="AY80" s="51"/>
      <c r="AZ80" s="51"/>
    </row>
    <row r="81" spans="1:52" s="158" customFormat="1" ht="15" customHeight="1" x14ac:dyDescent="0.3">
      <c r="A81" s="19"/>
      <c r="B81" s="182"/>
      <c r="C81" s="183">
        <f t="shared" si="13"/>
        <v>6.9999999999999911</v>
      </c>
      <c r="D81" s="202">
        <f>15+[1]!STEPLOAD(5)</f>
        <v>20</v>
      </c>
      <c r="E81" s="183">
        <f t="shared" si="15"/>
        <v>41.21839964999473</v>
      </c>
      <c r="F81" s="183">
        <f t="shared" si="16"/>
        <v>0.5</v>
      </c>
      <c r="G81" s="183">
        <f>5</f>
        <v>5</v>
      </c>
      <c r="H81" s="183">
        <f t="shared" si="14"/>
        <v>49.724832865861259</v>
      </c>
      <c r="I81" s="183">
        <f t="shared" si="17"/>
        <v>0.9</v>
      </c>
      <c r="J81" s="183">
        <f>1</f>
        <v>1</v>
      </c>
      <c r="K81" s="183">
        <f t="shared" si="18"/>
        <v>4.1870000000000003</v>
      </c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68"/>
      <c r="AD81" s="19"/>
      <c r="AE81" s="184"/>
      <c r="AF81" s="183">
        <f t="shared" si="19"/>
        <v>1.5840932028237997E-2</v>
      </c>
      <c r="AG81" s="183"/>
      <c r="AH81" s="183"/>
      <c r="AI81" s="183"/>
      <c r="AJ81" s="183"/>
      <c r="AK81" s="183"/>
      <c r="AL81" s="183"/>
      <c r="AM81" s="183"/>
      <c r="AN81" s="183"/>
      <c r="AO81" s="183"/>
      <c r="AP81" s="168"/>
      <c r="AQ81" s="168"/>
      <c r="AR81" s="182"/>
      <c r="AS81" s="183">
        <f t="shared" si="11"/>
        <v>-4.2427497839215532E-3</v>
      </c>
      <c r="AT81" s="183">
        <f>[1]!LIM(AT80+Mode*r0*((1+IntegrationStep/2/Ti+Td/IntegrationStep)*AS81-(1-IntegrationStep/2/Ti+2*Td/IntegrationStep)*AS80+Td/IntegrationStep*AS79))</f>
        <v>0.41437360721551048</v>
      </c>
      <c r="AU81" s="183">
        <f t="shared" si="12"/>
        <v>40.794124671602574</v>
      </c>
      <c r="AW81" s="51"/>
      <c r="AX81" s="51"/>
      <c r="AY81" s="51"/>
      <c r="AZ81" s="51"/>
    </row>
    <row r="82" spans="1:52" s="158" customFormat="1" ht="15" customHeight="1" x14ac:dyDescent="0.3">
      <c r="A82" s="19"/>
      <c r="B82" s="182"/>
      <c r="C82" s="183">
        <f t="shared" si="13"/>
        <v>7.0999999999999908</v>
      </c>
      <c r="D82" s="202">
        <f>15+[1]!STEPLOAD(5)</f>
        <v>20</v>
      </c>
      <c r="E82" s="183">
        <f t="shared" si="15"/>
        <v>41.219983743197552</v>
      </c>
      <c r="F82" s="183">
        <f t="shared" si="16"/>
        <v>0.5</v>
      </c>
      <c r="G82" s="183">
        <f>5</f>
        <v>5</v>
      </c>
      <c r="H82" s="183">
        <f t="shared" si="14"/>
        <v>49.505039026963345</v>
      </c>
      <c r="I82" s="183">
        <f t="shared" si="17"/>
        <v>0.9</v>
      </c>
      <c r="J82" s="183">
        <f>1</f>
        <v>1</v>
      </c>
      <c r="K82" s="183">
        <f t="shared" si="18"/>
        <v>4.1870000000000003</v>
      </c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68"/>
      <c r="AD82" s="19"/>
      <c r="AE82" s="184"/>
      <c r="AF82" s="183">
        <f t="shared" si="19"/>
        <v>6.233539903651053E-3</v>
      </c>
      <c r="AG82" s="183"/>
      <c r="AH82" s="183"/>
      <c r="AI82" s="183"/>
      <c r="AJ82" s="183"/>
      <c r="AK82" s="183"/>
      <c r="AL82" s="183"/>
      <c r="AM82" s="183"/>
      <c r="AN82" s="183"/>
      <c r="AO82" s="183"/>
      <c r="AP82" s="168"/>
      <c r="AQ82" s="168"/>
      <c r="AR82" s="182"/>
      <c r="AS82" s="183">
        <f t="shared" si="11"/>
        <v>-4.2585907159497791E-3</v>
      </c>
      <c r="AT82" s="183">
        <f>[1]!LIM(AT81+Mode*r0*((1+IntegrationStep/2/Ti+Td/IntegrationStep)*AS82-(1-IntegrationStep/2/Ti+2*Td/IntegrationStep)*AS81+Td/IntegrationStep*AS80))</f>
        <v>0.4125419918913612</v>
      </c>
      <c r="AU82" s="183">
        <f t="shared" si="12"/>
        <v>40.794124671602574</v>
      </c>
      <c r="AW82" s="51"/>
      <c r="AX82" s="51"/>
      <c r="AY82" s="51"/>
      <c r="AZ82" s="51"/>
    </row>
    <row r="83" spans="1:52" s="158" customFormat="1" ht="15" customHeight="1" x14ac:dyDescent="0.3">
      <c r="A83" s="19"/>
      <c r="B83" s="182"/>
      <c r="C83" s="183">
        <f t="shared" si="13"/>
        <v>7.1999999999999904</v>
      </c>
      <c r="D83" s="202">
        <f>15+[1]!STEPLOAD(5)</f>
        <v>20</v>
      </c>
      <c r="E83" s="183">
        <f t="shared" si="15"/>
        <v>41.220607097187916</v>
      </c>
      <c r="F83" s="183">
        <f t="shared" si="16"/>
        <v>0.5</v>
      </c>
      <c r="G83" s="183">
        <f>5</f>
        <v>5</v>
      </c>
      <c r="H83" s="183">
        <f t="shared" si="14"/>
        <v>49.302041818271235</v>
      </c>
      <c r="I83" s="183">
        <f t="shared" si="17"/>
        <v>0.9</v>
      </c>
      <c r="J83" s="183">
        <f>1</f>
        <v>1</v>
      </c>
      <c r="K83" s="183">
        <f t="shared" si="18"/>
        <v>4.1870000000000003</v>
      </c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68"/>
      <c r="AD83" s="19"/>
      <c r="AE83" s="184"/>
      <c r="AF83" s="183">
        <f t="shared" si="19"/>
        <v>-2.5556876770380654E-3</v>
      </c>
      <c r="AG83" s="183"/>
      <c r="AH83" s="183"/>
      <c r="AI83" s="183"/>
      <c r="AJ83" s="183"/>
      <c r="AK83" s="183"/>
      <c r="AL83" s="183"/>
      <c r="AM83" s="183"/>
      <c r="AN83" s="183"/>
      <c r="AO83" s="183"/>
      <c r="AP83" s="168"/>
      <c r="AQ83" s="168"/>
      <c r="AR83" s="182"/>
      <c r="AS83" s="183">
        <f t="shared" si="11"/>
        <v>-4.2648242558534118E-3</v>
      </c>
      <c r="AT83" s="183">
        <f>[1]!LIM(AT82+Mode*r0*((1+IntegrationStep/2/Ti+Td/IntegrationStep)*AS83-(1-IntegrationStep/2/Ti+2*Td/IntegrationStep)*AS82+Td/IntegrationStep*AS81))</f>
        <v>0.41085034848559365</v>
      </c>
      <c r="AU83" s="183">
        <f t="shared" si="12"/>
        <v>40.794124671602574</v>
      </c>
      <c r="AW83" s="51"/>
      <c r="AX83" s="51"/>
      <c r="AY83" s="51"/>
      <c r="AZ83" s="51"/>
    </row>
    <row r="84" spans="1:52" s="158" customFormat="1" ht="15" customHeight="1" x14ac:dyDescent="0.3">
      <c r="A84" s="19"/>
      <c r="B84" s="182"/>
      <c r="C84" s="183">
        <f t="shared" si="13"/>
        <v>7.2999999999999901</v>
      </c>
      <c r="D84" s="202">
        <f>15+[1]!STEPLOAD(5)</f>
        <v>20</v>
      </c>
      <c r="E84" s="183">
        <f t="shared" si="15"/>
        <v>41.22035152842021</v>
      </c>
      <c r="F84" s="183">
        <f t="shared" si="16"/>
        <v>0.5</v>
      </c>
      <c r="G84" s="183">
        <f>5</f>
        <v>5</v>
      </c>
      <c r="H84" s="183">
        <f t="shared" si="14"/>
        <v>49.114782467549276</v>
      </c>
      <c r="I84" s="183">
        <f t="shared" si="17"/>
        <v>0.9</v>
      </c>
      <c r="J84" s="183">
        <f>1</f>
        <v>1</v>
      </c>
      <c r="K84" s="183">
        <f t="shared" si="18"/>
        <v>4.1870000000000003</v>
      </c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68"/>
      <c r="AD84" s="19"/>
      <c r="AE84" s="184"/>
      <c r="AF84" s="183">
        <f t="shared" si="19"/>
        <v>-1.0580449197676867E-2</v>
      </c>
      <c r="AG84" s="183"/>
      <c r="AH84" s="183"/>
      <c r="AI84" s="183"/>
      <c r="AJ84" s="183"/>
      <c r="AK84" s="183"/>
      <c r="AL84" s="183"/>
      <c r="AM84" s="183"/>
      <c r="AN84" s="183"/>
      <c r="AO84" s="183"/>
      <c r="AP84" s="168"/>
      <c r="AQ84" s="168"/>
      <c r="AR84" s="182"/>
      <c r="AS84" s="183">
        <f t="shared" si="11"/>
        <v>-4.2622685681763528E-3</v>
      </c>
      <c r="AT84" s="183">
        <f>[1]!LIM(AT83+Mode*r0*((1+IntegrationStep/2/Ti+Td/IntegrationStep)*AS84-(1-IntegrationStep/2/Ti+2*Td/IntegrationStep)*AS83+Td/IntegrationStep*AS82))</f>
        <v>0.40928985389624395</v>
      </c>
      <c r="AU84" s="183">
        <f t="shared" si="12"/>
        <v>40.794124671602574</v>
      </c>
      <c r="AW84" s="51"/>
      <c r="AX84" s="51"/>
      <c r="AY84" s="51"/>
      <c r="AZ84" s="51"/>
    </row>
    <row r="85" spans="1:52" s="158" customFormat="1" ht="15" customHeight="1" x14ac:dyDescent="0.3">
      <c r="A85" s="19"/>
      <c r="B85" s="182"/>
      <c r="C85" s="183">
        <f t="shared" si="13"/>
        <v>7.3999999999999897</v>
      </c>
      <c r="D85" s="202">
        <f>15+[1]!STEPLOAD(5)</f>
        <v>20</v>
      </c>
      <c r="E85" s="183">
        <f t="shared" si="15"/>
        <v>41.219293483500444</v>
      </c>
      <c r="F85" s="183">
        <f t="shared" si="16"/>
        <v>0.5</v>
      </c>
      <c r="G85" s="183">
        <f>5</f>
        <v>5</v>
      </c>
      <c r="H85" s="183">
        <f t="shared" si="14"/>
        <v>48.942263250644075</v>
      </c>
      <c r="I85" s="183">
        <f t="shared" si="17"/>
        <v>0.9</v>
      </c>
      <c r="J85" s="183">
        <f>1</f>
        <v>1</v>
      </c>
      <c r="K85" s="183">
        <f t="shared" si="18"/>
        <v>4.1870000000000003</v>
      </c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68"/>
      <c r="AD85" s="19"/>
      <c r="AE85" s="184"/>
      <c r="AF85" s="183">
        <f t="shared" si="19"/>
        <v>-1.7891281687533844E-2</v>
      </c>
      <c r="AG85" s="183"/>
      <c r="AH85" s="183"/>
      <c r="AI85" s="183"/>
      <c r="AJ85" s="183"/>
      <c r="AK85" s="183"/>
      <c r="AL85" s="183"/>
      <c r="AM85" s="183"/>
      <c r="AN85" s="183"/>
      <c r="AO85" s="183"/>
      <c r="AP85" s="168"/>
      <c r="AQ85" s="168"/>
      <c r="AR85" s="182"/>
      <c r="AS85" s="183">
        <f t="shared" si="11"/>
        <v>-4.2516881189786915E-3</v>
      </c>
      <c r="AT85" s="183">
        <f>[1]!LIM(AT84+Mode*r0*((1+IntegrationStep/2/Ti+Td/IntegrationStep)*AS85-(1-IntegrationStep/2/Ti+2*Td/IntegrationStep)*AS84+Td/IntegrationStep*AS83))</f>
        <v>0.4078521937553673</v>
      </c>
      <c r="AU85" s="183">
        <f t="shared" si="12"/>
        <v>40.794124671602574</v>
      </c>
      <c r="AW85" s="51"/>
      <c r="AX85" s="51"/>
      <c r="AY85" s="51"/>
      <c r="AZ85" s="51"/>
    </row>
    <row r="86" spans="1:52" s="158" customFormat="1" ht="15" customHeight="1" x14ac:dyDescent="0.3">
      <c r="A86" s="19"/>
      <c r="B86" s="182"/>
      <c r="C86" s="183">
        <f t="shared" si="13"/>
        <v>7.4999999999999893</v>
      </c>
      <c r="D86" s="202">
        <f>15+[1]!STEPLOAD(5)</f>
        <v>20</v>
      </c>
      <c r="E86" s="183">
        <f t="shared" si="15"/>
        <v>41.217504355331691</v>
      </c>
      <c r="F86" s="183">
        <f t="shared" si="16"/>
        <v>0.5</v>
      </c>
      <c r="G86" s="183">
        <f>5</f>
        <v>5</v>
      </c>
      <c r="H86" s="183">
        <f t="shared" si="14"/>
        <v>48.783544146165546</v>
      </c>
      <c r="I86" s="183">
        <f t="shared" si="17"/>
        <v>0.9</v>
      </c>
      <c r="J86" s="183">
        <f>1</f>
        <v>1</v>
      </c>
      <c r="K86" s="183">
        <f t="shared" si="18"/>
        <v>4.1870000000000003</v>
      </c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68"/>
      <c r="AD86" s="19"/>
      <c r="AE86" s="184"/>
      <c r="AF86" s="183">
        <f t="shared" si="19"/>
        <v>-2.4535736151798826E-2</v>
      </c>
      <c r="AG86" s="183"/>
      <c r="AH86" s="183"/>
      <c r="AI86" s="183"/>
      <c r="AJ86" s="183"/>
      <c r="AK86" s="183"/>
      <c r="AL86" s="183"/>
      <c r="AM86" s="183"/>
      <c r="AN86" s="183"/>
      <c r="AO86" s="183"/>
      <c r="AP86" s="168"/>
      <c r="AQ86" s="168"/>
      <c r="AR86" s="182"/>
      <c r="AS86" s="183">
        <f t="shared" si="11"/>
        <v>-4.2337968372911658E-3</v>
      </c>
      <c r="AT86" s="183">
        <f>[1]!LIM(AT85+Mode*r0*((1+IntegrationStep/2/Ti+Td/IntegrationStep)*AS86-(1-IntegrationStep/2/Ti+2*Td/IntegrationStep)*AS85+Td/IntegrationStep*AS84))</f>
        <v>0.40652953455137958</v>
      </c>
      <c r="AU86" s="183">
        <f t="shared" si="12"/>
        <v>40.794124671602574</v>
      </c>
      <c r="AW86" s="51"/>
      <c r="AX86" s="51"/>
      <c r="AY86" s="51"/>
      <c r="AZ86" s="51"/>
    </row>
    <row r="87" spans="1:52" s="158" customFormat="1" ht="15" customHeight="1" x14ac:dyDescent="0.3">
      <c r="A87" s="19"/>
      <c r="B87" s="182"/>
      <c r="C87" s="183">
        <f t="shared" si="13"/>
        <v>7.599999999999989</v>
      </c>
      <c r="D87" s="202">
        <f>15+[1]!STEPLOAD(5)</f>
        <v>20</v>
      </c>
      <c r="E87" s="183">
        <f t="shared" si="15"/>
        <v>41.215050781716513</v>
      </c>
      <c r="F87" s="183">
        <f t="shared" si="16"/>
        <v>0.5</v>
      </c>
      <c r="G87" s="183">
        <f>5</f>
        <v>5</v>
      </c>
      <c r="H87" s="183">
        <f t="shared" si="14"/>
        <v>48.637739667624054</v>
      </c>
      <c r="I87" s="183">
        <f t="shared" si="17"/>
        <v>0.9</v>
      </c>
      <c r="J87" s="183">
        <f>1</f>
        <v>1</v>
      </c>
      <c r="K87" s="183">
        <f t="shared" si="18"/>
        <v>4.1870000000000003</v>
      </c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68"/>
      <c r="AD87" s="19"/>
      <c r="AE87" s="184"/>
      <c r="AF87" s="183">
        <f t="shared" si="19"/>
        <v>-3.0558543618909528E-2</v>
      </c>
      <c r="AG87" s="183"/>
      <c r="AH87" s="183"/>
      <c r="AI87" s="183"/>
      <c r="AJ87" s="183"/>
      <c r="AK87" s="183"/>
      <c r="AL87" s="183"/>
      <c r="AM87" s="183"/>
      <c r="AN87" s="183"/>
      <c r="AO87" s="183"/>
      <c r="AP87" s="168"/>
      <c r="AQ87" s="168"/>
      <c r="AR87" s="182"/>
      <c r="AS87" s="183">
        <f t="shared" si="11"/>
        <v>-4.20926110113939E-3</v>
      </c>
      <c r="AT87" s="183">
        <f>[1]!LIM(AT86+Mode*r0*((1+IntegrationStep/2/Ti+Td/IntegrationStep)*AS87-(1-IntegrationStep/2/Ti+2*Td/IntegrationStep)*AS86+Td/IntegrationStep*AS85))</f>
        <v>0.40531449723020047</v>
      </c>
      <c r="AU87" s="183">
        <f t="shared" si="12"/>
        <v>40.794124671602574</v>
      </c>
      <c r="AW87" s="51"/>
      <c r="AX87" s="51"/>
      <c r="AY87" s="51"/>
      <c r="AZ87" s="51"/>
    </row>
    <row r="88" spans="1:52" s="158" customFormat="1" ht="15" customHeight="1" x14ac:dyDescent="0.3">
      <c r="A88" s="19"/>
      <c r="B88" s="182"/>
      <c r="C88" s="183">
        <f t="shared" si="13"/>
        <v>7.6999999999999886</v>
      </c>
      <c r="D88" s="202">
        <f>15+[1]!STEPLOAD(5)</f>
        <v>20</v>
      </c>
      <c r="E88" s="183">
        <f t="shared" si="15"/>
        <v>41.211994927354624</v>
      </c>
      <c r="F88" s="183">
        <f t="shared" si="16"/>
        <v>0.5</v>
      </c>
      <c r="G88" s="183">
        <f>5</f>
        <v>5</v>
      </c>
      <c r="H88" s="183">
        <f t="shared" si="14"/>
        <v>48.504015863818218</v>
      </c>
      <c r="I88" s="183">
        <f t="shared" si="17"/>
        <v>0.9</v>
      </c>
      <c r="J88" s="183">
        <f>1</f>
        <v>1</v>
      </c>
      <c r="K88" s="183">
        <f t="shared" si="18"/>
        <v>4.1870000000000003</v>
      </c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68"/>
      <c r="AD88" s="19"/>
      <c r="AE88" s="184"/>
      <c r="AF88" s="183">
        <f t="shared" si="19"/>
        <v>-3.6001772294268708E-2</v>
      </c>
      <c r="AG88" s="183"/>
      <c r="AH88" s="183"/>
      <c r="AI88" s="183"/>
      <c r="AJ88" s="183"/>
      <c r="AK88" s="183"/>
      <c r="AL88" s="183"/>
      <c r="AM88" s="183"/>
      <c r="AN88" s="183"/>
      <c r="AO88" s="183"/>
      <c r="AP88" s="168"/>
      <c r="AQ88" s="168"/>
      <c r="AR88" s="182"/>
      <c r="AS88" s="183">
        <f t="shared" si="11"/>
        <v>-4.1787025575204953E-3</v>
      </c>
      <c r="AT88" s="183">
        <f>[1]!LIM(AT87+Mode*r0*((1+IntegrationStep/2/Ti+Td/IntegrationStep)*AS88-(1-IntegrationStep/2/Ti+2*Td/IntegrationStep)*AS87+Td/IntegrationStep*AS86))</f>
        <v>0.40420013219848516</v>
      </c>
      <c r="AU88" s="183">
        <f t="shared" si="12"/>
        <v>40.794124671602574</v>
      </c>
      <c r="AW88" s="51"/>
      <c r="AX88" s="51"/>
      <c r="AY88" s="51"/>
      <c r="AZ88" s="51"/>
    </row>
    <row r="89" spans="1:52" s="158" customFormat="1" ht="15" customHeight="1" x14ac:dyDescent="0.3">
      <c r="A89" s="19"/>
      <c r="B89" s="182"/>
      <c r="C89" s="183">
        <f t="shared" si="13"/>
        <v>7.7999999999999883</v>
      </c>
      <c r="D89" s="202">
        <f>15+[1]!STEPLOAD(5)</f>
        <v>20</v>
      </c>
      <c r="E89" s="183">
        <f t="shared" si="15"/>
        <v>41.208394750125194</v>
      </c>
      <c r="F89" s="183">
        <f t="shared" si="16"/>
        <v>0.5</v>
      </c>
      <c r="G89" s="183">
        <f>5</f>
        <v>5</v>
      </c>
      <c r="H89" s="183">
        <f t="shared" si="14"/>
        <v>48.381587478736158</v>
      </c>
      <c r="I89" s="183">
        <f t="shared" si="17"/>
        <v>0.9</v>
      </c>
      <c r="J89" s="183">
        <f>1</f>
        <v>1</v>
      </c>
      <c r="K89" s="183">
        <f t="shared" si="18"/>
        <v>4.1870000000000003</v>
      </c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68"/>
      <c r="AD89" s="19"/>
      <c r="AE89" s="184"/>
      <c r="AF89" s="183">
        <f t="shared" si="19"/>
        <v>-4.0904976284908301E-2</v>
      </c>
      <c r="AG89" s="183"/>
      <c r="AH89" s="183"/>
      <c r="AI89" s="183"/>
      <c r="AJ89" s="183"/>
      <c r="AK89" s="183"/>
      <c r="AL89" s="183"/>
      <c r="AM89" s="183"/>
      <c r="AN89" s="183"/>
      <c r="AO89" s="183"/>
      <c r="AP89" s="168"/>
      <c r="AQ89" s="168"/>
      <c r="AR89" s="182"/>
      <c r="AS89" s="183">
        <f t="shared" si="11"/>
        <v>-4.1427007852261966E-3</v>
      </c>
      <c r="AT89" s="183">
        <f>[1]!LIM(AT88+Mode*r0*((1+IntegrationStep/2/Ti+Td/IntegrationStep)*AS89-(1-IntegrationStep/2/Ti+2*Td/IntegrationStep)*AS88+Td/IntegrationStep*AS87))</f>
        <v>0.40317989565613466</v>
      </c>
      <c r="AU89" s="183">
        <f t="shared" si="12"/>
        <v>40.794124671602574</v>
      </c>
      <c r="AW89" s="51"/>
      <c r="AX89" s="51"/>
      <c r="AY89" s="51"/>
      <c r="AZ89" s="51"/>
    </row>
    <row r="90" spans="1:52" s="158" customFormat="1" ht="15" customHeight="1" x14ac:dyDescent="0.3">
      <c r="A90" s="19"/>
      <c r="B90" s="182"/>
      <c r="C90" s="183">
        <f t="shared" si="13"/>
        <v>7.8999999999999879</v>
      </c>
      <c r="D90" s="202">
        <f>15+[1]!STEPLOAD(5)</f>
        <v>20</v>
      </c>
      <c r="E90" s="183">
        <f t="shared" si="15"/>
        <v>41.204304252496705</v>
      </c>
      <c r="F90" s="183">
        <f t="shared" si="16"/>
        <v>0.5</v>
      </c>
      <c r="G90" s="183">
        <f>5</f>
        <v>5</v>
      </c>
      <c r="H90" s="183">
        <f t="shared" si="14"/>
        <v>48.269715262680194</v>
      </c>
      <c r="I90" s="183">
        <f t="shared" si="17"/>
        <v>0.9</v>
      </c>
      <c r="J90" s="183">
        <f>1</f>
        <v>1</v>
      </c>
      <c r="K90" s="183">
        <f t="shared" si="18"/>
        <v>4.1870000000000003</v>
      </c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68"/>
      <c r="AD90" s="19"/>
      <c r="AE90" s="184"/>
      <c r="AF90" s="183">
        <f t="shared" si="19"/>
        <v>-4.5305336335785817E-2</v>
      </c>
      <c r="AG90" s="183"/>
      <c r="AH90" s="183"/>
      <c r="AI90" s="183"/>
      <c r="AJ90" s="183"/>
      <c r="AK90" s="183"/>
      <c r="AL90" s="183"/>
      <c r="AM90" s="183"/>
      <c r="AN90" s="183"/>
      <c r="AO90" s="183"/>
      <c r="AP90" s="168"/>
      <c r="AQ90" s="168"/>
      <c r="AR90" s="182"/>
      <c r="AS90" s="183">
        <f t="shared" si="11"/>
        <v>-4.1017958089413047E-3</v>
      </c>
      <c r="AT90" s="183">
        <f>[1]!LIM(AT89+Mode*r0*((1+IntegrationStep/2/Ti+Td/IntegrationStep)*AS90-(1-IntegrationStep/2/Ti+2*Td/IntegrationStep)*AS89+Td/IntegrationStep*AS88))</f>
        <v>0.40224762718900164</v>
      </c>
      <c r="AU90" s="183">
        <f t="shared" si="12"/>
        <v>40.794124671602574</v>
      </c>
      <c r="AW90" s="51"/>
      <c r="AX90" s="51"/>
      <c r="AY90" s="51"/>
      <c r="AZ90" s="51"/>
    </row>
    <row r="91" spans="1:52" s="158" customFormat="1" ht="15" customHeight="1" x14ac:dyDescent="0.3">
      <c r="A91" s="19"/>
      <c r="B91" s="182"/>
      <c r="C91" s="183">
        <f t="shared" si="13"/>
        <v>7.9999999999999876</v>
      </c>
      <c r="D91" s="202">
        <f>15+[1]!STEPLOAD(5)</f>
        <v>20</v>
      </c>
      <c r="E91" s="183">
        <f t="shared" si="15"/>
        <v>41.199773718863128</v>
      </c>
      <c r="F91" s="183">
        <f t="shared" si="16"/>
        <v>0.5</v>
      </c>
      <c r="G91" s="183">
        <f>5</f>
        <v>5</v>
      </c>
      <c r="H91" s="183">
        <f t="shared" si="14"/>
        <v>48.167703426749789</v>
      </c>
      <c r="I91" s="183">
        <f t="shared" si="17"/>
        <v>0.9</v>
      </c>
      <c r="J91" s="183">
        <f>1</f>
        <v>1</v>
      </c>
      <c r="K91" s="183">
        <f t="shared" si="18"/>
        <v>4.1870000000000003</v>
      </c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68"/>
      <c r="AD91" s="19"/>
      <c r="AE91" s="184"/>
      <c r="AF91" s="183">
        <f t="shared" si="19"/>
        <v>-4.9237792995707963E-2</v>
      </c>
      <c r="AG91" s="183"/>
      <c r="AH91" s="183"/>
      <c r="AI91" s="183"/>
      <c r="AJ91" s="183"/>
      <c r="AK91" s="183"/>
      <c r="AL91" s="183"/>
      <c r="AM91" s="183"/>
      <c r="AN91" s="183"/>
      <c r="AO91" s="183"/>
      <c r="AP91" s="168"/>
      <c r="AQ91" s="168"/>
      <c r="AR91" s="182"/>
      <c r="AS91" s="183">
        <f t="shared" si="11"/>
        <v>-4.0564904726055314E-3</v>
      </c>
      <c r="AT91" s="183">
        <f>[1]!LIM(AT90+Mode*r0*((1+IntegrationStep/2/Ti+Td/IntegrationStep)*AS91-(1-IntegrationStep/2/Ti+2*Td/IntegrationStep)*AS90+Td/IntegrationStep*AS89))</f>
        <v>0.40139752855624822</v>
      </c>
      <c r="AU91" s="183">
        <f t="shared" si="12"/>
        <v>40.794124671602574</v>
      </c>
      <c r="AW91" s="51"/>
      <c r="AX91" s="51"/>
      <c r="AY91" s="51"/>
      <c r="AZ91" s="51"/>
    </row>
    <row r="92" spans="1:52" s="158" customFormat="1" ht="15" customHeight="1" x14ac:dyDescent="0.3">
      <c r="A92" s="19"/>
      <c r="B92" s="182"/>
      <c r="C92" s="183">
        <f t="shared" si="13"/>
        <v>8.0999999999999872</v>
      </c>
      <c r="D92" s="202">
        <f>15+[1]!STEPLOAD(5)</f>
        <v>20</v>
      </c>
      <c r="E92" s="183">
        <f t="shared" si="15"/>
        <v>41.194849939563554</v>
      </c>
      <c r="F92" s="183">
        <f t="shared" si="16"/>
        <v>0.5</v>
      </c>
      <c r="G92" s="183">
        <f>5</f>
        <v>5</v>
      </c>
      <c r="H92" s="183">
        <f t="shared" si="14"/>
        <v>48.074897233217278</v>
      </c>
      <c r="I92" s="183">
        <f t="shared" si="17"/>
        <v>0.9</v>
      </c>
      <c r="J92" s="183">
        <f>1</f>
        <v>1</v>
      </c>
      <c r="K92" s="183">
        <f t="shared" si="18"/>
        <v>4.1870000000000003</v>
      </c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68"/>
      <c r="AD92" s="19"/>
      <c r="AE92" s="184"/>
      <c r="AF92" s="183">
        <f t="shared" si="19"/>
        <v>-5.2735172609541525E-2</v>
      </c>
      <c r="AG92" s="183"/>
      <c r="AH92" s="183"/>
      <c r="AI92" s="183"/>
      <c r="AJ92" s="183"/>
      <c r="AK92" s="183"/>
      <c r="AL92" s="183"/>
      <c r="AM92" s="183"/>
      <c r="AN92" s="183"/>
      <c r="AO92" s="183"/>
      <c r="AP92" s="168"/>
      <c r="AQ92" s="168"/>
      <c r="AR92" s="182"/>
      <c r="AS92" s="183">
        <f t="shared" si="11"/>
        <v>-4.0072526796097914E-3</v>
      </c>
      <c r="AT92" s="183">
        <f>[1]!LIM(AT91+Mode*r0*((1+IntegrationStep/2/Ti+Td/IntegrationStep)*AS92-(1-IntegrationStep/2/Ti+2*Td/IntegrationStep)*AS91+Td/IntegrationStep*AS90))</f>
        <v>0.40062414361014398</v>
      </c>
      <c r="AU92" s="183">
        <f t="shared" si="12"/>
        <v>40.794124671602574</v>
      </c>
      <c r="AW92" s="51"/>
      <c r="AX92" s="51"/>
      <c r="AY92" s="51"/>
      <c r="AZ92" s="51"/>
    </row>
    <row r="93" spans="1:52" s="158" customFormat="1" ht="15" customHeight="1" x14ac:dyDescent="0.3">
      <c r="A93" s="19"/>
      <c r="B93" s="182"/>
      <c r="C93" s="183">
        <f t="shared" si="13"/>
        <v>8.1999999999999869</v>
      </c>
      <c r="D93" s="202">
        <f>15+[1]!STEPLOAD(5)</f>
        <v>20</v>
      </c>
      <c r="E93" s="183">
        <f t="shared" si="15"/>
        <v>41.189576422302601</v>
      </c>
      <c r="F93" s="183">
        <f t="shared" si="16"/>
        <v>0.5</v>
      </c>
      <c r="G93" s="183">
        <f>5</f>
        <v>5</v>
      </c>
      <c r="H93" s="183">
        <f t="shared" si="14"/>
        <v>47.990680714715708</v>
      </c>
      <c r="I93" s="183">
        <f t="shared" si="17"/>
        <v>0.9</v>
      </c>
      <c r="J93" s="183">
        <f>1</f>
        <v>1</v>
      </c>
      <c r="K93" s="183">
        <f t="shared" si="18"/>
        <v>4.1870000000000003</v>
      </c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68"/>
      <c r="AD93" s="19"/>
      <c r="AE93" s="184"/>
      <c r="AF93" s="183">
        <f t="shared" si="19"/>
        <v>-5.5828306512842207E-2</v>
      </c>
      <c r="AG93" s="183"/>
      <c r="AH93" s="183"/>
      <c r="AI93" s="183"/>
      <c r="AJ93" s="183"/>
      <c r="AK93" s="183"/>
      <c r="AL93" s="183"/>
      <c r="AM93" s="183"/>
      <c r="AN93" s="183"/>
      <c r="AO93" s="183"/>
      <c r="AP93" s="168"/>
      <c r="AQ93" s="168"/>
      <c r="AR93" s="182"/>
      <c r="AS93" s="183">
        <f t="shared" si="11"/>
        <v>-3.9545175070002615E-3</v>
      </c>
      <c r="AT93" s="183">
        <f>[1]!LIM(AT92+Mode*r0*((1+IntegrationStep/2/Ti+Td/IntegrationStep)*AS93-(1-IntegrationStep/2/Ti+2*Td/IntegrationStep)*AS92+Td/IntegrationStep*AS91))</f>
        <v>0.39992233928929755</v>
      </c>
      <c r="AU93" s="183">
        <f t="shared" si="12"/>
        <v>40.794124671602574</v>
      </c>
      <c r="AW93" s="51"/>
      <c r="AX93" s="51"/>
      <c r="AY93" s="51"/>
      <c r="AZ93" s="51"/>
    </row>
    <row r="94" spans="1:52" s="158" customFormat="1" ht="15" customHeight="1" x14ac:dyDescent="0.3">
      <c r="A94" s="19"/>
      <c r="B94" s="182"/>
      <c r="C94" s="183">
        <f t="shared" si="13"/>
        <v>8.2999999999999865</v>
      </c>
      <c r="D94" s="202">
        <f>15+[1]!STEPLOAD(5)</f>
        <v>20</v>
      </c>
      <c r="E94" s="183">
        <f t="shared" si="15"/>
        <v>41.183993591651316</v>
      </c>
      <c r="F94" s="183">
        <f t="shared" si="16"/>
        <v>0.5</v>
      </c>
      <c r="G94" s="183">
        <f>5</f>
        <v>5</v>
      </c>
      <c r="H94" s="183">
        <f t="shared" si="14"/>
        <v>47.914474515520361</v>
      </c>
      <c r="I94" s="183">
        <f t="shared" si="17"/>
        <v>0.9</v>
      </c>
      <c r="J94" s="183">
        <f>1</f>
        <v>1</v>
      </c>
      <c r="K94" s="183">
        <f t="shared" si="18"/>
        <v>4.1870000000000003</v>
      </c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68"/>
      <c r="AD94" s="19"/>
      <c r="AE94" s="184"/>
      <c r="AF94" s="183">
        <f t="shared" si="19"/>
        <v>-5.8546143785703553E-2</v>
      </c>
      <c r="AG94" s="183"/>
      <c r="AH94" s="183"/>
      <c r="AI94" s="183"/>
      <c r="AJ94" s="183"/>
      <c r="AK94" s="183"/>
      <c r="AL94" s="183"/>
      <c r="AM94" s="183"/>
      <c r="AN94" s="183"/>
      <c r="AO94" s="183"/>
      <c r="AP94" s="168"/>
      <c r="AQ94" s="168"/>
      <c r="AR94" s="182"/>
      <c r="AS94" s="183">
        <f t="shared" si="11"/>
        <v>-3.8986892004874108E-3</v>
      </c>
      <c r="AT94" s="183">
        <f>[1]!LIM(AT93+Mode*r0*((1+IntegrationStep/2/Ti+Td/IntegrationStep)*AS94-(1-IntegrationStep/2/Ti+2*Td/IntegrationStep)*AS93+Td/IntegrationStep*AS92))</f>
        <v>0.39928728762933635</v>
      </c>
      <c r="AU94" s="183">
        <f t="shared" si="12"/>
        <v>40.794124671602574</v>
      </c>
      <c r="AW94" s="51"/>
      <c r="AX94" s="51"/>
      <c r="AY94" s="51"/>
      <c r="AZ94" s="51"/>
    </row>
    <row r="95" spans="1:52" s="158" customFormat="1" ht="15" customHeight="1" x14ac:dyDescent="0.3">
      <c r="A95" s="19"/>
      <c r="B95" s="182"/>
      <c r="C95" s="183">
        <f t="shared" si="13"/>
        <v>8.3999999999999861</v>
      </c>
      <c r="D95" s="202">
        <f>15+[1]!STEPLOAD(5)</f>
        <v>20</v>
      </c>
      <c r="E95" s="183">
        <f t="shared" si="15"/>
        <v>41.178138977272745</v>
      </c>
      <c r="F95" s="183">
        <f t="shared" si="16"/>
        <v>0.5</v>
      </c>
      <c r="G95" s="183">
        <f>5</f>
        <v>5</v>
      </c>
      <c r="H95" s="183">
        <f t="shared" si="14"/>
        <v>47.845733848547873</v>
      </c>
      <c r="I95" s="183">
        <f t="shared" si="17"/>
        <v>0.9</v>
      </c>
      <c r="J95" s="183">
        <f>1</f>
        <v>1</v>
      </c>
      <c r="K95" s="183">
        <f t="shared" si="18"/>
        <v>4.1870000000000003</v>
      </c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68"/>
      <c r="AD95" s="19"/>
      <c r="AE95" s="184"/>
      <c r="AF95" s="183">
        <f t="shared" si="19"/>
        <v>-6.091585790434273E-2</v>
      </c>
      <c r="AG95" s="183"/>
      <c r="AH95" s="183"/>
      <c r="AI95" s="183"/>
      <c r="AJ95" s="183"/>
      <c r="AK95" s="183"/>
      <c r="AL95" s="183"/>
      <c r="AM95" s="183"/>
      <c r="AN95" s="183"/>
      <c r="AO95" s="183"/>
      <c r="AP95" s="168"/>
      <c r="AQ95" s="168"/>
      <c r="AR95" s="182"/>
      <c r="AS95" s="183">
        <f t="shared" si="11"/>
        <v>-3.8401430567017057E-3</v>
      </c>
      <c r="AT95" s="183">
        <f>[1]!LIM(AT94+Mode*r0*((1+IntegrationStep/2/Ti+Td/IntegrationStep)*AS95-(1-IntegrationStep/2/Ti+2*Td/IntegrationStep)*AS94+Td/IntegrationStep*AS93))</f>
        <v>0.39871444873789896</v>
      </c>
      <c r="AU95" s="183">
        <f t="shared" si="12"/>
        <v>40.794124671602574</v>
      </c>
      <c r="AW95" s="51"/>
      <c r="AX95" s="51"/>
      <c r="AY95" s="51"/>
      <c r="AZ95" s="51"/>
    </row>
    <row r="96" spans="1:52" s="158" customFormat="1" ht="15" customHeight="1" x14ac:dyDescent="0.3">
      <c r="A96" s="19"/>
      <c r="B96" s="182"/>
      <c r="C96" s="183">
        <f t="shared" si="13"/>
        <v>8.4999999999999858</v>
      </c>
      <c r="D96" s="202">
        <f>15+[1]!STEPLOAD(5)</f>
        <v>20</v>
      </c>
      <c r="E96" s="183">
        <f t="shared" si="15"/>
        <v>41.172047391482309</v>
      </c>
      <c r="F96" s="183">
        <f t="shared" si="16"/>
        <v>0.5</v>
      </c>
      <c r="G96" s="183">
        <f>5</f>
        <v>5</v>
      </c>
      <c r="H96" s="183">
        <f t="shared" si="14"/>
        <v>47.783946562026998</v>
      </c>
      <c r="I96" s="183">
        <f t="shared" si="17"/>
        <v>0.9</v>
      </c>
      <c r="J96" s="183">
        <f>1</f>
        <v>1</v>
      </c>
      <c r="K96" s="183">
        <f t="shared" si="18"/>
        <v>4.1870000000000003</v>
      </c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68"/>
      <c r="AD96" s="19"/>
      <c r="AE96" s="184"/>
      <c r="AF96" s="183">
        <f t="shared" si="19"/>
        <v>-6.2962947611364672E-2</v>
      </c>
      <c r="AG96" s="183"/>
      <c r="AH96" s="183"/>
      <c r="AI96" s="183"/>
      <c r="AJ96" s="183"/>
      <c r="AK96" s="183"/>
      <c r="AL96" s="183"/>
      <c r="AM96" s="183"/>
      <c r="AN96" s="183"/>
      <c r="AO96" s="183"/>
      <c r="AP96" s="168"/>
      <c r="AQ96" s="168"/>
      <c r="AR96" s="182"/>
      <c r="AS96" s="183">
        <f t="shared" si="11"/>
        <v>-3.7792271987973436E-3</v>
      </c>
      <c r="AT96" s="183">
        <f>[1]!LIM(AT95+Mode*r0*((1+IntegrationStep/2/Ti+Td/IntegrationStep)*AS96-(1-IntegrationStep/2/Ti+2*Td/IntegrationStep)*AS95+Td/IntegrationStep*AS94))</f>
        <v>0.39819955468355833</v>
      </c>
      <c r="AU96" s="183">
        <f t="shared" si="12"/>
        <v>40.794124671602574</v>
      </c>
      <c r="AW96" s="51"/>
      <c r="AX96" s="51"/>
      <c r="AY96" s="51"/>
      <c r="AZ96" s="51"/>
    </row>
    <row r="97" spans="1:52" s="158" customFormat="1" ht="15" customHeight="1" x14ac:dyDescent="0.3">
      <c r="A97" s="19"/>
      <c r="B97" s="182"/>
      <c r="C97" s="183">
        <f t="shared" si="13"/>
        <v>8.5999999999999854</v>
      </c>
      <c r="D97" s="202">
        <f>15+[1]!STEPLOAD(5)</f>
        <v>20</v>
      </c>
      <c r="E97" s="183">
        <f t="shared" si="15"/>
        <v>41.165751096721173</v>
      </c>
      <c r="F97" s="183">
        <f t="shared" si="16"/>
        <v>0.5</v>
      </c>
      <c r="G97" s="183">
        <f>5</f>
        <v>5</v>
      </c>
      <c r="H97" s="183">
        <f t="shared" si="14"/>
        <v>47.728631310102813</v>
      </c>
      <c r="I97" s="183">
        <f t="shared" si="17"/>
        <v>0.9</v>
      </c>
      <c r="J97" s="183">
        <f>1</f>
        <v>1</v>
      </c>
      <c r="K97" s="183">
        <f t="shared" si="18"/>
        <v>4.1870000000000003</v>
      </c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68"/>
      <c r="AD97" s="19"/>
      <c r="AE97" s="184"/>
      <c r="AF97" s="183">
        <f t="shared" si="19"/>
        <v>-6.4711332309207226E-2</v>
      </c>
      <c r="AG97" s="183"/>
      <c r="AH97" s="183"/>
      <c r="AI97" s="183"/>
      <c r="AJ97" s="183"/>
      <c r="AK97" s="183"/>
      <c r="AL97" s="183"/>
      <c r="AM97" s="183"/>
      <c r="AN97" s="183"/>
      <c r="AO97" s="183"/>
      <c r="AP97" s="168"/>
      <c r="AQ97" s="168"/>
      <c r="AR97" s="182"/>
      <c r="AS97" s="183">
        <f t="shared" si="11"/>
        <v>-3.7162642511859899E-3</v>
      </c>
      <c r="AT97" s="183">
        <f>[1]!LIM(AT96+Mode*r0*((1+IntegrationStep/2/Ti+Td/IntegrationStep)*AS97-(1-IntegrationStep/2/Ti+2*Td/IntegrationStep)*AS96+Td/IntegrationStep*AS95))</f>
        <v>0.39773859425085678</v>
      </c>
      <c r="AU97" s="183">
        <f t="shared" si="12"/>
        <v>40.794124671602574</v>
      </c>
      <c r="AW97" s="51"/>
      <c r="AX97" s="51"/>
      <c r="AY97" s="51"/>
      <c r="AZ97" s="51"/>
    </row>
    <row r="98" spans="1:52" s="158" customFormat="1" ht="15" customHeight="1" x14ac:dyDescent="0.3">
      <c r="A98" s="19"/>
      <c r="B98" s="182"/>
      <c r="C98" s="183">
        <f t="shared" si="13"/>
        <v>8.6999999999999851</v>
      </c>
      <c r="D98" s="202">
        <f>15+[1]!STEPLOAD(5)</f>
        <v>20</v>
      </c>
      <c r="E98" s="183">
        <f t="shared" si="15"/>
        <v>41.159279963490256</v>
      </c>
      <c r="F98" s="183">
        <f t="shared" si="16"/>
        <v>0.5</v>
      </c>
      <c r="G98" s="183">
        <f>5</f>
        <v>5</v>
      </c>
      <c r="H98" s="183">
        <f t="shared" si="14"/>
        <v>47.679335821932916</v>
      </c>
      <c r="I98" s="183">
        <f t="shared" si="17"/>
        <v>0.9</v>
      </c>
      <c r="J98" s="183">
        <f>1</f>
        <v>1</v>
      </c>
      <c r="K98" s="183">
        <f t="shared" si="18"/>
        <v>4.1870000000000003</v>
      </c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68"/>
      <c r="AD98" s="19"/>
      <c r="AE98" s="184"/>
      <c r="AF98" s="183">
        <f t="shared" si="19"/>
        <v>-6.6183442265451475E-2</v>
      </c>
      <c r="AG98" s="183"/>
      <c r="AH98" s="183"/>
      <c r="AI98" s="183"/>
      <c r="AJ98" s="183"/>
      <c r="AK98" s="183"/>
      <c r="AL98" s="183"/>
      <c r="AM98" s="183"/>
      <c r="AN98" s="183"/>
      <c r="AO98" s="183"/>
      <c r="AP98" s="168"/>
      <c r="AQ98" s="168"/>
      <c r="AR98" s="182"/>
      <c r="AS98" s="183">
        <f t="shared" si="11"/>
        <v>-3.6515529188768168E-3</v>
      </c>
      <c r="AT98" s="183">
        <f>[1]!LIM(AT97+Mode*r0*((1+IntegrationStep/2/Ti+Td/IntegrationStep)*AS98-(1-IntegrationStep/2/Ti+2*Td/IntegrationStep)*AS97+Td/IntegrationStep*AS96))</f>
        <v>0.39732779851610761</v>
      </c>
      <c r="AU98" s="183">
        <f t="shared" si="12"/>
        <v>40.794124671602574</v>
      </c>
      <c r="AW98" s="51"/>
      <c r="AX98" s="51"/>
      <c r="AY98" s="51"/>
      <c r="AZ98" s="51"/>
    </row>
    <row r="99" spans="1:52" s="158" customFormat="1" ht="15" customHeight="1" x14ac:dyDescent="0.3">
      <c r="A99" s="19"/>
      <c r="B99" s="182"/>
      <c r="C99" s="183">
        <f t="shared" si="13"/>
        <v>8.7999999999999847</v>
      </c>
      <c r="D99" s="202">
        <f>15+[1]!STEPLOAD(5)</f>
        <v>20</v>
      </c>
      <c r="E99" s="183">
        <f t="shared" si="15"/>
        <v>41.152661619263711</v>
      </c>
      <c r="F99" s="183">
        <f t="shared" si="16"/>
        <v>0.5</v>
      </c>
      <c r="G99" s="183">
        <f>5</f>
        <v>5</v>
      </c>
      <c r="H99" s="183">
        <f t="shared" si="14"/>
        <v>47.635635264112253</v>
      </c>
      <c r="I99" s="183">
        <f t="shared" si="17"/>
        <v>0.9</v>
      </c>
      <c r="J99" s="183">
        <f>1</f>
        <v>1</v>
      </c>
      <c r="K99" s="183">
        <f t="shared" si="18"/>
        <v>4.1870000000000003</v>
      </c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68"/>
      <c r="AD99" s="19"/>
      <c r="AE99" s="184"/>
      <c r="AF99" s="183">
        <f t="shared" si="19"/>
        <v>-6.7400303903871528E-2</v>
      </c>
      <c r="AG99" s="183"/>
      <c r="AH99" s="183"/>
      <c r="AI99" s="183"/>
      <c r="AJ99" s="183"/>
      <c r="AK99" s="183"/>
      <c r="AL99" s="183"/>
      <c r="AM99" s="183"/>
      <c r="AN99" s="183"/>
      <c r="AO99" s="183"/>
      <c r="AP99" s="168"/>
      <c r="AQ99" s="168"/>
      <c r="AR99" s="182"/>
      <c r="AS99" s="183">
        <f t="shared" si="11"/>
        <v>-3.5853694766113621E-3</v>
      </c>
      <c r="AT99" s="183">
        <f>[1]!LIM(AT98+Mode*r0*((1+IntegrationStep/2/Ti+Td/IntegrationStep)*AS99-(1-IntegrationStep/2/Ti+2*Td/IntegrationStep)*AS98+Td/IntegrationStep*AS97))</f>
        <v>0.39696362720093542</v>
      </c>
      <c r="AU99" s="183">
        <f t="shared" si="12"/>
        <v>40.794124671602574</v>
      </c>
      <c r="AW99" s="51"/>
      <c r="AX99" s="51"/>
      <c r="AY99" s="51"/>
      <c r="AZ99" s="51"/>
    </row>
    <row r="100" spans="1:52" s="158" customFormat="1" ht="15" customHeight="1" x14ac:dyDescent="0.3">
      <c r="A100" s="19"/>
      <c r="B100" s="182"/>
      <c r="C100" s="183">
        <f t="shared" si="13"/>
        <v>8.8999999999999844</v>
      </c>
      <c r="D100" s="202">
        <f>15+[1]!STEPLOAD(5)</f>
        <v>20</v>
      </c>
      <c r="E100" s="183">
        <f t="shared" si="15"/>
        <v>41.145921588873321</v>
      </c>
      <c r="F100" s="183">
        <f t="shared" si="16"/>
        <v>0.5</v>
      </c>
      <c r="G100" s="183">
        <f>5</f>
        <v>5</v>
      </c>
      <c r="H100" s="183">
        <f t="shared" si="14"/>
        <v>47.597130691529586</v>
      </c>
      <c r="I100" s="183">
        <f t="shared" si="17"/>
        <v>0.9</v>
      </c>
      <c r="J100" s="183">
        <f>1</f>
        <v>1</v>
      </c>
      <c r="K100" s="183">
        <f t="shared" si="18"/>
        <v>4.1870000000000003</v>
      </c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68"/>
      <c r="AD100" s="19"/>
      <c r="AE100" s="184"/>
      <c r="AF100" s="183">
        <f t="shared" si="19"/>
        <v>-6.8381620440872926E-2</v>
      </c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68"/>
      <c r="AQ100" s="168"/>
      <c r="AR100" s="182"/>
      <c r="AS100" s="183">
        <f t="shared" si="11"/>
        <v>-3.5179691727074669E-3</v>
      </c>
      <c r="AT100" s="183">
        <f>[1]!LIM(AT99+Mode*r0*((1+IntegrationStep/2/Ti+Td/IntegrationStep)*AS100-(1-IntegrationStep/2/Ti+2*Td/IntegrationStep)*AS99+Td/IntegrationStep*AS98))</f>
        <v>0.39664275576274655</v>
      </c>
      <c r="AU100" s="183">
        <f t="shared" si="12"/>
        <v>40.794124671602574</v>
      </c>
      <c r="AW100" s="51"/>
      <c r="AX100" s="51"/>
      <c r="AY100" s="51"/>
      <c r="AZ100" s="51"/>
    </row>
    <row r="101" spans="1:52" s="158" customFormat="1" ht="15" customHeight="1" x14ac:dyDescent="0.3">
      <c r="A101" s="19"/>
      <c r="B101" s="182"/>
      <c r="C101" s="183">
        <f t="shared" si="13"/>
        <v>8.999999999999984</v>
      </c>
      <c r="D101" s="202">
        <f>15+[1]!STEPLOAD(5)</f>
        <v>20</v>
      </c>
      <c r="E101" s="183">
        <f t="shared" si="15"/>
        <v>41.139083426829231</v>
      </c>
      <c r="F101" s="183">
        <f t="shared" si="16"/>
        <v>0.5</v>
      </c>
      <c r="G101" s="183">
        <f>5</f>
        <v>5</v>
      </c>
      <c r="H101" s="183">
        <f t="shared" si="14"/>
        <v>47.5634475820113</v>
      </c>
      <c r="I101" s="183">
        <f t="shared" si="17"/>
        <v>0.9</v>
      </c>
      <c r="J101" s="183">
        <f>1</f>
        <v>1</v>
      </c>
      <c r="K101" s="183">
        <f t="shared" si="18"/>
        <v>4.1870000000000003</v>
      </c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68"/>
      <c r="AD101" s="19"/>
      <c r="AE101" s="184"/>
      <c r="AF101" s="183">
        <f t="shared" si="19"/>
        <v>-6.9145848113533859E-2</v>
      </c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68"/>
      <c r="AQ101" s="168"/>
      <c r="AR101" s="182"/>
      <c r="AS101" s="183">
        <f t="shared" si="11"/>
        <v>-3.4495875522665641E-3</v>
      </c>
      <c r="AT101" s="183">
        <f>[1]!LIM(AT100+Mode*r0*((1+IntegrationStep/2/Ti+Td/IntegrationStep)*AS101-(1-IntegrationStep/2/Ti+2*Td/IntegrationStep)*AS100+Td/IntegrationStep*AS99))</f>
        <v>0.39636206318342748</v>
      </c>
      <c r="AU101" s="183">
        <f t="shared" si="12"/>
        <v>40.794124671602574</v>
      </c>
      <c r="AW101" s="51"/>
      <c r="AX101" s="51"/>
      <c r="AY101" s="51"/>
      <c r="AZ101" s="51"/>
    </row>
    <row r="102" spans="1:52" s="158" customFormat="1" ht="15" customHeight="1" x14ac:dyDescent="0.3">
      <c r="A102" s="19"/>
      <c r="B102" s="182"/>
      <c r="C102" s="183">
        <f t="shared" si="13"/>
        <v>9.0999999999999837</v>
      </c>
      <c r="D102" s="202">
        <f>15+[1]!STEPLOAD(5)</f>
        <v>20</v>
      </c>
      <c r="E102" s="183">
        <f t="shared" si="15"/>
        <v>41.132168842017876</v>
      </c>
      <c r="F102" s="183">
        <f t="shared" si="16"/>
        <v>0.5</v>
      </c>
      <c r="G102" s="183">
        <f>5</f>
        <v>5</v>
      </c>
      <c r="H102" s="183">
        <f t="shared" si="14"/>
        <v>47.534234450346254</v>
      </c>
      <c r="I102" s="183">
        <f t="shared" si="17"/>
        <v>0.9</v>
      </c>
      <c r="J102" s="183">
        <f>1</f>
        <v>1</v>
      </c>
      <c r="K102" s="183">
        <f t="shared" si="18"/>
        <v>4.1870000000000003</v>
      </c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68"/>
      <c r="AD102" s="19"/>
      <c r="AE102" s="184"/>
      <c r="AF102" s="183">
        <f t="shared" si="19"/>
        <v>-6.9710268232758832E-2</v>
      </c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68"/>
      <c r="AQ102" s="168"/>
      <c r="AR102" s="182"/>
      <c r="AS102" s="183">
        <f t="shared" si="11"/>
        <v>-3.3804417041530142E-3</v>
      </c>
      <c r="AT102" s="183">
        <f>[1]!LIM(AT101+Mode*r0*((1+IntegrationStep/2/Ti+Td/IntegrationStep)*AS102-(1-IntegrationStep/2/Ti+2*Td/IntegrationStep)*AS101+Td/IntegrationStep*AS100))</f>
        <v>0.39611862041955209</v>
      </c>
      <c r="AU102" s="183">
        <f t="shared" si="12"/>
        <v>40.794124671602574</v>
      </c>
      <c r="AW102" s="51"/>
      <c r="AX102" s="51"/>
      <c r="AY102" s="51"/>
      <c r="AZ102" s="51"/>
    </row>
    <row r="103" spans="1:52" s="158" customFormat="1" ht="15" customHeight="1" x14ac:dyDescent="0.3">
      <c r="A103" s="19"/>
      <c r="B103" s="182"/>
      <c r="C103" s="183">
        <f t="shared" si="13"/>
        <v>9.1999999999999833</v>
      </c>
      <c r="D103" s="202">
        <f>15+[1]!STEPLOAD(5)</f>
        <v>20</v>
      </c>
      <c r="E103" s="183">
        <f t="shared" si="15"/>
        <v>41.125197815194603</v>
      </c>
      <c r="F103" s="183">
        <f t="shared" si="16"/>
        <v>0.5</v>
      </c>
      <c r="G103" s="183">
        <f>5</f>
        <v>5</v>
      </c>
      <c r="H103" s="183">
        <f t="shared" si="14"/>
        <v>47.509161537513506</v>
      </c>
      <c r="I103" s="183">
        <f t="shared" si="17"/>
        <v>0.9</v>
      </c>
      <c r="J103" s="183">
        <f>1</f>
        <v>1</v>
      </c>
      <c r="K103" s="183">
        <f t="shared" si="18"/>
        <v>4.1870000000000003</v>
      </c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68"/>
      <c r="AD103" s="19"/>
      <c r="AE103" s="184"/>
      <c r="AF103" s="183">
        <f t="shared" si="19"/>
        <v>-7.0091055282911263E-2</v>
      </c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68"/>
      <c r="AQ103" s="168"/>
      <c r="AR103" s="182"/>
      <c r="AS103" s="183">
        <f t="shared" si="11"/>
        <v>-3.3107314359202889E-3</v>
      </c>
      <c r="AT103" s="183">
        <f>[1]!LIM(AT102+Mode*r0*((1+IntegrationStep/2/Ti+Td/IntegrationStep)*AS103-(1-IntegrationStep/2/Ti+2*Td/IntegrationStep)*AS102+Td/IntegrationStep*AS101))</f>
        <v>0.39590967947927924</v>
      </c>
      <c r="AU103" s="183">
        <f t="shared" si="12"/>
        <v>40.794124671602574</v>
      </c>
      <c r="AW103" s="51"/>
      <c r="AX103" s="51"/>
      <c r="AY103" s="51"/>
      <c r="AZ103" s="51"/>
    </row>
    <row r="104" spans="1:52" s="158" customFormat="1" ht="15" customHeight="1" x14ac:dyDescent="0.3">
      <c r="A104" s="19"/>
      <c r="B104" s="182"/>
      <c r="C104" s="183">
        <f t="shared" si="13"/>
        <v>9.2999999999999829</v>
      </c>
      <c r="D104" s="202">
        <f>15+[1]!STEPLOAD(5)</f>
        <v>20</v>
      </c>
      <c r="E104" s="183">
        <f t="shared" si="15"/>
        <v>41.118188709666313</v>
      </c>
      <c r="F104" s="183">
        <f t="shared" si="16"/>
        <v>0.5</v>
      </c>
      <c r="G104" s="183">
        <f>5</f>
        <v>5</v>
      </c>
      <c r="H104" s="183">
        <f t="shared" si="14"/>
        <v>47.487919571150186</v>
      </c>
      <c r="I104" s="183">
        <f t="shared" si="17"/>
        <v>0.9</v>
      </c>
      <c r="J104" s="183">
        <f>1</f>
        <v>1</v>
      </c>
      <c r="K104" s="183">
        <f t="shared" si="18"/>
        <v>4.1870000000000003</v>
      </c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68"/>
      <c r="AD104" s="19"/>
      <c r="AE104" s="184"/>
      <c r="AF104" s="183">
        <f t="shared" si="19"/>
        <v>-7.0303341277824671E-2</v>
      </c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68"/>
      <c r="AQ104" s="168"/>
      <c r="AR104" s="182"/>
      <c r="AS104" s="183">
        <f t="shared" si="11"/>
        <v>-3.2406403806373874E-3</v>
      </c>
      <c r="AT104" s="183">
        <f>[1]!LIM(AT103+Mode*r0*((1+IntegrationStep/2/Ti+Td/IntegrationStep)*AS104-(1-IntegrationStep/2/Ti+2*Td/IntegrationStep)*AS103+Td/IntegrationStep*AS102))</f>
        <v>0.39573266309291821</v>
      </c>
      <c r="AU104" s="183">
        <f t="shared" si="12"/>
        <v>40.794124671602574</v>
      </c>
      <c r="AW104" s="51"/>
      <c r="AX104" s="51"/>
      <c r="AY104" s="51"/>
      <c r="AZ104" s="51"/>
    </row>
    <row r="105" spans="1:52" s="158" customFormat="1" ht="15" customHeight="1" x14ac:dyDescent="0.3">
      <c r="A105" s="19"/>
      <c r="B105" s="182"/>
      <c r="C105" s="183">
        <f t="shared" si="13"/>
        <v>9.3999999999999826</v>
      </c>
      <c r="D105" s="202">
        <f>15+[1]!STEPLOAD(5)</f>
        <v>20</v>
      </c>
      <c r="E105" s="183">
        <f t="shared" si="15"/>
        <v>41.11115837553853</v>
      </c>
      <c r="F105" s="183">
        <f t="shared" si="16"/>
        <v>0.5</v>
      </c>
      <c r="G105" s="183">
        <f>5</f>
        <v>5</v>
      </c>
      <c r="H105" s="183">
        <f t="shared" si="14"/>
        <v>47.470218593500363</v>
      </c>
      <c r="I105" s="183">
        <f t="shared" si="17"/>
        <v>0.9</v>
      </c>
      <c r="J105" s="183">
        <f>1</f>
        <v>1</v>
      </c>
      <c r="K105" s="183">
        <f t="shared" si="18"/>
        <v>4.1870000000000003</v>
      </c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68"/>
      <c r="AD105" s="19"/>
      <c r="AE105" s="184"/>
      <c r="AF105" s="183">
        <f t="shared" si="19"/>
        <v>-7.0361276572227904E-2</v>
      </c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68"/>
      <c r="AQ105" s="168"/>
      <c r="AR105" s="182"/>
      <c r="AS105" s="183">
        <f t="shared" si="11"/>
        <v>-3.1703370393595521E-3</v>
      </c>
      <c r="AT105" s="183">
        <f>[1]!LIM(AT104+Mode*r0*((1+IntegrationStep/2/Ti+Td/IntegrationStep)*AS105-(1-IntegrationStep/2/Ti+2*Td/IntegrationStep)*AS104+Td/IntegrationStep*AS103))</f>
        <v>0.39558515494583635</v>
      </c>
      <c r="AU105" s="183">
        <f t="shared" si="12"/>
        <v>40.794124671602574</v>
      </c>
      <c r="AW105" s="51"/>
      <c r="AX105" s="51"/>
      <c r="AY105" s="51"/>
      <c r="AZ105" s="51"/>
    </row>
    <row r="106" spans="1:52" s="158" customFormat="1" ht="15" customHeight="1" x14ac:dyDescent="0.3">
      <c r="A106" s="19"/>
      <c r="B106" s="182"/>
      <c r="C106" s="183">
        <f t="shared" si="13"/>
        <v>9.4999999999999822</v>
      </c>
      <c r="D106" s="202">
        <f>15+[1]!STEPLOAD(5)</f>
        <v>20</v>
      </c>
      <c r="E106" s="183">
        <f t="shared" si="15"/>
        <v>41.104122247881307</v>
      </c>
      <c r="F106" s="183">
        <f t="shared" si="16"/>
        <v>0.5</v>
      </c>
      <c r="G106" s="183">
        <f>5</f>
        <v>5</v>
      </c>
      <c r="H106" s="183">
        <f t="shared" si="14"/>
        <v>47.455786853282063</v>
      </c>
      <c r="I106" s="183">
        <f t="shared" si="17"/>
        <v>0.9</v>
      </c>
      <c r="J106" s="183">
        <f>1</f>
        <v>1</v>
      </c>
      <c r="K106" s="183">
        <f t="shared" si="18"/>
        <v>4.1870000000000003</v>
      </c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68"/>
      <c r="AD106" s="19"/>
      <c r="AE106" s="184"/>
      <c r="AF106" s="183">
        <f t="shared" si="19"/>
        <v>-7.0278087317203752E-2</v>
      </c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68"/>
      <c r="AQ106" s="168"/>
      <c r="AR106" s="182"/>
      <c r="AS106" s="183">
        <f t="shared" si="11"/>
        <v>-3.0999757627873238E-3</v>
      </c>
      <c r="AT106" s="183">
        <f>[1]!LIM(AT105+Mode*r0*((1+IntegrationStep/2/Ti+Td/IntegrationStep)*AS106-(1-IntegrationStep/2/Ti+2*Td/IntegrationStep)*AS105+Td/IntegrationStep*AS104))</f>
        <v>0.39546489044401723</v>
      </c>
      <c r="AU106" s="183">
        <f t="shared" si="12"/>
        <v>40.794124671602574</v>
      </c>
      <c r="AW106" s="51"/>
      <c r="AX106" s="51"/>
      <c r="AY106" s="51"/>
      <c r="AZ106" s="51"/>
    </row>
    <row r="107" spans="1:52" s="158" customFormat="1" ht="15" customHeight="1" x14ac:dyDescent="0.3">
      <c r="A107" s="19"/>
      <c r="B107" s="182"/>
      <c r="C107" s="183">
        <f t="shared" si="13"/>
        <v>9.5999999999999819</v>
      </c>
      <c r="D107" s="202">
        <f>15+[1]!STEPLOAD(5)</f>
        <v>20</v>
      </c>
      <c r="E107" s="183">
        <f t="shared" si="15"/>
        <v>41.097094439149586</v>
      </c>
      <c r="F107" s="183">
        <f t="shared" si="16"/>
        <v>0.5</v>
      </c>
      <c r="G107" s="183">
        <f>5</f>
        <v>5</v>
      </c>
      <c r="H107" s="183">
        <f t="shared" si="14"/>
        <v>47.44436975809225</v>
      </c>
      <c r="I107" s="183">
        <f t="shared" si="17"/>
        <v>0.9</v>
      </c>
      <c r="J107" s="183">
        <f>1</f>
        <v>1</v>
      </c>
      <c r="K107" s="183">
        <f t="shared" si="18"/>
        <v>4.1870000000000003</v>
      </c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68"/>
      <c r="AD107" s="19"/>
      <c r="AE107" s="184"/>
      <c r="AF107" s="183">
        <f t="shared" si="19"/>
        <v>-7.0066129738554306E-2</v>
      </c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68"/>
      <c r="AQ107" s="168"/>
      <c r="AR107" s="182"/>
      <c r="AS107" s="183">
        <f t="shared" si="11"/>
        <v>-3.0296976754701178E-3</v>
      </c>
      <c r="AT107" s="183">
        <f>[1]!LIM(AT106+Mode*r0*((1+IntegrationStep/2/Ti+Td/IntegrationStep)*AS107-(1-IntegrationStep/2/Ti+2*Td/IntegrationStep)*AS106+Td/IntegrationStep*AS105))</f>
        <v>0.39536974798410207</v>
      </c>
      <c r="AU107" s="183">
        <f t="shared" si="12"/>
        <v>40.794124671602574</v>
      </c>
      <c r="AW107" s="51"/>
      <c r="AX107" s="51"/>
      <c r="AY107" s="51"/>
      <c r="AZ107" s="51"/>
    </row>
    <row r="108" spans="1:52" s="158" customFormat="1" ht="15" customHeight="1" x14ac:dyDescent="0.3">
      <c r="A108" s="19"/>
      <c r="B108" s="182"/>
      <c r="C108" s="183">
        <f t="shared" si="13"/>
        <v>9.6999999999999815</v>
      </c>
      <c r="D108" s="202">
        <f>15+[1]!STEPLOAD(5)</f>
        <v>20</v>
      </c>
      <c r="E108" s="183">
        <f t="shared" si="15"/>
        <v>41.090087826175733</v>
      </c>
      <c r="F108" s="183">
        <f t="shared" si="16"/>
        <v>0.5</v>
      </c>
      <c r="G108" s="183">
        <f>5</f>
        <v>5</v>
      </c>
      <c r="H108" s="183">
        <f t="shared" si="14"/>
        <v>47.435728884144574</v>
      </c>
      <c r="I108" s="183">
        <f t="shared" si="17"/>
        <v>0.9</v>
      </c>
      <c r="J108" s="183">
        <f>1</f>
        <v>1</v>
      </c>
      <c r="K108" s="183">
        <f t="shared" si="18"/>
        <v>4.1870000000000003</v>
      </c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68"/>
      <c r="AD108" s="19"/>
      <c r="AE108" s="184"/>
      <c r="AF108" s="183">
        <f t="shared" si="19"/>
        <v>-6.9736941407632091E-2</v>
      </c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68"/>
      <c r="AQ108" s="168"/>
      <c r="AR108" s="182"/>
      <c r="AS108" s="183">
        <f t="shared" si="11"/>
        <v>-2.9596315457315826E-3</v>
      </c>
      <c r="AT108" s="183">
        <f>[1]!LIM(AT107+Mode*r0*((1+IntegrationStep/2/Ti+Td/IntegrationStep)*AS108-(1-IntegrationStep/2/Ti+2*Td/IntegrationStep)*AS107+Td/IntegrationStep*AS106))</f>
        <v>0.39529774070120477</v>
      </c>
      <c r="AU108" s="183">
        <f t="shared" si="12"/>
        <v>40.794124671602574</v>
      </c>
      <c r="AW108" s="51"/>
      <c r="AX108" s="51"/>
      <c r="AY108" s="51"/>
      <c r="AZ108" s="51"/>
    </row>
    <row r="109" spans="1:52" s="158" customFormat="1" ht="15" customHeight="1" x14ac:dyDescent="0.3">
      <c r="A109" s="19"/>
      <c r="B109" s="182"/>
      <c r="C109" s="183">
        <f t="shared" si="13"/>
        <v>9.7999999999999812</v>
      </c>
      <c r="D109" s="202">
        <f>15+[1]!STEPLOAD(5)</f>
        <v>20</v>
      </c>
      <c r="E109" s="183">
        <f t="shared" si="15"/>
        <v>41.083114132034972</v>
      </c>
      <c r="F109" s="183">
        <f t="shared" si="16"/>
        <v>0.5</v>
      </c>
      <c r="G109" s="183">
        <f>5</f>
        <v>5</v>
      </c>
      <c r="H109" s="183">
        <f t="shared" si="14"/>
        <v>47.429641040302023</v>
      </c>
      <c r="I109" s="183">
        <f t="shared" si="17"/>
        <v>0.9</v>
      </c>
      <c r="J109" s="183">
        <f>1</f>
        <v>1</v>
      </c>
      <c r="K109" s="183">
        <f t="shared" si="18"/>
        <v>4.1870000000000003</v>
      </c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68"/>
      <c r="AD109" s="19"/>
      <c r="AE109" s="184"/>
      <c r="AF109" s="183">
        <f t="shared" si="19"/>
        <v>-6.9301289665316457E-2</v>
      </c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68"/>
      <c r="AQ109" s="168"/>
      <c r="AR109" s="182"/>
      <c r="AS109" s="183">
        <f t="shared" si="11"/>
        <v>-2.8898946043239703E-3</v>
      </c>
      <c r="AT109" s="183">
        <f>[1]!LIM(AT108+Mode*r0*((1+IntegrationStep/2/Ti+Td/IntegrationStep)*AS109-(1-IntegrationStep/2/Ti+2*Td/IntegrationStep)*AS108+Td/IntegrationStep*AS107))</f>
        <v>0.39524700866918355</v>
      </c>
      <c r="AU109" s="183">
        <f t="shared" si="12"/>
        <v>40.794124671602574</v>
      </c>
      <c r="AW109" s="51"/>
      <c r="AX109" s="51"/>
      <c r="AY109" s="51"/>
      <c r="AZ109" s="51"/>
    </row>
    <row r="110" spans="1:52" s="158" customFormat="1" ht="15" customHeight="1" x14ac:dyDescent="0.3">
      <c r="A110" s="19"/>
      <c r="B110" s="182"/>
      <c r="C110" s="183">
        <f t="shared" si="13"/>
        <v>9.8999999999999808</v>
      </c>
      <c r="D110" s="202">
        <f>15+[1]!STEPLOAD(5)</f>
        <v>20</v>
      </c>
      <c r="E110" s="183">
        <f t="shared" si="15"/>
        <v>41.076184003068441</v>
      </c>
      <c r="F110" s="183">
        <f t="shared" si="16"/>
        <v>0.5</v>
      </c>
      <c r="G110" s="183">
        <f>5</f>
        <v>5</v>
      </c>
      <c r="H110" s="183">
        <f t="shared" si="14"/>
        <v>47.425897383522461</v>
      </c>
      <c r="I110" s="183">
        <f t="shared" si="17"/>
        <v>0.9</v>
      </c>
      <c r="J110" s="183">
        <f>1</f>
        <v>1</v>
      </c>
      <c r="K110" s="183">
        <f t="shared" si="18"/>
        <v>4.1870000000000003</v>
      </c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68"/>
      <c r="AD110" s="19"/>
      <c r="AE110" s="184"/>
      <c r="AF110" s="183">
        <f t="shared" si="19"/>
        <v>-6.8769217351495993E-2</v>
      </c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68"/>
      <c r="AQ110" s="168"/>
      <c r="AR110" s="182"/>
      <c r="AS110" s="183">
        <f t="shared" si="11"/>
        <v>-2.820593314658666E-3</v>
      </c>
      <c r="AT110" s="183">
        <f>[1]!LIM(AT109+Mode*r0*((1+IntegrationStep/2/Ti+Td/IntegrationStep)*AS110-(1-IntegrationStep/2/Ti+2*Td/IntegrationStep)*AS109+Td/IntegrationStep*AS108))</f>
        <v>0.39521581152935387</v>
      </c>
      <c r="AU110" s="183">
        <f t="shared" si="12"/>
        <v>40.794124671602574</v>
      </c>
      <c r="AW110" s="51"/>
      <c r="AX110" s="51"/>
      <c r="AY110" s="51"/>
      <c r="AZ110" s="51"/>
    </row>
    <row r="111" spans="1:52" s="158" customFormat="1" ht="15" customHeight="1" x14ac:dyDescent="0.3">
      <c r="A111" s="19"/>
      <c r="B111" s="182"/>
      <c r="C111" s="183">
        <f t="shared" si="13"/>
        <v>9.9999999999999805</v>
      </c>
      <c r="D111" s="202">
        <f>15+[1]!STEPLOAD(5)</f>
        <v>20</v>
      </c>
      <c r="E111" s="183">
        <f t="shared" si="15"/>
        <v>41.069307081333292</v>
      </c>
      <c r="F111" s="183">
        <f t="shared" si="16"/>
        <v>0.5</v>
      </c>
      <c r="G111" s="183">
        <f>5</f>
        <v>5</v>
      </c>
      <c r="H111" s="183">
        <f t="shared" si="14"/>
        <v>47.424302582985916</v>
      </c>
      <c r="I111" s="183">
        <f t="shared" si="17"/>
        <v>0.9</v>
      </c>
      <c r="J111" s="183">
        <f>1</f>
        <v>1</v>
      </c>
      <c r="K111" s="183">
        <f t="shared" si="18"/>
        <v>4.1870000000000003</v>
      </c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68"/>
      <c r="AD111" s="19"/>
      <c r="AE111" s="184"/>
      <c r="AF111" s="183">
        <f t="shared" si="19"/>
        <v>-6.8150085984424624E-2</v>
      </c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68"/>
      <c r="AQ111" s="168"/>
      <c r="AR111" s="182"/>
      <c r="AS111" s="183">
        <f t="shared" si="11"/>
        <v>-2.7518240973071783E-3</v>
      </c>
      <c r="AT111" s="183">
        <f>[1]!LIM(AT110+Mode*r0*((1+IntegrationStep/2/Ti+Td/IntegrationStep)*AS111-(1-IntegrationStep/2/Ti+2*Td/IntegrationStep)*AS110+Td/IntegrationStep*AS109))</f>
        <v>0.39520252152488261</v>
      </c>
      <c r="AU111" s="183">
        <f t="shared" si="12"/>
        <v>40.794124671602574</v>
      </c>
      <c r="AW111" s="51"/>
      <c r="AX111" s="51"/>
      <c r="AY111" s="51"/>
      <c r="AZ111" s="51"/>
    </row>
    <row r="112" spans="1:52" s="158" customFormat="1" ht="15" customHeight="1" x14ac:dyDescent="0.3">
      <c r="A112" s="19"/>
      <c r="B112" s="182"/>
      <c r="C112" s="183">
        <f t="shared" si="13"/>
        <v>10.09999999999998</v>
      </c>
      <c r="D112" s="202">
        <f>15+[1]!STEPLOAD(5)</f>
        <v>20</v>
      </c>
      <c r="E112" s="183">
        <f t="shared" si="15"/>
        <v>41.062492072734848</v>
      </c>
      <c r="F112" s="183">
        <f t="shared" si="16"/>
        <v>0.5</v>
      </c>
      <c r="G112" s="183">
        <f>5</f>
        <v>5</v>
      </c>
      <c r="H112" s="183">
        <f t="shared" si="14"/>
        <v>47.424674030313739</v>
      </c>
      <c r="I112" s="183">
        <f t="shared" si="17"/>
        <v>0.9</v>
      </c>
      <c r="J112" s="183">
        <f>1</f>
        <v>1</v>
      </c>
      <c r="K112" s="183">
        <f t="shared" si="18"/>
        <v>4.1870000000000003</v>
      </c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68"/>
      <c r="AD112" s="19"/>
      <c r="AE112" s="184"/>
      <c r="AF112" s="183">
        <f t="shared" si="19"/>
        <v>-6.7452616526775255E-2</v>
      </c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68"/>
      <c r="AQ112" s="168"/>
      <c r="AR112" s="182"/>
      <c r="AS112" s="183">
        <f t="shared" si="11"/>
        <v>-2.6836740113227366E-3</v>
      </c>
      <c r="AT112" s="183">
        <f>[1]!LIM(AT111+Mode*r0*((1+IntegrationStep/2/Ti+Td/IntegrationStep)*AS112-(1-IntegrationStep/2/Ti+2*Td/IntegrationStep)*AS111+Td/IntegrationStep*AS110))</f>
        <v>0.39520561691928113</v>
      </c>
      <c r="AU112" s="183">
        <f t="shared" si="12"/>
        <v>40.794124671602574</v>
      </c>
      <c r="AW112" s="51"/>
      <c r="AX112" s="51"/>
      <c r="AY112" s="51"/>
      <c r="AZ112" s="51"/>
    </row>
    <row r="113" spans="1:52" s="158" customFormat="1" ht="15" customHeight="1" x14ac:dyDescent="0.3">
      <c r="A113" s="19"/>
      <c r="B113" s="182"/>
      <c r="C113" s="183">
        <f t="shared" si="13"/>
        <v>10.19999999999998</v>
      </c>
      <c r="D113" s="202">
        <f>15+[1]!STEPLOAD(5)</f>
        <v>20</v>
      </c>
      <c r="E113" s="183">
        <f t="shared" si="15"/>
        <v>41.055746811082173</v>
      </c>
      <c r="F113" s="183">
        <f t="shared" si="16"/>
        <v>0.5</v>
      </c>
      <c r="G113" s="183">
        <f>5</f>
        <v>5</v>
      </c>
      <c r="H113" s="183">
        <f t="shared" si="14"/>
        <v>47.426841093424216</v>
      </c>
      <c r="I113" s="183">
        <f t="shared" si="17"/>
        <v>0.9</v>
      </c>
      <c r="J113" s="183">
        <f>1</f>
        <v>1</v>
      </c>
      <c r="K113" s="183">
        <f t="shared" si="18"/>
        <v>4.1870000000000003</v>
      </c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68"/>
      <c r="AD113" s="19"/>
      <c r="AE113" s="184"/>
      <c r="AF113" s="183">
        <f t="shared" si="19"/>
        <v>-6.6684927868103205E-2</v>
      </c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68"/>
      <c r="AQ113" s="168"/>
      <c r="AR113" s="182"/>
      <c r="AS113" s="183">
        <f t="shared" si="11"/>
        <v>-2.6162213947959856E-3</v>
      </c>
      <c r="AT113" s="183">
        <f>[1]!LIM(AT112+Mode*r0*((1+IntegrationStep/2/Ti+Td/IntegrationStep)*AS113-(1-IntegrationStep/2/Ti+2*Td/IntegrationStep)*AS112+Td/IntegrationStep*AS111))</f>
        <v>0.39522367577853512</v>
      </c>
      <c r="AU113" s="183">
        <f t="shared" si="12"/>
        <v>40.794124671602574</v>
      </c>
      <c r="AW113" s="51"/>
      <c r="AX113" s="51"/>
      <c r="AY113" s="51"/>
      <c r="AZ113" s="51"/>
    </row>
    <row r="114" spans="1:52" s="158" customFormat="1" ht="15" customHeight="1" x14ac:dyDescent="0.3">
      <c r="A114" s="19"/>
      <c r="B114" s="182"/>
      <c r="C114" s="183">
        <f t="shared" si="13"/>
        <v>10.299999999999979</v>
      </c>
      <c r="D114" s="202">
        <f>15+[1]!STEPLOAD(5)</f>
        <v>20</v>
      </c>
      <c r="E114" s="183">
        <f t="shared" si="15"/>
        <v>41.049078318295365</v>
      </c>
      <c r="F114" s="183">
        <f t="shared" si="16"/>
        <v>0.5</v>
      </c>
      <c r="G114" s="183">
        <f>5</f>
        <v>5</v>
      </c>
      <c r="H114" s="183">
        <f t="shared" si="14"/>
        <v>47.430644411697976</v>
      </c>
      <c r="I114" s="183">
        <f t="shared" si="17"/>
        <v>0.9</v>
      </c>
      <c r="J114" s="183">
        <f>1</f>
        <v>1</v>
      </c>
      <c r="K114" s="183">
        <f t="shared" si="18"/>
        <v>4.1870000000000003</v>
      </c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68"/>
      <c r="AD114" s="19"/>
      <c r="AE114" s="184"/>
      <c r="AF114" s="183">
        <f t="shared" si="19"/>
        <v>-6.5854573146557183E-2</v>
      </c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68"/>
      <c r="AQ114" s="168"/>
      <c r="AR114" s="182"/>
      <c r="AS114" s="183">
        <f t="shared" si="11"/>
        <v>-2.5495364669279041E-3</v>
      </c>
      <c r="AT114" s="183">
        <f>[1]!LIM(AT113+Mode*r0*((1+IntegrationStep/2/Ti+Td/IntegrationStep)*AS114-(1-IntegrationStep/2/Ti+2*Td/IntegrationStep)*AS113+Td/IntegrationStep*AS112))</f>
        <v>0.39525537009748313</v>
      </c>
      <c r="AU114" s="183">
        <f t="shared" si="12"/>
        <v>40.794124671602574</v>
      </c>
      <c r="AW114" s="51"/>
      <c r="AX114" s="51"/>
      <c r="AY114" s="51"/>
      <c r="AZ114" s="51"/>
    </row>
    <row r="115" spans="1:52" s="158" customFormat="1" ht="15" customHeight="1" x14ac:dyDescent="0.3">
      <c r="A115" s="19"/>
      <c r="B115" s="182"/>
      <c r="C115" s="183">
        <f t="shared" si="13"/>
        <v>10.399999999999979</v>
      </c>
      <c r="D115" s="202">
        <f>15+[1]!STEPLOAD(5)</f>
        <v>20</v>
      </c>
      <c r="E115" s="183">
        <f t="shared" si="15"/>
        <v>41.042492860980708</v>
      </c>
      <c r="F115" s="183">
        <f t="shared" si="16"/>
        <v>0.5</v>
      </c>
      <c r="G115" s="183">
        <f>5</f>
        <v>5</v>
      </c>
      <c r="H115" s="183">
        <f t="shared" si="14"/>
        <v>47.435935230245839</v>
      </c>
      <c r="I115" s="183">
        <f t="shared" si="17"/>
        <v>0.9</v>
      </c>
      <c r="J115" s="183">
        <f>1</f>
        <v>1</v>
      </c>
      <c r="K115" s="183">
        <f t="shared" si="18"/>
        <v>4.1870000000000003</v>
      </c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68"/>
      <c r="AD115" s="19"/>
      <c r="AE115" s="184"/>
      <c r="AF115" s="183">
        <f t="shared" si="19"/>
        <v>-6.4968574026360582E-2</v>
      </c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68"/>
      <c r="AQ115" s="168"/>
      <c r="AR115" s="182"/>
      <c r="AS115" s="183">
        <f t="shared" si="11"/>
        <v>-2.4836818937813377E-3</v>
      </c>
      <c r="AT115" s="183">
        <f>[1]!LIM(AT114+Mode*r0*((1+IntegrationStep/2/Ti+Td/IntegrationStep)*AS115-(1-IntegrationStep/2/Ti+2*Td/IntegrationStep)*AS114+Td/IntegrationStep*AS113))</f>
        <v>0.39529946025204865</v>
      </c>
      <c r="AU115" s="183">
        <f t="shared" si="12"/>
        <v>40.794124671602574</v>
      </c>
      <c r="AW115" s="51"/>
      <c r="AX115" s="51"/>
      <c r="AY115" s="51"/>
      <c r="AZ115" s="51"/>
    </row>
    <row r="116" spans="1:52" s="158" customFormat="1" ht="15" customHeight="1" x14ac:dyDescent="0.3">
      <c r="A116" s="19"/>
      <c r="B116" s="182"/>
      <c r="C116" s="183">
        <f t="shared" si="13"/>
        <v>10.499999999999979</v>
      </c>
      <c r="D116" s="202">
        <f>15+[1]!STEPLOAD(5)</f>
        <v>20</v>
      </c>
      <c r="E116" s="183">
        <f t="shared" si="15"/>
        <v>41.03599600357807</v>
      </c>
      <c r="F116" s="183">
        <f t="shared" si="16"/>
        <v>0.5</v>
      </c>
      <c r="G116" s="183">
        <f>5</f>
        <v>5</v>
      </c>
      <c r="H116" s="183">
        <f t="shared" si="14"/>
        <v>47.442574771188752</v>
      </c>
      <c r="I116" s="183">
        <f t="shared" si="17"/>
        <v>0.9</v>
      </c>
      <c r="J116" s="183">
        <f>1</f>
        <v>1</v>
      </c>
      <c r="K116" s="183">
        <f t="shared" si="18"/>
        <v>4.1870000000000003</v>
      </c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68"/>
      <c r="AD116" s="19"/>
      <c r="AE116" s="184"/>
      <c r="AF116" s="183">
        <f t="shared" si="19"/>
        <v>-6.4033453041357102E-2</v>
      </c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68"/>
      <c r="AQ116" s="168"/>
      <c r="AR116" s="182"/>
      <c r="AS116" s="183">
        <f t="shared" si="11"/>
        <v>-2.4187133197549572E-3</v>
      </c>
      <c r="AT116" s="183">
        <f>[1]!LIM(AT115+Mode*r0*((1+IntegrationStep/2/Ti+Td/IntegrationStep)*AS116-(1-IntegrationStep/2/Ti+2*Td/IntegrationStep)*AS115+Td/IntegrationStep*AS114))</f>
        <v>0.39535478975990629</v>
      </c>
      <c r="AU116" s="183">
        <f t="shared" si="12"/>
        <v>40.794124671602574</v>
      </c>
      <c r="AW116" s="51"/>
      <c r="AX116" s="51"/>
      <c r="AY116" s="51"/>
      <c r="AZ116" s="51"/>
    </row>
    <row r="117" spans="1:52" s="158" customFormat="1" ht="15" customHeight="1" x14ac:dyDescent="0.3">
      <c r="A117" s="19"/>
      <c r="B117" s="182"/>
      <c r="C117" s="183">
        <f t="shared" si="13"/>
        <v>10.599999999999978</v>
      </c>
      <c r="D117" s="202">
        <f>15+[1]!STEPLOAD(5)</f>
        <v>20</v>
      </c>
      <c r="E117" s="183">
        <f t="shared" si="15"/>
        <v>41.029592658273934</v>
      </c>
      <c r="F117" s="183">
        <f t="shared" si="16"/>
        <v>0.5</v>
      </c>
      <c r="G117" s="183">
        <f>5</f>
        <v>5</v>
      </c>
      <c r="H117" s="183">
        <f t="shared" si="14"/>
        <v>47.450433639967663</v>
      </c>
      <c r="I117" s="183">
        <f t="shared" si="17"/>
        <v>0.9</v>
      </c>
      <c r="J117" s="183">
        <f>1</f>
        <v>1</v>
      </c>
      <c r="K117" s="183">
        <f t="shared" si="18"/>
        <v>4.1870000000000003</v>
      </c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68"/>
      <c r="AD117" s="19"/>
      <c r="AE117" s="184"/>
      <c r="AF117" s="183">
        <f t="shared" si="19"/>
        <v>-6.305526410917528E-2</v>
      </c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68"/>
      <c r="AQ117" s="168"/>
      <c r="AR117" s="182"/>
      <c r="AS117" s="183">
        <f t="shared" si="11"/>
        <v>-2.354679866713596E-3</v>
      </c>
      <c r="AT117" s="183">
        <f>[1]!LIM(AT116+Mode*r0*((1+IntegrationStep/2/Ti+Td/IntegrationStep)*AS117-(1-IntegrationStep/2/Ti+2*Td/IntegrationStep)*AS116+Td/IntegrationStep*AS115))</f>
        <v>0.39542028033306387</v>
      </c>
      <c r="AU117" s="183">
        <f t="shared" si="12"/>
        <v>40.794124671602574</v>
      </c>
      <c r="AW117" s="51"/>
      <c r="AX117" s="51"/>
      <c r="AY117" s="51"/>
      <c r="AZ117" s="51"/>
    </row>
    <row r="118" spans="1:52" s="158" customFormat="1" ht="15" customHeight="1" x14ac:dyDescent="0.3">
      <c r="A118" s="19"/>
      <c r="B118" s="182"/>
      <c r="C118" s="183">
        <f t="shared" si="13"/>
        <v>10.699999999999978</v>
      </c>
      <c r="D118" s="202">
        <f>15+[1]!STEPLOAD(5)</f>
        <v>20</v>
      </c>
      <c r="E118" s="183">
        <f t="shared" si="15"/>
        <v>41.023287131863015</v>
      </c>
      <c r="F118" s="183">
        <f t="shared" si="16"/>
        <v>0.5</v>
      </c>
      <c r="G118" s="183">
        <f>5</f>
        <v>5</v>
      </c>
      <c r="H118" s="183">
        <f t="shared" si="14"/>
        <v>47.459391264804559</v>
      </c>
      <c r="I118" s="183">
        <f t="shared" si="17"/>
        <v>0.9</v>
      </c>
      <c r="J118" s="183">
        <f>1</f>
        <v>1</v>
      </c>
      <c r="K118" s="183">
        <f t="shared" si="18"/>
        <v>4.1870000000000003</v>
      </c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68"/>
      <c r="AD118" s="19"/>
      <c r="AE118" s="184"/>
      <c r="AF118" s="183">
        <f t="shared" si="19"/>
        <v>-6.2039621315076676E-2</v>
      </c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68"/>
      <c r="AQ118" s="168"/>
      <c r="AR118" s="182"/>
      <c r="AS118" s="183">
        <f t="shared" si="11"/>
        <v>-2.2916246026044008E-3</v>
      </c>
      <c r="AT118" s="183">
        <f>[1]!LIM(AT117+Mode*r0*((1+IntegrationStep/2/Ti+Td/IntegrationStep)*AS118-(1-IntegrationStep/2/Ti+2*Td/IntegrationStep)*AS117+Td/IntegrationStep*AS116))</f>
        <v>0.39549492720670465</v>
      </c>
      <c r="AU118" s="183">
        <f t="shared" si="12"/>
        <v>40.794124671602574</v>
      </c>
      <c r="AW118" s="51"/>
      <c r="AX118" s="51"/>
      <c r="AY118" s="51"/>
      <c r="AZ118" s="51"/>
    </row>
    <row r="119" spans="1:52" s="158" customFormat="1" ht="15" customHeight="1" x14ac:dyDescent="0.3">
      <c r="A119" s="19"/>
      <c r="B119" s="182"/>
      <c r="C119" s="183">
        <f t="shared" si="13"/>
        <v>10.799999999999978</v>
      </c>
      <c r="D119" s="202">
        <f>15+[1]!STEPLOAD(5)</f>
        <v>20</v>
      </c>
      <c r="E119" s="183">
        <f t="shared" si="15"/>
        <v>41.017083169731507</v>
      </c>
      <c r="F119" s="183">
        <f t="shared" si="16"/>
        <v>0.5</v>
      </c>
      <c r="G119" s="183">
        <f>5</f>
        <v>5</v>
      </c>
      <c r="H119" s="183">
        <f t="shared" si="14"/>
        <v>47.469335367534093</v>
      </c>
      <c r="I119" s="183">
        <f t="shared" si="17"/>
        <v>0.9</v>
      </c>
      <c r="J119" s="183">
        <f>1</f>
        <v>1</v>
      </c>
      <c r="K119" s="183">
        <f t="shared" si="18"/>
        <v>4.1870000000000003</v>
      </c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68"/>
      <c r="AD119" s="19"/>
      <c r="AE119" s="184"/>
      <c r="AF119" s="183">
        <f t="shared" si="19"/>
        <v>-6.0991726059337559E-2</v>
      </c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68"/>
      <c r="AQ119" s="168"/>
      <c r="AR119" s="182"/>
      <c r="AS119" s="183">
        <f t="shared" si="11"/>
        <v>-2.2295849812893208E-3</v>
      </c>
      <c r="AT119" s="183">
        <f>[1]!LIM(AT118+Mode*r0*((1+IntegrationStep/2/Ti+Td/IntegrationStep)*AS119-(1-IntegrationStep/2/Ti+2*Td/IntegrationStep)*AS118+Td/IntegrationStep*AS117))</f>
        <v>0.39557779472945076</v>
      </c>
      <c r="AU119" s="183">
        <f t="shared" si="12"/>
        <v>40.794124671602574</v>
      </c>
      <c r="AW119" s="51"/>
      <c r="AX119" s="51"/>
      <c r="AY119" s="51"/>
      <c r="AZ119" s="51"/>
    </row>
    <row r="120" spans="1:52" s="158" customFormat="1" ht="15" customHeight="1" x14ac:dyDescent="0.3">
      <c r="A120" s="19"/>
      <c r="B120" s="182"/>
      <c r="C120" s="183">
        <f t="shared" si="13"/>
        <v>10.899999999999977</v>
      </c>
      <c r="D120" s="202">
        <f>15+[1]!STEPLOAD(5)</f>
        <v>20</v>
      </c>
      <c r="E120" s="183">
        <f t="shared" si="15"/>
        <v>41.010983997125571</v>
      </c>
      <c r="F120" s="183">
        <f t="shared" si="16"/>
        <v>0.5</v>
      </c>
      <c r="G120" s="183">
        <f>5</f>
        <v>5</v>
      </c>
      <c r="H120" s="183">
        <f t="shared" si="14"/>
        <v>47.480161464119249</v>
      </c>
      <c r="I120" s="183">
        <f t="shared" si="17"/>
        <v>0.9</v>
      </c>
      <c r="J120" s="183">
        <f>1</f>
        <v>1</v>
      </c>
      <c r="K120" s="183">
        <f t="shared" si="18"/>
        <v>4.1870000000000003</v>
      </c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68"/>
      <c r="AD120" s="19"/>
      <c r="AE120" s="184"/>
      <c r="AF120" s="183">
        <f t="shared" si="19"/>
        <v>-5.9916392657036521E-2</v>
      </c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68"/>
      <c r="AQ120" s="168"/>
      <c r="AR120" s="182"/>
      <c r="AS120" s="183">
        <f t="shared" si="11"/>
        <v>-2.1685932552299647E-3</v>
      </c>
      <c r="AT120" s="183">
        <f>[1]!LIM(AT119+Mode*r0*((1+IntegrationStep/2/Ti+Td/IntegrationStep)*AS120-(1-IntegrationStep/2/Ti+2*Td/IntegrationStep)*AS119+Td/IntegrationStep*AS118))</f>
        <v>0.39566801220099374</v>
      </c>
      <c r="AU120" s="183">
        <f t="shared" si="12"/>
        <v>40.794124671602574</v>
      </c>
      <c r="AW120" s="51"/>
      <c r="AX120" s="51"/>
      <c r="AY120" s="51"/>
      <c r="AZ120" s="51"/>
    </row>
    <row r="121" spans="1:52" s="158" customFormat="1" ht="15" customHeight="1" x14ac:dyDescent="0.3">
      <c r="A121" s="19"/>
      <c r="B121" s="182"/>
      <c r="C121" s="183">
        <f t="shared" si="13"/>
        <v>10.999999999999977</v>
      </c>
      <c r="D121" s="202">
        <f>15+[1]!STEPLOAD(5)</f>
        <v>20</v>
      </c>
      <c r="E121" s="183">
        <f t="shared" si="15"/>
        <v>41.004992357859869</v>
      </c>
      <c r="F121" s="183">
        <f t="shared" si="16"/>
        <v>0.5</v>
      </c>
      <c r="G121" s="183">
        <f>5</f>
        <v>5</v>
      </c>
      <c r="H121" s="183">
        <f t="shared" si="14"/>
        <v>47.49177239325131</v>
      </c>
      <c r="I121" s="183">
        <f t="shared" si="17"/>
        <v>0.9</v>
      </c>
      <c r="J121" s="183">
        <f>1</f>
        <v>1</v>
      </c>
      <c r="K121" s="183">
        <f t="shared" si="18"/>
        <v>4.1870000000000003</v>
      </c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68"/>
      <c r="AD121" s="19"/>
      <c r="AE121" s="184"/>
      <c r="AF121" s="183">
        <f t="shared" si="19"/>
        <v>-5.8818072474490446E-2</v>
      </c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68"/>
      <c r="AQ121" s="168"/>
      <c r="AR121" s="182"/>
      <c r="AS121" s="183">
        <f t="shared" si="11"/>
        <v>-2.1086768625729491E-3</v>
      </c>
      <c r="AT121" s="183">
        <f>[1]!LIM(AT120+Mode*r0*((1+IntegrationStep/2/Ti+Td/IntegrationStep)*AS121-(1-IntegrationStep/2/Ti+2*Td/IntegrationStep)*AS120+Td/IntegrationStep*AS119))</f>
        <v>0.39576476994376092</v>
      </c>
      <c r="AU121" s="183">
        <f t="shared" si="12"/>
        <v>40.794124671602574</v>
      </c>
      <c r="AW121" s="51"/>
      <c r="AX121" s="51"/>
      <c r="AY121" s="51"/>
      <c r="AZ121" s="51"/>
    </row>
    <row r="122" spans="1:52" s="158" customFormat="1" ht="15" customHeight="1" x14ac:dyDescent="0.3">
      <c r="A122" s="19"/>
      <c r="B122" s="182"/>
      <c r="C122" s="183">
        <f t="shared" si="13"/>
        <v>11.099999999999977</v>
      </c>
      <c r="D122" s="202">
        <f>15+[1]!STEPLOAD(5)</f>
        <v>20</v>
      </c>
      <c r="E122" s="183">
        <f t="shared" si="15"/>
        <v>40.999110550612421</v>
      </c>
      <c r="F122" s="183">
        <f t="shared" si="16"/>
        <v>0.5</v>
      </c>
      <c r="G122" s="183">
        <f>5</f>
        <v>5</v>
      </c>
      <c r="H122" s="183">
        <f t="shared" si="14"/>
        <v>47.504077871520266</v>
      </c>
      <c r="I122" s="183">
        <f t="shared" si="17"/>
        <v>0.9</v>
      </c>
      <c r="J122" s="183">
        <f>1</f>
        <v>1</v>
      </c>
      <c r="K122" s="183">
        <f t="shared" si="18"/>
        <v>4.1870000000000003</v>
      </c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68"/>
      <c r="AD122" s="19"/>
      <c r="AE122" s="184"/>
      <c r="AF122" s="183">
        <f t="shared" si="19"/>
        <v>-5.7700876682057256E-2</v>
      </c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68"/>
      <c r="AQ122" s="168"/>
      <c r="AR122" s="182"/>
      <c r="AS122" s="183">
        <f t="shared" si="11"/>
        <v>-2.0498587900984687E-3</v>
      </c>
      <c r="AT122" s="183">
        <f>[1]!LIM(AT121+Mode*r0*((1+IntegrationStep/2/Ti+Td/IntegrationStep)*AS122-(1-IntegrationStep/2/Ti+2*Td/IntegrationStep)*AS121+Td/IntegrationStep*AS120))</f>
        <v>0.39586731559600224</v>
      </c>
      <c r="AU122" s="183">
        <f t="shared" si="12"/>
        <v>40.794124671602574</v>
      </c>
      <c r="AW122" s="51"/>
      <c r="AX122" s="51"/>
      <c r="AY122" s="51"/>
      <c r="AZ122" s="51"/>
    </row>
    <row r="123" spans="1:52" s="158" customFormat="1" ht="15" customHeight="1" x14ac:dyDescent="0.3">
      <c r="A123" s="19"/>
      <c r="B123" s="182"/>
      <c r="C123" s="183">
        <f t="shared" si="13"/>
        <v>11.199999999999976</v>
      </c>
      <c r="D123" s="202">
        <f>15+[1]!STEPLOAD(5)</f>
        <v>20</v>
      </c>
      <c r="E123" s="183">
        <f t="shared" si="15"/>
        <v>40.993340462944218</v>
      </c>
      <c r="F123" s="183">
        <f t="shared" si="16"/>
        <v>0.5</v>
      </c>
      <c r="G123" s="183">
        <f>5</f>
        <v>5</v>
      </c>
      <c r="H123" s="183">
        <f t="shared" si="14"/>
        <v>47.516994073718841</v>
      </c>
      <c r="I123" s="183">
        <f t="shared" si="17"/>
        <v>0.9</v>
      </c>
      <c r="J123" s="183">
        <f>1</f>
        <v>1</v>
      </c>
      <c r="K123" s="183">
        <f t="shared" si="18"/>
        <v>4.1870000000000003</v>
      </c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68"/>
      <c r="AD123" s="19"/>
      <c r="AE123" s="184"/>
      <c r="AF123" s="183">
        <f t="shared" si="19"/>
        <v>-5.6568597698913869E-2</v>
      </c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68"/>
      <c r="AQ123" s="168"/>
      <c r="AR123" s="182"/>
      <c r="AS123" s="183">
        <f t="shared" si="11"/>
        <v>-1.9921579134164345E-3</v>
      </c>
      <c r="AT123" s="183">
        <f>[1]!LIM(AT122+Mode*r0*((1+IntegrationStep/2/Ti+Td/IntegrationStep)*AS123-(1-IntegrationStep/2/Ti+2*Td/IntegrationStep)*AS122+Td/IntegrationStep*AS121))</f>
        <v>0.3959749506143237</v>
      </c>
      <c r="AU123" s="183">
        <f t="shared" si="12"/>
        <v>40.794124671602574</v>
      </c>
      <c r="AW123" s="51"/>
      <c r="AX123" s="51"/>
      <c r="AY123" s="51"/>
      <c r="AZ123" s="51"/>
    </row>
    <row r="124" spans="1:52" s="158" customFormat="1" ht="15" customHeight="1" x14ac:dyDescent="0.3">
      <c r="A124" s="19"/>
      <c r="B124" s="182"/>
      <c r="C124" s="183">
        <f t="shared" si="13"/>
        <v>11.299999999999976</v>
      </c>
      <c r="D124" s="202">
        <f>15+[1]!STEPLOAD(5)</f>
        <v>20</v>
      </c>
      <c r="E124" s="183">
        <f t="shared" si="15"/>
        <v>40.987683603174325</v>
      </c>
      <c r="F124" s="183">
        <f t="shared" si="16"/>
        <v>0.5</v>
      </c>
      <c r="G124" s="183">
        <f>5</f>
        <v>5</v>
      </c>
      <c r="H124" s="183">
        <f t="shared" si="14"/>
        <v>47.5304432369214</v>
      </c>
      <c r="I124" s="183">
        <f t="shared" si="17"/>
        <v>0.9</v>
      </c>
      <c r="J124" s="183">
        <f>1</f>
        <v>1</v>
      </c>
      <c r="K124" s="183">
        <f t="shared" si="18"/>
        <v>4.1870000000000003</v>
      </c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68"/>
      <c r="AD124" s="19"/>
      <c r="AE124" s="184"/>
      <c r="AF124" s="183">
        <f t="shared" si="19"/>
        <v>-5.5424729401298833E-2</v>
      </c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68"/>
      <c r="AQ124" s="168"/>
      <c r="AR124" s="182"/>
      <c r="AS124" s="183">
        <f t="shared" si="11"/>
        <v>-1.9355893157175074E-3</v>
      </c>
      <c r="AT124" s="183">
        <f>[1]!LIM(AT123+Mode*r0*((1+IntegrationStep/2/Ti+Td/IntegrationStep)*AS124-(1-IntegrationStep/2/Ti+2*Td/IntegrationStep)*AS123+Td/IntegrationStep*AS122))</f>
        <v>0.396087026974345</v>
      </c>
      <c r="AU124" s="183">
        <f t="shared" si="12"/>
        <v>40.794124671602574</v>
      </c>
      <c r="AW124" s="51"/>
      <c r="AX124" s="51"/>
      <c r="AY124" s="51"/>
      <c r="AZ124" s="51"/>
    </row>
    <row r="125" spans="1:52" s="158" customFormat="1" ht="15" customHeight="1" x14ac:dyDescent="0.3">
      <c r="A125" s="19"/>
      <c r="B125" s="182"/>
      <c r="C125" s="183">
        <f t="shared" si="13"/>
        <v>11.399999999999975</v>
      </c>
      <c r="D125" s="202">
        <f>15+[1]!STEPLOAD(5)</f>
        <v>20</v>
      </c>
      <c r="E125" s="183">
        <f t="shared" si="15"/>
        <v>40.982141130234197</v>
      </c>
      <c r="F125" s="183">
        <f t="shared" si="16"/>
        <v>0.5</v>
      </c>
      <c r="G125" s="183">
        <f>5</f>
        <v>5</v>
      </c>
      <c r="H125" s="183">
        <f t="shared" si="14"/>
        <v>47.544353287047947</v>
      </c>
      <c r="I125" s="183">
        <f t="shared" si="17"/>
        <v>0.9</v>
      </c>
      <c r="J125" s="183">
        <f>1</f>
        <v>1</v>
      </c>
      <c r="K125" s="183">
        <f t="shared" si="18"/>
        <v>4.1870000000000003</v>
      </c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68"/>
      <c r="AD125" s="19"/>
      <c r="AE125" s="184"/>
      <c r="AF125" s="183">
        <f t="shared" si="19"/>
        <v>-5.4272486162032507E-2</v>
      </c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68"/>
      <c r="AQ125" s="168"/>
      <c r="AR125" s="182"/>
      <c r="AS125" s="183">
        <f t="shared" si="11"/>
        <v>-1.8801645863162264E-3</v>
      </c>
      <c r="AT125" s="183">
        <f>[1]!LIM(AT124+Mode*r0*((1+IntegrationStep/2/Ti+Td/IntegrationStep)*AS125-(1-IntegrationStep/2/Ti+2*Td/IntegrationStep)*AS124+Td/IntegrationStep*AS123))</f>
        <v>0.39620294405873291</v>
      </c>
      <c r="AU125" s="183">
        <f t="shared" si="12"/>
        <v>40.794124671602574</v>
      </c>
      <c r="AW125" s="51"/>
      <c r="AX125" s="51"/>
      <c r="AY125" s="51"/>
      <c r="AZ125" s="51"/>
    </row>
    <row r="126" spans="1:52" s="158" customFormat="1" ht="15" customHeight="1" x14ac:dyDescent="0.3">
      <c r="A126" s="19"/>
      <c r="B126" s="182"/>
      <c r="C126" s="183">
        <f t="shared" si="13"/>
        <v>11.499999999999975</v>
      </c>
      <c r="D126" s="202">
        <f>15+[1]!STEPLOAD(5)</f>
        <v>20</v>
      </c>
      <c r="E126" s="183">
        <f t="shared" si="15"/>
        <v>40.976713881617997</v>
      </c>
      <c r="F126" s="183">
        <f t="shared" si="16"/>
        <v>0.5</v>
      </c>
      <c r="G126" s="183">
        <f>5</f>
        <v>5</v>
      </c>
      <c r="H126" s="183">
        <f t="shared" si="14"/>
        <v>47.558657486693974</v>
      </c>
      <c r="I126" s="183">
        <f t="shared" si="17"/>
        <v>0.9</v>
      </c>
      <c r="J126" s="183">
        <f>1</f>
        <v>1</v>
      </c>
      <c r="K126" s="183">
        <f t="shared" si="18"/>
        <v>4.1870000000000003</v>
      </c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68"/>
      <c r="AD126" s="19"/>
      <c r="AE126" s="184"/>
      <c r="AF126" s="183">
        <f t="shared" si="19"/>
        <v>-5.311482078541685E-2</v>
      </c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68"/>
      <c r="AQ126" s="168"/>
      <c r="AR126" s="182"/>
      <c r="AS126" s="183">
        <f t="shared" si="11"/>
        <v>-1.8258921001542206E-3</v>
      </c>
      <c r="AT126" s="183">
        <f>[1]!LIM(AT125+Mode*r0*((1+IntegrationStep/2/Ti+Td/IntegrationStep)*AS126-(1-IntegrationStep/2/Ti+2*Td/IntegrationStep)*AS125+Td/IntegrationStep*AS124))</f>
        <v>0.39632214572244978</v>
      </c>
      <c r="AU126" s="183">
        <f t="shared" si="12"/>
        <v>40.794124671602574</v>
      </c>
      <c r="AW126" s="51"/>
      <c r="AX126" s="51"/>
      <c r="AY126" s="51"/>
      <c r="AZ126" s="51"/>
    </row>
    <row r="127" spans="1:52" s="158" customFormat="1" ht="15" customHeight="1" x14ac:dyDescent="0.3">
      <c r="A127" s="19"/>
      <c r="B127" s="182"/>
      <c r="C127" s="183">
        <f t="shared" si="13"/>
        <v>11.599999999999975</v>
      </c>
      <c r="D127" s="202">
        <f>15+[1]!STEPLOAD(5)</f>
        <v>20</v>
      </c>
      <c r="E127" s="183">
        <f t="shared" si="15"/>
        <v>40.971402399539457</v>
      </c>
      <c r="F127" s="183">
        <f t="shared" si="16"/>
        <v>0.5</v>
      </c>
      <c r="G127" s="183">
        <f>5</f>
        <v>5</v>
      </c>
      <c r="H127" s="183">
        <f t="shared" si="14"/>
        <v>47.573294103068413</v>
      </c>
      <c r="I127" s="183">
        <f t="shared" si="17"/>
        <v>0.9</v>
      </c>
      <c r="J127" s="183">
        <f>1</f>
        <v>1</v>
      </c>
      <c r="K127" s="183">
        <f t="shared" si="18"/>
        <v>4.1870000000000003</v>
      </c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68"/>
      <c r="AD127" s="19"/>
      <c r="AE127" s="184"/>
      <c r="AF127" s="183">
        <f t="shared" si="19"/>
        <v>-5.1954441398341267E-2</v>
      </c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68"/>
      <c r="AQ127" s="168"/>
      <c r="AR127" s="182"/>
      <c r="AS127" s="183">
        <f t="shared" si="11"/>
        <v>-1.7727772793688246E-3</v>
      </c>
      <c r="AT127" s="183">
        <f>[1]!LIM(AT126+Mode*r0*((1+IntegrationStep/2/Ti+Td/IntegrationStep)*AS127-(1-IntegrationStep/2/Ti+2*Td/IntegrationStep)*AS126+Td/IntegrationStep*AS125))</f>
        <v>0.39644411752557013</v>
      </c>
      <c r="AU127" s="183">
        <f t="shared" si="12"/>
        <v>40.794124671602574</v>
      </c>
      <c r="AW127" s="51"/>
      <c r="AX127" s="51"/>
      <c r="AY127" s="51"/>
      <c r="AZ127" s="51"/>
    </row>
    <row r="128" spans="1:52" s="158" customFormat="1" ht="15" customHeight="1" x14ac:dyDescent="0.3">
      <c r="A128" s="19"/>
      <c r="B128" s="182"/>
      <c r="C128" s="183">
        <f t="shared" si="13"/>
        <v>11.699999999999974</v>
      </c>
      <c r="D128" s="202">
        <f>15+[1]!STEPLOAD(5)</f>
        <v>20</v>
      </c>
      <c r="E128" s="183">
        <f t="shared" si="15"/>
        <v>40.96620695539962</v>
      </c>
      <c r="F128" s="183">
        <f t="shared" si="16"/>
        <v>0.5</v>
      </c>
      <c r="G128" s="183">
        <f>5</f>
        <v>5</v>
      </c>
      <c r="H128" s="183">
        <f t="shared" si="14"/>
        <v>47.588206094945335</v>
      </c>
      <c r="I128" s="183">
        <f t="shared" si="17"/>
        <v>0.9</v>
      </c>
      <c r="J128" s="183">
        <f>1</f>
        <v>1</v>
      </c>
      <c r="K128" s="183">
        <f t="shared" si="18"/>
        <v>4.1870000000000003</v>
      </c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68"/>
      <c r="AD128" s="19"/>
      <c r="AE128" s="184"/>
      <c r="AF128" s="183">
        <f t="shared" si="19"/>
        <v>-5.0793827355066323E-2</v>
      </c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68"/>
      <c r="AQ128" s="168"/>
      <c r="AR128" s="182"/>
      <c r="AS128" s="183">
        <f t="shared" si="11"/>
        <v>-1.7208228379704594E-3</v>
      </c>
      <c r="AT128" s="183">
        <f>[1]!LIM(AT127+Mode*r0*((1+IntegrationStep/2/Ti+Td/IntegrationStep)*AS128-(1-IntegrationStep/2/Ti+2*Td/IntegrationStep)*AS127+Td/IntegrationStep*AS126))</f>
        <v>0.39656838412454448</v>
      </c>
      <c r="AU128" s="183">
        <f t="shared" si="12"/>
        <v>40.794124671602574</v>
      </c>
      <c r="AW128" s="51"/>
      <c r="AX128" s="51"/>
      <c r="AY128" s="51"/>
      <c r="AZ128" s="51"/>
    </row>
    <row r="129" spans="1:52" s="158" customFormat="1" ht="15" customHeight="1" x14ac:dyDescent="0.3">
      <c r="A129" s="19"/>
      <c r="B129" s="182"/>
      <c r="C129" s="183">
        <f t="shared" si="13"/>
        <v>11.799999999999974</v>
      </c>
      <c r="D129" s="202">
        <f>15+[1]!STEPLOAD(5)</f>
        <v>20</v>
      </c>
      <c r="E129" s="183">
        <f t="shared" si="15"/>
        <v>40.961127572664111</v>
      </c>
      <c r="F129" s="183">
        <f t="shared" si="16"/>
        <v>0.5</v>
      </c>
      <c r="G129" s="183">
        <f>5</f>
        <v>5</v>
      </c>
      <c r="H129" s="183">
        <f t="shared" si="14"/>
        <v>47.603340817591324</v>
      </c>
      <c r="I129" s="183">
        <f t="shared" si="17"/>
        <v>0.9</v>
      </c>
      <c r="J129" s="183">
        <f>1</f>
        <v>1</v>
      </c>
      <c r="K129" s="183">
        <f t="shared" si="18"/>
        <v>4.1870000000000003</v>
      </c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68"/>
      <c r="AD129" s="19"/>
      <c r="AE129" s="184"/>
      <c r="AF129" s="183">
        <f t="shared" si="19"/>
        <v>-4.9635244210180396E-2</v>
      </c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68"/>
      <c r="AQ129" s="168"/>
      <c r="AR129" s="182"/>
      <c r="AS129" s="183">
        <f t="shared" si="11"/>
        <v>-1.670029010615366E-3</v>
      </c>
      <c r="AT129" s="183">
        <f>[1]!LIM(AT128+Mode*r0*((1+IntegrationStep/2/Ti+Td/IntegrationStep)*AS129-(1-IntegrationStep/2/Ti+2*Td/IntegrationStep)*AS128+Td/IntegrationStep*AS127))</f>
        <v>0.39669450681326102</v>
      </c>
      <c r="AU129" s="183">
        <f t="shared" si="12"/>
        <v>40.794124671602574</v>
      </c>
      <c r="AW129" s="51"/>
      <c r="AX129" s="51"/>
      <c r="AY129" s="51"/>
      <c r="AZ129" s="51"/>
    </row>
    <row r="130" spans="1:52" s="158" customFormat="1" ht="15" customHeight="1" x14ac:dyDescent="0.3">
      <c r="A130" s="19"/>
      <c r="B130" s="182"/>
      <c r="C130" s="183">
        <f t="shared" si="13"/>
        <v>11.899999999999974</v>
      </c>
      <c r="D130" s="202">
        <f>15+[1]!STEPLOAD(5)</f>
        <v>20</v>
      </c>
      <c r="E130" s="183">
        <f t="shared" si="15"/>
        <v>40.956164048243096</v>
      </c>
      <c r="F130" s="183">
        <f t="shared" si="16"/>
        <v>0.5</v>
      </c>
      <c r="G130" s="183">
        <f>5</f>
        <v>5</v>
      </c>
      <c r="H130" s="183">
        <f t="shared" si="14"/>
        <v>47.618649744686635</v>
      </c>
      <c r="I130" s="183">
        <f t="shared" si="17"/>
        <v>0.9</v>
      </c>
      <c r="J130" s="183">
        <f>1</f>
        <v>1</v>
      </c>
      <c r="K130" s="183">
        <f t="shared" si="18"/>
        <v>4.1870000000000003</v>
      </c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68"/>
      <c r="AD130" s="19"/>
      <c r="AE130" s="184"/>
      <c r="AF130" s="183">
        <f t="shared" si="19"/>
        <v>-4.8480757811271147E-2</v>
      </c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68"/>
      <c r="AQ130" s="168"/>
      <c r="AR130" s="182"/>
      <c r="AS130" s="183">
        <f t="shared" si="11"/>
        <v>-1.6203937664052148E-3</v>
      </c>
      <c r="AT130" s="183">
        <f>[1]!LIM(AT129+Mode*r0*((1+IntegrationStep/2/Ti+Td/IntegrationStep)*AS130-(1-IntegrationStep/2/Ti+2*Td/IntegrationStep)*AS129+Td/IntegrationStep*AS128))</f>
        <v>0.39682208120572193</v>
      </c>
      <c r="AU130" s="183">
        <f t="shared" si="12"/>
        <v>40.794124671602574</v>
      </c>
      <c r="AW130" s="51"/>
      <c r="AX130" s="51"/>
      <c r="AY130" s="51"/>
      <c r="AZ130" s="51"/>
    </row>
    <row r="131" spans="1:52" s="158" customFormat="1" ht="15" customHeight="1" x14ac:dyDescent="0.3">
      <c r="A131" s="19"/>
      <c r="B131" s="182"/>
      <c r="C131" s="183">
        <f t="shared" si="13"/>
        <v>11.999999999999973</v>
      </c>
      <c r="D131" s="202">
        <f>15+[1]!STEPLOAD(5)</f>
        <v>20</v>
      </c>
      <c r="E131" s="183">
        <f t="shared" si="15"/>
        <v>40.95131597246197</v>
      </c>
      <c r="F131" s="183">
        <f t="shared" si="16"/>
        <v>0.5</v>
      </c>
      <c r="G131" s="183">
        <f>5</f>
        <v>5</v>
      </c>
      <c r="H131" s="183">
        <f t="shared" si="14"/>
        <v>47.634088206309428</v>
      </c>
      <c r="I131" s="183">
        <f t="shared" si="17"/>
        <v>0.9</v>
      </c>
      <c r="J131" s="183">
        <f>1</f>
        <v>1</v>
      </c>
      <c r="K131" s="183">
        <f t="shared" si="18"/>
        <v>4.1870000000000003</v>
      </c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68"/>
      <c r="AD131" s="19"/>
      <c r="AE131" s="184"/>
      <c r="AF131" s="183">
        <f t="shared" si="19"/>
        <v>-4.7332247560098129E-2</v>
      </c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68"/>
      <c r="AQ131" s="168"/>
      <c r="AR131" s="182"/>
      <c r="AS131" s="183">
        <f t="shared" si="11"/>
        <v>-1.5719130085939525E-3</v>
      </c>
      <c r="AT131" s="183">
        <f>[1]!LIM(AT130+Mode*r0*((1+IntegrationStep/2/Ti+Td/IntegrationStep)*AS131-(1-IntegrationStep/2/Ti+2*Td/IntegrationStep)*AS130+Td/IntegrationStep*AS129))</f>
        <v>0.39695073505257855</v>
      </c>
      <c r="AU131" s="183">
        <f t="shared" si="12"/>
        <v>40.794124671602574</v>
      </c>
      <c r="AW131" s="51"/>
      <c r="AX131" s="51"/>
      <c r="AY131" s="51"/>
      <c r="AZ131" s="51"/>
    </row>
    <row r="132" spans="1:52" s="158" customFormat="1" ht="15" customHeight="1" x14ac:dyDescent="0.3">
      <c r="A132" s="19"/>
      <c r="B132" s="182"/>
      <c r="C132" s="183">
        <f t="shared" si="13"/>
        <v>12.099999999999973</v>
      </c>
      <c r="D132" s="202">
        <f>15+[1]!STEPLOAD(5)</f>
        <v>20</v>
      </c>
      <c r="E132" s="183">
        <f t="shared" si="15"/>
        <v>40.946582747705961</v>
      </c>
      <c r="F132" s="183">
        <f t="shared" si="16"/>
        <v>0.5</v>
      </c>
      <c r="G132" s="183">
        <f>5</f>
        <v>5</v>
      </c>
      <c r="H132" s="183">
        <f t="shared" si="14"/>
        <v>47.649615142100963</v>
      </c>
      <c r="I132" s="183">
        <f t="shared" si="17"/>
        <v>0.9</v>
      </c>
      <c r="J132" s="183">
        <f>1</f>
        <v>1</v>
      </c>
      <c r="K132" s="183">
        <f t="shared" si="18"/>
        <v>4.1870000000000003</v>
      </c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68"/>
      <c r="AD132" s="19"/>
      <c r="AE132" s="184"/>
      <c r="AF132" s="183">
        <f t="shared" si="19"/>
        <v>-4.6191418888538838E-2</v>
      </c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68"/>
      <c r="AQ132" s="168"/>
      <c r="AR132" s="182"/>
      <c r="AS132" s="183">
        <f t="shared" si="11"/>
        <v>-1.5245807610338603E-3</v>
      </c>
      <c r="AT132" s="183">
        <f>[1]!LIM(AT131+Mode*r0*((1+IntegrationStep/2/Ti+Td/IntegrationStep)*AS132-(1-IntegrationStep/2/Ti+2*Td/IntegrationStep)*AS131+Td/IntegrationStep*AS130))</f>
        <v>0.39708012618417471</v>
      </c>
      <c r="AU132" s="183">
        <f t="shared" si="12"/>
        <v>40.794124671602574</v>
      </c>
      <c r="AW132" s="51"/>
      <c r="AX132" s="51"/>
      <c r="AY132" s="51"/>
      <c r="AZ132" s="51"/>
    </row>
    <row r="133" spans="1:52" s="158" customFormat="1" ht="15" customHeight="1" x14ac:dyDescent="0.3">
      <c r="A133" s="19"/>
      <c r="B133" s="182"/>
      <c r="C133" s="183">
        <f t="shared" si="13"/>
        <v>12.199999999999973</v>
      </c>
      <c r="D133" s="202">
        <f>15+[1]!STEPLOAD(5)</f>
        <v>20</v>
      </c>
      <c r="E133" s="183">
        <f t="shared" si="15"/>
        <v>40.941963605817108</v>
      </c>
      <c r="F133" s="183">
        <f t="shared" si="16"/>
        <v>0.5</v>
      </c>
      <c r="G133" s="183">
        <f>5</f>
        <v>5</v>
      </c>
      <c r="H133" s="183">
        <f t="shared" si="14"/>
        <v>47.665192868778782</v>
      </c>
      <c r="I133" s="183">
        <f t="shared" si="17"/>
        <v>0.9</v>
      </c>
      <c r="J133" s="183">
        <f>1</f>
        <v>1</v>
      </c>
      <c r="K133" s="183">
        <f t="shared" si="18"/>
        <v>4.1870000000000003</v>
      </c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68"/>
      <c r="AD133" s="19"/>
      <c r="AE133" s="184"/>
      <c r="AF133" s="183">
        <f t="shared" si="19"/>
        <v>-4.5059814992940872E-2</v>
      </c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68"/>
      <c r="AQ133" s="168"/>
      <c r="AR133" s="182"/>
      <c r="AS133" s="183">
        <f t="shared" si="11"/>
        <v>-1.4783893421453343E-3</v>
      </c>
      <c r="AT133" s="183">
        <f>[1]!LIM(AT132+Mode*r0*((1+IntegrationStep/2/Ti+Td/IntegrationStep)*AS133-(1-IntegrationStep/2/Ti+2*Td/IntegrationStep)*AS132+Td/IntegrationStep*AS131))</f>
        <v>0.39720994057315651</v>
      </c>
      <c r="AU133" s="183">
        <f t="shared" si="12"/>
        <v>40.794124671602574</v>
      </c>
      <c r="AW133" s="51"/>
      <c r="AX133" s="51"/>
      <c r="AY133" s="51"/>
      <c r="AZ133" s="51"/>
    </row>
    <row r="134" spans="1:52" s="158" customFormat="1" ht="15" customHeight="1" x14ac:dyDescent="0.3">
      <c r="A134" s="19"/>
      <c r="B134" s="182"/>
      <c r="C134" s="183">
        <f t="shared" si="13"/>
        <v>12.299999999999972</v>
      </c>
      <c r="D134" s="202">
        <f>15+[1]!STEPLOAD(5)</f>
        <v>20</v>
      </c>
      <c r="E134" s="183">
        <f t="shared" si="15"/>
        <v>40.937457624317815</v>
      </c>
      <c r="F134" s="183">
        <f t="shared" si="16"/>
        <v>0.5</v>
      </c>
      <c r="G134" s="183">
        <f>5</f>
        <v>5</v>
      </c>
      <c r="H134" s="183">
        <f t="shared" si="14"/>
        <v>47.680786861206848</v>
      </c>
      <c r="I134" s="183">
        <f t="shared" si="17"/>
        <v>0.9</v>
      </c>
      <c r="J134" s="183">
        <f>1</f>
        <v>1</v>
      </c>
      <c r="K134" s="183">
        <f t="shared" si="18"/>
        <v>4.1870000000000003</v>
      </c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68"/>
      <c r="AD134" s="19"/>
      <c r="AE134" s="184"/>
      <c r="AF134" s="183">
        <f t="shared" si="19"/>
        <v>-4.3938827868315489E-2</v>
      </c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68"/>
      <c r="AQ134" s="168"/>
      <c r="AR134" s="182"/>
      <c r="AS134" s="183">
        <f t="shared" si="11"/>
        <v>-1.4333295271524093E-3</v>
      </c>
      <c r="AT134" s="183">
        <f>[1]!LIM(AT133+Mode*r0*((1+IntegrationStep/2/Ti+Td/IntegrationStep)*AS134-(1-IntegrationStep/2/Ti+2*Td/IntegrationStep)*AS133+Td/IntegrationStep*AS132))</f>
        <v>0.39733989051005708</v>
      </c>
      <c r="AU134" s="183">
        <f t="shared" si="12"/>
        <v>40.794124671602574</v>
      </c>
      <c r="AW134" s="51"/>
      <c r="AX134" s="51"/>
      <c r="AY134" s="51"/>
      <c r="AZ134" s="51"/>
    </row>
    <row r="135" spans="1:52" s="158" customFormat="1" ht="15" customHeight="1" x14ac:dyDescent="0.3">
      <c r="A135" s="19"/>
      <c r="B135" s="182"/>
      <c r="C135" s="183">
        <f t="shared" si="13"/>
        <v>12.399999999999972</v>
      </c>
      <c r="D135" s="202">
        <f>15+[1]!STEPLOAD(5)</f>
        <v>20</v>
      </c>
      <c r="E135" s="183">
        <f t="shared" si="15"/>
        <v>40.933063741530987</v>
      </c>
      <c r="F135" s="183">
        <f t="shared" si="16"/>
        <v>0.5</v>
      </c>
      <c r="G135" s="183">
        <f>5</f>
        <v>5</v>
      </c>
      <c r="H135" s="183">
        <f t="shared" si="14"/>
        <v>47.696365546274947</v>
      </c>
      <c r="I135" s="183">
        <f t="shared" si="17"/>
        <v>0.9</v>
      </c>
      <c r="J135" s="183">
        <f>1</f>
        <v>1</v>
      </c>
      <c r="K135" s="183">
        <f t="shared" si="18"/>
        <v>4.1870000000000003</v>
      </c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68"/>
      <c r="AD135" s="19"/>
      <c r="AE135" s="184"/>
      <c r="AF135" s="183">
        <f t="shared" si="19"/>
        <v>-4.2829708681522582E-2</v>
      </c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68"/>
      <c r="AQ135" s="168"/>
      <c r="AR135" s="182"/>
      <c r="AS135" s="183">
        <f t="shared" si="11"/>
        <v>-1.389390699284121E-3</v>
      </c>
      <c r="AT135" s="183">
        <f>[1]!LIM(AT134+Mode*r0*((1+IntegrationStep/2/Ti+Td/IntegrationStep)*AS135-(1-IntegrationStep/2/Ti+2*Td/IntegrationStep)*AS134+Td/IntegrationStep*AS133))</f>
        <v>0.39746971288562455</v>
      </c>
      <c r="AU135" s="183">
        <f t="shared" si="12"/>
        <v>40.794124671602574</v>
      </c>
      <c r="AW135" s="51"/>
      <c r="AX135" s="51"/>
      <c r="AY135" s="51"/>
      <c r="AZ135" s="51"/>
    </row>
    <row r="136" spans="1:52" s="158" customFormat="1" ht="15" customHeight="1" x14ac:dyDescent="0.3">
      <c r="A136" s="19"/>
      <c r="B136" s="182"/>
      <c r="C136" s="183">
        <f t="shared" si="13"/>
        <v>12.499999999999972</v>
      </c>
      <c r="D136" s="202">
        <f>15+[1]!STEPLOAD(5)</f>
        <v>20</v>
      </c>
      <c r="E136" s="183">
        <f t="shared" si="15"/>
        <v>40.928780770662833</v>
      </c>
      <c r="F136" s="183">
        <f t="shared" si="16"/>
        <v>0.5</v>
      </c>
      <c r="G136" s="183">
        <f>5</f>
        <v>5</v>
      </c>
      <c r="H136" s="183">
        <f t="shared" si="14"/>
        <v>47.711900108879263</v>
      </c>
      <c r="I136" s="183">
        <f t="shared" si="17"/>
        <v>0.9</v>
      </c>
      <c r="J136" s="183">
        <f>1</f>
        <v>1</v>
      </c>
      <c r="K136" s="183">
        <f t="shared" si="18"/>
        <v>4.1870000000000003</v>
      </c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68"/>
      <c r="AD136" s="19"/>
      <c r="AE136" s="184"/>
      <c r="AF136" s="183">
        <f t="shared" si="19"/>
        <v>-4.173357752048279E-2</v>
      </c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68"/>
      <c r="AQ136" s="168"/>
      <c r="AR136" s="182"/>
      <c r="AS136" s="183">
        <f t="shared" si="11"/>
        <v>-1.3465609906025834E-3</v>
      </c>
      <c r="AT136" s="183">
        <f>[1]!LIM(AT135+Mode*r0*((1+IntegrationStep/2/Ti+Td/IntegrationStep)*AS136-(1-IntegrationStep/2/Ti+2*Td/IntegrationStep)*AS135+Td/IntegrationStep*AS134))</f>
        <v>0.39759916757399388</v>
      </c>
      <c r="AU136" s="183">
        <f t="shared" si="12"/>
        <v>40.794124671602574</v>
      </c>
      <c r="AW136" s="51"/>
      <c r="AX136" s="51"/>
      <c r="AY136" s="51"/>
      <c r="AZ136" s="51"/>
    </row>
    <row r="137" spans="1:52" s="158" customFormat="1" ht="15" customHeight="1" x14ac:dyDescent="0.3">
      <c r="A137" s="19"/>
      <c r="B137" s="182"/>
      <c r="C137" s="183">
        <f t="shared" si="13"/>
        <v>12.599999999999971</v>
      </c>
      <c r="D137" s="202">
        <f>15+[1]!STEPLOAD(5)</f>
        <v>20</v>
      </c>
      <c r="E137" s="183">
        <f t="shared" si="15"/>
        <v>40.924607412910781</v>
      </c>
      <c r="F137" s="183">
        <f t="shared" si="16"/>
        <v>0.5</v>
      </c>
      <c r="G137" s="183">
        <f>5</f>
        <v>5</v>
      </c>
      <c r="H137" s="183">
        <f t="shared" si="14"/>
        <v>47.727364309333296</v>
      </c>
      <c r="I137" s="183">
        <f t="shared" si="17"/>
        <v>0.9</v>
      </c>
      <c r="J137" s="183">
        <f>1</f>
        <v>1</v>
      </c>
      <c r="K137" s="183">
        <f t="shared" si="18"/>
        <v>4.1870000000000003</v>
      </c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68"/>
      <c r="AD137" s="19"/>
      <c r="AE137" s="184"/>
      <c r="AF137" s="183">
        <f t="shared" si="19"/>
        <v>-4.0651432554514422E-2</v>
      </c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68"/>
      <c r="AQ137" s="168"/>
      <c r="AR137" s="182"/>
      <c r="AS137" s="183">
        <f t="shared" si="11"/>
        <v>-1.3048274130820659E-3</v>
      </c>
      <c r="AT137" s="183">
        <f>[1]!LIM(AT136+Mode*r0*((1+IntegrationStep/2/Ti+Td/IntegrationStep)*AS137-(1-IntegrationStep/2/Ti+2*Td/IntegrationStep)*AS136+Td/IntegrationStep*AS135))</f>
        <v>0.39772803591111078</v>
      </c>
      <c r="AU137" s="183">
        <f t="shared" si="12"/>
        <v>40.794124671602574</v>
      </c>
      <c r="AW137" s="51"/>
      <c r="AX137" s="51"/>
      <c r="AY137" s="51"/>
      <c r="AZ137" s="51"/>
    </row>
    <row r="138" spans="1:52" s="158" customFormat="1" ht="15" customHeight="1" x14ac:dyDescent="0.3">
      <c r="A138" s="19"/>
      <c r="B138" s="182"/>
      <c r="C138" s="183">
        <f t="shared" si="13"/>
        <v>12.699999999999971</v>
      </c>
      <c r="D138" s="202">
        <f>15+[1]!STEPLOAD(5)</f>
        <v>20</v>
      </c>
      <c r="E138" s="183">
        <f t="shared" si="15"/>
        <v>40.920542269655328</v>
      </c>
      <c r="F138" s="183">
        <f t="shared" si="16"/>
        <v>0.5</v>
      </c>
      <c r="G138" s="183">
        <f>5</f>
        <v>5</v>
      </c>
      <c r="H138" s="183">
        <f t="shared" si="14"/>
        <v>47.742734311575227</v>
      </c>
      <c r="I138" s="183">
        <f t="shared" si="17"/>
        <v>0.9</v>
      </c>
      <c r="J138" s="183">
        <f>1</f>
        <v>1</v>
      </c>
      <c r="K138" s="183">
        <f t="shared" si="18"/>
        <v>4.1870000000000003</v>
      </c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68"/>
      <c r="AD138" s="19"/>
      <c r="AE138" s="184"/>
      <c r="AF138" s="183">
        <f t="shared" si="19"/>
        <v>-3.9584158638917621E-2</v>
      </c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68"/>
      <c r="AQ138" s="168"/>
      <c r="AR138" s="182"/>
      <c r="AS138" s="183">
        <f t="shared" si="11"/>
        <v>-1.2641759805275398E-3</v>
      </c>
      <c r="AT138" s="183">
        <f>[1]!LIM(AT137+Mode*r0*((1+IntegrationStep/2/Ti+Td/IntegrationStep)*AS138-(1-IntegrationStep/2/Ti+2*Td/IntegrationStep)*AS137+Td/IntegrationStep*AS136))</f>
        <v>0.39785611926312686</v>
      </c>
      <c r="AU138" s="183">
        <f t="shared" si="12"/>
        <v>40.794124671602574</v>
      </c>
      <c r="AW138" s="51"/>
      <c r="AX138" s="51"/>
      <c r="AY138" s="51"/>
      <c r="AZ138" s="51"/>
    </row>
    <row r="139" spans="1:52" s="158" customFormat="1" ht="15" customHeight="1" x14ac:dyDescent="0.3">
      <c r="A139" s="19"/>
      <c r="B139" s="182"/>
      <c r="C139" s="183">
        <f t="shared" si="13"/>
        <v>12.799999999999971</v>
      </c>
      <c r="D139" s="202">
        <f>15+[1]!STEPLOAD(5)</f>
        <v>20</v>
      </c>
      <c r="E139" s="183">
        <f t="shared" si="15"/>
        <v>40.916583853791437</v>
      </c>
      <c r="F139" s="183">
        <f t="shared" si="16"/>
        <v>0.5</v>
      </c>
      <c r="G139" s="183">
        <f>5</f>
        <v>5</v>
      </c>
      <c r="H139" s="183">
        <f t="shared" si="14"/>
        <v>47.757988521570908</v>
      </c>
      <c r="I139" s="183">
        <f t="shared" si="17"/>
        <v>0.9</v>
      </c>
      <c r="J139" s="183">
        <f>1</f>
        <v>1</v>
      </c>
      <c r="K139" s="183">
        <f t="shared" si="18"/>
        <v>4.1870000000000003</v>
      </c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68"/>
      <c r="AD139" s="19"/>
      <c r="AE139" s="184"/>
      <c r="AF139" s="183">
        <f t="shared" si="19"/>
        <v>-3.8532535395201961E-2</v>
      </c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68"/>
      <c r="AQ139" s="168"/>
      <c r="AR139" s="182"/>
      <c r="AS139" s="183">
        <f t="shared" ref="AS139:AS202" si="20">(AU139-E139)/(MeasuredVariableHigher-MeasuredVariableLower)</f>
        <v>-1.224591821888623E-3</v>
      </c>
      <c r="AT139" s="183">
        <f>[1]!LIM(AT138+Mode*r0*((1+IntegrationStep/2/Ti+Td/IntegrationStep)*AS139-(1-IntegrationStep/2/Ti+2*Td/IntegrationStep)*AS138+Td/IntegrationStep*AS137))</f>
        <v>0.39798323767975757</v>
      </c>
      <c r="AU139" s="183">
        <f t="shared" ref="AU139:AU202" si="21">SetPoint</f>
        <v>40.794124671602574</v>
      </c>
      <c r="AW139" s="51"/>
      <c r="AX139" s="51"/>
      <c r="AY139" s="51"/>
      <c r="AZ139" s="51"/>
    </row>
    <row r="140" spans="1:52" s="158" customFormat="1" ht="15" customHeight="1" x14ac:dyDescent="0.3">
      <c r="A140" s="19"/>
      <c r="B140" s="182"/>
      <c r="C140" s="183">
        <f t="shared" ref="C140:C203" si="22">C139+IntegrationStep</f>
        <v>12.89999999999997</v>
      </c>
      <c r="D140" s="202">
        <f>15+[1]!STEPLOAD(5)</f>
        <v>20</v>
      </c>
      <c r="E140" s="183">
        <f t="shared" si="15"/>
        <v>40.912730600251919</v>
      </c>
      <c r="F140" s="183">
        <f t="shared" si="16"/>
        <v>0.5</v>
      </c>
      <c r="G140" s="183">
        <f>5</f>
        <v>5</v>
      </c>
      <c r="H140" s="183">
        <f t="shared" ref="H140:H203" si="23">ManipulatedVariableHigher*AT140</f>
        <v>47.773107435343633</v>
      </c>
      <c r="I140" s="183">
        <f t="shared" si="17"/>
        <v>0.9</v>
      </c>
      <c r="J140" s="183">
        <f>1</f>
        <v>1</v>
      </c>
      <c r="K140" s="183">
        <f t="shared" si="18"/>
        <v>4.1870000000000003</v>
      </c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68"/>
      <c r="AD140" s="19"/>
      <c r="AE140" s="184"/>
      <c r="AF140" s="183">
        <f t="shared" si="19"/>
        <v>-3.749724479666261E-2</v>
      </c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68"/>
      <c r="AQ140" s="168"/>
      <c r="AR140" s="182"/>
      <c r="AS140" s="183">
        <f t="shared" si="20"/>
        <v>-1.1860592864934461E-3</v>
      </c>
      <c r="AT140" s="183">
        <f>[1]!LIM(AT139+Mode*r0*((1+IntegrationStep/2/Ti+Td/IntegrationStep)*AS140-(1-IntegrationStep/2/Ti+2*Td/IntegrationStep)*AS139+Td/IntegrationStep*AS138))</f>
        <v>0.39810922862786358</v>
      </c>
      <c r="AU140" s="183">
        <f t="shared" si="21"/>
        <v>40.794124671602574</v>
      </c>
      <c r="AW140" s="51"/>
      <c r="AX140" s="51"/>
      <c r="AY140" s="51"/>
      <c r="AZ140" s="51"/>
    </row>
    <row r="141" spans="1:52" s="158" customFormat="1" ht="15" customHeight="1" x14ac:dyDescent="0.3">
      <c r="A141" s="19"/>
      <c r="B141" s="182"/>
      <c r="C141" s="183">
        <f t="shared" si="22"/>
        <v>12.99999999999997</v>
      </c>
      <c r="D141" s="202">
        <f>15+[1]!STEPLOAD(5)</f>
        <v>20</v>
      </c>
      <c r="E141" s="183">
        <f t="shared" ref="E141:E204" si="24">E140+(C141-C140)*AF140</f>
        <v>40.908980875772251</v>
      </c>
      <c r="F141" s="183">
        <f t="shared" ref="F141:F204" si="25">0.5</f>
        <v>0.5</v>
      </c>
      <c r="G141" s="183">
        <f>5</f>
        <v>5</v>
      </c>
      <c r="H141" s="183">
        <f t="shared" si="23"/>
        <v>47.788073496093375</v>
      </c>
      <c r="I141" s="183">
        <f t="shared" ref="I141:I204" si="26">0.9</f>
        <v>0.9</v>
      </c>
      <c r="J141" s="183">
        <f>1</f>
        <v>1</v>
      </c>
      <c r="K141" s="183">
        <f t="shared" ref="K141:K204" si="27">4.187</f>
        <v>4.1870000000000003</v>
      </c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68"/>
      <c r="AD141" s="19"/>
      <c r="AE141" s="184"/>
      <c r="AF141" s="183">
        <f t="shared" ref="AF141:AF204" si="28">F141/G141*(D141-E141)+H141*I141/G141/J141/K141</f>
        <v>-3.6478878287326211E-2</v>
      </c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68"/>
      <c r="AQ141" s="168"/>
      <c r="AR141" s="182"/>
      <c r="AS141" s="183">
        <f t="shared" si="20"/>
        <v>-1.1485620416967636E-3</v>
      </c>
      <c r="AT141" s="183">
        <f>[1]!LIM(AT140+Mode*r0*((1+IntegrationStep/2/Ti+Td/IntegrationStep)*AS141-(1-IntegrationStep/2/Ti+2*Td/IntegrationStep)*AS140+Td/IntegrationStep*AS139))</f>
        <v>0.39823394580077814</v>
      </c>
      <c r="AU141" s="183">
        <f t="shared" si="21"/>
        <v>40.794124671602574</v>
      </c>
      <c r="AW141" s="51"/>
      <c r="AX141" s="51"/>
      <c r="AY141" s="51"/>
      <c r="AZ141" s="51"/>
    </row>
    <row r="142" spans="1:52" s="158" customFormat="1" ht="15" customHeight="1" x14ac:dyDescent="0.3">
      <c r="A142" s="19"/>
      <c r="B142" s="182"/>
      <c r="C142" s="183">
        <f t="shared" si="22"/>
        <v>13.099999999999969</v>
      </c>
      <c r="D142" s="202">
        <f>15+[1]!STEPLOAD(5)</f>
        <v>20</v>
      </c>
      <c r="E142" s="183">
        <f t="shared" si="24"/>
        <v>40.905332987943517</v>
      </c>
      <c r="F142" s="183">
        <f t="shared" si="25"/>
        <v>0.5</v>
      </c>
      <c r="G142" s="183">
        <f>5</f>
        <v>5</v>
      </c>
      <c r="H142" s="183">
        <f t="shared" si="23"/>
        <v>47.802870959895699</v>
      </c>
      <c r="I142" s="183">
        <f t="shared" si="26"/>
        <v>0.9</v>
      </c>
      <c r="J142" s="183">
        <f>1</f>
        <v>1</v>
      </c>
      <c r="K142" s="183">
        <f t="shared" si="27"/>
        <v>4.1870000000000003</v>
      </c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68"/>
      <c r="AD142" s="19"/>
      <c r="AE142" s="184"/>
      <c r="AF142" s="183">
        <f t="shared" si="28"/>
        <v>-3.5477943460884731E-2</v>
      </c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68"/>
      <c r="AQ142" s="168"/>
      <c r="AR142" s="182"/>
      <c r="AS142" s="183">
        <f t="shared" si="20"/>
        <v>-1.112083163409423E-3</v>
      </c>
      <c r="AT142" s="183">
        <f>[1]!LIM(AT141+Mode*r0*((1+IntegrationStep/2/Ti+Td/IntegrationStep)*AS142-(1-IntegrationStep/2/Ti+2*Td/IntegrationStep)*AS141+Td/IntegrationStep*AS140))</f>
        <v>0.39835725799913085</v>
      </c>
      <c r="AU142" s="183">
        <f t="shared" si="21"/>
        <v>40.794124671602574</v>
      </c>
      <c r="AW142" s="51"/>
      <c r="AX142" s="51"/>
      <c r="AY142" s="51"/>
      <c r="AZ142" s="51"/>
    </row>
    <row r="143" spans="1:52" s="158" customFormat="1" ht="15" customHeight="1" x14ac:dyDescent="0.3">
      <c r="A143" s="19"/>
      <c r="B143" s="182"/>
      <c r="C143" s="183">
        <f t="shared" si="22"/>
        <v>13.199999999999969</v>
      </c>
      <c r="D143" s="202">
        <f>15+[1]!STEPLOAD(5)</f>
        <v>20</v>
      </c>
      <c r="E143" s="183">
        <f t="shared" si="24"/>
        <v>40.901785193597426</v>
      </c>
      <c r="F143" s="183">
        <f t="shared" si="25"/>
        <v>0.5</v>
      </c>
      <c r="G143" s="183">
        <f>5</f>
        <v>5</v>
      </c>
      <c r="H143" s="183">
        <f t="shared" si="23"/>
        <v>47.817485769499775</v>
      </c>
      <c r="I143" s="183">
        <f t="shared" si="26"/>
        <v>0.9</v>
      </c>
      <c r="J143" s="183">
        <f>1</f>
        <v>1</v>
      </c>
      <c r="K143" s="183">
        <f t="shared" si="27"/>
        <v>4.1870000000000003</v>
      </c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68"/>
      <c r="AD143" s="19"/>
      <c r="AE143" s="184"/>
      <c r="AF143" s="183">
        <f t="shared" si="28"/>
        <v>-3.4494870324643934E-2</v>
      </c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68"/>
      <c r="AQ143" s="168"/>
      <c r="AR143" s="182"/>
      <c r="AS143" s="183">
        <f t="shared" si="20"/>
        <v>-1.0766052199485188E-3</v>
      </c>
      <c r="AT143" s="183">
        <f>[1]!LIM(AT142+Mode*r0*((1+IntegrationStep/2/Ti+Td/IntegrationStep)*AS143-(1-IntegrationStep/2/Ti+2*Td/IntegrationStep)*AS142+Td/IntegrationStep*AS141))</f>
        <v>0.39847904807916479</v>
      </c>
      <c r="AU143" s="183">
        <f t="shared" si="21"/>
        <v>40.794124671602574</v>
      </c>
      <c r="AW143" s="51"/>
      <c r="AX143" s="51"/>
      <c r="AY143" s="51"/>
      <c r="AZ143" s="51"/>
    </row>
    <row r="144" spans="1:52" s="158" customFormat="1" ht="15" customHeight="1" x14ac:dyDescent="0.3">
      <c r="A144" s="19"/>
      <c r="B144" s="182"/>
      <c r="C144" s="183">
        <f t="shared" si="22"/>
        <v>13.299999999999969</v>
      </c>
      <c r="D144" s="202">
        <f>15+[1]!STEPLOAD(5)</f>
        <v>20</v>
      </c>
      <c r="E144" s="183">
        <f t="shared" si="24"/>
        <v>40.898335706564964</v>
      </c>
      <c r="F144" s="183">
        <f t="shared" si="25"/>
        <v>0.5</v>
      </c>
      <c r="G144" s="183">
        <f>5</f>
        <v>5</v>
      </c>
      <c r="H144" s="183">
        <f t="shared" si="23"/>
        <v>47.831905435768718</v>
      </c>
      <c r="I144" s="183">
        <f t="shared" si="26"/>
        <v>0.9</v>
      </c>
      <c r="J144" s="183">
        <f>1</f>
        <v>1</v>
      </c>
      <c r="K144" s="183">
        <f t="shared" si="27"/>
        <v>4.1870000000000003</v>
      </c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68"/>
      <c r="AD144" s="19"/>
      <c r="AE144" s="184"/>
      <c r="AF144" s="183">
        <f t="shared" si="28"/>
        <v>-3.3530017172290982E-2</v>
      </c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68"/>
      <c r="AQ144" s="168"/>
      <c r="AR144" s="182"/>
      <c r="AS144" s="183">
        <f t="shared" si="20"/>
        <v>-1.0421103496238971E-3</v>
      </c>
      <c r="AT144" s="183">
        <f>[1]!LIM(AT143+Mode*r0*((1+IntegrationStep/2/Ti+Td/IntegrationStep)*AS144-(1-IntegrationStep/2/Ti+2*Td/IntegrationStep)*AS143+Td/IntegrationStep*AS142))</f>
        <v>0.3985992119647393</v>
      </c>
      <c r="AU144" s="183">
        <f t="shared" si="21"/>
        <v>40.794124671602574</v>
      </c>
      <c r="AW144" s="51"/>
      <c r="AX144" s="51"/>
      <c r="AY144" s="51"/>
      <c r="AZ144" s="51"/>
    </row>
    <row r="145" spans="1:52" s="158" customFormat="1" ht="15" customHeight="1" x14ac:dyDescent="0.3">
      <c r="A145" s="19"/>
      <c r="B145" s="182"/>
      <c r="C145" s="183">
        <f t="shared" si="22"/>
        <v>13.399999999999968</v>
      </c>
      <c r="D145" s="202">
        <f>15+[1]!STEPLOAD(5)</f>
        <v>20</v>
      </c>
      <c r="E145" s="183">
        <f t="shared" si="24"/>
        <v>40.894982704847735</v>
      </c>
      <c r="F145" s="183">
        <f t="shared" si="25"/>
        <v>0.5</v>
      </c>
      <c r="G145" s="183">
        <f>5</f>
        <v>5</v>
      </c>
      <c r="H145" s="183">
        <f t="shared" si="23"/>
        <v>47.846118926332146</v>
      </c>
      <c r="I145" s="183">
        <f t="shared" si="26"/>
        <v>0.9</v>
      </c>
      <c r="J145" s="183">
        <f>1</f>
        <v>1</v>
      </c>
      <c r="K145" s="183">
        <f t="shared" si="27"/>
        <v>4.1870000000000003</v>
      </c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68"/>
      <c r="AD145" s="19"/>
      <c r="AE145" s="184"/>
      <c r="AF145" s="183">
        <f t="shared" si="28"/>
        <v>-3.258367608788193E-2</v>
      </c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68"/>
      <c r="AQ145" s="168"/>
      <c r="AR145" s="182"/>
      <c r="AS145" s="183">
        <f t="shared" si="20"/>
        <v>-1.0085803324516008E-3</v>
      </c>
      <c r="AT145" s="183">
        <f>[1]!LIM(AT144+Mode*r0*((1+IntegrationStep/2/Ti+Td/IntegrationStep)*AS145-(1-IntegrationStep/2/Ti+2*Td/IntegrationStep)*AS144+Td/IntegrationStep*AS143))</f>
        <v>0.39871765771943457</v>
      </c>
      <c r="AU145" s="183">
        <f t="shared" si="21"/>
        <v>40.794124671602574</v>
      </c>
      <c r="AW145" s="51"/>
      <c r="AX145" s="51"/>
      <c r="AY145" s="51"/>
      <c r="AZ145" s="51"/>
    </row>
    <row r="146" spans="1:52" s="158" customFormat="1" ht="15" customHeight="1" x14ac:dyDescent="0.3">
      <c r="A146" s="19"/>
      <c r="B146" s="182"/>
      <c r="C146" s="183">
        <f t="shared" si="22"/>
        <v>13.499999999999968</v>
      </c>
      <c r="D146" s="202">
        <f>15+[1]!STEPLOAD(5)</f>
        <v>20</v>
      </c>
      <c r="E146" s="183">
        <f t="shared" si="24"/>
        <v>40.891724337238948</v>
      </c>
      <c r="F146" s="183">
        <f t="shared" si="25"/>
        <v>0.5</v>
      </c>
      <c r="G146" s="183">
        <f>5</f>
        <v>5</v>
      </c>
      <c r="H146" s="183">
        <f t="shared" si="23"/>
        <v>47.860116561041963</v>
      </c>
      <c r="I146" s="183">
        <f t="shared" si="26"/>
        <v>0.9</v>
      </c>
      <c r="J146" s="183">
        <f>1</f>
        <v>1</v>
      </c>
      <c r="K146" s="183">
        <f t="shared" si="27"/>
        <v>4.1870000000000003</v>
      </c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68"/>
      <c r="AD146" s="19"/>
      <c r="AE146" s="184"/>
      <c r="AF146" s="183">
        <f t="shared" si="28"/>
        <v>-3.1656078102315632E-2</v>
      </c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68"/>
      <c r="AQ146" s="168"/>
      <c r="AR146" s="182"/>
      <c r="AS146" s="183">
        <f t="shared" si="20"/>
        <v>-9.7599665636373346E-4</v>
      </c>
      <c r="AT146" s="183">
        <f>[1]!LIM(AT145+Mode*r0*((1+IntegrationStep/2/Ti+Td/IntegrationStep)*AS146-(1-IntegrationStep/2/Ti+2*Td/IntegrationStep)*AS145+Td/IntegrationStep*AS144))</f>
        <v>0.39883430467534969</v>
      </c>
      <c r="AU146" s="183">
        <f t="shared" si="21"/>
        <v>40.794124671602574</v>
      </c>
      <c r="AW146" s="51"/>
      <c r="AX146" s="51"/>
      <c r="AY146" s="51"/>
      <c r="AZ146" s="51"/>
    </row>
    <row r="147" spans="1:52" s="158" customFormat="1" ht="15" customHeight="1" x14ac:dyDescent="0.3">
      <c r="A147" s="19"/>
      <c r="B147" s="182"/>
      <c r="C147" s="183">
        <f t="shared" si="22"/>
        <v>13.599999999999968</v>
      </c>
      <c r="D147" s="202">
        <f>15+[1]!STEPLOAD(5)</f>
        <v>20</v>
      </c>
      <c r="E147" s="183">
        <f t="shared" si="24"/>
        <v>40.888558729428716</v>
      </c>
      <c r="F147" s="183">
        <f t="shared" si="25"/>
        <v>0.5</v>
      </c>
      <c r="G147" s="183">
        <f>5</f>
        <v>5</v>
      </c>
      <c r="H147" s="183">
        <f t="shared" si="23"/>
        <v>47.873889913847066</v>
      </c>
      <c r="I147" s="183">
        <f t="shared" si="26"/>
        <v>0.9</v>
      </c>
      <c r="J147" s="183">
        <f>1</f>
        <v>1</v>
      </c>
      <c r="K147" s="183">
        <f t="shared" si="27"/>
        <v>4.1870000000000003</v>
      </c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68"/>
      <c r="AD147" s="19"/>
      <c r="AE147" s="184"/>
      <c r="AF147" s="183">
        <f t="shared" si="28"/>
        <v>-3.0747398022290984E-2</v>
      </c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68"/>
      <c r="AQ147" s="168"/>
      <c r="AR147" s="182"/>
      <c r="AS147" s="183">
        <f t="shared" si="20"/>
        <v>-9.4434057826141781E-4</v>
      </c>
      <c r="AT147" s="183">
        <f>[1]!LIM(AT146+Mode*r0*((1+IntegrationStep/2/Ti+Td/IntegrationStep)*AS147-(1-IntegrationStep/2/Ti+2*Td/IntegrationStep)*AS146+Td/IntegrationStep*AS145))</f>
        <v>0.39894908261539219</v>
      </c>
      <c r="AU147" s="183">
        <f t="shared" si="21"/>
        <v>40.794124671602574</v>
      </c>
      <c r="AW147" s="51"/>
      <c r="AX147" s="51"/>
      <c r="AY147" s="51"/>
      <c r="AZ147" s="51"/>
    </row>
    <row r="148" spans="1:52" s="158" customFormat="1" ht="15" customHeight="1" x14ac:dyDescent="0.3">
      <c r="A148" s="19"/>
      <c r="B148" s="182"/>
      <c r="C148" s="183">
        <f t="shared" si="22"/>
        <v>13.699999999999967</v>
      </c>
      <c r="D148" s="202">
        <f>15+[1]!STEPLOAD(5)</f>
        <v>20</v>
      </c>
      <c r="E148" s="183">
        <f t="shared" si="24"/>
        <v>40.885483989626486</v>
      </c>
      <c r="F148" s="183">
        <f t="shared" si="25"/>
        <v>0.5</v>
      </c>
      <c r="G148" s="183">
        <f>5</f>
        <v>5</v>
      </c>
      <c r="H148" s="183">
        <f t="shared" si="23"/>
        <v>47.88743172072094</v>
      </c>
      <c r="I148" s="183">
        <f t="shared" si="26"/>
        <v>0.9</v>
      </c>
      <c r="J148" s="183">
        <f>1</f>
        <v>1</v>
      </c>
      <c r="K148" s="183">
        <f t="shared" si="27"/>
        <v>4.1870000000000003</v>
      </c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68"/>
      <c r="AD148" s="19"/>
      <c r="AE148" s="184"/>
      <c r="AF148" s="183">
        <f t="shared" si="28"/>
        <v>-2.9857758950762037E-2</v>
      </c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68"/>
      <c r="AQ148" s="168"/>
      <c r="AR148" s="182"/>
      <c r="AS148" s="183">
        <f t="shared" si="20"/>
        <v>-9.1359318023911842E-4</v>
      </c>
      <c r="AT148" s="183">
        <f>[1]!LIM(AT147+Mode*r0*((1+IntegrationStep/2/Ti+Td/IntegrationStep)*AS148-(1-IntegrationStep/2/Ti+2*Td/IntegrationStep)*AS147+Td/IntegrationStep*AS146))</f>
        <v>0.39906193100600784</v>
      </c>
      <c r="AU148" s="183">
        <f t="shared" si="21"/>
        <v>40.794124671602574</v>
      </c>
      <c r="AW148" s="51"/>
      <c r="AX148" s="51"/>
      <c r="AY148" s="51"/>
      <c r="AZ148" s="51"/>
    </row>
    <row r="149" spans="1:52" s="158" customFormat="1" ht="15" customHeight="1" x14ac:dyDescent="0.3">
      <c r="A149" s="19"/>
      <c r="B149" s="182"/>
      <c r="C149" s="183">
        <f t="shared" si="22"/>
        <v>13.799999999999967</v>
      </c>
      <c r="D149" s="202">
        <f>15+[1]!STEPLOAD(5)</f>
        <v>20</v>
      </c>
      <c r="E149" s="183">
        <f t="shared" si="24"/>
        <v>40.882498213731409</v>
      </c>
      <c r="F149" s="183">
        <f t="shared" si="25"/>
        <v>0.5</v>
      </c>
      <c r="G149" s="183">
        <f>5</f>
        <v>5</v>
      </c>
      <c r="H149" s="183">
        <f t="shared" si="23"/>
        <v>47.900735793297955</v>
      </c>
      <c r="I149" s="183">
        <f t="shared" si="26"/>
        <v>0.9</v>
      </c>
      <c r="J149" s="183">
        <f>1</f>
        <v>1</v>
      </c>
      <c r="K149" s="183">
        <f t="shared" si="27"/>
        <v>4.1870000000000003</v>
      </c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68"/>
      <c r="AD149" s="19"/>
      <c r="AE149" s="184"/>
      <c r="AF149" s="183">
        <f t="shared" si="28"/>
        <v>-2.8987236516768711E-2</v>
      </c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68"/>
      <c r="AQ149" s="168"/>
      <c r="AR149" s="182"/>
      <c r="AS149" s="183">
        <f t="shared" si="20"/>
        <v>-8.8373542128834966E-4</v>
      </c>
      <c r="AT149" s="183">
        <f>[1]!LIM(AT148+Mode*r0*((1+IntegrationStep/2/Ti+Td/IntegrationStep)*AS149-(1-IntegrationStep/2/Ti+2*Td/IntegrationStep)*AS148+Td/IntegrationStep*AS147))</f>
        <v>0.39917279827748298</v>
      </c>
      <c r="AU149" s="183">
        <f t="shared" si="21"/>
        <v>40.794124671602574</v>
      </c>
      <c r="AW149" s="51"/>
      <c r="AX149" s="51"/>
      <c r="AY149" s="51"/>
      <c r="AZ149" s="51"/>
    </row>
    <row r="150" spans="1:52" s="158" customFormat="1" ht="15" customHeight="1" x14ac:dyDescent="0.3">
      <c r="A150" s="19"/>
      <c r="B150" s="182"/>
      <c r="C150" s="183">
        <f t="shared" si="22"/>
        <v>13.899999999999967</v>
      </c>
      <c r="D150" s="202">
        <f>15+[1]!STEPLOAD(5)</f>
        <v>20</v>
      </c>
      <c r="E150" s="183">
        <f t="shared" si="24"/>
        <v>40.879599490079734</v>
      </c>
      <c r="F150" s="183">
        <f t="shared" si="25"/>
        <v>0.5</v>
      </c>
      <c r="G150" s="183">
        <f>5</f>
        <v>5</v>
      </c>
      <c r="H150" s="183">
        <f t="shared" si="23"/>
        <v>47.913796937891767</v>
      </c>
      <c r="I150" s="183">
        <f t="shared" si="26"/>
        <v>0.9</v>
      </c>
      <c r="J150" s="183">
        <f>1</f>
        <v>1</v>
      </c>
      <c r="K150" s="183">
        <f t="shared" si="27"/>
        <v>4.1870000000000003</v>
      </c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68"/>
      <c r="AD150" s="19"/>
      <c r="AE150" s="184"/>
      <c r="AF150" s="183">
        <f t="shared" si="28"/>
        <v>-2.8135862831589975E-2</v>
      </c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68"/>
      <c r="AQ150" s="168"/>
      <c r="AR150" s="182"/>
      <c r="AS150" s="183">
        <f t="shared" si="20"/>
        <v>-8.547481847715943E-4</v>
      </c>
      <c r="AT150" s="183">
        <f>[1]!LIM(AT149+Mode*r0*((1+IntegrationStep/2/Ti+Td/IntegrationStep)*AS150-(1-IntegrationStep/2/Ti+2*Td/IntegrationStep)*AS149+Td/IntegrationStep*AS148))</f>
        <v>0.39928164114909809</v>
      </c>
      <c r="AU150" s="183">
        <f t="shared" si="21"/>
        <v>40.794124671602574</v>
      </c>
      <c r="AW150" s="51"/>
      <c r="AX150" s="51"/>
      <c r="AY150" s="51"/>
      <c r="AZ150" s="51"/>
    </row>
    <row r="151" spans="1:52" s="158" customFormat="1" ht="15" customHeight="1" x14ac:dyDescent="0.3">
      <c r="A151" s="19"/>
      <c r="B151" s="182"/>
      <c r="C151" s="183">
        <f t="shared" si="22"/>
        <v>13.999999999999966</v>
      </c>
      <c r="D151" s="202">
        <f>15+[1]!STEPLOAD(5)</f>
        <v>20</v>
      </c>
      <c r="E151" s="183">
        <f t="shared" si="24"/>
        <v>40.876785903796574</v>
      </c>
      <c r="F151" s="183">
        <f t="shared" si="25"/>
        <v>0.5</v>
      </c>
      <c r="G151" s="183">
        <f>5</f>
        <v>5</v>
      </c>
      <c r="H151" s="183">
        <f t="shared" si="23"/>
        <v>47.926610879587642</v>
      </c>
      <c r="I151" s="183">
        <f t="shared" si="26"/>
        <v>0.9</v>
      </c>
      <c r="J151" s="183">
        <f>1</f>
        <v>1</v>
      </c>
      <c r="K151" s="183">
        <f t="shared" si="27"/>
        <v>4.1870000000000003</v>
      </c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68"/>
      <c r="AD151" s="19"/>
      <c r="AE151" s="184"/>
      <c r="AF151" s="183">
        <f t="shared" si="28"/>
        <v>-2.730363018721027E-2</v>
      </c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68"/>
      <c r="AQ151" s="168"/>
      <c r="AR151" s="182"/>
      <c r="AS151" s="183">
        <f t="shared" si="20"/>
        <v>-8.2661232193999008E-4</v>
      </c>
      <c r="AT151" s="183">
        <f>[1]!LIM(AT150+Mode*r0*((1+IntegrationStep/2/Ti+Td/IntegrationStep)*AS151-(1-IntegrationStep/2/Ti+2*Td/IntegrationStep)*AS150+Td/IntegrationStep*AS149))</f>
        <v>0.39938842399656371</v>
      </c>
      <c r="AU151" s="183">
        <f t="shared" si="21"/>
        <v>40.794124671602574</v>
      </c>
      <c r="AW151" s="51"/>
      <c r="AX151" s="51"/>
      <c r="AY151" s="51"/>
      <c r="AZ151" s="51"/>
    </row>
    <row r="152" spans="1:52" s="158" customFormat="1" ht="15" customHeight="1" x14ac:dyDescent="0.3">
      <c r="A152" s="19"/>
      <c r="B152" s="182"/>
      <c r="C152" s="183">
        <f t="shared" si="22"/>
        <v>14.099999999999966</v>
      </c>
      <c r="D152" s="202">
        <f>15+[1]!STEPLOAD(5)</f>
        <v>20</v>
      </c>
      <c r="E152" s="183">
        <f t="shared" si="24"/>
        <v>40.874055540777853</v>
      </c>
      <c r="F152" s="183">
        <f t="shared" si="25"/>
        <v>0.5</v>
      </c>
      <c r="G152" s="183">
        <f>5</f>
        <v>5</v>
      </c>
      <c r="H152" s="183">
        <f t="shared" si="23"/>
        <v>47.939174191116528</v>
      </c>
      <c r="I152" s="183">
        <f t="shared" si="26"/>
        <v>0.9</v>
      </c>
      <c r="J152" s="183">
        <f>1</f>
        <v>1</v>
      </c>
      <c r="K152" s="183">
        <f t="shared" si="27"/>
        <v>4.1870000000000003</v>
      </c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68"/>
      <c r="AD152" s="19"/>
      <c r="AE152" s="184"/>
      <c r="AF152" s="183">
        <f t="shared" si="28"/>
        <v>-2.6490494512231511E-2</v>
      </c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68"/>
      <c r="AQ152" s="168"/>
      <c r="AR152" s="182"/>
      <c r="AS152" s="183">
        <f t="shared" si="20"/>
        <v>-7.993086917527847E-4</v>
      </c>
      <c r="AT152" s="183">
        <f>[1]!LIM(AT151+Mode*r0*((1+IntegrationStep/2/Ti+Td/IntegrationStep)*AS152-(1-IntegrationStep/2/Ti+2*Td/IntegrationStep)*AS151+Td/IntegrationStep*AS150))</f>
        <v>0.39949311825930439</v>
      </c>
      <c r="AU152" s="183">
        <f t="shared" si="21"/>
        <v>40.794124671602574</v>
      </c>
      <c r="AW152" s="51"/>
      <c r="AX152" s="51"/>
      <c r="AY152" s="51"/>
      <c r="AZ152" s="51"/>
    </row>
    <row r="153" spans="1:52" s="158" customFormat="1" ht="15" customHeight="1" x14ac:dyDescent="0.3">
      <c r="A153" s="19"/>
      <c r="B153" s="182"/>
      <c r="C153" s="183">
        <f t="shared" si="22"/>
        <v>14.199999999999966</v>
      </c>
      <c r="D153" s="202">
        <f>15+[1]!STEPLOAD(5)</f>
        <v>20</v>
      </c>
      <c r="E153" s="183">
        <f t="shared" si="24"/>
        <v>40.871406491326631</v>
      </c>
      <c r="F153" s="183">
        <f t="shared" si="25"/>
        <v>0.5</v>
      </c>
      <c r="G153" s="183">
        <f>5</f>
        <v>5</v>
      </c>
      <c r="H153" s="183">
        <f t="shared" si="23"/>
        <v>47.951484226236168</v>
      </c>
      <c r="I153" s="183">
        <f t="shared" si="26"/>
        <v>0.9</v>
      </c>
      <c r="J153" s="183">
        <f>1</f>
        <v>1</v>
      </c>
      <c r="K153" s="183">
        <f t="shared" si="27"/>
        <v>4.1870000000000003</v>
      </c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68"/>
      <c r="AD153" s="19"/>
      <c r="AE153" s="184"/>
      <c r="AF153" s="183">
        <f t="shared" si="28"/>
        <v>-2.5696378599463277E-2</v>
      </c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68"/>
      <c r="AQ153" s="168"/>
      <c r="AR153" s="182"/>
      <c r="AS153" s="183">
        <f t="shared" si="20"/>
        <v>-7.7281819724056783E-4</v>
      </c>
      <c r="AT153" s="183">
        <f>[1]!LIM(AT152+Mode*r0*((1+IntegrationStep/2/Ti+Td/IntegrationStep)*AS153-(1-IntegrationStep/2/Ti+2*Td/IntegrationStep)*AS152+Td/IntegrationStep*AS151))</f>
        <v>0.39959570188530141</v>
      </c>
      <c r="AU153" s="183">
        <f t="shared" si="21"/>
        <v>40.794124671602574</v>
      </c>
      <c r="AW153" s="51"/>
      <c r="AX153" s="51"/>
      <c r="AY153" s="51"/>
      <c r="AZ153" s="51"/>
    </row>
    <row r="154" spans="1:52" s="158" customFormat="1" ht="15" customHeight="1" x14ac:dyDescent="0.3">
      <c r="A154" s="19"/>
      <c r="B154" s="182"/>
      <c r="C154" s="183">
        <f t="shared" si="22"/>
        <v>14.299999999999965</v>
      </c>
      <c r="D154" s="202">
        <f>15+[1]!STEPLOAD(5)</f>
        <v>20</v>
      </c>
      <c r="E154" s="183">
        <f t="shared" si="24"/>
        <v>40.868836853466682</v>
      </c>
      <c r="F154" s="183">
        <f t="shared" si="25"/>
        <v>0.5</v>
      </c>
      <c r="G154" s="183">
        <f>5</f>
        <v>5</v>
      </c>
      <c r="H154" s="183">
        <f t="shared" si="23"/>
        <v>47.96353905735792</v>
      </c>
      <c r="I154" s="183">
        <f t="shared" si="26"/>
        <v>0.9</v>
      </c>
      <c r="J154" s="183">
        <f>1</f>
        <v>1</v>
      </c>
      <c r="K154" s="183">
        <f t="shared" si="27"/>
        <v>4.1870000000000003</v>
      </c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68"/>
      <c r="AD154" s="19"/>
      <c r="AE154" s="184"/>
      <c r="AF154" s="183">
        <f t="shared" si="28"/>
        <v>-2.4921175118718164E-2</v>
      </c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68"/>
      <c r="AQ154" s="168"/>
      <c r="AR154" s="182"/>
      <c r="AS154" s="183">
        <f t="shared" si="20"/>
        <v>-7.4712181864107659E-4</v>
      </c>
      <c r="AT154" s="183">
        <f>[1]!LIM(AT153+Mode*r0*((1+IntegrationStep/2/Ti+Td/IntegrationStep)*AS154-(1-IntegrationStep/2/Ti+2*Td/IntegrationStep)*AS153+Td/IntegrationStep*AS152))</f>
        <v>0.39969615881131598</v>
      </c>
      <c r="AU154" s="183">
        <f t="shared" si="21"/>
        <v>40.794124671602574</v>
      </c>
      <c r="AW154" s="51"/>
      <c r="AX154" s="51"/>
      <c r="AY154" s="51"/>
      <c r="AZ154" s="51"/>
    </row>
    <row r="155" spans="1:52" s="158" customFormat="1" ht="15" customHeight="1" x14ac:dyDescent="0.3">
      <c r="A155" s="19"/>
      <c r="B155" s="182"/>
      <c r="C155" s="183">
        <f t="shared" si="22"/>
        <v>14.399999999999965</v>
      </c>
      <c r="D155" s="202">
        <f>15+[1]!STEPLOAD(5)</f>
        <v>20</v>
      </c>
      <c r="E155" s="183">
        <f t="shared" si="24"/>
        <v>40.866344735954812</v>
      </c>
      <c r="F155" s="183">
        <f t="shared" si="25"/>
        <v>0.5</v>
      </c>
      <c r="G155" s="183">
        <f>5</f>
        <v>5</v>
      </c>
      <c r="H155" s="183">
        <f t="shared" si="23"/>
        <v>47.975337417172916</v>
      </c>
      <c r="I155" s="183">
        <f t="shared" si="26"/>
        <v>0.9</v>
      </c>
      <c r="J155" s="183">
        <f>1</f>
        <v>1</v>
      </c>
      <c r="K155" s="183">
        <f t="shared" si="27"/>
        <v>4.1870000000000003</v>
      </c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68"/>
      <c r="AD155" s="19"/>
      <c r="AE155" s="184"/>
      <c r="AF155" s="183">
        <f t="shared" si="28"/>
        <v>-2.4164749427550536E-2</v>
      </c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68"/>
      <c r="AQ155" s="168"/>
      <c r="AR155" s="182"/>
      <c r="AS155" s="183">
        <f t="shared" si="20"/>
        <v>-7.2220064352237047E-4</v>
      </c>
      <c r="AT155" s="183">
        <f>[1]!LIM(AT154+Mode*r0*((1+IntegrationStep/2/Ti+Td/IntegrationStep)*AS155-(1-IntegrationStep/2/Ti+2*Td/IntegrationStep)*AS154+Td/IntegrationStep*AS153))</f>
        <v>0.39979447847644095</v>
      </c>
      <c r="AU155" s="183">
        <f t="shared" si="21"/>
        <v>40.794124671602574</v>
      </c>
      <c r="AW155" s="51"/>
      <c r="AX155" s="51"/>
      <c r="AY155" s="51"/>
      <c r="AZ155" s="51"/>
    </row>
    <row r="156" spans="1:52" s="158" customFormat="1" ht="15" customHeight="1" x14ac:dyDescent="0.3">
      <c r="A156" s="19"/>
      <c r="B156" s="182"/>
      <c r="C156" s="183">
        <f t="shared" si="22"/>
        <v>14.499999999999964</v>
      </c>
      <c r="D156" s="202">
        <f>15+[1]!STEPLOAD(5)</f>
        <v>20</v>
      </c>
      <c r="E156" s="183">
        <f t="shared" si="24"/>
        <v>40.863928261012056</v>
      </c>
      <c r="F156" s="183">
        <f t="shared" si="25"/>
        <v>0.5</v>
      </c>
      <c r="G156" s="183">
        <f>5</f>
        <v>5</v>
      </c>
      <c r="H156" s="183">
        <f t="shared" si="23"/>
        <v>47.986878644046122</v>
      </c>
      <c r="I156" s="183">
        <f t="shared" si="26"/>
        <v>0.9</v>
      </c>
      <c r="J156" s="183">
        <f>1</f>
        <v>1</v>
      </c>
      <c r="K156" s="183">
        <f t="shared" si="27"/>
        <v>4.1870000000000003</v>
      </c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68"/>
      <c r="AD156" s="19"/>
      <c r="AE156" s="184"/>
      <c r="AF156" s="183">
        <f t="shared" si="28"/>
        <v>-2.3426942191890898E-2</v>
      </c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68"/>
      <c r="AQ156" s="168"/>
      <c r="AR156" s="182"/>
      <c r="AS156" s="183">
        <f t="shared" si="20"/>
        <v>-6.9803589409481507E-4</v>
      </c>
      <c r="AT156" s="183">
        <f>[1]!LIM(AT155+Mode*r0*((1+IntegrationStep/2/Ti+Td/IntegrationStep)*AS156-(1-IntegrationStep/2/Ti+2*Td/IntegrationStep)*AS155+Td/IntegrationStep*AS154))</f>
        <v>0.39989065536705104</v>
      </c>
      <c r="AU156" s="183">
        <f t="shared" si="21"/>
        <v>40.794124671602574</v>
      </c>
      <c r="AW156" s="51"/>
      <c r="AX156" s="51"/>
      <c r="AY156" s="51"/>
      <c r="AZ156" s="51"/>
    </row>
    <row r="157" spans="1:52" s="158" customFormat="1" ht="15" customHeight="1" x14ac:dyDescent="0.3">
      <c r="A157" s="19"/>
      <c r="B157" s="182"/>
      <c r="C157" s="183">
        <f t="shared" si="22"/>
        <v>14.599999999999964</v>
      </c>
      <c r="D157" s="202">
        <f>15+[1]!STEPLOAD(5)</f>
        <v>20</v>
      </c>
      <c r="E157" s="183">
        <f t="shared" si="24"/>
        <v>40.861585566792868</v>
      </c>
      <c r="F157" s="183">
        <f t="shared" si="25"/>
        <v>0.5</v>
      </c>
      <c r="G157" s="183">
        <f>5</f>
        <v>5</v>
      </c>
      <c r="H157" s="183">
        <f t="shared" si="23"/>
        <v>47.99816263095655</v>
      </c>
      <c r="I157" s="183">
        <f t="shared" si="26"/>
        <v>0.9</v>
      </c>
      <c r="J157" s="183">
        <f>1</f>
        <v>1</v>
      </c>
      <c r="K157" s="183">
        <f t="shared" si="27"/>
        <v>4.1870000000000003</v>
      </c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68"/>
      <c r="AD157" s="19"/>
      <c r="AE157" s="184"/>
      <c r="AF157" s="183">
        <f t="shared" si="28"/>
        <v>-2.2707571828038287E-2</v>
      </c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68"/>
      <c r="AQ157" s="168"/>
      <c r="AR157" s="182"/>
      <c r="AS157" s="183">
        <f t="shared" si="20"/>
        <v>-6.7460895190293965E-4</v>
      </c>
      <c r="AT157" s="183">
        <f>[1]!LIM(AT156+Mode*r0*((1+IntegrationStep/2/Ti+Td/IntegrationStep)*AS157-(1-IntegrationStep/2/Ti+2*Td/IntegrationStep)*AS156+Td/IntegrationStep*AS155))</f>
        <v>0.39998468859130459</v>
      </c>
      <c r="AU157" s="183">
        <f t="shared" si="21"/>
        <v>40.794124671602574</v>
      </c>
      <c r="AW157" s="51"/>
      <c r="AX157" s="51"/>
      <c r="AY157" s="51"/>
      <c r="AZ157" s="51"/>
    </row>
    <row r="158" spans="1:52" s="158" customFormat="1" ht="15" customHeight="1" x14ac:dyDescent="0.3">
      <c r="A158" s="19"/>
      <c r="B158" s="182"/>
      <c r="C158" s="183">
        <f t="shared" si="22"/>
        <v>14.699999999999964</v>
      </c>
      <c r="D158" s="202">
        <f>15+[1]!STEPLOAD(5)</f>
        <v>20</v>
      </c>
      <c r="E158" s="183">
        <f t="shared" si="24"/>
        <v>40.859314809610062</v>
      </c>
      <c r="F158" s="183">
        <f t="shared" si="25"/>
        <v>0.5</v>
      </c>
      <c r="G158" s="183">
        <f>5</f>
        <v>5</v>
      </c>
      <c r="H158" s="183">
        <f t="shared" si="23"/>
        <v>48.009189777777564</v>
      </c>
      <c r="I158" s="183">
        <f t="shared" si="26"/>
        <v>0.9</v>
      </c>
      <c r="J158" s="183">
        <f>1</f>
        <v>1</v>
      </c>
      <c r="K158" s="183">
        <f t="shared" si="27"/>
        <v>4.1870000000000003</v>
      </c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68"/>
      <c r="AD158" s="19"/>
      <c r="AE158" s="184"/>
      <c r="AF158" s="183">
        <f t="shared" si="28"/>
        <v>-2.2006436776635052E-2</v>
      </c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68"/>
      <c r="AQ158" s="168"/>
      <c r="AR158" s="182"/>
      <c r="AS158" s="183">
        <f t="shared" si="20"/>
        <v>-6.519013800748752E-4</v>
      </c>
      <c r="AT158" s="183">
        <f>[1]!LIM(AT157+Mode*r0*((1+IntegrationStep/2/Ti+Td/IntegrationStep)*AS158-(1-IntegrationStep/2/Ti+2*Td/IntegrationStep)*AS157+Td/IntegrationStep*AS156))</f>
        <v>0.40007658148147973</v>
      </c>
      <c r="AU158" s="183">
        <f t="shared" si="21"/>
        <v>40.794124671602574</v>
      </c>
      <c r="AW158" s="51"/>
      <c r="AX158" s="51"/>
      <c r="AY158" s="51"/>
      <c r="AZ158" s="51"/>
    </row>
    <row r="159" spans="1:52" s="158" customFormat="1" ht="15" customHeight="1" x14ac:dyDescent="0.3">
      <c r="A159" s="19"/>
      <c r="B159" s="182"/>
      <c r="C159" s="183">
        <f t="shared" si="22"/>
        <v>14.799999999999963</v>
      </c>
      <c r="D159" s="202">
        <f>15+[1]!STEPLOAD(5)</f>
        <v>20</v>
      </c>
      <c r="E159" s="183">
        <f t="shared" si="24"/>
        <v>40.857114165932401</v>
      </c>
      <c r="F159" s="183">
        <f t="shared" si="25"/>
        <v>0.5</v>
      </c>
      <c r="G159" s="183">
        <f>5</f>
        <v>5</v>
      </c>
      <c r="H159" s="183">
        <f t="shared" si="23"/>
        <v>48.01996094669957</v>
      </c>
      <c r="I159" s="183">
        <f t="shared" si="26"/>
        <v>0.9</v>
      </c>
      <c r="J159" s="183">
        <f>1</f>
        <v>1</v>
      </c>
      <c r="K159" s="183">
        <f t="shared" si="27"/>
        <v>4.1870000000000003</v>
      </c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68"/>
      <c r="AD159" s="19"/>
      <c r="AE159" s="184"/>
      <c r="AF159" s="183">
        <f t="shared" si="28"/>
        <v>-2.1323317618814119E-2</v>
      </c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68"/>
      <c r="AQ159" s="168"/>
      <c r="AR159" s="182"/>
      <c r="AS159" s="183">
        <f t="shared" si="20"/>
        <v>-6.2989494329826815E-4</v>
      </c>
      <c r="AT159" s="183">
        <f>[1]!LIM(AT158+Mode*r0*((1+IntegrationStep/2/Ti+Td/IntegrationStep)*AS159-(1-IntegrationStep/2/Ti+2*Td/IntegrationStep)*AS158+Td/IntegrationStep*AS157))</f>
        <v>0.40016634122249639</v>
      </c>
      <c r="AU159" s="183">
        <f t="shared" si="21"/>
        <v>40.794124671602574</v>
      </c>
      <c r="AW159" s="51"/>
      <c r="AX159" s="51"/>
      <c r="AY159" s="51"/>
      <c r="AZ159" s="51"/>
    </row>
    <row r="160" spans="1:52" s="158" customFormat="1" ht="15" customHeight="1" x14ac:dyDescent="0.3">
      <c r="A160" s="19"/>
      <c r="B160" s="182"/>
      <c r="C160" s="183">
        <f t="shared" si="22"/>
        <v>14.899999999999963</v>
      </c>
      <c r="D160" s="202">
        <f>15+[1]!STEPLOAD(5)</f>
        <v>20</v>
      </c>
      <c r="E160" s="183">
        <f t="shared" si="24"/>
        <v>40.854981834170523</v>
      </c>
      <c r="F160" s="183">
        <f t="shared" si="25"/>
        <v>0.5</v>
      </c>
      <c r="G160" s="183">
        <f>5</f>
        <v>5</v>
      </c>
      <c r="H160" s="183">
        <f t="shared" si="23"/>
        <v>48.030477420611369</v>
      </c>
      <c r="I160" s="183">
        <f t="shared" si="26"/>
        <v>0.9</v>
      </c>
      <c r="J160" s="183">
        <f>1</f>
        <v>1</v>
      </c>
      <c r="K160" s="183">
        <f t="shared" si="27"/>
        <v>4.1870000000000003</v>
      </c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68"/>
      <c r="AD160" s="19"/>
      <c r="AE160" s="184"/>
      <c r="AF160" s="183">
        <f t="shared" si="28"/>
        <v>-2.0657979043982255E-2</v>
      </c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68"/>
      <c r="AQ160" s="168"/>
      <c r="AR160" s="182"/>
      <c r="AS160" s="183">
        <f t="shared" si="20"/>
        <v>-6.0857162567948817E-4</v>
      </c>
      <c r="AT160" s="183">
        <f>[1]!LIM(AT159+Mode*r0*((1+IntegrationStep/2/Ti+Td/IntegrationStep)*AS160-(1-IntegrationStep/2/Ti+2*Td/IntegrationStep)*AS159+Td/IntegrationStep*AS158))</f>
        <v>0.40025397850509475</v>
      </c>
      <c r="AU160" s="183">
        <f t="shared" si="21"/>
        <v>40.794124671602574</v>
      </c>
      <c r="AW160" s="51"/>
      <c r="AX160" s="51"/>
      <c r="AY160" s="51"/>
      <c r="AZ160" s="51"/>
    </row>
    <row r="161" spans="1:52" s="158" customFormat="1" ht="15" customHeight="1" x14ac:dyDescent="0.3">
      <c r="A161" s="19"/>
      <c r="B161" s="182"/>
      <c r="C161" s="183">
        <f t="shared" si="22"/>
        <v>14.999999999999963</v>
      </c>
      <c r="D161" s="202">
        <f>15+[1]!STEPLOAD(5)</f>
        <v>20</v>
      </c>
      <c r="E161" s="183">
        <f t="shared" si="24"/>
        <v>40.852916036266123</v>
      </c>
      <c r="F161" s="183">
        <f t="shared" si="25"/>
        <v>0.5</v>
      </c>
      <c r="G161" s="183">
        <f>5</f>
        <v>5</v>
      </c>
      <c r="H161" s="183">
        <f t="shared" si="23"/>
        <v>48.040740864263491</v>
      </c>
      <c r="I161" s="183">
        <f t="shared" si="26"/>
        <v>0.9</v>
      </c>
      <c r="J161" s="183">
        <f>1</f>
        <v>1</v>
      </c>
      <c r="K161" s="183">
        <f t="shared" si="27"/>
        <v>4.1870000000000003</v>
      </c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68"/>
      <c r="AD161" s="19"/>
      <c r="AE161" s="184"/>
      <c r="AF161" s="183">
        <f t="shared" si="28"/>
        <v>-2.0010171678336963E-2</v>
      </c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68"/>
      <c r="AQ161" s="168"/>
      <c r="AR161" s="182"/>
      <c r="AS161" s="183">
        <f t="shared" si="20"/>
        <v>-5.8791364663548509E-4</v>
      </c>
      <c r="AT161" s="183">
        <f>[1]!LIM(AT160+Mode*r0*((1+IntegrationStep/2/Ti+Td/IntegrationStep)*AS161-(1-IntegrationStep/2/Ti+2*Td/IntegrationStep)*AS160+Td/IntegrationStep*AS159))</f>
        <v>0.40033950720219574</v>
      </c>
      <c r="AU161" s="183">
        <f t="shared" si="21"/>
        <v>40.794124671602574</v>
      </c>
      <c r="AW161" s="51"/>
      <c r="AX161" s="51"/>
      <c r="AY161" s="51"/>
      <c r="AZ161" s="51"/>
    </row>
    <row r="162" spans="1:52" s="158" customFormat="1" ht="15" customHeight="1" x14ac:dyDescent="0.3">
      <c r="A162" s="19"/>
      <c r="B162" s="182"/>
      <c r="C162" s="183">
        <f t="shared" si="22"/>
        <v>15.099999999999962</v>
      </c>
      <c r="D162" s="202">
        <f>15+[1]!STEPLOAD(5)</f>
        <v>20</v>
      </c>
      <c r="E162" s="183">
        <f t="shared" si="24"/>
        <v>40.850915019098288</v>
      </c>
      <c r="F162" s="183">
        <f t="shared" si="25"/>
        <v>0.5</v>
      </c>
      <c r="G162" s="183">
        <f>5</f>
        <v>5</v>
      </c>
      <c r="H162" s="183">
        <f t="shared" si="23"/>
        <v>48.050753288048689</v>
      </c>
      <c r="I162" s="183">
        <f t="shared" si="26"/>
        <v>0.9</v>
      </c>
      <c r="J162" s="183">
        <f>1</f>
        <v>1</v>
      </c>
      <c r="K162" s="183">
        <f t="shared" si="27"/>
        <v>4.1870000000000003</v>
      </c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68"/>
      <c r="AD162" s="19"/>
      <c r="AE162" s="184"/>
      <c r="AF162" s="183">
        <f t="shared" si="28"/>
        <v>-1.9379633782586669E-2</v>
      </c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68"/>
      <c r="AQ162" s="168"/>
      <c r="AR162" s="182"/>
      <c r="AS162" s="183">
        <f t="shared" si="20"/>
        <v>-5.6790347495713431E-4</v>
      </c>
      <c r="AT162" s="183">
        <f>[1]!LIM(AT161+Mode*r0*((1+IntegrationStep/2/Ti+Td/IntegrationStep)*AS162-(1-IntegrationStep/2/Ti+2*Td/IntegrationStep)*AS161+Td/IntegrationStep*AS160))</f>
        <v>0.40042294406707241</v>
      </c>
      <c r="AU162" s="183">
        <f t="shared" si="21"/>
        <v>40.794124671602574</v>
      </c>
      <c r="AW162" s="51"/>
      <c r="AX162" s="51"/>
      <c r="AY162" s="51"/>
      <c r="AZ162" s="51"/>
    </row>
    <row r="163" spans="1:52" s="158" customFormat="1" ht="15" customHeight="1" x14ac:dyDescent="0.3">
      <c r="A163" s="19"/>
      <c r="B163" s="182"/>
      <c r="C163" s="183">
        <f t="shared" si="22"/>
        <v>15.199999999999962</v>
      </c>
      <c r="D163" s="202">
        <f>15+[1]!STEPLOAD(5)</f>
        <v>20</v>
      </c>
      <c r="E163" s="183">
        <f t="shared" si="24"/>
        <v>40.848977055720027</v>
      </c>
      <c r="F163" s="183">
        <f t="shared" si="25"/>
        <v>0.5</v>
      </c>
      <c r="G163" s="183">
        <f>5</f>
        <v>5</v>
      </c>
      <c r="H163" s="183">
        <f t="shared" si="23"/>
        <v>48.060517014244418</v>
      </c>
      <c r="I163" s="183">
        <f t="shared" si="26"/>
        <v>0.9</v>
      </c>
      <c r="J163" s="183">
        <f>1</f>
        <v>1</v>
      </c>
      <c r="K163" s="183">
        <f t="shared" si="27"/>
        <v>4.1870000000000003</v>
      </c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68"/>
      <c r="AD163" s="19"/>
      <c r="AE163" s="184"/>
      <c r="AF163" s="183">
        <f t="shared" si="28"/>
        <v>-1.8766092826840719E-2</v>
      </c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68"/>
      <c r="AQ163" s="168"/>
      <c r="AR163" s="182"/>
      <c r="AS163" s="183">
        <f t="shared" si="20"/>
        <v>-5.4852384117452856E-4</v>
      </c>
      <c r="AT163" s="183">
        <f>[1]!LIM(AT162+Mode*r0*((1+IntegrationStep/2/Ti+Td/IntegrationStep)*AS163-(1-IntegrationStep/2/Ti+2*Td/IntegrationStep)*AS162+Td/IntegrationStep*AS161))</f>
        <v>0.40050430845203683</v>
      </c>
      <c r="AU163" s="183">
        <f t="shared" si="21"/>
        <v>40.794124671602574</v>
      </c>
      <c r="AW163" s="51"/>
      <c r="AX163" s="51"/>
      <c r="AY163" s="51"/>
      <c r="AZ163" s="51"/>
    </row>
    <row r="164" spans="1:52" s="158" customFormat="1" ht="15" customHeight="1" x14ac:dyDescent="0.3">
      <c r="A164" s="19"/>
      <c r="B164" s="182"/>
      <c r="C164" s="183">
        <f t="shared" si="22"/>
        <v>15.299999999999962</v>
      </c>
      <c r="D164" s="202">
        <f>15+[1]!STEPLOAD(5)</f>
        <v>20</v>
      </c>
      <c r="E164" s="183">
        <f t="shared" si="24"/>
        <v>40.847100446437345</v>
      </c>
      <c r="F164" s="183">
        <f t="shared" si="25"/>
        <v>0.5</v>
      </c>
      <c r="G164" s="183">
        <f>5</f>
        <v>5</v>
      </c>
      <c r="H164" s="183">
        <f t="shared" si="23"/>
        <v>48.070034645568448</v>
      </c>
      <c r="I164" s="183">
        <f t="shared" si="26"/>
        <v>0.9</v>
      </c>
      <c r="J164" s="183">
        <f>1</f>
        <v>1</v>
      </c>
      <c r="K164" s="183">
        <f t="shared" si="27"/>
        <v>4.1870000000000003</v>
      </c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68"/>
      <c r="AD164" s="19"/>
      <c r="AE164" s="184"/>
      <c r="AF164" s="183">
        <f t="shared" si="28"/>
        <v>-1.8169266950321727E-2</v>
      </c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68"/>
      <c r="AQ164" s="168"/>
      <c r="AR164" s="182"/>
      <c r="AS164" s="183">
        <f t="shared" si="20"/>
        <v>-5.2975774834770558E-4</v>
      </c>
      <c r="AT164" s="183">
        <f>[1]!LIM(AT163+Mode*r0*((1+IntegrationStep/2/Ti+Td/IntegrationStep)*AS164-(1-IntegrationStep/2/Ti+2*Td/IntegrationStep)*AS163+Td/IntegrationStep*AS162))</f>
        <v>0.40058362204640374</v>
      </c>
      <c r="AU164" s="183">
        <f t="shared" si="21"/>
        <v>40.794124671602574</v>
      </c>
      <c r="AW164" s="51"/>
      <c r="AX164" s="51"/>
      <c r="AY164" s="51"/>
      <c r="AZ164" s="51"/>
    </row>
    <row r="165" spans="1:52" s="158" customFormat="1" ht="15" customHeight="1" x14ac:dyDescent="0.3">
      <c r="A165" s="19"/>
      <c r="B165" s="182"/>
      <c r="C165" s="183">
        <f t="shared" si="22"/>
        <v>15.399999999999961</v>
      </c>
      <c r="D165" s="202">
        <f>15+[1]!STEPLOAD(5)</f>
        <v>20</v>
      </c>
      <c r="E165" s="183">
        <f t="shared" si="24"/>
        <v>40.84528351974231</v>
      </c>
      <c r="F165" s="183">
        <f t="shared" si="25"/>
        <v>0.5</v>
      </c>
      <c r="G165" s="183">
        <f>5</f>
        <v>5</v>
      </c>
      <c r="H165" s="183">
        <f t="shared" si="23"/>
        <v>48.079309035909816</v>
      </c>
      <c r="I165" s="183">
        <f t="shared" si="26"/>
        <v>0.9</v>
      </c>
      <c r="J165" s="183">
        <f>1</f>
        <v>1</v>
      </c>
      <c r="K165" s="183">
        <f t="shared" si="27"/>
        <v>4.1870000000000003</v>
      </c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68"/>
      <c r="AD165" s="19"/>
      <c r="AE165" s="184"/>
      <c r="AF165" s="183">
        <f t="shared" si="28"/>
        <v>-1.7588866312954199E-2</v>
      </c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68"/>
      <c r="AQ165" s="168"/>
      <c r="AR165" s="182"/>
      <c r="AS165" s="183">
        <f t="shared" si="20"/>
        <v>-5.1158848139735372E-4</v>
      </c>
      <c r="AT165" s="183">
        <f>[1]!LIM(AT164+Mode*r0*((1+IntegrationStep/2/Ti+Td/IntegrationStep)*AS165-(1-IntegrationStep/2/Ti+2*Td/IntegrationStep)*AS164+Td/IntegrationStep*AS163))</f>
        <v>0.4006609086325818</v>
      </c>
      <c r="AU165" s="183">
        <f t="shared" si="21"/>
        <v>40.794124671602574</v>
      </c>
      <c r="AW165" s="51"/>
      <c r="AX165" s="51"/>
      <c r="AY165" s="51"/>
      <c r="AZ165" s="51"/>
    </row>
    <row r="166" spans="1:52" s="158" customFormat="1" ht="15" customHeight="1" x14ac:dyDescent="0.3">
      <c r="A166" s="19"/>
      <c r="B166" s="182"/>
      <c r="C166" s="183">
        <f t="shared" si="22"/>
        <v>15.499999999999961</v>
      </c>
      <c r="D166" s="202">
        <f>15+[1]!STEPLOAD(5)</f>
        <v>20</v>
      </c>
      <c r="E166" s="183">
        <f t="shared" si="24"/>
        <v>40.843524633111016</v>
      </c>
      <c r="F166" s="183">
        <f t="shared" si="25"/>
        <v>0.5</v>
      </c>
      <c r="G166" s="183">
        <f>5</f>
        <v>5</v>
      </c>
      <c r="H166" s="183">
        <f t="shared" si="23"/>
        <v>48.088343263102253</v>
      </c>
      <c r="I166" s="183">
        <f t="shared" si="26"/>
        <v>0.9</v>
      </c>
      <c r="J166" s="183">
        <f>1</f>
        <v>1</v>
      </c>
      <c r="K166" s="183">
        <f t="shared" si="27"/>
        <v>4.1870000000000003</v>
      </c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68"/>
      <c r="AD166" s="19"/>
      <c r="AE166" s="184"/>
      <c r="AF166" s="183">
        <f t="shared" si="28"/>
        <v>-1.7024594345635968E-2</v>
      </c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68"/>
      <c r="AQ166" s="168"/>
      <c r="AR166" s="182"/>
      <c r="AS166" s="183">
        <f t="shared" si="20"/>
        <v>-4.9399961508441944E-4</v>
      </c>
      <c r="AT166" s="183">
        <f>[1]!LIM(AT165+Mode*r0*((1+IntegrationStep/2/Ti+Td/IntegrationStep)*AS166-(1-IntegrationStep/2/Ti+2*Td/IntegrationStep)*AS165+Td/IntegrationStep*AS164))</f>
        <v>0.40073619385918546</v>
      </c>
      <c r="AU166" s="183">
        <f t="shared" si="21"/>
        <v>40.794124671602574</v>
      </c>
      <c r="AW166" s="51"/>
      <c r="AX166" s="51"/>
      <c r="AY166" s="51"/>
      <c r="AZ166" s="51"/>
    </row>
    <row r="167" spans="1:52" s="158" customFormat="1" ht="15" customHeight="1" x14ac:dyDescent="0.3">
      <c r="A167" s="19"/>
      <c r="B167" s="182"/>
      <c r="C167" s="183">
        <f t="shared" si="22"/>
        <v>15.599999999999961</v>
      </c>
      <c r="D167" s="202">
        <f>15+[1]!STEPLOAD(5)</f>
        <v>20</v>
      </c>
      <c r="E167" s="183">
        <f t="shared" si="24"/>
        <v>40.841822173676455</v>
      </c>
      <c r="F167" s="183">
        <f t="shared" si="25"/>
        <v>0.5</v>
      </c>
      <c r="G167" s="183">
        <f>5</f>
        <v>5</v>
      </c>
      <c r="H167" s="183">
        <f t="shared" si="23"/>
        <v>48.097140603618342</v>
      </c>
      <c r="I167" s="183">
        <f t="shared" si="26"/>
        <v>0.9</v>
      </c>
      <c r="J167" s="183">
        <f>1</f>
        <v>1</v>
      </c>
      <c r="K167" s="183">
        <f t="shared" si="27"/>
        <v>4.1870000000000003</v>
      </c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68"/>
      <c r="AD167" s="19"/>
      <c r="AE167" s="184"/>
      <c r="AF167" s="183">
        <f t="shared" si="28"/>
        <v>-1.6476148905428811E-2</v>
      </c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68"/>
      <c r="AQ167" s="168"/>
      <c r="AR167" s="182"/>
      <c r="AS167" s="183">
        <f t="shared" si="20"/>
        <v>-4.7697502073880573E-4</v>
      </c>
      <c r="AT167" s="183">
        <f>[1]!LIM(AT166+Mode*r0*((1+IntegrationStep/2/Ti+Td/IntegrationStep)*AS167-(1-IntegrationStep/2/Ti+2*Td/IntegrationStep)*AS166+Td/IntegrationStep*AS165))</f>
        <v>0.40080950503015284</v>
      </c>
      <c r="AU167" s="183">
        <f t="shared" si="21"/>
        <v>40.794124671602574</v>
      </c>
      <c r="AW167" s="51"/>
      <c r="AX167" s="51"/>
      <c r="AY167" s="51"/>
      <c r="AZ167" s="51"/>
    </row>
    <row r="168" spans="1:52" s="158" customFormat="1" ht="15" customHeight="1" x14ac:dyDescent="0.3">
      <c r="A168" s="19"/>
      <c r="B168" s="182"/>
      <c r="C168" s="183">
        <f t="shared" si="22"/>
        <v>15.69999999999996</v>
      </c>
      <c r="D168" s="202">
        <f>15+[1]!STEPLOAD(5)</f>
        <v>20</v>
      </c>
      <c r="E168" s="183">
        <f t="shared" si="24"/>
        <v>40.840174558785911</v>
      </c>
      <c r="F168" s="183">
        <f t="shared" si="25"/>
        <v>0.5</v>
      </c>
      <c r="G168" s="183">
        <f>5</f>
        <v>5</v>
      </c>
      <c r="H168" s="183">
        <f t="shared" si="23"/>
        <v>48.105704509065255</v>
      </c>
      <c r="I168" s="183">
        <f t="shared" si="26"/>
        <v>0.9</v>
      </c>
      <c r="J168" s="183">
        <f>1</f>
        <v>1</v>
      </c>
      <c r="K168" s="183">
        <f t="shared" si="27"/>
        <v>4.1870000000000003</v>
      </c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68"/>
      <c r="AD168" s="19"/>
      <c r="AE168" s="184"/>
      <c r="AF168" s="183">
        <f t="shared" si="28"/>
        <v>-1.5943223341752244E-2</v>
      </c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68"/>
      <c r="AQ168" s="168"/>
      <c r="AR168" s="182"/>
      <c r="AS168" s="183">
        <f t="shared" si="20"/>
        <v>-4.604988718333658E-4</v>
      </c>
      <c r="AT168" s="183">
        <f>[1]!LIM(AT167+Mode*r0*((1+IntegrationStep/2/Ti+Td/IntegrationStep)*AS168-(1-IntegrationStep/2/Ti+2*Td/IntegrationStep)*AS167+Td/IntegrationStep*AS166))</f>
        <v>0.40088087090887714</v>
      </c>
      <c r="AU168" s="183">
        <f t="shared" si="21"/>
        <v>40.794124671602574</v>
      </c>
      <c r="AW168" s="51"/>
      <c r="AX168" s="51"/>
      <c r="AY168" s="51"/>
      <c r="AZ168" s="51"/>
    </row>
    <row r="169" spans="1:52" s="158" customFormat="1" ht="15" customHeight="1" x14ac:dyDescent="0.3">
      <c r="A169" s="19"/>
      <c r="B169" s="182"/>
      <c r="C169" s="183">
        <f t="shared" si="22"/>
        <v>15.79999999999996</v>
      </c>
      <c r="D169" s="202">
        <f>15+[1]!STEPLOAD(5)</f>
        <v>20</v>
      </c>
      <c r="E169" s="183">
        <f t="shared" si="24"/>
        <v>40.838580236451733</v>
      </c>
      <c r="F169" s="183">
        <f t="shared" si="25"/>
        <v>0.5</v>
      </c>
      <c r="G169" s="183">
        <f>5</f>
        <v>5</v>
      </c>
      <c r="H169" s="183">
        <f t="shared" si="23"/>
        <v>48.114038584373148</v>
      </c>
      <c r="I169" s="183">
        <f t="shared" si="26"/>
        <v>0.9</v>
      </c>
      <c r="J169" s="183">
        <f>1</f>
        <v>1</v>
      </c>
      <c r="K169" s="183">
        <f t="shared" si="27"/>
        <v>4.1870000000000003</v>
      </c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68"/>
      <c r="AD169" s="19"/>
      <c r="AE169" s="184"/>
      <c r="AF169" s="183">
        <f t="shared" si="28"/>
        <v>-1.5425507479144063E-2</v>
      </c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68"/>
      <c r="AQ169" s="168"/>
      <c r="AR169" s="182"/>
      <c r="AS169" s="183">
        <f t="shared" si="20"/>
        <v>-4.4455564849158689E-4</v>
      </c>
      <c r="AT169" s="183">
        <f>[1]!LIM(AT168+Mode*r0*((1+IntegrationStep/2/Ti+Td/IntegrationStep)*AS169-(1-IntegrationStep/2/Ti+2*Td/IntegrationStep)*AS168+Td/IntegrationStep*AS167))</f>
        <v>0.40095032153644289</v>
      </c>
      <c r="AU169" s="183">
        <f t="shared" si="21"/>
        <v>40.794124671602574</v>
      </c>
      <c r="AW169" s="51"/>
      <c r="AX169" s="51"/>
      <c r="AY169" s="51"/>
      <c r="AZ169" s="51"/>
    </row>
    <row r="170" spans="1:52" s="158" customFormat="1" ht="15" customHeight="1" x14ac:dyDescent="0.3">
      <c r="A170" s="19"/>
      <c r="B170" s="182"/>
      <c r="C170" s="183">
        <f t="shared" si="22"/>
        <v>15.899999999999959</v>
      </c>
      <c r="D170" s="202">
        <f>15+[1]!STEPLOAD(5)</f>
        <v>20</v>
      </c>
      <c r="E170" s="183">
        <f t="shared" si="24"/>
        <v>40.83703768570382</v>
      </c>
      <c r="F170" s="183">
        <f t="shared" si="25"/>
        <v>0.5</v>
      </c>
      <c r="G170" s="183">
        <f>5</f>
        <v>5</v>
      </c>
      <c r="H170" s="183">
        <f t="shared" si="23"/>
        <v>48.122146567571747</v>
      </c>
      <c r="I170" s="183">
        <f t="shared" si="26"/>
        <v>0.9</v>
      </c>
      <c r="J170" s="183">
        <f>1</f>
        <v>1</v>
      </c>
      <c r="K170" s="183">
        <f t="shared" si="27"/>
        <v>4.1870000000000003</v>
      </c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68"/>
      <c r="AD170" s="19"/>
      <c r="AE170" s="184"/>
      <c r="AF170" s="183">
        <f t="shared" si="28"/>
        <v>-1.4922688521918914E-2</v>
      </c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68"/>
      <c r="AQ170" s="168"/>
      <c r="AR170" s="182"/>
      <c r="AS170" s="183">
        <f t="shared" si="20"/>
        <v>-4.2913014101245042E-4</v>
      </c>
      <c r="AT170" s="183">
        <f>[1]!LIM(AT169+Mode*r0*((1+IntegrationStep/2/Ti+Td/IntegrationStep)*AS170-(1-IntegrationStep/2/Ti+2*Td/IntegrationStep)*AS169+Td/IntegrationStep*AS168))</f>
        <v>0.4010178880630979</v>
      </c>
      <c r="AU170" s="183">
        <f t="shared" si="21"/>
        <v>40.794124671602574</v>
      </c>
      <c r="AW170" s="51"/>
      <c r="AX170" s="51"/>
      <c r="AY170" s="51"/>
      <c r="AZ170" s="51"/>
    </row>
    <row r="171" spans="1:52" s="158" customFormat="1" ht="15" customHeight="1" x14ac:dyDescent="0.3">
      <c r="A171" s="19"/>
      <c r="B171" s="182"/>
      <c r="C171" s="183">
        <f t="shared" si="22"/>
        <v>15.999999999999959</v>
      </c>
      <c r="D171" s="202">
        <f>15+[1]!STEPLOAD(5)</f>
        <v>20</v>
      </c>
      <c r="E171" s="183">
        <f t="shared" si="24"/>
        <v>40.83554541685163</v>
      </c>
      <c r="F171" s="183">
        <f t="shared" si="25"/>
        <v>0.5</v>
      </c>
      <c r="G171" s="183">
        <f>5</f>
        <v>5</v>
      </c>
      <c r="H171" s="183">
        <f t="shared" si="23"/>
        <v>48.130032311057334</v>
      </c>
      <c r="I171" s="183">
        <f t="shared" si="26"/>
        <v>0.9</v>
      </c>
      <c r="J171" s="183">
        <f>1</f>
        <v>1</v>
      </c>
      <c r="K171" s="183">
        <f t="shared" si="27"/>
        <v>4.1870000000000003</v>
      </c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68"/>
      <c r="AD171" s="19"/>
      <c r="AE171" s="184"/>
      <c r="AF171" s="183">
        <f t="shared" si="28"/>
        <v>-1.4434451885708022E-2</v>
      </c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68"/>
      <c r="AQ171" s="168"/>
      <c r="AR171" s="182"/>
      <c r="AS171" s="183">
        <f t="shared" si="20"/>
        <v>-4.1420745249055814E-4</v>
      </c>
      <c r="AT171" s="183">
        <f>[1]!LIM(AT170+Mode*r0*((1+IntegrationStep/2/Ti+Td/IntegrationStep)*AS171-(1-IntegrationStep/2/Ti+2*Td/IntegrationStep)*AS170+Td/IntegrationStep*AS169))</f>
        <v>0.40108360259214448</v>
      </c>
      <c r="AU171" s="183">
        <f t="shared" si="21"/>
        <v>40.794124671602574</v>
      </c>
      <c r="AW171" s="51"/>
      <c r="AX171" s="51"/>
      <c r="AY171" s="51"/>
      <c r="AZ171" s="51"/>
    </row>
    <row r="172" spans="1:52" s="158" customFormat="1" ht="15" customHeight="1" x14ac:dyDescent="0.3">
      <c r="A172" s="19"/>
      <c r="B172" s="182"/>
      <c r="C172" s="183">
        <f t="shared" si="22"/>
        <v>16.099999999999959</v>
      </c>
      <c r="D172" s="202">
        <f>15+[1]!STEPLOAD(5)</f>
        <v>20</v>
      </c>
      <c r="E172" s="183">
        <f t="shared" si="24"/>
        <v>40.83410197166306</v>
      </c>
      <c r="F172" s="183">
        <f t="shared" si="25"/>
        <v>0.5</v>
      </c>
      <c r="G172" s="183">
        <f>5</f>
        <v>5</v>
      </c>
      <c r="H172" s="183">
        <f t="shared" si="23"/>
        <v>48.137699764256958</v>
      </c>
      <c r="I172" s="183">
        <f t="shared" si="26"/>
        <v>0.9</v>
      </c>
      <c r="J172" s="183">
        <f>1</f>
        <v>1</v>
      </c>
      <c r="K172" s="183">
        <f t="shared" si="27"/>
        <v>4.1870000000000003</v>
      </c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68"/>
      <c r="AD172" s="19"/>
      <c r="AE172" s="184"/>
      <c r="AF172" s="183">
        <f t="shared" si="28"/>
        <v>-1.3960481960609616E-2</v>
      </c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68"/>
      <c r="AQ172" s="168"/>
      <c r="AR172" s="182"/>
      <c r="AS172" s="183">
        <f t="shared" si="20"/>
        <v>-3.9977300060485278E-4</v>
      </c>
      <c r="AT172" s="183">
        <f>[1]!LIM(AT171+Mode*r0*((1+IntegrationStep/2/Ti+Td/IntegrationStep)*AS172-(1-IntegrationStep/2/Ti+2*Td/IntegrationStep)*AS171+Td/IntegrationStep*AS170))</f>
        <v>0.40114749803547467</v>
      </c>
      <c r="AU172" s="183">
        <f t="shared" si="21"/>
        <v>40.794124671602574</v>
      </c>
      <c r="AW172" s="51"/>
      <c r="AX172" s="51"/>
      <c r="AY172" s="51"/>
      <c r="AZ172" s="51"/>
    </row>
    <row r="173" spans="1:52" s="158" customFormat="1" ht="15" customHeight="1" x14ac:dyDescent="0.3">
      <c r="A173" s="19"/>
      <c r="B173" s="182"/>
      <c r="C173" s="183">
        <f t="shared" si="22"/>
        <v>16.19999999999996</v>
      </c>
      <c r="D173" s="202">
        <f>15+[1]!STEPLOAD(5)</f>
        <v>20</v>
      </c>
      <c r="E173" s="183">
        <f t="shared" si="24"/>
        <v>40.832705923466996</v>
      </c>
      <c r="F173" s="183">
        <f t="shared" si="25"/>
        <v>0.5</v>
      </c>
      <c r="G173" s="183">
        <f>5</f>
        <v>5</v>
      </c>
      <c r="H173" s="183">
        <f t="shared" si="23"/>
        <v>48.145152957603003</v>
      </c>
      <c r="I173" s="183">
        <f t="shared" si="26"/>
        <v>0.9</v>
      </c>
      <c r="J173" s="183">
        <f>1</f>
        <v>1</v>
      </c>
      <c r="K173" s="183">
        <f t="shared" si="27"/>
        <v>4.1870000000000003</v>
      </c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68"/>
      <c r="AD173" s="19"/>
      <c r="AE173" s="184"/>
      <c r="AF173" s="183">
        <f t="shared" si="28"/>
        <v>-1.3500462810387859E-2</v>
      </c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68"/>
      <c r="AQ173" s="168"/>
      <c r="AR173" s="182"/>
      <c r="AS173" s="183">
        <f t="shared" si="20"/>
        <v>-3.8581251864421517E-4</v>
      </c>
      <c r="AT173" s="183">
        <f>[1]!LIM(AT172+Mode*r0*((1+IntegrationStep/2/Ti+Td/IntegrationStep)*AS173-(1-IntegrationStep/2/Ti+2*Td/IntegrationStep)*AS172+Td/IntegrationStep*AS171))</f>
        <v>0.40120960798002503</v>
      </c>
      <c r="AU173" s="183">
        <f t="shared" si="21"/>
        <v>40.794124671602574</v>
      </c>
      <c r="AW173" s="51"/>
      <c r="AX173" s="51"/>
      <c r="AY173" s="51"/>
      <c r="AZ173" s="51"/>
    </row>
    <row r="174" spans="1:52" s="158" customFormat="1" ht="15" customHeight="1" x14ac:dyDescent="0.3">
      <c r="A174" s="19"/>
      <c r="B174" s="182"/>
      <c r="C174" s="183">
        <f t="shared" si="22"/>
        <v>16.299999999999962</v>
      </c>
      <c r="D174" s="202">
        <f>15+[1]!STEPLOAD(5)</f>
        <v>20</v>
      </c>
      <c r="E174" s="183">
        <f t="shared" si="24"/>
        <v>40.831355877185956</v>
      </c>
      <c r="F174" s="183">
        <f t="shared" si="25"/>
        <v>0.5</v>
      </c>
      <c r="G174" s="183">
        <f>5</f>
        <v>5</v>
      </c>
      <c r="H174" s="183">
        <f t="shared" si="23"/>
        <v>48.152395987735964</v>
      </c>
      <c r="I174" s="183">
        <f t="shared" si="26"/>
        <v>0.9</v>
      </c>
      <c r="J174" s="183">
        <f>1</f>
        <v>1</v>
      </c>
      <c r="K174" s="183">
        <f t="shared" si="27"/>
        <v>4.1870000000000003</v>
      </c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68"/>
      <c r="AD174" s="19"/>
      <c r="AE174" s="184"/>
      <c r="AF174" s="183">
        <f t="shared" si="28"/>
        <v>-1.3054078811866709E-2</v>
      </c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68"/>
      <c r="AQ174" s="168"/>
      <c r="AR174" s="182"/>
      <c r="AS174" s="183">
        <f t="shared" si="20"/>
        <v>-3.7231205583381665E-4</v>
      </c>
      <c r="AT174" s="183">
        <f>[1]!LIM(AT173+Mode*r0*((1+IntegrationStep/2/Ti+Td/IntegrationStep)*AS174-(1-IntegrationStep/2/Ti+2*Td/IntegrationStep)*AS173+Td/IntegrationStep*AS172))</f>
        <v>0.4012699665644664</v>
      </c>
      <c r="AU174" s="183">
        <f t="shared" si="21"/>
        <v>40.794124671602574</v>
      </c>
      <c r="AW174" s="51"/>
      <c r="AX174" s="51"/>
      <c r="AY174" s="51"/>
      <c r="AZ174" s="51"/>
    </row>
    <row r="175" spans="1:52" s="158" customFormat="1" ht="15" customHeight="1" x14ac:dyDescent="0.3">
      <c r="A175" s="19"/>
      <c r="B175" s="182"/>
      <c r="C175" s="183">
        <f t="shared" si="22"/>
        <v>16.399999999999963</v>
      </c>
      <c r="D175" s="202">
        <f>15+[1]!STEPLOAD(5)</f>
        <v>20</v>
      </c>
      <c r="E175" s="183">
        <f t="shared" si="24"/>
        <v>40.830050469304773</v>
      </c>
      <c r="F175" s="183">
        <f t="shared" si="25"/>
        <v>0.5</v>
      </c>
      <c r="G175" s="183">
        <f>5</f>
        <v>5</v>
      </c>
      <c r="H175" s="183">
        <f t="shared" si="23"/>
        <v>48.159433003858013</v>
      </c>
      <c r="I175" s="183">
        <f t="shared" si="26"/>
        <v>0.9</v>
      </c>
      <c r="J175" s="183">
        <f>1</f>
        <v>1</v>
      </c>
      <c r="K175" s="183">
        <f t="shared" si="27"/>
        <v>4.1870000000000003</v>
      </c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68"/>
      <c r="AD175" s="19"/>
      <c r="AE175" s="184"/>
      <c r="AF175" s="183">
        <f t="shared" si="28"/>
        <v>-1.2621015238468036E-2</v>
      </c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68"/>
      <c r="AQ175" s="168"/>
      <c r="AR175" s="182"/>
      <c r="AS175" s="183">
        <f t="shared" si="20"/>
        <v>-3.5925797702198283E-4</v>
      </c>
      <c r="AT175" s="183">
        <f>[1]!LIM(AT174+Mode*r0*((1+IntegrationStep/2/Ti+Td/IntegrationStep)*AS175-(1-IntegrationStep/2/Ti+2*Td/IntegrationStep)*AS174+Td/IntegrationStep*AS173))</f>
        <v>0.40132860836548345</v>
      </c>
      <c r="AU175" s="183">
        <f t="shared" si="21"/>
        <v>40.794124671602574</v>
      </c>
      <c r="AW175" s="51"/>
      <c r="AX175" s="51"/>
      <c r="AY175" s="51"/>
      <c r="AZ175" s="51"/>
    </row>
    <row r="176" spans="1:52" s="158" customFormat="1" ht="15" customHeight="1" x14ac:dyDescent="0.3">
      <c r="A176" s="19"/>
      <c r="B176" s="182"/>
      <c r="C176" s="183">
        <f t="shared" si="22"/>
        <v>16.499999999999964</v>
      </c>
      <c r="D176" s="202">
        <f>15+[1]!STEPLOAD(5)</f>
        <v>20</v>
      </c>
      <c r="E176" s="183">
        <f t="shared" si="24"/>
        <v>40.828788367780923</v>
      </c>
      <c r="F176" s="183">
        <f t="shared" si="25"/>
        <v>0.5</v>
      </c>
      <c r="G176" s="183">
        <f>5</f>
        <v>5</v>
      </c>
      <c r="H176" s="183">
        <f t="shared" si="23"/>
        <v>48.166268195164179</v>
      </c>
      <c r="I176" s="183">
        <f t="shared" si="26"/>
        <v>0.9</v>
      </c>
      <c r="J176" s="183">
        <f>1</f>
        <v>1</v>
      </c>
      <c r="K176" s="183">
        <f t="shared" si="27"/>
        <v>4.1870000000000003</v>
      </c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68"/>
      <c r="AD176" s="19"/>
      <c r="AE176" s="184"/>
      <c r="AF176" s="183">
        <f t="shared" si="28"/>
        <v>-1.2200958791574124E-2</v>
      </c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68"/>
      <c r="AQ176" s="168"/>
      <c r="AR176" s="182"/>
      <c r="AS176" s="183">
        <f t="shared" si="20"/>
        <v>-3.4663696178348856E-4</v>
      </c>
      <c r="AT176" s="183">
        <f>[1]!LIM(AT175+Mode*r0*((1+IntegrationStep/2/Ti+Td/IntegrationStep)*AS176-(1-IntegrationStep/2/Ti+2*Td/IntegrationStep)*AS175+Td/IntegrationStep*AS174))</f>
        <v>0.40138556829303484</v>
      </c>
      <c r="AU176" s="183">
        <f t="shared" si="21"/>
        <v>40.794124671602574</v>
      </c>
      <c r="AW176" s="51"/>
      <c r="AX176" s="51"/>
      <c r="AY176" s="51"/>
      <c r="AZ176" s="51"/>
    </row>
    <row r="177" spans="1:52" s="158" customFormat="1" ht="15" customHeight="1" x14ac:dyDescent="0.3">
      <c r="A177" s="19"/>
      <c r="B177" s="182"/>
      <c r="C177" s="183">
        <f t="shared" si="22"/>
        <v>16.599999999999966</v>
      </c>
      <c r="D177" s="202">
        <f>15+[1]!STEPLOAD(5)</f>
        <v>20</v>
      </c>
      <c r="E177" s="183">
        <f t="shared" si="24"/>
        <v>40.827568271901768</v>
      </c>
      <c r="F177" s="183">
        <f t="shared" si="25"/>
        <v>0.5</v>
      </c>
      <c r="G177" s="183">
        <f>5</f>
        <v>5</v>
      </c>
      <c r="H177" s="183">
        <f t="shared" si="23"/>
        <v>48.172905779281528</v>
      </c>
      <c r="I177" s="183">
        <f t="shared" si="26"/>
        <v>0.9</v>
      </c>
      <c r="J177" s="183">
        <f>1</f>
        <v>1</v>
      </c>
      <c r="K177" s="183">
        <f t="shared" si="27"/>
        <v>4.1870000000000003</v>
      </c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68"/>
      <c r="AD177" s="19"/>
      <c r="AE177" s="184"/>
      <c r="AF177" s="183">
        <f t="shared" si="28"/>
        <v>-1.1793598083257084E-2</v>
      </c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68"/>
      <c r="AQ177" s="168"/>
      <c r="AR177" s="182"/>
      <c r="AS177" s="183">
        <f t="shared" si="20"/>
        <v>-3.3443600299193577E-4</v>
      </c>
      <c r="AT177" s="183">
        <f>[1]!LIM(AT176+Mode*r0*((1+IntegrationStep/2/Ti+Td/IntegrationStep)*AS177-(1-IntegrationStep/2/Ti+2*Td/IntegrationStep)*AS176+Td/IntegrationStep*AS175))</f>
        <v>0.40144088149401275</v>
      </c>
      <c r="AU177" s="183">
        <f t="shared" si="21"/>
        <v>40.794124671602574</v>
      </c>
      <c r="AW177" s="51"/>
      <c r="AX177" s="51"/>
      <c r="AY177" s="51"/>
      <c r="AZ177" s="51"/>
    </row>
    <row r="178" spans="1:52" s="158" customFormat="1" ht="15" customHeight="1" x14ac:dyDescent="0.3">
      <c r="A178" s="19"/>
      <c r="B178" s="182"/>
      <c r="C178" s="183">
        <f t="shared" si="22"/>
        <v>16.699999999999967</v>
      </c>
      <c r="D178" s="202">
        <f>15+[1]!STEPLOAD(5)</f>
        <v>20</v>
      </c>
      <c r="E178" s="183">
        <f t="shared" si="24"/>
        <v>40.826388912093442</v>
      </c>
      <c r="F178" s="183">
        <f t="shared" si="25"/>
        <v>0.5</v>
      </c>
      <c r="G178" s="183">
        <f>5</f>
        <v>5</v>
      </c>
      <c r="H178" s="183">
        <f t="shared" si="23"/>
        <v>48.179349991653631</v>
      </c>
      <c r="I178" s="183">
        <f t="shared" si="26"/>
        <v>0.9</v>
      </c>
      <c r="J178" s="183">
        <f>1</f>
        <v>1</v>
      </c>
      <c r="K178" s="183">
        <f t="shared" si="27"/>
        <v>4.1870000000000003</v>
      </c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68"/>
      <c r="AD178" s="19"/>
      <c r="AE178" s="184"/>
      <c r="AF178" s="183">
        <f t="shared" si="28"/>
        <v>-1.1398624073530428E-2</v>
      </c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68"/>
      <c r="AQ178" s="168"/>
      <c r="AR178" s="182"/>
      <c r="AS178" s="183">
        <f t="shared" si="20"/>
        <v>-3.2264240490867733E-4</v>
      </c>
      <c r="AT178" s="183">
        <f>[1]!LIM(AT177+Mode*r0*((1+IntegrationStep/2/Ti+Td/IntegrationStep)*AS178-(1-IntegrationStep/2/Ti+2*Td/IntegrationStep)*AS177+Td/IntegrationStep*AS176))</f>
        <v>0.40149458326378024</v>
      </c>
      <c r="AU178" s="183">
        <f t="shared" si="21"/>
        <v>40.794124671602574</v>
      </c>
      <c r="AW178" s="51"/>
      <c r="AX178" s="51"/>
      <c r="AY178" s="51"/>
      <c r="AZ178" s="51"/>
    </row>
    <row r="179" spans="1:52" s="158" customFormat="1" ht="15" customHeight="1" x14ac:dyDescent="0.3">
      <c r="A179" s="19"/>
      <c r="B179" s="182"/>
      <c r="C179" s="183">
        <f t="shared" si="22"/>
        <v>16.799999999999969</v>
      </c>
      <c r="D179" s="202">
        <f>15+[1]!STEPLOAD(5)</f>
        <v>20</v>
      </c>
      <c r="E179" s="183">
        <f t="shared" si="24"/>
        <v>40.825249049686086</v>
      </c>
      <c r="F179" s="183">
        <f t="shared" si="25"/>
        <v>0.5</v>
      </c>
      <c r="G179" s="183">
        <f>5</f>
        <v>5</v>
      </c>
      <c r="H179" s="183">
        <f t="shared" si="23"/>
        <v>48.185605075806805</v>
      </c>
      <c r="I179" s="183">
        <f t="shared" si="26"/>
        <v>0.9</v>
      </c>
      <c r="J179" s="183">
        <f>1</f>
        <v>1</v>
      </c>
      <c r="K179" s="183">
        <f t="shared" si="27"/>
        <v>4.1870000000000003</v>
      </c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68"/>
      <c r="AD179" s="19"/>
      <c r="AE179" s="184"/>
      <c r="AF179" s="183">
        <f t="shared" si="28"/>
        <v>-1.1015730465330886E-2</v>
      </c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68"/>
      <c r="AQ179" s="168"/>
      <c r="AR179" s="182"/>
      <c r="AS179" s="183">
        <f t="shared" si="20"/>
        <v>-3.1124378083511315E-4</v>
      </c>
      <c r="AT179" s="183">
        <f>[1]!LIM(AT178+Mode*r0*((1+IntegrationStep/2/Ti+Td/IntegrationStep)*AS179-(1-IntegrationStep/2/Ti+2*Td/IntegrationStep)*AS178+Td/IntegrationStep*AS177))</f>
        <v>0.40154670896505673</v>
      </c>
      <c r="AU179" s="183">
        <f t="shared" si="21"/>
        <v>40.794124671602574</v>
      </c>
      <c r="AW179" s="51"/>
      <c r="AX179" s="51"/>
      <c r="AY179" s="51"/>
      <c r="AZ179" s="51"/>
    </row>
    <row r="180" spans="1:52" s="158" customFormat="1" ht="15" customHeight="1" x14ac:dyDescent="0.3">
      <c r="A180" s="19"/>
      <c r="B180" s="182"/>
      <c r="C180" s="183">
        <f t="shared" si="22"/>
        <v>16.89999999999997</v>
      </c>
      <c r="D180" s="202">
        <f>15+[1]!STEPLOAD(5)</f>
        <v>20</v>
      </c>
      <c r="E180" s="183">
        <f t="shared" si="24"/>
        <v>40.824147476639553</v>
      </c>
      <c r="F180" s="183">
        <f t="shared" si="25"/>
        <v>0.5</v>
      </c>
      <c r="G180" s="183">
        <f>5</f>
        <v>5</v>
      </c>
      <c r="H180" s="183">
        <f t="shared" si="23"/>
        <v>48.191675274442289</v>
      </c>
      <c r="I180" s="183">
        <f t="shared" si="26"/>
        <v>0.9</v>
      </c>
      <c r="J180" s="183">
        <f>1</f>
        <v>1</v>
      </c>
      <c r="K180" s="183">
        <f t="shared" si="27"/>
        <v>4.1870000000000003</v>
      </c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68"/>
      <c r="AD180" s="19"/>
      <c r="AE180" s="184"/>
      <c r="AF180" s="183">
        <f t="shared" si="28"/>
        <v>-1.0644614060035806E-2</v>
      </c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68"/>
      <c r="AQ180" s="168"/>
      <c r="AR180" s="182"/>
      <c r="AS180" s="183">
        <f t="shared" si="20"/>
        <v>-3.0022805036978184E-4</v>
      </c>
      <c r="AT180" s="183">
        <f>[1]!LIM(AT179+Mode*r0*((1+IntegrationStep/2/Ti+Td/IntegrationStep)*AS180-(1-IntegrationStep/2/Ti+2*Td/IntegrationStep)*AS179+Td/IntegrationStep*AS178))</f>
        <v>0.40159729395368576</v>
      </c>
      <c r="AU180" s="183">
        <f t="shared" si="21"/>
        <v>40.794124671602574</v>
      </c>
      <c r="AW180" s="51"/>
      <c r="AX180" s="51"/>
      <c r="AY180" s="51"/>
      <c r="AZ180" s="51"/>
    </row>
    <row r="181" spans="1:52" s="158" customFormat="1" ht="15" customHeight="1" x14ac:dyDescent="0.3">
      <c r="A181" s="19"/>
      <c r="B181" s="182"/>
      <c r="C181" s="183">
        <f t="shared" si="22"/>
        <v>16.999999999999972</v>
      </c>
      <c r="D181" s="202">
        <f>15+[1]!STEPLOAD(5)</f>
        <v>20</v>
      </c>
      <c r="E181" s="183">
        <f t="shared" si="24"/>
        <v>40.82308301523355</v>
      </c>
      <c r="F181" s="183">
        <f t="shared" si="25"/>
        <v>0.5</v>
      </c>
      <c r="G181" s="183">
        <f>5</f>
        <v>5</v>
      </c>
      <c r="H181" s="183">
        <f t="shared" si="23"/>
        <v>48.197564821300048</v>
      </c>
      <c r="I181" s="183">
        <f t="shared" si="26"/>
        <v>0.9</v>
      </c>
      <c r="J181" s="183">
        <f>1</f>
        <v>1</v>
      </c>
      <c r="K181" s="183">
        <f t="shared" si="27"/>
        <v>4.1870000000000003</v>
      </c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68"/>
      <c r="AD181" s="19"/>
      <c r="AE181" s="184"/>
      <c r="AF181" s="183">
        <f t="shared" si="28"/>
        <v>-1.028497507625481E-2</v>
      </c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68"/>
      <c r="AQ181" s="168"/>
      <c r="AR181" s="182"/>
      <c r="AS181" s="183">
        <f t="shared" si="20"/>
        <v>-2.8958343630975492E-4</v>
      </c>
      <c r="AT181" s="183">
        <f>[1]!LIM(AT180+Mode*r0*((1+IntegrationStep/2/Ti+Td/IntegrationStep)*AS181-(1-IntegrationStep/2/Ti+2*Td/IntegrationStep)*AS180+Td/IntegrationStep*AS179))</f>
        <v>0.40164637351083377</v>
      </c>
      <c r="AU181" s="183">
        <f t="shared" si="21"/>
        <v>40.794124671602574</v>
      </c>
      <c r="AW181" s="51"/>
      <c r="AX181" s="51"/>
      <c r="AY181" s="51"/>
      <c r="AZ181" s="51"/>
    </row>
    <row r="182" spans="1:52" s="158" customFormat="1" ht="15" customHeight="1" x14ac:dyDescent="0.3">
      <c r="A182" s="19"/>
      <c r="B182" s="182"/>
      <c r="C182" s="183">
        <f t="shared" si="22"/>
        <v>17.099999999999973</v>
      </c>
      <c r="D182" s="202">
        <f>15+[1]!STEPLOAD(5)</f>
        <v>20</v>
      </c>
      <c r="E182" s="183">
        <f t="shared" si="24"/>
        <v>40.822054517725924</v>
      </c>
      <c r="F182" s="183">
        <f t="shared" si="25"/>
        <v>0.5</v>
      </c>
      <c r="G182" s="183">
        <f>5</f>
        <v>5</v>
      </c>
      <c r="H182" s="183">
        <f t="shared" si="23"/>
        <v>48.203277933742598</v>
      </c>
      <c r="I182" s="183">
        <f t="shared" si="26"/>
        <v>0.9</v>
      </c>
      <c r="J182" s="183">
        <f>1</f>
        <v>1</v>
      </c>
      <c r="K182" s="183">
        <f t="shared" si="27"/>
        <v>4.1870000000000003</v>
      </c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68"/>
      <c r="AD182" s="19"/>
      <c r="AE182" s="184"/>
      <c r="AF182" s="183">
        <f t="shared" si="28"/>
        <v>-9.9365174344825391E-3</v>
      </c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68"/>
      <c r="AQ182" s="168"/>
      <c r="AR182" s="182"/>
      <c r="AS182" s="183">
        <f t="shared" si="20"/>
        <v>-2.7929846123349479E-4</v>
      </c>
      <c r="AT182" s="183">
        <f>[1]!LIM(AT181+Mode*r0*((1+IntegrationStep/2/Ti+Td/IntegrationStep)*AS182-(1-IntegrationStep/2/Ti+2*Td/IntegrationStep)*AS181+Td/IntegrationStep*AS180))</f>
        <v>0.40169398278118829</v>
      </c>
      <c r="AU182" s="183">
        <f t="shared" si="21"/>
        <v>40.794124671602574</v>
      </c>
      <c r="AW182" s="51"/>
      <c r="AX182" s="51"/>
      <c r="AY182" s="51"/>
      <c r="AZ182" s="51"/>
    </row>
    <row r="183" spans="1:52" s="158" customFormat="1" ht="15" customHeight="1" x14ac:dyDescent="0.3">
      <c r="A183" s="19"/>
      <c r="B183" s="182"/>
      <c r="C183" s="183">
        <f t="shared" si="22"/>
        <v>17.199999999999974</v>
      </c>
      <c r="D183" s="202">
        <f>15+[1]!STEPLOAD(5)</f>
        <v>20</v>
      </c>
      <c r="E183" s="183">
        <f t="shared" si="24"/>
        <v>40.821060865982474</v>
      </c>
      <c r="F183" s="183">
        <f t="shared" si="25"/>
        <v>0.5</v>
      </c>
      <c r="G183" s="183">
        <f>5</f>
        <v>5</v>
      </c>
      <c r="H183" s="183">
        <f t="shared" si="23"/>
        <v>48.208818806011458</v>
      </c>
      <c r="I183" s="183">
        <f t="shared" si="26"/>
        <v>0.9</v>
      </c>
      <c r="J183" s="183">
        <f>1</f>
        <v>1</v>
      </c>
      <c r="K183" s="183">
        <f t="shared" si="27"/>
        <v>4.1870000000000003</v>
      </c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68"/>
      <c r="AD183" s="19"/>
      <c r="AE183" s="184"/>
      <c r="AF183" s="183">
        <f t="shared" si="28"/>
        <v>-9.5989490099834818E-3</v>
      </c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68"/>
      <c r="AQ183" s="168"/>
      <c r="AR183" s="182"/>
      <c r="AS183" s="183">
        <f t="shared" si="20"/>
        <v>-2.6936194379899802E-4</v>
      </c>
      <c r="AT183" s="183">
        <f>[1]!LIM(AT182+Mode*r0*((1+IntegrationStep/2/Ti+Td/IntegrationStep)*AS183-(1-IntegrationStep/2/Ti+2*Td/IntegrationStep)*AS182+Td/IntegrationStep*AS181))</f>
        <v>0.40174015671676216</v>
      </c>
      <c r="AU183" s="183">
        <f t="shared" si="21"/>
        <v>40.794124671602574</v>
      </c>
      <c r="AW183" s="51"/>
      <c r="AX183" s="51"/>
      <c r="AY183" s="51"/>
      <c r="AZ183" s="51"/>
    </row>
    <row r="184" spans="1:52" s="158" customFormat="1" ht="15" customHeight="1" x14ac:dyDescent="0.3">
      <c r="A184" s="19"/>
      <c r="B184" s="182"/>
      <c r="C184" s="183">
        <f t="shared" si="22"/>
        <v>17.299999999999976</v>
      </c>
      <c r="D184" s="202">
        <f>15+[1]!STEPLOAD(5)</f>
        <v>20</v>
      </c>
      <c r="E184" s="183">
        <f t="shared" si="24"/>
        <v>40.820100971081473</v>
      </c>
      <c r="F184" s="183">
        <f t="shared" si="25"/>
        <v>0.5</v>
      </c>
      <c r="G184" s="183">
        <f>5</f>
        <v>5</v>
      </c>
      <c r="H184" s="183">
        <f t="shared" si="23"/>
        <v>48.214191603111246</v>
      </c>
      <c r="I184" s="183">
        <f t="shared" si="26"/>
        <v>0.9</v>
      </c>
      <c r="J184" s="183">
        <f>1</f>
        <v>1</v>
      </c>
      <c r="K184" s="183">
        <f t="shared" si="27"/>
        <v>4.1870000000000003</v>
      </c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68"/>
      <c r="AD184" s="19"/>
      <c r="AE184" s="184"/>
      <c r="AF184" s="183">
        <f t="shared" si="28"/>
        <v>-9.2719818561710632E-3</v>
      </c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68"/>
      <c r="AQ184" s="168"/>
      <c r="AR184" s="182"/>
      <c r="AS184" s="183">
        <f t="shared" si="20"/>
        <v>-2.5976299478898569E-4</v>
      </c>
      <c r="AT184" s="183">
        <f>[1]!LIM(AT183+Mode*r0*((1+IntegrationStep/2/Ti+Td/IntegrationStep)*AS184-(1-IntegrationStep/2/Ti+2*Td/IntegrationStep)*AS183+Td/IntegrationStep*AS182))</f>
        <v>0.40178493002592708</v>
      </c>
      <c r="AU184" s="183">
        <f t="shared" si="21"/>
        <v>40.794124671602574</v>
      </c>
      <c r="AW184" s="51"/>
      <c r="AX184" s="51"/>
      <c r="AY184" s="51"/>
      <c r="AZ184" s="51"/>
    </row>
    <row r="185" spans="1:52" s="158" customFormat="1" ht="15" customHeight="1" x14ac:dyDescent="0.3">
      <c r="A185" s="19"/>
      <c r="B185" s="182"/>
      <c r="C185" s="183">
        <f t="shared" si="22"/>
        <v>17.399999999999977</v>
      </c>
      <c r="D185" s="202">
        <f>15+[1]!STEPLOAD(5)</f>
        <v>20</v>
      </c>
      <c r="E185" s="183">
        <f t="shared" si="24"/>
        <v>40.819173772895859</v>
      </c>
      <c r="F185" s="183">
        <f t="shared" si="25"/>
        <v>0.5</v>
      </c>
      <c r="G185" s="183">
        <f>5</f>
        <v>5</v>
      </c>
      <c r="H185" s="183">
        <f t="shared" si="23"/>
        <v>48.219400455278567</v>
      </c>
      <c r="I185" s="183">
        <f t="shared" si="26"/>
        <v>0.9</v>
      </c>
      <c r="J185" s="183">
        <f>1</f>
        <v>1</v>
      </c>
      <c r="K185" s="183">
        <f t="shared" si="27"/>
        <v>4.1870000000000003</v>
      </c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68"/>
      <c r="AD185" s="19"/>
      <c r="AE185" s="184"/>
      <c r="AF185" s="183">
        <f t="shared" si="28"/>
        <v>-8.9553324006099722E-3</v>
      </c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68"/>
      <c r="AQ185" s="168"/>
      <c r="AR185" s="182"/>
      <c r="AS185" s="183">
        <f t="shared" si="20"/>
        <v>-2.5049101293284082E-4</v>
      </c>
      <c r="AT185" s="183">
        <f>[1]!LIM(AT184+Mode*r0*((1+IntegrationStep/2/Ti+Td/IntegrationStep)*AS185-(1-IntegrationStep/2/Ti+2*Td/IntegrationStep)*AS184+Td/IntegrationStep*AS183))</f>
        <v>0.40182833712732141</v>
      </c>
      <c r="AU185" s="183">
        <f t="shared" si="21"/>
        <v>40.794124671602574</v>
      </c>
      <c r="AW185" s="51"/>
      <c r="AX185" s="51"/>
      <c r="AY185" s="51"/>
      <c r="AZ185" s="51"/>
    </row>
    <row r="186" spans="1:52" s="158" customFormat="1" ht="15" customHeight="1" x14ac:dyDescent="0.3">
      <c r="A186" s="19"/>
      <c r="B186" s="182"/>
      <c r="C186" s="183">
        <f t="shared" si="22"/>
        <v>17.499999999999979</v>
      </c>
      <c r="D186" s="202">
        <f>15+[1]!STEPLOAD(5)</f>
        <v>20</v>
      </c>
      <c r="E186" s="183">
        <f t="shared" si="24"/>
        <v>40.818278239655797</v>
      </c>
      <c r="F186" s="183">
        <f t="shared" si="25"/>
        <v>0.5</v>
      </c>
      <c r="G186" s="183">
        <f>5</f>
        <v>5</v>
      </c>
      <c r="H186" s="183">
        <f t="shared" si="23"/>
        <v>48.224449452996716</v>
      </c>
      <c r="I186" s="183">
        <f t="shared" si="26"/>
        <v>0.9</v>
      </c>
      <c r="J186" s="183">
        <f>1</f>
        <v>1</v>
      </c>
      <c r="K186" s="183">
        <f t="shared" si="27"/>
        <v>4.1870000000000003</v>
      </c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68"/>
      <c r="AD186" s="19"/>
      <c r="AE186" s="184"/>
      <c r="AF186" s="183">
        <f t="shared" si="28"/>
        <v>-8.6487216155899382E-3</v>
      </c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68"/>
      <c r="AQ186" s="168"/>
      <c r="AR186" s="182"/>
      <c r="AS186" s="183">
        <f t="shared" si="20"/>
        <v>-2.4153568053222329E-4</v>
      </c>
      <c r="AT186" s="183">
        <f>[1]!LIM(AT185+Mode*r0*((1+IntegrationStep/2/Ti+Td/IntegrationStep)*AS186-(1-IntegrationStep/2/Ti+2*Td/IntegrationStep)*AS185+Td/IntegrationStep*AS184))</f>
        <v>0.40187041210830599</v>
      </c>
      <c r="AU186" s="183">
        <f t="shared" si="21"/>
        <v>40.794124671602574</v>
      </c>
      <c r="AW186" s="51"/>
      <c r="AX186" s="51"/>
      <c r="AY186" s="51"/>
      <c r="AZ186" s="51"/>
    </row>
    <row r="187" spans="1:52" s="158" customFormat="1" ht="15" customHeight="1" x14ac:dyDescent="0.3">
      <c r="A187" s="19"/>
      <c r="B187" s="182"/>
      <c r="C187" s="183">
        <f t="shared" si="22"/>
        <v>17.59999999999998</v>
      </c>
      <c r="D187" s="202">
        <f>15+[1]!STEPLOAD(5)</f>
        <v>20</v>
      </c>
      <c r="E187" s="183">
        <f t="shared" si="24"/>
        <v>40.81741336749424</v>
      </c>
      <c r="F187" s="183">
        <f t="shared" si="25"/>
        <v>0.5</v>
      </c>
      <c r="G187" s="183">
        <f>5</f>
        <v>5</v>
      </c>
      <c r="H187" s="183">
        <f t="shared" si="23"/>
        <v>48.229342642517153</v>
      </c>
      <c r="I187" s="183">
        <f t="shared" si="26"/>
        <v>0.9</v>
      </c>
      <c r="J187" s="183">
        <f>1</f>
        <v>1</v>
      </c>
      <c r="K187" s="183">
        <f t="shared" si="27"/>
        <v>4.1870000000000003</v>
      </c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68"/>
      <c r="AD187" s="19"/>
      <c r="AE187" s="184"/>
      <c r="AF187" s="183">
        <f t="shared" si="28"/>
        <v>-8.3518751652138512E-3</v>
      </c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68"/>
      <c r="AQ187" s="168"/>
      <c r="AR187" s="182"/>
      <c r="AS187" s="183">
        <f t="shared" si="20"/>
        <v>-2.3288695891665156E-4</v>
      </c>
      <c r="AT187" s="183">
        <f>[1]!LIM(AT186+Mode*r0*((1+IntegrationStep/2/Ti+Td/IntegrationStep)*AS187-(1-IntegrationStep/2/Ti+2*Td/IntegrationStep)*AS186+Td/IntegrationStep*AS185))</f>
        <v>0.40191118868764292</v>
      </c>
      <c r="AU187" s="183">
        <f t="shared" si="21"/>
        <v>40.794124671602574</v>
      </c>
      <c r="AW187" s="51"/>
      <c r="AX187" s="51"/>
      <c r="AY187" s="51"/>
      <c r="AZ187" s="51"/>
    </row>
    <row r="188" spans="1:52" s="158" customFormat="1" ht="15" customHeight="1" x14ac:dyDescent="0.3">
      <c r="A188" s="19"/>
      <c r="B188" s="182"/>
      <c r="C188" s="183">
        <f t="shared" si="22"/>
        <v>17.699999999999982</v>
      </c>
      <c r="D188" s="202">
        <f>15+[1]!STEPLOAD(5)</f>
        <v>20</v>
      </c>
      <c r="E188" s="183">
        <f t="shared" si="24"/>
        <v>40.816578179977718</v>
      </c>
      <c r="F188" s="183">
        <f t="shared" si="25"/>
        <v>0.5</v>
      </c>
      <c r="G188" s="183">
        <f>5</f>
        <v>5</v>
      </c>
      <c r="H188" s="183">
        <f t="shared" si="23"/>
        <v>48.234084021854514</v>
      </c>
      <c r="I188" s="183">
        <f t="shared" si="26"/>
        <v>0.9</v>
      </c>
      <c r="J188" s="183">
        <f>1</f>
        <v>1</v>
      </c>
      <c r="K188" s="183">
        <f t="shared" si="27"/>
        <v>4.1870000000000003</v>
      </c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68"/>
      <c r="AD188" s="19"/>
      <c r="AE188" s="184"/>
      <c r="AF188" s="183">
        <f t="shared" si="28"/>
        <v>-8.0645235306566754E-3</v>
      </c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68"/>
      <c r="AQ188" s="168"/>
      <c r="AR188" s="182"/>
      <c r="AS188" s="183">
        <f t="shared" si="20"/>
        <v>-2.2453508375143373E-4</v>
      </c>
      <c r="AT188" s="183">
        <f>[1]!LIM(AT187+Mode*r0*((1+IntegrationStep/2/Ti+Td/IntegrationStep)*AS188-(1-IntegrationStep/2/Ti+2*Td/IntegrationStep)*AS187+Td/IntegrationStep*AS186))</f>
        <v>0.40195070018212092</v>
      </c>
      <c r="AU188" s="183">
        <f t="shared" si="21"/>
        <v>40.794124671602574</v>
      </c>
      <c r="AW188" s="51"/>
      <c r="AX188" s="51"/>
      <c r="AY188" s="51"/>
      <c r="AZ188" s="51"/>
    </row>
    <row r="189" spans="1:52" s="158" customFormat="1" ht="15" customHeight="1" x14ac:dyDescent="0.3">
      <c r="A189" s="19"/>
      <c r="B189" s="182"/>
      <c r="C189" s="183">
        <f t="shared" si="22"/>
        <v>17.799999999999983</v>
      </c>
      <c r="D189" s="202">
        <f>15+[1]!STEPLOAD(5)</f>
        <v>20</v>
      </c>
      <c r="E189" s="183">
        <f t="shared" si="24"/>
        <v>40.81577172762465</v>
      </c>
      <c r="F189" s="183">
        <f t="shared" si="25"/>
        <v>0.5</v>
      </c>
      <c r="G189" s="183">
        <f>5</f>
        <v>5</v>
      </c>
      <c r="H189" s="183">
        <f t="shared" si="23"/>
        <v>48.238677537220354</v>
      </c>
      <c r="I189" s="183">
        <f t="shared" si="26"/>
        <v>0.9</v>
      </c>
      <c r="J189" s="183">
        <f>1</f>
        <v>1</v>
      </c>
      <c r="K189" s="183">
        <f t="shared" si="27"/>
        <v>4.1870000000000003</v>
      </c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68"/>
      <c r="AD189" s="19"/>
      <c r="AE189" s="184"/>
      <c r="AF189" s="183">
        <f t="shared" si="28"/>
        <v>-7.7864021153040142E-3</v>
      </c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68"/>
      <c r="AQ189" s="168"/>
      <c r="AR189" s="182"/>
      <c r="AS189" s="183">
        <f t="shared" si="20"/>
        <v>-2.1647056022075617E-4</v>
      </c>
      <c r="AT189" s="183">
        <f>[1]!LIM(AT188+Mode*r0*((1+IntegrationStep/2/Ti+Td/IntegrationStep)*AS189-(1-IntegrationStep/2/Ti+2*Td/IntegrationStep)*AS188+Td/IntegrationStep*AS187))</f>
        <v>0.40198897947683632</v>
      </c>
      <c r="AU189" s="183">
        <f t="shared" si="21"/>
        <v>40.794124671602574</v>
      </c>
      <c r="AW189" s="51"/>
      <c r="AX189" s="51"/>
      <c r="AY189" s="51"/>
      <c r="AZ189" s="51"/>
    </row>
    <row r="190" spans="1:52" s="158" customFormat="1" ht="15" customHeight="1" x14ac:dyDescent="0.3">
      <c r="A190" s="19"/>
      <c r="B190" s="182"/>
      <c r="C190" s="183">
        <f t="shared" si="22"/>
        <v>17.899999999999984</v>
      </c>
      <c r="D190" s="202">
        <f>15+[1]!STEPLOAD(5)</f>
        <v>20</v>
      </c>
      <c r="E190" s="183">
        <f t="shared" si="24"/>
        <v>40.814993087413121</v>
      </c>
      <c r="F190" s="183">
        <f t="shared" si="25"/>
        <v>0.5</v>
      </c>
      <c r="G190" s="183">
        <f>5</f>
        <v>5</v>
      </c>
      <c r="H190" s="183">
        <f t="shared" si="23"/>
        <v>48.243127079865531</v>
      </c>
      <c r="I190" s="183">
        <f t="shared" si="26"/>
        <v>0.9</v>
      </c>
      <c r="J190" s="183">
        <f>1</f>
        <v>1</v>
      </c>
      <c r="K190" s="183">
        <f t="shared" si="27"/>
        <v>4.1870000000000003</v>
      </c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68"/>
      <c r="AD190" s="19"/>
      <c r="AE190" s="184"/>
      <c r="AF190" s="183">
        <f t="shared" si="28"/>
        <v>-7.5172513312820044E-3</v>
      </c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68"/>
      <c r="AQ190" s="168"/>
      <c r="AR190" s="182"/>
      <c r="AS190" s="183">
        <f t="shared" si="20"/>
        <v>-2.0868415810546993E-4</v>
      </c>
      <c r="AT190" s="183">
        <f>[1]!LIM(AT189+Mode*r0*((1+IntegrationStep/2/Ti+Td/IntegrationStep)*AS190-(1-IntegrationStep/2/Ti+2*Td/IntegrationStep)*AS189+Td/IntegrationStep*AS188))</f>
        <v>0.40202605899887944</v>
      </c>
      <c r="AU190" s="183">
        <f t="shared" si="21"/>
        <v>40.794124671602574</v>
      </c>
      <c r="AW190" s="51"/>
      <c r="AX190" s="51"/>
      <c r="AY190" s="51"/>
      <c r="AZ190" s="51"/>
    </row>
    <row r="191" spans="1:52" s="158" customFormat="1" ht="15" customHeight="1" x14ac:dyDescent="0.3">
      <c r="A191" s="19"/>
      <c r="B191" s="182"/>
      <c r="C191" s="183">
        <f t="shared" si="22"/>
        <v>17.999999999999986</v>
      </c>
      <c r="D191" s="202">
        <f>15+[1]!STEPLOAD(5)</f>
        <v>20</v>
      </c>
      <c r="E191" s="183">
        <f t="shared" si="24"/>
        <v>40.814241362279994</v>
      </c>
      <c r="F191" s="183">
        <f t="shared" si="25"/>
        <v>0.5</v>
      </c>
      <c r="G191" s="183">
        <f>5</f>
        <v>5</v>
      </c>
      <c r="H191" s="183">
        <f t="shared" si="23"/>
        <v>48.247436483302046</v>
      </c>
      <c r="I191" s="183">
        <f t="shared" si="26"/>
        <v>0.9</v>
      </c>
      <c r="J191" s="183">
        <f>1</f>
        <v>1</v>
      </c>
      <c r="K191" s="183">
        <f t="shared" si="27"/>
        <v>4.1870000000000003</v>
      </c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68"/>
      <c r="AD191" s="19"/>
      <c r="AE191" s="184"/>
      <c r="AF191" s="183">
        <f t="shared" si="28"/>
        <v>-7.2568166688000701E-3</v>
      </c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68"/>
      <c r="AQ191" s="168"/>
      <c r="AR191" s="182"/>
      <c r="AS191" s="183">
        <f t="shared" si="20"/>
        <v>-2.0116690677419058E-4</v>
      </c>
      <c r="AT191" s="183">
        <f>[1]!LIM(AT190+Mode*r0*((1+IntegrationStep/2/Ti+Td/IntegrationStep)*AS191-(1-IntegrationStep/2/Ti+2*Td/IntegrationStep)*AS190+Td/IntegrationStep*AS189))</f>
        <v>0.4020619706941837</v>
      </c>
      <c r="AU191" s="183">
        <f t="shared" si="21"/>
        <v>40.794124671602574</v>
      </c>
      <c r="AW191" s="51"/>
      <c r="AX191" s="51"/>
      <c r="AY191" s="51"/>
      <c r="AZ191" s="51"/>
    </row>
    <row r="192" spans="1:52" s="158" customFormat="1" ht="15" customHeight="1" x14ac:dyDescent="0.3">
      <c r="A192" s="19"/>
      <c r="B192" s="182"/>
      <c r="C192" s="183">
        <f t="shared" si="22"/>
        <v>18.099999999999987</v>
      </c>
      <c r="D192" s="202">
        <f>15+[1]!STEPLOAD(5)</f>
        <v>20</v>
      </c>
      <c r="E192" s="183">
        <f t="shared" si="24"/>
        <v>40.813515680613115</v>
      </c>
      <c r="F192" s="183">
        <f t="shared" si="25"/>
        <v>0.5</v>
      </c>
      <c r="G192" s="183">
        <f>5</f>
        <v>5</v>
      </c>
      <c r="H192" s="183">
        <f t="shared" si="23"/>
        <v>48.251609520876066</v>
      </c>
      <c r="I192" s="183">
        <f t="shared" si="26"/>
        <v>0.9</v>
      </c>
      <c r="J192" s="183">
        <f>1</f>
        <v>1</v>
      </c>
      <c r="K192" s="183">
        <f t="shared" si="27"/>
        <v>4.1870000000000003</v>
      </c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68"/>
      <c r="AD192" s="19"/>
      <c r="AE192" s="184"/>
      <c r="AF192" s="183">
        <f t="shared" si="28"/>
        <v>-7.004848749706305E-3</v>
      </c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68"/>
      <c r="AQ192" s="168"/>
      <c r="AR192" s="182"/>
      <c r="AS192" s="183">
        <f t="shared" si="20"/>
        <v>-1.9391009010540471E-4</v>
      </c>
      <c r="AT192" s="183">
        <f>[1]!LIM(AT191+Mode*r0*((1+IntegrationStep/2/Ti+Td/IntegrationStep)*AS192-(1-IntegrationStep/2/Ti+2*Td/IntegrationStep)*AS191+Td/IntegrationStep*AS190))</f>
        <v>0.40209674600730055</v>
      </c>
      <c r="AU192" s="183">
        <f t="shared" si="21"/>
        <v>40.794124671602574</v>
      </c>
      <c r="AW192" s="51"/>
      <c r="AX192" s="51"/>
      <c r="AY192" s="51"/>
      <c r="AZ192" s="51"/>
    </row>
    <row r="193" spans="1:52" s="158" customFormat="1" ht="15" customHeight="1" x14ac:dyDescent="0.3">
      <c r="A193" s="19"/>
      <c r="B193" s="182"/>
      <c r="C193" s="183">
        <f t="shared" si="22"/>
        <v>18.199999999999989</v>
      </c>
      <c r="D193" s="202">
        <f>15+[1]!STEPLOAD(5)</f>
        <v>20</v>
      </c>
      <c r="E193" s="183">
        <f t="shared" si="24"/>
        <v>40.812815195738146</v>
      </c>
      <c r="F193" s="183">
        <f t="shared" si="25"/>
        <v>0.5</v>
      </c>
      <c r="G193" s="183">
        <f>5</f>
        <v>5</v>
      </c>
      <c r="H193" s="183">
        <f t="shared" si="23"/>
        <v>48.255649903667631</v>
      </c>
      <c r="I193" s="183">
        <f t="shared" si="26"/>
        <v>0.9</v>
      </c>
      <c r="J193" s="183">
        <f>1</f>
        <v>1</v>
      </c>
      <c r="K193" s="183">
        <f t="shared" si="27"/>
        <v>4.1870000000000003</v>
      </c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68"/>
      <c r="AD193" s="19"/>
      <c r="AE193" s="184"/>
      <c r="AF193" s="183">
        <f t="shared" si="28"/>
        <v>-6.7611033664651821E-3</v>
      </c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68"/>
      <c r="AQ193" s="168"/>
      <c r="AR193" s="182"/>
      <c r="AS193" s="183">
        <f t="shared" si="20"/>
        <v>-1.8690524135571706E-4</v>
      </c>
      <c r="AT193" s="183">
        <f>[1]!LIM(AT192+Mode*r0*((1+IntegrationStep/2/Ti+Td/IntegrationStep)*AS193-(1-IntegrationStep/2/Ti+2*Td/IntegrationStep)*AS192+Td/IntegrationStep*AS191))</f>
        <v>0.40213041586389692</v>
      </c>
      <c r="AU193" s="183">
        <f t="shared" si="21"/>
        <v>40.794124671602574</v>
      </c>
      <c r="AW193" s="51"/>
      <c r="AX193" s="51"/>
      <c r="AY193" s="51"/>
      <c r="AZ193" s="51"/>
    </row>
    <row r="194" spans="1:52" s="158" customFormat="1" ht="15" customHeight="1" x14ac:dyDescent="0.3">
      <c r="A194" s="19"/>
      <c r="B194" s="182"/>
      <c r="C194" s="183">
        <f t="shared" si="22"/>
        <v>18.29999999999999</v>
      </c>
      <c r="D194" s="202">
        <f>15+[1]!STEPLOAD(5)</f>
        <v>20</v>
      </c>
      <c r="E194" s="183">
        <f t="shared" si="24"/>
        <v>40.812139085401498</v>
      </c>
      <c r="F194" s="183">
        <f t="shared" si="25"/>
        <v>0.5</v>
      </c>
      <c r="G194" s="183">
        <f>5</f>
        <v>5</v>
      </c>
      <c r="H194" s="183">
        <f t="shared" si="23"/>
        <v>48.259561278692047</v>
      </c>
      <c r="I194" s="183">
        <f t="shared" si="26"/>
        <v>0.9</v>
      </c>
      <c r="J194" s="183">
        <f>1</f>
        <v>1</v>
      </c>
      <c r="K194" s="183">
        <f t="shared" si="27"/>
        <v>4.1870000000000003</v>
      </c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68"/>
      <c r="AD194" s="19"/>
      <c r="AE194" s="184"/>
      <c r="AF194" s="183">
        <f t="shared" si="28"/>
        <v>-6.5253415077717314E-3</v>
      </c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68"/>
      <c r="AQ194" s="168"/>
      <c r="AR194" s="182"/>
      <c r="AS194" s="183">
        <f t="shared" si="20"/>
        <v>-1.8014413798923102E-4</v>
      </c>
      <c r="AT194" s="183">
        <f>[1]!LIM(AT193+Mode*r0*((1+IntegrationStep/2/Ti+Td/IntegrationStep)*AS194-(1-IntegrationStep/2/Ti+2*Td/IntegrationStep)*AS193+Td/IntegrationStep*AS192))</f>
        <v>0.40216301065576704</v>
      </c>
      <c r="AU194" s="183">
        <f t="shared" si="21"/>
        <v>40.794124671602574</v>
      </c>
      <c r="AW194" s="51"/>
      <c r="AX194" s="51"/>
      <c r="AY194" s="51"/>
      <c r="AZ194" s="51"/>
    </row>
    <row r="195" spans="1:52" s="158" customFormat="1" ht="15" customHeight="1" x14ac:dyDescent="0.3">
      <c r="A195" s="19"/>
      <c r="B195" s="182"/>
      <c r="C195" s="183">
        <f t="shared" si="22"/>
        <v>18.399999999999991</v>
      </c>
      <c r="D195" s="202">
        <f>15+[1]!STEPLOAD(5)</f>
        <v>20</v>
      </c>
      <c r="E195" s="183">
        <f t="shared" si="24"/>
        <v>40.811486551250724</v>
      </c>
      <c r="F195" s="183">
        <f t="shared" si="25"/>
        <v>0.5</v>
      </c>
      <c r="G195" s="183">
        <f>5</f>
        <v>5</v>
      </c>
      <c r="H195" s="183">
        <f t="shared" si="23"/>
        <v>48.263347227380379</v>
      </c>
      <c r="I195" s="183">
        <f t="shared" si="26"/>
        <v>0.9</v>
      </c>
      <c r="J195" s="183">
        <f>1</f>
        <v>1</v>
      </c>
      <c r="K195" s="183">
        <f t="shared" si="27"/>
        <v>4.1870000000000003</v>
      </c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68"/>
      <c r="AD195" s="19"/>
      <c r="AE195" s="184"/>
      <c r="AF195" s="183">
        <f t="shared" si="28"/>
        <v>-6.2973293719159606E-3</v>
      </c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68"/>
      <c r="AQ195" s="168"/>
      <c r="AR195" s="182"/>
      <c r="AS195" s="183">
        <f t="shared" si="20"/>
        <v>-1.7361879648149171E-4</v>
      </c>
      <c r="AT195" s="183">
        <f>[1]!LIM(AT194+Mode*r0*((1+IntegrationStep/2/Ti+Td/IntegrationStep)*AS195-(1-IntegrationStep/2/Ti+2*Td/IntegrationStep)*AS194+Td/IntegrationStep*AS193))</f>
        <v>0.40219456022816985</v>
      </c>
      <c r="AU195" s="183">
        <f t="shared" si="21"/>
        <v>40.794124671602574</v>
      </c>
      <c r="AW195" s="51"/>
      <c r="AX195" s="51"/>
      <c r="AY195" s="51"/>
      <c r="AZ195" s="51"/>
    </row>
    <row r="196" spans="1:52" s="158" customFormat="1" ht="15" customHeight="1" x14ac:dyDescent="0.3">
      <c r="A196" s="19"/>
      <c r="B196" s="182"/>
      <c r="C196" s="183">
        <f t="shared" si="22"/>
        <v>18.499999999999993</v>
      </c>
      <c r="D196" s="202">
        <f>15+[1]!STEPLOAD(5)</f>
        <v>20</v>
      </c>
      <c r="E196" s="183">
        <f t="shared" si="24"/>
        <v>40.810856818313532</v>
      </c>
      <c r="F196" s="183">
        <f t="shared" si="25"/>
        <v>0.5</v>
      </c>
      <c r="G196" s="183">
        <f>5</f>
        <v>5</v>
      </c>
      <c r="H196" s="183">
        <f t="shared" si="23"/>
        <v>48.267011264319038</v>
      </c>
      <c r="I196" s="183">
        <f t="shared" si="26"/>
        <v>0.9</v>
      </c>
      <c r="J196" s="183">
        <f>1</f>
        <v>1</v>
      </c>
      <c r="K196" s="183">
        <f t="shared" si="27"/>
        <v>4.1870000000000003</v>
      </c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68"/>
      <c r="AD196" s="19"/>
      <c r="AE196" s="184"/>
      <c r="AF196" s="183">
        <f t="shared" si="28"/>
        <v>-6.076838368867854E-3</v>
      </c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68"/>
      <c r="AQ196" s="168"/>
      <c r="AR196" s="182"/>
      <c r="AS196" s="183">
        <f t="shared" si="20"/>
        <v>-1.6732146710957352E-4</v>
      </c>
      <c r="AT196" s="183">
        <f>[1]!LIM(AT195+Mode*r0*((1+IntegrationStep/2/Ti+Td/IntegrationStep)*AS196-(1-IntegrationStep/2/Ti+2*Td/IntegrationStep)*AS195+Td/IntegrationStep*AS194))</f>
        <v>0.40222509386932531</v>
      </c>
      <c r="AU196" s="183">
        <f t="shared" si="21"/>
        <v>40.794124671602574</v>
      </c>
      <c r="AW196" s="51"/>
      <c r="AX196" s="51"/>
      <c r="AY196" s="51"/>
      <c r="AZ196" s="51"/>
    </row>
    <row r="197" spans="1:52" s="158" customFormat="1" ht="15" customHeight="1" x14ac:dyDescent="0.3">
      <c r="A197" s="19"/>
      <c r="B197" s="182"/>
      <c r="C197" s="183">
        <f t="shared" si="22"/>
        <v>18.599999999999994</v>
      </c>
      <c r="D197" s="202">
        <f>15+[1]!STEPLOAD(5)</f>
        <v>20</v>
      </c>
      <c r="E197" s="183">
        <f t="shared" si="24"/>
        <v>40.810249134476642</v>
      </c>
      <c r="F197" s="183">
        <f t="shared" si="25"/>
        <v>0.5</v>
      </c>
      <c r="G197" s="183">
        <f>5</f>
        <v>5</v>
      </c>
      <c r="H197" s="183">
        <f t="shared" si="23"/>
        <v>48.270556836226419</v>
      </c>
      <c r="I197" s="183">
        <f t="shared" si="26"/>
        <v>0.9</v>
      </c>
      <c r="J197" s="183">
        <f>1</f>
        <v>1</v>
      </c>
      <c r="K197" s="183">
        <f t="shared" si="27"/>
        <v>4.1870000000000003</v>
      </c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68"/>
      <c r="AD197" s="19"/>
      <c r="AE197" s="184"/>
      <c r="AF197" s="183">
        <f t="shared" si="28"/>
        <v>-5.8636451121603095E-3</v>
      </c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68"/>
      <c r="AQ197" s="168"/>
      <c r="AR197" s="182"/>
      <c r="AS197" s="183">
        <f t="shared" si="20"/>
        <v>-1.6124462874067547E-4</v>
      </c>
      <c r="AT197" s="183">
        <f>[1]!LIM(AT196+Mode*r0*((1+IntegrationStep/2/Ti+Td/IntegrationStep)*AS197-(1-IntegrationStep/2/Ti+2*Td/IntegrationStep)*AS196+Td/IntegrationStep*AS195))</f>
        <v>0.40225464030188685</v>
      </c>
      <c r="AU197" s="183">
        <f t="shared" si="21"/>
        <v>40.794124671602574</v>
      </c>
      <c r="AW197" s="51"/>
      <c r="AX197" s="51"/>
      <c r="AY197" s="51"/>
      <c r="AZ197" s="51"/>
    </row>
    <row r="198" spans="1:52" s="158" customFormat="1" ht="15" customHeight="1" x14ac:dyDescent="0.3">
      <c r="A198" s="19"/>
      <c r="B198" s="182"/>
      <c r="C198" s="183">
        <f t="shared" si="22"/>
        <v>18.699999999999996</v>
      </c>
      <c r="D198" s="202">
        <f>15+[1]!STEPLOAD(5)</f>
        <v>20</v>
      </c>
      <c r="E198" s="183">
        <f t="shared" si="24"/>
        <v>40.809662769965428</v>
      </c>
      <c r="F198" s="183">
        <f t="shared" si="25"/>
        <v>0.5</v>
      </c>
      <c r="G198" s="183">
        <f>5</f>
        <v>5</v>
      </c>
      <c r="H198" s="183">
        <f t="shared" si="23"/>
        <v>48.273987321149967</v>
      </c>
      <c r="I198" s="183">
        <f t="shared" si="26"/>
        <v>0.9</v>
      </c>
      <c r="J198" s="183">
        <f>1</f>
        <v>1</v>
      </c>
      <c r="K198" s="183">
        <f t="shared" si="27"/>
        <v>4.1870000000000003</v>
      </c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68"/>
      <c r="AD198" s="19"/>
      <c r="AE198" s="184"/>
      <c r="AF198" s="183">
        <f t="shared" si="28"/>
        <v>-5.6575314013684874E-3</v>
      </c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68"/>
      <c r="AQ198" s="168"/>
      <c r="AR198" s="182"/>
      <c r="AS198" s="183">
        <f t="shared" si="20"/>
        <v>-1.5538098362853249E-4</v>
      </c>
      <c r="AT198" s="183">
        <f>[1]!LIM(AT197+Mode*r0*((1+IntegrationStep/2/Ti+Td/IntegrationStep)*AS198-(1-IntegrationStep/2/Ti+2*Td/IntegrationStep)*AS197+Td/IntegrationStep*AS196))</f>
        <v>0.40228322767624974</v>
      </c>
      <c r="AU198" s="183">
        <f t="shared" si="21"/>
        <v>40.794124671602574</v>
      </c>
      <c r="AW198" s="51"/>
      <c r="AX198" s="51"/>
      <c r="AY198" s="51"/>
      <c r="AZ198" s="51"/>
    </row>
    <row r="199" spans="1:52" s="158" customFormat="1" ht="15" customHeight="1" x14ac:dyDescent="0.3">
      <c r="A199" s="19"/>
      <c r="B199" s="182"/>
      <c r="C199" s="183">
        <f t="shared" si="22"/>
        <v>18.799999999999997</v>
      </c>
      <c r="D199" s="202">
        <f>15+[1]!STEPLOAD(5)</f>
        <v>20</v>
      </c>
      <c r="E199" s="183">
        <f t="shared" si="24"/>
        <v>40.809097016825291</v>
      </c>
      <c r="F199" s="183">
        <f t="shared" si="25"/>
        <v>0.5</v>
      </c>
      <c r="G199" s="183">
        <f>5</f>
        <v>5</v>
      </c>
      <c r="H199" s="183">
        <f t="shared" si="23"/>
        <v>48.277306027865677</v>
      </c>
      <c r="I199" s="183">
        <f t="shared" si="26"/>
        <v>0.9</v>
      </c>
      <c r="J199" s="183">
        <f>1</f>
        <v>1</v>
      </c>
      <c r="K199" s="183">
        <f t="shared" si="27"/>
        <v>4.1870000000000003</v>
      </c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68"/>
      <c r="AD199" s="19"/>
      <c r="AE199" s="184"/>
      <c r="AF199" s="183">
        <f t="shared" si="28"/>
        <v>-5.4582841960657547E-3</v>
      </c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68"/>
      <c r="AQ199" s="168"/>
      <c r="AR199" s="182"/>
      <c r="AS199" s="183">
        <f t="shared" si="20"/>
        <v>-1.4972345222716399E-4</v>
      </c>
      <c r="AT199" s="183">
        <f>[1]!LIM(AT198+Mode*r0*((1+IntegrationStep/2/Ti+Td/IntegrationStep)*AS199-(1-IntegrationStep/2/Ti+2*Td/IntegrationStep)*AS198+Td/IntegrationStep*AS197))</f>
        <v>0.40231088356554734</v>
      </c>
      <c r="AU199" s="183">
        <f t="shared" si="21"/>
        <v>40.794124671602574</v>
      </c>
      <c r="AW199" s="51"/>
      <c r="AX199" s="51"/>
      <c r="AY199" s="51"/>
      <c r="AZ199" s="51"/>
    </row>
    <row r="200" spans="1:52" s="158" customFormat="1" ht="15" customHeight="1" x14ac:dyDescent="0.3">
      <c r="A200" s="19"/>
      <c r="B200" s="182"/>
      <c r="C200" s="183">
        <f t="shared" si="22"/>
        <v>18.899999999999999</v>
      </c>
      <c r="D200" s="202">
        <f>15+[1]!STEPLOAD(5)</f>
        <v>20</v>
      </c>
      <c r="E200" s="183">
        <f t="shared" si="24"/>
        <v>40.808551188405687</v>
      </c>
      <c r="F200" s="183">
        <f t="shared" si="25"/>
        <v>0.5</v>
      </c>
      <c r="G200" s="183">
        <f>5</f>
        <v>5</v>
      </c>
      <c r="H200" s="183">
        <f t="shared" si="23"/>
        <v>48.280516195462738</v>
      </c>
      <c r="I200" s="183">
        <f t="shared" si="26"/>
        <v>0.9</v>
      </c>
      <c r="J200" s="183">
        <f>1</f>
        <v>1</v>
      </c>
      <c r="K200" s="183">
        <f t="shared" si="27"/>
        <v>4.1870000000000003</v>
      </c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68"/>
      <c r="AD200" s="19"/>
      <c r="AE200" s="184"/>
      <c r="AF200" s="183">
        <f t="shared" si="28"/>
        <v>-5.2656955820795659E-3</v>
      </c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68"/>
      <c r="AQ200" s="168"/>
      <c r="AR200" s="182"/>
      <c r="AS200" s="183">
        <f t="shared" si="20"/>
        <v>-1.4426516803112577E-4</v>
      </c>
      <c r="AT200" s="183">
        <f>[1]!LIM(AT199+Mode*r0*((1+IntegrationStep/2/Ti+Td/IntegrationStep)*AS200-(1-IntegrationStep/2/Ti+2*Td/IntegrationStep)*AS199+Td/IntegrationStep*AS198))</f>
        <v>0.40233763496218949</v>
      </c>
      <c r="AU200" s="183">
        <f t="shared" si="21"/>
        <v>40.794124671602574</v>
      </c>
      <c r="AW200" s="51"/>
      <c r="AX200" s="51"/>
      <c r="AY200" s="51"/>
      <c r="AZ200" s="51"/>
    </row>
    <row r="201" spans="1:52" s="158" customFormat="1" ht="15" customHeight="1" x14ac:dyDescent="0.3">
      <c r="A201" s="19"/>
      <c r="B201" s="182"/>
      <c r="C201" s="183">
        <f t="shared" si="22"/>
        <v>19</v>
      </c>
      <c r="D201" s="202">
        <f>15+[1]!STEPLOAD(5)</f>
        <v>20</v>
      </c>
      <c r="E201" s="183">
        <f t="shared" si="24"/>
        <v>40.808024618847476</v>
      </c>
      <c r="F201" s="183">
        <f t="shared" si="25"/>
        <v>0.5</v>
      </c>
      <c r="G201" s="183">
        <f>5</f>
        <v>5</v>
      </c>
      <c r="H201" s="183">
        <f t="shared" si="23"/>
        <v>48.283620993099731</v>
      </c>
      <c r="I201" s="183">
        <f t="shared" si="26"/>
        <v>0.9</v>
      </c>
      <c r="J201" s="183">
        <f>1</f>
        <v>1</v>
      </c>
      <c r="K201" s="183">
        <f t="shared" si="27"/>
        <v>4.1870000000000003</v>
      </c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68"/>
      <c r="AD201" s="19"/>
      <c r="AE201" s="184"/>
      <c r="AF201" s="183">
        <f t="shared" si="28"/>
        <v>-5.0795627307107516E-3</v>
      </c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68"/>
      <c r="AQ201" s="168"/>
      <c r="AR201" s="182"/>
      <c r="AS201" s="183">
        <f t="shared" si="20"/>
        <v>-1.3899947244901511E-4</v>
      </c>
      <c r="AT201" s="183">
        <f>[1]!LIM(AT200+Mode*r0*((1+IntegrationStep/2/Ti+Td/IntegrationStep)*AS201-(1-IntegrationStep/2/Ti+2*Td/IntegrationStep)*AS200+Td/IntegrationStep*AS199))</f>
        <v>0.40236350827583112</v>
      </c>
      <c r="AU201" s="183">
        <f t="shared" si="21"/>
        <v>40.794124671602574</v>
      </c>
      <c r="AW201" s="51"/>
      <c r="AX201" s="51"/>
      <c r="AY201" s="51"/>
      <c r="AZ201" s="51"/>
    </row>
    <row r="202" spans="1:52" s="158" customFormat="1" ht="15" customHeight="1" x14ac:dyDescent="0.3">
      <c r="A202" s="19"/>
      <c r="B202" s="182"/>
      <c r="C202" s="183">
        <f t="shared" si="22"/>
        <v>19.100000000000001</v>
      </c>
      <c r="D202" s="202">
        <f>15+[1]!STEPLOAD(5)</f>
        <v>20</v>
      </c>
      <c r="E202" s="183">
        <f t="shared" si="24"/>
        <v>40.807516662574407</v>
      </c>
      <c r="F202" s="183">
        <f t="shared" si="25"/>
        <v>0.5</v>
      </c>
      <c r="G202" s="183">
        <f>5</f>
        <v>5</v>
      </c>
      <c r="H202" s="183">
        <f t="shared" si="23"/>
        <v>48.286623519916205</v>
      </c>
      <c r="I202" s="183">
        <f t="shared" si="26"/>
        <v>0.9</v>
      </c>
      <c r="J202" s="183">
        <f>1</f>
        <v>1</v>
      </c>
      <c r="K202" s="183">
        <f t="shared" si="27"/>
        <v>4.1870000000000003</v>
      </c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68"/>
      <c r="AD202" s="19"/>
      <c r="AE202" s="184"/>
      <c r="AF202" s="183">
        <f t="shared" si="28"/>
        <v>-4.899687851681378E-3</v>
      </c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68"/>
      <c r="AQ202" s="168"/>
      <c r="AR202" s="182"/>
      <c r="AS202" s="183">
        <f t="shared" si="20"/>
        <v>-1.3391990971832967E-4</v>
      </c>
      <c r="AT202" s="183">
        <f>[1]!LIM(AT201+Mode*r0*((1+IntegrationStep/2/Ti+Td/IntegrationStep)*AS202-(1-IntegrationStep/2/Ti+2*Td/IntegrationStep)*AS201+Td/IntegrationStep*AS200))</f>
        <v>0.40238852933263503</v>
      </c>
      <c r="AU202" s="183">
        <f t="shared" si="21"/>
        <v>40.794124671602574</v>
      </c>
      <c r="AW202" s="51"/>
      <c r="AX202" s="51"/>
      <c r="AY202" s="51"/>
      <c r="AZ202" s="51"/>
    </row>
    <row r="203" spans="1:52" s="158" customFormat="1" ht="15" customHeight="1" x14ac:dyDescent="0.3">
      <c r="A203" s="19"/>
      <c r="B203" s="182"/>
      <c r="C203" s="183">
        <f t="shared" si="22"/>
        <v>19.200000000000003</v>
      </c>
      <c r="D203" s="202">
        <f>15+[1]!STEPLOAD(5)</f>
        <v>20</v>
      </c>
      <c r="E203" s="183">
        <f t="shared" si="24"/>
        <v>40.80702669378924</v>
      </c>
      <c r="F203" s="183">
        <f t="shared" si="25"/>
        <v>0.5</v>
      </c>
      <c r="G203" s="183">
        <f>5</f>
        <v>5</v>
      </c>
      <c r="H203" s="183">
        <f t="shared" si="23"/>
        <v>48.289526805088556</v>
      </c>
      <c r="I203" s="183">
        <f t="shared" si="26"/>
        <v>0.9</v>
      </c>
      <c r="J203" s="183">
        <f>1</f>
        <v>1</v>
      </c>
      <c r="K203" s="183">
        <f t="shared" si="27"/>
        <v>4.1870000000000003</v>
      </c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68"/>
      <c r="AD203" s="19"/>
      <c r="AE203" s="184"/>
      <c r="AF203" s="183">
        <f t="shared" si="28"/>
        <v>-4.7258781403427541E-3</v>
      </c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68"/>
      <c r="AQ203" s="168"/>
      <c r="AR203" s="182"/>
      <c r="AS203" s="183">
        <f t="shared" ref="AS203:AS266" si="29">(AU203-E203)/(MeasuredVariableHigher-MeasuredVariableLower)</f>
        <v>-1.2902022186665364E-4</v>
      </c>
      <c r="AT203" s="183">
        <f>[1]!LIM(AT202+Mode*r0*((1+IntegrationStep/2/Ti+Td/IntegrationStep)*AS203-(1-IntegrationStep/2/Ti+2*Td/IntegrationStep)*AS202+Td/IntegrationStep*AS201))</f>
        <v>0.40241272337573797</v>
      </c>
      <c r="AU203" s="183">
        <f t="shared" ref="AU203:AU266" si="30">SetPoint</f>
        <v>40.794124671602574</v>
      </c>
      <c r="AW203" s="51"/>
      <c r="AX203" s="51"/>
      <c r="AY203" s="51"/>
      <c r="AZ203" s="51"/>
    </row>
    <row r="204" spans="1:52" s="158" customFormat="1" ht="15" customHeight="1" x14ac:dyDescent="0.3">
      <c r="A204" s="19"/>
      <c r="B204" s="182"/>
      <c r="C204" s="183">
        <f t="shared" ref="C204:C267" si="31">C203+IntegrationStep</f>
        <v>19.300000000000004</v>
      </c>
      <c r="D204" s="202">
        <f>15+[1]!STEPLOAD(5)</f>
        <v>20</v>
      </c>
      <c r="E204" s="183">
        <f t="shared" si="24"/>
        <v>40.806554105975202</v>
      </c>
      <c r="F204" s="183">
        <f t="shared" si="25"/>
        <v>0.5</v>
      </c>
      <c r="G204" s="183">
        <f>5</f>
        <v>5</v>
      </c>
      <c r="H204" s="183">
        <f t="shared" ref="H204:H267" si="32">ManipulatedVariableHigher*AT204</f>
        <v>48.292333808015393</v>
      </c>
      <c r="I204" s="183">
        <f t="shared" si="26"/>
        <v>0.9</v>
      </c>
      <c r="J204" s="183">
        <f>1</f>
        <v>1</v>
      </c>
      <c r="K204" s="183">
        <f t="shared" si="27"/>
        <v>4.1870000000000003</v>
      </c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68"/>
      <c r="AD204" s="19"/>
      <c r="AE204" s="184"/>
      <c r="AF204" s="183">
        <f t="shared" si="28"/>
        <v>-4.5579457198581252E-3</v>
      </c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68"/>
      <c r="AQ204" s="168"/>
      <c r="AR204" s="182"/>
      <c r="AS204" s="183">
        <f t="shared" si="29"/>
        <v>-1.2429434372627669E-4</v>
      </c>
      <c r="AT204" s="183">
        <f>[1]!LIM(AT203+Mode*r0*((1+IntegrationStep/2/Ti+Td/IntegrationStep)*AS204-(1-IntegrationStep/2/Ti+2*Td/IntegrationStep)*AS203+Td/IntegrationStep*AS202))</f>
        <v>0.40243611506679494</v>
      </c>
      <c r="AU204" s="183">
        <f t="shared" si="30"/>
        <v>40.794124671602574</v>
      </c>
      <c r="AW204" s="51"/>
      <c r="AX204" s="51"/>
      <c r="AY204" s="51"/>
      <c r="AZ204" s="51"/>
    </row>
    <row r="205" spans="1:52" s="158" customFormat="1" ht="15" customHeight="1" x14ac:dyDescent="0.3">
      <c r="A205" s="19"/>
      <c r="B205" s="182"/>
      <c r="C205" s="183">
        <f t="shared" si="31"/>
        <v>19.400000000000006</v>
      </c>
      <c r="D205" s="202">
        <f>15+[1]!STEPLOAD(5)</f>
        <v>20</v>
      </c>
      <c r="E205" s="183">
        <f t="shared" ref="E205:E268" si="33">E204+(C205-C204)*AF204</f>
        <v>40.806098311403218</v>
      </c>
      <c r="F205" s="183">
        <f t="shared" ref="F205:F268" si="34">0.5</f>
        <v>0.5</v>
      </c>
      <c r="G205" s="183">
        <f>5</f>
        <v>5</v>
      </c>
      <c r="H205" s="183">
        <f t="shared" si="32"/>
        <v>48.295047418622119</v>
      </c>
      <c r="I205" s="183">
        <f t="shared" ref="I205:I268" si="35">0.9</f>
        <v>0.9</v>
      </c>
      <c r="J205" s="183">
        <f>1</f>
        <v>1</v>
      </c>
      <c r="K205" s="183">
        <f t="shared" ref="K205:K268" si="36">4.187</f>
        <v>4.1870000000000003</v>
      </c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68"/>
      <c r="AD205" s="19"/>
      <c r="AE205" s="184"/>
      <c r="AF205" s="183">
        <f t="shared" ref="AF205:AF268" si="37">F205/G205*(D205-E205)+H205*I205/G205/J205/K205</f>
        <v>-4.3957075788263467E-3</v>
      </c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68"/>
      <c r="AQ205" s="168"/>
      <c r="AR205" s="182"/>
      <c r="AS205" s="183">
        <f t="shared" si="29"/>
        <v>-1.1973639800643809E-4</v>
      </c>
      <c r="AT205" s="183">
        <f>[1]!LIM(AT204+Mode*r0*((1+IntegrationStep/2/Ti+Td/IntegrationStep)*AS205-(1-IntegrationStep/2/Ti+2*Td/IntegrationStep)*AS204+Td/IntegrationStep*AS203))</f>
        <v>0.40245872848851766</v>
      </c>
      <c r="AU205" s="183">
        <f t="shared" si="30"/>
        <v>40.794124671602574</v>
      </c>
      <c r="AW205" s="51"/>
      <c r="AX205" s="51"/>
      <c r="AY205" s="51"/>
      <c r="AZ205" s="51"/>
    </row>
    <row r="206" spans="1:52" s="158" customFormat="1" ht="15" customHeight="1" x14ac:dyDescent="0.3">
      <c r="A206" s="19"/>
      <c r="B206" s="182"/>
      <c r="C206" s="183">
        <f t="shared" si="31"/>
        <v>19.500000000000007</v>
      </c>
      <c r="D206" s="202">
        <f>15+[1]!STEPLOAD(5)</f>
        <v>20</v>
      </c>
      <c r="E206" s="183">
        <f t="shared" si="33"/>
        <v>40.805658740645335</v>
      </c>
      <c r="F206" s="183">
        <f t="shared" si="34"/>
        <v>0.5</v>
      </c>
      <c r="G206" s="183">
        <f>5</f>
        <v>5</v>
      </c>
      <c r="H206" s="183">
        <f t="shared" si="32"/>
        <v>48.297670457774259</v>
      </c>
      <c r="I206" s="183">
        <f t="shared" si="35"/>
        <v>0.9</v>
      </c>
      <c r="J206" s="183">
        <f>1</f>
        <v>1</v>
      </c>
      <c r="K206" s="183">
        <f t="shared" si="36"/>
        <v>4.1870000000000003</v>
      </c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68"/>
      <c r="AD206" s="19"/>
      <c r="AE206" s="184"/>
      <c r="AF206" s="183">
        <f t="shared" si="37"/>
        <v>-4.2389855048567959E-3</v>
      </c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68"/>
      <c r="AQ206" s="168"/>
      <c r="AR206" s="182"/>
      <c r="AS206" s="183">
        <f t="shared" si="29"/>
        <v>-1.1534069042760109E-4</v>
      </c>
      <c r="AT206" s="183">
        <f>[1]!LIM(AT205+Mode*r0*((1+IntegrationStep/2/Ti+Td/IntegrationStep)*AS206-(1-IntegrationStep/2/Ti+2*Td/IntegrationStep)*AS205+Td/IntegrationStep*AS204))</f>
        <v>0.40248058714811885</v>
      </c>
      <c r="AU206" s="183">
        <f t="shared" si="30"/>
        <v>40.794124671602574</v>
      </c>
      <c r="AW206" s="51"/>
      <c r="AX206" s="51"/>
      <c r="AY206" s="51"/>
      <c r="AZ206" s="51"/>
    </row>
    <row r="207" spans="1:52" s="158" customFormat="1" ht="15" customHeight="1" x14ac:dyDescent="0.3">
      <c r="A207" s="19"/>
      <c r="B207" s="182"/>
      <c r="C207" s="183">
        <f t="shared" si="31"/>
        <v>19.600000000000009</v>
      </c>
      <c r="D207" s="202">
        <f>15+[1]!STEPLOAD(5)</f>
        <v>20</v>
      </c>
      <c r="E207" s="183">
        <f t="shared" si="33"/>
        <v>40.805234842094848</v>
      </c>
      <c r="F207" s="183">
        <f t="shared" si="34"/>
        <v>0.5</v>
      </c>
      <c r="G207" s="183">
        <f>5</f>
        <v>5</v>
      </c>
      <c r="H207" s="183">
        <f t="shared" si="32"/>
        <v>48.300205677787645</v>
      </c>
      <c r="I207" s="183">
        <f t="shared" si="35"/>
        <v>0.9</v>
      </c>
      <c r="J207" s="183">
        <f>1</f>
        <v>1</v>
      </c>
      <c r="K207" s="183">
        <f t="shared" si="36"/>
        <v>4.1870000000000003</v>
      </c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68"/>
      <c r="AD207" s="19"/>
      <c r="AE207" s="184"/>
      <c r="AF207" s="183">
        <f t="shared" si="37"/>
        <v>-4.0876060146493032E-3</v>
      </c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68"/>
      <c r="AQ207" s="168"/>
      <c r="AR207" s="182"/>
      <c r="AS207" s="183">
        <f t="shared" si="29"/>
        <v>-1.1110170492273141E-4</v>
      </c>
      <c r="AT207" s="183">
        <f>[1]!LIM(AT206+Mode*r0*((1+IntegrationStep/2/Ti+Td/IntegrationStep)*AS207-(1-IntegrationStep/2/Ti+2*Td/IntegrationStep)*AS206+Td/IntegrationStep*AS205))</f>
        <v>0.4025017139815637</v>
      </c>
      <c r="AU207" s="183">
        <f t="shared" si="30"/>
        <v>40.794124671602574</v>
      </c>
      <c r="AW207" s="51"/>
      <c r="AX207" s="51"/>
      <c r="AY207" s="51"/>
      <c r="AZ207" s="51"/>
    </row>
    <row r="208" spans="1:52" s="158" customFormat="1" ht="15" customHeight="1" x14ac:dyDescent="0.3">
      <c r="A208" s="19"/>
      <c r="B208" s="182"/>
      <c r="C208" s="183">
        <f t="shared" si="31"/>
        <v>19.70000000000001</v>
      </c>
      <c r="D208" s="202">
        <f>15+[1]!STEPLOAD(5)</f>
        <v>20</v>
      </c>
      <c r="E208" s="183">
        <f t="shared" si="33"/>
        <v>40.804826081493381</v>
      </c>
      <c r="F208" s="183">
        <f t="shared" si="34"/>
        <v>0.5</v>
      </c>
      <c r="G208" s="183">
        <f>5</f>
        <v>5</v>
      </c>
      <c r="H208" s="183">
        <f t="shared" si="32"/>
        <v>48.30265576302785</v>
      </c>
      <c r="I208" s="183">
        <f t="shared" si="35"/>
        <v>0.9</v>
      </c>
      <c r="J208" s="183">
        <f>1</f>
        <v>1</v>
      </c>
      <c r="K208" s="183">
        <f t="shared" si="36"/>
        <v>4.1870000000000003</v>
      </c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68"/>
      <c r="AD208" s="19"/>
      <c r="AE208" s="184"/>
      <c r="AF208" s="183">
        <f t="shared" si="37"/>
        <v>-3.9414002809334825E-3</v>
      </c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68"/>
      <c r="AQ208" s="168"/>
      <c r="AR208" s="182"/>
      <c r="AS208" s="183">
        <f t="shared" si="29"/>
        <v>-1.0701409890806701E-4</v>
      </c>
      <c r="AT208" s="183">
        <f>[1]!LIM(AT207+Mode*r0*((1+IntegrationStep/2/Ti+Td/IntegrationStep)*AS208-(1-IntegrationStep/2/Ti+2*Td/IntegrationStep)*AS207+Td/IntegrationStep*AS206))</f>
        <v>0.4025221313585654</v>
      </c>
      <c r="AU208" s="183">
        <f t="shared" si="30"/>
        <v>40.794124671602574</v>
      </c>
      <c r="AW208" s="51"/>
      <c r="AX208" s="51"/>
      <c r="AY208" s="51"/>
      <c r="AZ208" s="51"/>
    </row>
    <row r="209" spans="1:52" s="158" customFormat="1" ht="15" customHeight="1" x14ac:dyDescent="0.3">
      <c r="A209" s="19"/>
      <c r="B209" s="182"/>
      <c r="C209" s="183">
        <f t="shared" si="31"/>
        <v>19.800000000000011</v>
      </c>
      <c r="D209" s="202">
        <f>15+[1]!STEPLOAD(5)</f>
        <v>20</v>
      </c>
      <c r="E209" s="183">
        <f t="shared" si="33"/>
        <v>40.804431941465289</v>
      </c>
      <c r="F209" s="183">
        <f t="shared" si="34"/>
        <v>0.5</v>
      </c>
      <c r="G209" s="183">
        <f>5</f>
        <v>5</v>
      </c>
      <c r="H209" s="183">
        <f t="shared" si="32"/>
        <v>48.305023330588966</v>
      </c>
      <c r="I209" s="183">
        <f t="shared" si="35"/>
        <v>0.9</v>
      </c>
      <c r="J209" s="183">
        <f>1</f>
        <v>1</v>
      </c>
      <c r="K209" s="183">
        <f t="shared" si="36"/>
        <v>4.1870000000000003</v>
      </c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68"/>
      <c r="AD209" s="19"/>
      <c r="AE209" s="184"/>
      <c r="AF209" s="183">
        <f t="shared" si="37"/>
        <v>-3.8002040567239881E-3</v>
      </c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68"/>
      <c r="AQ209" s="168"/>
      <c r="AR209" s="182"/>
      <c r="AS209" s="183">
        <f t="shared" si="29"/>
        <v>-1.0307269862714464E-4</v>
      </c>
      <c r="AT209" s="183">
        <f>[1]!LIM(AT208+Mode*r0*((1+IntegrationStep/2/Ti+Td/IntegrationStep)*AS209-(1-IntegrationStep/2/Ti+2*Td/IntegrationStep)*AS208+Td/IntegrationStep*AS207))</f>
        <v>0.40254186108824141</v>
      </c>
      <c r="AU209" s="183">
        <f t="shared" si="30"/>
        <v>40.794124671602574</v>
      </c>
      <c r="AW209" s="51"/>
      <c r="AX209" s="51"/>
      <c r="AY209" s="51"/>
      <c r="AZ209" s="51"/>
    </row>
    <row r="210" spans="1:52" s="158" customFormat="1" ht="15" customHeight="1" x14ac:dyDescent="0.3">
      <c r="A210" s="19"/>
      <c r="B210" s="182"/>
      <c r="C210" s="183">
        <f t="shared" si="31"/>
        <v>19.900000000000013</v>
      </c>
      <c r="D210" s="202">
        <f>15+[1]!STEPLOAD(5)</f>
        <v>20</v>
      </c>
      <c r="E210" s="183">
        <f t="shared" si="33"/>
        <v>40.804051921059617</v>
      </c>
      <c r="F210" s="183">
        <f t="shared" si="34"/>
        <v>0.5</v>
      </c>
      <c r="G210" s="183">
        <f>5</f>
        <v>5</v>
      </c>
      <c r="H210" s="183">
        <f t="shared" si="32"/>
        <v>48.307310931044114</v>
      </c>
      <c r="I210" s="183">
        <f t="shared" si="35"/>
        <v>0.9</v>
      </c>
      <c r="J210" s="183">
        <f>1</f>
        <v>1</v>
      </c>
      <c r="K210" s="183">
        <f t="shared" si="36"/>
        <v>4.1870000000000003</v>
      </c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68"/>
      <c r="AD210" s="19"/>
      <c r="AE210" s="184"/>
      <c r="AF210" s="183">
        <f t="shared" si="37"/>
        <v>-3.663857597258513E-3</v>
      </c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68"/>
      <c r="AQ210" s="168"/>
      <c r="AR210" s="182"/>
      <c r="AS210" s="183">
        <f t="shared" si="29"/>
        <v>-9.9272494570428198E-5</v>
      </c>
      <c r="AT210" s="183">
        <f>[1]!LIM(AT209+Mode*r0*((1+IntegrationStep/2/Ti+Td/IntegrationStep)*AS210-(1-IntegrationStep/2/Ti+2*Td/IntegrationStep)*AS209+Td/IntegrationStep*AS208))</f>
        <v>0.40256092442536762</v>
      </c>
      <c r="AU210" s="183">
        <f t="shared" si="30"/>
        <v>40.794124671602574</v>
      </c>
      <c r="AW210" s="51"/>
      <c r="AX210" s="51"/>
      <c r="AY210" s="51"/>
      <c r="AZ210" s="51"/>
    </row>
    <row r="211" spans="1:52" s="158" customFormat="1" ht="15" customHeight="1" x14ac:dyDescent="0.3">
      <c r="A211" s="19"/>
      <c r="B211" s="182"/>
      <c r="C211" s="183">
        <f t="shared" si="31"/>
        <v>20.000000000000014</v>
      </c>
      <c r="D211" s="202">
        <f>15+[1]!STEPLOAD(5)</f>
        <v>20</v>
      </c>
      <c r="E211" s="183">
        <f t="shared" si="33"/>
        <v>40.803685535299891</v>
      </c>
      <c r="F211" s="183">
        <f t="shared" si="34"/>
        <v>0.5</v>
      </c>
      <c r="G211" s="183">
        <f>5</f>
        <v>5</v>
      </c>
      <c r="H211" s="183">
        <f t="shared" si="32"/>
        <v>48.309521049259452</v>
      </c>
      <c r="I211" s="183">
        <f t="shared" si="35"/>
        <v>0.9</v>
      </c>
      <c r="J211" s="183">
        <f>1</f>
        <v>1</v>
      </c>
      <c r="K211" s="183">
        <f t="shared" si="36"/>
        <v>4.1870000000000003</v>
      </c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68"/>
      <c r="AD211" s="19"/>
      <c r="AE211" s="184"/>
      <c r="AF211" s="183">
        <f t="shared" si="37"/>
        <v>-3.5322055799773544E-3</v>
      </c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68"/>
      <c r="AQ211" s="168"/>
      <c r="AR211" s="182"/>
      <c r="AS211" s="183">
        <f t="shared" si="29"/>
        <v>-9.5608636973167906E-5</v>
      </c>
      <c r="AT211" s="183">
        <f>[1]!LIM(AT210+Mode*r0*((1+IntegrationStep/2/Ti+Td/IntegrationStep)*AS211-(1-IntegrationStep/2/Ti+2*Td/IntegrationStep)*AS210+Td/IntegrationStep*AS209))</f>
        <v>0.40257934207716212</v>
      </c>
      <c r="AU211" s="183">
        <f t="shared" si="30"/>
        <v>40.794124671602574</v>
      </c>
      <c r="AW211" s="51"/>
      <c r="AX211" s="51"/>
      <c r="AY211" s="51"/>
      <c r="AZ211" s="51"/>
    </row>
    <row r="212" spans="1:52" s="158" customFormat="1" ht="15" customHeight="1" x14ac:dyDescent="0.3">
      <c r="A212" s="19"/>
      <c r="B212" s="182"/>
      <c r="C212" s="183">
        <f t="shared" si="31"/>
        <v>20.100000000000016</v>
      </c>
      <c r="D212" s="202">
        <f>15+[1]!STEPLOAD(5)</f>
        <v>20</v>
      </c>
      <c r="E212" s="183">
        <f t="shared" si="33"/>
        <v>40.803332314741894</v>
      </c>
      <c r="F212" s="183">
        <f t="shared" si="34"/>
        <v>0.5</v>
      </c>
      <c r="G212" s="183">
        <f>5</f>
        <v>5</v>
      </c>
      <c r="H212" s="183">
        <f t="shared" si="32"/>
        <v>48.311656105265158</v>
      </c>
      <c r="I212" s="183">
        <f t="shared" si="35"/>
        <v>0.9</v>
      </c>
      <c r="J212" s="183">
        <f>1</f>
        <v>1</v>
      </c>
      <c r="K212" s="183">
        <f t="shared" si="36"/>
        <v>4.1870000000000003</v>
      </c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68"/>
      <c r="AD212" s="19"/>
      <c r="AE212" s="184"/>
      <c r="AF212" s="183">
        <f t="shared" si="37"/>
        <v>-3.4050970228571842E-3</v>
      </c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68"/>
      <c r="AQ212" s="168"/>
      <c r="AR212" s="182"/>
      <c r="AS212" s="183">
        <f t="shared" si="29"/>
        <v>-9.2076431393195435E-5</v>
      </c>
      <c r="AT212" s="183">
        <f>[1]!LIM(AT211+Mode*r0*((1+IntegrationStep/2/Ti+Td/IntegrationStep)*AS212-(1-IntegrationStep/2/Ti+2*Td/IntegrationStep)*AS211+Td/IntegrationStep*AS210))</f>
        <v>0.402597134210543</v>
      </c>
      <c r="AU212" s="183">
        <f t="shared" si="30"/>
        <v>40.794124671602574</v>
      </c>
      <c r="AW212" s="51"/>
      <c r="AX212" s="51"/>
      <c r="AY212" s="51"/>
      <c r="AZ212" s="51"/>
    </row>
    <row r="213" spans="1:52" s="158" customFormat="1" ht="15" customHeight="1" x14ac:dyDescent="0.3">
      <c r="A213" s="19"/>
      <c r="B213" s="182"/>
      <c r="C213" s="183">
        <f t="shared" si="31"/>
        <v>20.200000000000017</v>
      </c>
      <c r="D213" s="202">
        <f>15+[1]!STEPLOAD(5)</f>
        <v>20</v>
      </c>
      <c r="E213" s="183">
        <f t="shared" si="33"/>
        <v>40.802991805039611</v>
      </c>
      <c r="F213" s="183">
        <f t="shared" si="34"/>
        <v>0.5</v>
      </c>
      <c r="G213" s="183">
        <f>5</f>
        <v>5</v>
      </c>
      <c r="H213" s="183">
        <f t="shared" si="32"/>
        <v>48.313718455176577</v>
      </c>
      <c r="I213" s="183">
        <f t="shared" si="35"/>
        <v>0.9</v>
      </c>
      <c r="J213" s="183">
        <f>1</f>
        <v>1</v>
      </c>
      <c r="K213" s="183">
        <f t="shared" si="36"/>
        <v>4.1870000000000003</v>
      </c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68"/>
      <c r="AD213" s="19"/>
      <c r="AE213" s="184"/>
      <c r="AF213" s="183">
        <f t="shared" si="37"/>
        <v>-3.2823852014098875E-3</v>
      </c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68"/>
      <c r="AQ213" s="168"/>
      <c r="AR213" s="182"/>
      <c r="AS213" s="183">
        <f t="shared" si="29"/>
        <v>-8.8671334370360452E-5</v>
      </c>
      <c r="AT213" s="183">
        <f>[1]!LIM(AT212+Mode*r0*((1+IntegrationStep/2/Ti+Td/IntegrationStep)*AS213-(1-IntegrationStep/2/Ti+2*Td/IntegrationStep)*AS212+Td/IntegrationStep*AS211))</f>
        <v>0.40261432045980483</v>
      </c>
      <c r="AU213" s="183">
        <f t="shared" si="30"/>
        <v>40.794124671602574</v>
      </c>
      <c r="AW213" s="51"/>
      <c r="AX213" s="51"/>
      <c r="AY213" s="51"/>
      <c r="AZ213" s="51"/>
    </row>
    <row r="214" spans="1:52" s="158" customFormat="1" ht="15" customHeight="1" x14ac:dyDescent="0.3">
      <c r="A214" s="19"/>
      <c r="B214" s="182"/>
      <c r="C214" s="183">
        <f t="shared" si="31"/>
        <v>20.300000000000018</v>
      </c>
      <c r="D214" s="202">
        <f>15+[1]!STEPLOAD(5)</f>
        <v>20</v>
      </c>
      <c r="E214" s="183">
        <f t="shared" si="33"/>
        <v>40.80266356651947</v>
      </c>
      <c r="F214" s="183">
        <f t="shared" si="34"/>
        <v>0.5</v>
      </c>
      <c r="G214" s="183">
        <f>5</f>
        <v>5</v>
      </c>
      <c r="H214" s="183">
        <f t="shared" si="32"/>
        <v>48.315710392159467</v>
      </c>
      <c r="I214" s="183">
        <f t="shared" si="35"/>
        <v>0.9</v>
      </c>
      <c r="J214" s="183">
        <f>1</f>
        <v>1</v>
      </c>
      <c r="K214" s="183">
        <f t="shared" si="36"/>
        <v>4.1870000000000003</v>
      </c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68"/>
      <c r="AD214" s="19"/>
      <c r="AE214" s="184"/>
      <c r="AF214" s="183">
        <f t="shared" si="37"/>
        <v>-3.1639275646044851E-3</v>
      </c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68"/>
      <c r="AQ214" s="168"/>
      <c r="AR214" s="182"/>
      <c r="AS214" s="183">
        <f t="shared" si="29"/>
        <v>-8.5388949168958562E-5</v>
      </c>
      <c r="AT214" s="183">
        <f>[1]!LIM(AT213+Mode*r0*((1+IntegrationStep/2/Ti+Td/IntegrationStep)*AS214-(1-IntegrationStep/2/Ti+2*Td/IntegrationStep)*AS213+Td/IntegrationStep*AS212))</f>
        <v>0.40263091993466221</v>
      </c>
      <c r="AU214" s="183">
        <f t="shared" si="30"/>
        <v>40.794124671602574</v>
      </c>
      <c r="AW214" s="51"/>
      <c r="AX214" s="51"/>
      <c r="AY214" s="51"/>
      <c r="AZ214" s="51"/>
    </row>
    <row r="215" spans="1:52" s="158" customFormat="1" ht="15" customHeight="1" x14ac:dyDescent="0.3">
      <c r="A215" s="19"/>
      <c r="B215" s="182"/>
      <c r="C215" s="183">
        <f t="shared" si="31"/>
        <v>20.40000000000002</v>
      </c>
      <c r="D215" s="202">
        <f>15+[1]!STEPLOAD(5)</f>
        <v>20</v>
      </c>
      <c r="E215" s="183">
        <f t="shared" si="33"/>
        <v>40.80234717376301</v>
      </c>
      <c r="F215" s="183">
        <f t="shared" si="34"/>
        <v>0.5</v>
      </c>
      <c r="G215" s="183">
        <f>5</f>
        <v>5</v>
      </c>
      <c r="H215" s="183">
        <f t="shared" si="32"/>
        <v>48.317634147433346</v>
      </c>
      <c r="I215" s="183">
        <f t="shared" si="35"/>
        <v>0.9</v>
      </c>
      <c r="J215" s="183">
        <f>1</f>
        <v>1</v>
      </c>
      <c r="K215" s="183">
        <f t="shared" si="36"/>
        <v>4.1870000000000003</v>
      </c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68"/>
      <c r="AD215" s="19"/>
      <c r="AE215" s="184"/>
      <c r="AF215" s="183">
        <f t="shared" si="37"/>
        <v>-3.0495856500047935E-3</v>
      </c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68"/>
      <c r="AQ215" s="168"/>
      <c r="AR215" s="182"/>
      <c r="AS215" s="183">
        <f t="shared" si="29"/>
        <v>-8.2225021604358513E-5</v>
      </c>
      <c r="AT215" s="183">
        <f>[1]!LIM(AT214+Mode*r0*((1+IntegrationStep/2/Ti+Td/IntegrationStep)*AS215-(1-IntegrationStep/2/Ti+2*Td/IntegrationStep)*AS214+Td/IntegrationStep*AS213))</f>
        <v>0.40264695122861122</v>
      </c>
      <c r="AU215" s="183">
        <f t="shared" si="30"/>
        <v>40.794124671602574</v>
      </c>
      <c r="AW215" s="51"/>
      <c r="AX215" s="51"/>
      <c r="AY215" s="51"/>
      <c r="AZ215" s="51"/>
    </row>
    <row r="216" spans="1:52" s="158" customFormat="1" ht="15" customHeight="1" x14ac:dyDescent="0.3">
      <c r="A216" s="19"/>
      <c r="B216" s="182"/>
      <c r="C216" s="183">
        <f t="shared" si="31"/>
        <v>20.500000000000021</v>
      </c>
      <c r="D216" s="202">
        <f>15+[1]!STEPLOAD(5)</f>
        <v>20</v>
      </c>
      <c r="E216" s="183">
        <f t="shared" si="33"/>
        <v>40.802042215198007</v>
      </c>
      <c r="F216" s="183">
        <f t="shared" si="34"/>
        <v>0.5</v>
      </c>
      <c r="G216" s="183">
        <f>5</f>
        <v>5</v>
      </c>
      <c r="H216" s="183">
        <f t="shared" si="32"/>
        <v>48.319491891308331</v>
      </c>
      <c r="I216" s="183">
        <f t="shared" si="35"/>
        <v>0.9</v>
      </c>
      <c r="J216" s="183">
        <f>1</f>
        <v>1</v>
      </c>
      <c r="K216" s="183">
        <f t="shared" si="36"/>
        <v>4.1870000000000003</v>
      </c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68"/>
      <c r="AD216" s="19"/>
      <c r="AE216" s="184"/>
      <c r="AF216" s="183">
        <f t="shared" si="37"/>
        <v>-2.9392249983057894E-3</v>
      </c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68"/>
      <c r="AQ216" s="168"/>
      <c r="AR216" s="182"/>
      <c r="AS216" s="183">
        <f t="shared" si="29"/>
        <v>-7.9175435954326187E-5</v>
      </c>
      <c r="AT216" s="183">
        <f>[1]!LIM(AT215+Mode*r0*((1+IntegrationStep/2/Ti+Td/IntegrationStep)*AS216-(1-IntegrationStep/2/Ti+2*Td/IntegrationStep)*AS215+Td/IntegrationStep*AS214))</f>
        <v>0.40266243242756944</v>
      </c>
      <c r="AU216" s="183">
        <f t="shared" si="30"/>
        <v>40.794124671602574</v>
      </c>
      <c r="AW216" s="51"/>
      <c r="AX216" s="51"/>
      <c r="AY216" s="51"/>
      <c r="AZ216" s="51"/>
    </row>
    <row r="217" spans="1:52" s="158" customFormat="1" ht="15" customHeight="1" x14ac:dyDescent="0.3">
      <c r="A217" s="19"/>
      <c r="B217" s="182"/>
      <c r="C217" s="183">
        <f t="shared" si="31"/>
        <v>20.600000000000023</v>
      </c>
      <c r="D217" s="202">
        <f>15+[1]!STEPLOAD(5)</f>
        <v>20</v>
      </c>
      <c r="E217" s="183">
        <f t="shared" si="33"/>
        <v>40.801748292698178</v>
      </c>
      <c r="F217" s="183">
        <f t="shared" si="34"/>
        <v>0.5</v>
      </c>
      <c r="G217" s="183">
        <f>5</f>
        <v>5</v>
      </c>
      <c r="H217" s="183">
        <f t="shared" si="32"/>
        <v>48.321285734249763</v>
      </c>
      <c r="I217" s="183">
        <f t="shared" si="35"/>
        <v>0.9</v>
      </c>
      <c r="J217" s="183">
        <f>1</f>
        <v>1</v>
      </c>
      <c r="K217" s="183">
        <f t="shared" si="36"/>
        <v>4.1870000000000003</v>
      </c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68"/>
      <c r="AD217" s="19"/>
      <c r="AE217" s="184"/>
      <c r="AF217" s="183">
        <f t="shared" si="37"/>
        <v>-2.8327150675355739E-3</v>
      </c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68"/>
      <c r="AQ217" s="168"/>
      <c r="AR217" s="182"/>
      <c r="AS217" s="183">
        <f t="shared" si="29"/>
        <v>-7.6236210956039943E-5</v>
      </c>
      <c r="AT217" s="183">
        <f>[1]!LIM(AT216+Mode*r0*((1+IntegrationStep/2/Ti+Td/IntegrationStep)*AS217-(1-IntegrationStep/2/Ti+2*Td/IntegrationStep)*AS216+Td/IntegrationStep*AS215))</f>
        <v>0.40267738111874801</v>
      </c>
      <c r="AU217" s="183">
        <f t="shared" si="30"/>
        <v>40.794124671602574</v>
      </c>
      <c r="AW217" s="51"/>
      <c r="AX217" s="51"/>
      <c r="AY217" s="51"/>
      <c r="AZ217" s="51"/>
    </row>
    <row r="218" spans="1:52" s="158" customFormat="1" ht="15" customHeight="1" x14ac:dyDescent="0.3">
      <c r="A218" s="19"/>
      <c r="B218" s="182"/>
      <c r="C218" s="183">
        <f t="shared" si="31"/>
        <v>20.700000000000024</v>
      </c>
      <c r="D218" s="202">
        <f>15+[1]!STEPLOAD(5)</f>
        <v>20</v>
      </c>
      <c r="E218" s="183">
        <f t="shared" si="33"/>
        <v>40.801465021191426</v>
      </c>
      <c r="F218" s="183">
        <f t="shared" si="34"/>
        <v>0.5</v>
      </c>
      <c r="G218" s="183">
        <f>5</f>
        <v>5</v>
      </c>
      <c r="H218" s="183">
        <f t="shared" si="32"/>
        <v>48.323017727967311</v>
      </c>
      <c r="I218" s="183">
        <f t="shared" si="35"/>
        <v>0.9</v>
      </c>
      <c r="J218" s="183">
        <f>1</f>
        <v>1</v>
      </c>
      <c r="K218" s="183">
        <f t="shared" si="36"/>
        <v>4.1870000000000003</v>
      </c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68"/>
      <c r="AD218" s="19"/>
      <c r="AE218" s="184"/>
      <c r="AF218" s="183">
        <f t="shared" si="37"/>
        <v>-2.7299291470588294E-3</v>
      </c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68"/>
      <c r="AQ218" s="168"/>
      <c r="AR218" s="182"/>
      <c r="AS218" s="183">
        <f t="shared" si="29"/>
        <v>-7.3403495888513251E-5</v>
      </c>
      <c r="AT218" s="183">
        <f>[1]!LIM(AT217+Mode*r0*((1+IntegrationStep/2/Ti+Td/IntegrationStep)*AS218-(1-IntegrationStep/2/Ti+2*Td/IntegrationStep)*AS217+Td/IntegrationStep*AS216))</f>
        <v>0.40269181439972757</v>
      </c>
      <c r="AU218" s="183">
        <f t="shared" si="30"/>
        <v>40.794124671602574</v>
      </c>
      <c r="AW218" s="51"/>
      <c r="AX218" s="51"/>
      <c r="AY218" s="51"/>
      <c r="AZ218" s="51"/>
    </row>
    <row r="219" spans="1:52" s="158" customFormat="1" ht="15" customHeight="1" x14ac:dyDescent="0.3">
      <c r="A219" s="19"/>
      <c r="B219" s="182"/>
      <c r="C219" s="183">
        <f t="shared" si="31"/>
        <v>20.800000000000026</v>
      </c>
      <c r="D219" s="202">
        <f>15+[1]!STEPLOAD(5)</f>
        <v>20</v>
      </c>
      <c r="E219" s="183">
        <f t="shared" si="33"/>
        <v>40.801192028276716</v>
      </c>
      <c r="F219" s="183">
        <f t="shared" si="34"/>
        <v>0.5</v>
      </c>
      <c r="G219" s="183">
        <f>5</f>
        <v>5</v>
      </c>
      <c r="H219" s="183">
        <f t="shared" si="32"/>
        <v>48.324689866522903</v>
      </c>
      <c r="I219" s="183">
        <f t="shared" si="35"/>
        <v>0.9</v>
      </c>
      <c r="J219" s="183">
        <f>1</f>
        <v>1</v>
      </c>
      <c r="K219" s="183">
        <f t="shared" si="36"/>
        <v>4.1870000000000003</v>
      </c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68"/>
      <c r="AD219" s="19"/>
      <c r="AE219" s="184"/>
      <c r="AF219" s="183">
        <f t="shared" si="37"/>
        <v>-2.6307442716357876E-3</v>
      </c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68"/>
      <c r="AQ219" s="168"/>
      <c r="AR219" s="182"/>
      <c r="AS219" s="183">
        <f t="shared" si="29"/>
        <v>-7.067356674141933E-5</v>
      </c>
      <c r="AT219" s="183">
        <f>[1]!LIM(AT218+Mode*r0*((1+IntegrationStep/2/Ti+Td/IntegrationStep)*AS219-(1-IntegrationStep/2/Ti+2*Td/IntegrationStep)*AS218+Td/IntegrationStep*AS217))</f>
        <v>0.40270574888769084</v>
      </c>
      <c r="AU219" s="183">
        <f t="shared" si="30"/>
        <v>40.794124671602574</v>
      </c>
      <c r="AW219" s="51"/>
      <c r="AX219" s="51"/>
      <c r="AY219" s="51"/>
      <c r="AZ219" s="51"/>
    </row>
    <row r="220" spans="1:52" s="158" customFormat="1" ht="15" customHeight="1" x14ac:dyDescent="0.3">
      <c r="A220" s="19"/>
      <c r="B220" s="182"/>
      <c r="C220" s="183">
        <f t="shared" si="31"/>
        <v>20.900000000000027</v>
      </c>
      <c r="D220" s="202">
        <f>15+[1]!STEPLOAD(5)</f>
        <v>20</v>
      </c>
      <c r="E220" s="183">
        <f t="shared" si="33"/>
        <v>40.800928953849549</v>
      </c>
      <c r="F220" s="183">
        <f t="shared" si="34"/>
        <v>0.5</v>
      </c>
      <c r="G220" s="183">
        <f>5</f>
        <v>5</v>
      </c>
      <c r="H220" s="183">
        <f t="shared" si="32"/>
        <v>48.326304087454659</v>
      </c>
      <c r="I220" s="183">
        <f t="shared" si="35"/>
        <v>0.9</v>
      </c>
      <c r="J220" s="183">
        <f>1</f>
        <v>1</v>
      </c>
      <c r="K220" s="183">
        <f t="shared" si="36"/>
        <v>4.1870000000000003</v>
      </c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68"/>
      <c r="AD220" s="19"/>
      <c r="AE220" s="184"/>
      <c r="AF220" s="183">
        <f t="shared" si="37"/>
        <v>-2.5350411356503955E-3</v>
      </c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68"/>
      <c r="AQ220" s="168"/>
      <c r="AR220" s="182"/>
      <c r="AS220" s="183">
        <f t="shared" si="29"/>
        <v>-6.8042822469749353E-5</v>
      </c>
      <c r="AT220" s="183">
        <f>[1]!LIM(AT219+Mode*r0*((1+IntegrationStep/2/Ti+Td/IntegrationStep)*AS220-(1-IntegrationStep/2/Ti+2*Td/IntegrationStep)*AS219+Td/IntegrationStep*AS218))</f>
        <v>0.40271920072878881</v>
      </c>
      <c r="AU220" s="183">
        <f t="shared" si="30"/>
        <v>40.794124671602574</v>
      </c>
      <c r="AW220" s="51"/>
      <c r="AX220" s="51"/>
      <c r="AY220" s="51"/>
      <c r="AZ220" s="51"/>
    </row>
    <row r="221" spans="1:52" s="158" customFormat="1" ht="15" customHeight="1" x14ac:dyDescent="0.3">
      <c r="A221" s="19"/>
      <c r="B221" s="182"/>
      <c r="C221" s="183">
        <f t="shared" si="31"/>
        <v>21.000000000000028</v>
      </c>
      <c r="D221" s="202">
        <f>15+[1]!STEPLOAD(5)</f>
        <v>20</v>
      </c>
      <c r="E221" s="183">
        <f t="shared" si="33"/>
        <v>40.800675449735984</v>
      </c>
      <c r="F221" s="183">
        <f t="shared" si="34"/>
        <v>0.5</v>
      </c>
      <c r="G221" s="183">
        <f>5</f>
        <v>5</v>
      </c>
      <c r="H221" s="183">
        <f t="shared" si="32"/>
        <v>48.327862272913258</v>
      </c>
      <c r="I221" s="183">
        <f t="shared" si="35"/>
        <v>0.9</v>
      </c>
      <c r="J221" s="183">
        <f>1</f>
        <v>1</v>
      </c>
      <c r="K221" s="183">
        <f t="shared" si="36"/>
        <v>4.1870000000000003</v>
      </c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68"/>
      <c r="AD221" s="19"/>
      <c r="AE221" s="184"/>
      <c r="AF221" s="183">
        <f t="shared" si="37"/>
        <v>-2.4427040076595574E-3</v>
      </c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68"/>
      <c r="AQ221" s="168"/>
      <c r="AR221" s="182"/>
      <c r="AS221" s="183">
        <f t="shared" si="29"/>
        <v>-6.5507781334090968E-5</v>
      </c>
      <c r="AT221" s="183">
        <f>[1]!LIM(AT220+Mode*r0*((1+IntegrationStep/2/Ti+Td/IntegrationStep)*AS221-(1-IntegrationStep/2/Ti+2*Td/IntegrationStep)*AS220+Td/IntegrationStep*AS219))</f>
        <v>0.40273218560761048</v>
      </c>
      <c r="AU221" s="183">
        <f t="shared" si="30"/>
        <v>40.794124671602574</v>
      </c>
      <c r="AW221" s="51"/>
      <c r="AX221" s="51"/>
      <c r="AY221" s="51"/>
      <c r="AZ221" s="51"/>
    </row>
    <row r="222" spans="1:52" s="158" customFormat="1" ht="15" customHeight="1" x14ac:dyDescent="0.3">
      <c r="A222" s="19"/>
      <c r="B222" s="182"/>
      <c r="C222" s="183">
        <f t="shared" si="31"/>
        <v>21.10000000000003</v>
      </c>
      <c r="D222" s="202">
        <f>15+[1]!STEPLOAD(5)</f>
        <v>20</v>
      </c>
      <c r="E222" s="183">
        <f t="shared" si="33"/>
        <v>40.80043117933522</v>
      </c>
      <c r="F222" s="183">
        <f t="shared" si="34"/>
        <v>0.5</v>
      </c>
      <c r="G222" s="183">
        <f>5</f>
        <v>5</v>
      </c>
      <c r="H222" s="183">
        <f t="shared" si="32"/>
        <v>48.329366250807134</v>
      </c>
      <c r="I222" s="183">
        <f t="shared" si="35"/>
        <v>0.9</v>
      </c>
      <c r="J222" s="183">
        <f>1</f>
        <v>1</v>
      </c>
      <c r="K222" s="183">
        <f t="shared" si="36"/>
        <v>4.1870000000000003</v>
      </c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68"/>
      <c r="AD222" s="19"/>
      <c r="AE222" s="184"/>
      <c r="AF222" s="183">
        <f t="shared" si="37"/>
        <v>-2.3536206454197739E-3</v>
      </c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68"/>
      <c r="AQ222" s="168"/>
      <c r="AR222" s="182"/>
      <c r="AS222" s="183">
        <f t="shared" si="29"/>
        <v>-6.306507732645628E-5</v>
      </c>
      <c r="AT222" s="183">
        <f>[1]!LIM(AT221+Mode*r0*((1+IntegrationStep/2/Ti+Td/IntegrationStep)*AS222-(1-IntegrationStep/2/Ti+2*Td/IntegrationStep)*AS221+Td/IntegrationStep*AS220))</f>
        <v>0.40274471875672613</v>
      </c>
      <c r="AU222" s="183">
        <f t="shared" si="30"/>
        <v>40.794124671602574</v>
      </c>
      <c r="AW222" s="51"/>
      <c r="AX222" s="51"/>
      <c r="AY222" s="51"/>
      <c r="AZ222" s="51"/>
    </row>
    <row r="223" spans="1:52" s="158" customFormat="1" ht="15" customHeight="1" x14ac:dyDescent="0.3">
      <c r="A223" s="19"/>
      <c r="B223" s="182"/>
      <c r="C223" s="183">
        <f t="shared" si="31"/>
        <v>21.200000000000031</v>
      </c>
      <c r="D223" s="202">
        <f>15+[1]!STEPLOAD(5)</f>
        <v>20</v>
      </c>
      <c r="E223" s="183">
        <f t="shared" si="33"/>
        <v>40.800195817270676</v>
      </c>
      <c r="F223" s="183">
        <f t="shared" si="34"/>
        <v>0.5</v>
      </c>
      <c r="G223" s="183">
        <f>5</f>
        <v>5</v>
      </c>
      <c r="H223" s="183">
        <f t="shared" si="32"/>
        <v>48.330817795953756</v>
      </c>
      <c r="I223" s="183">
        <f t="shared" si="35"/>
        <v>0.9</v>
      </c>
      <c r="J223" s="183">
        <f>1</f>
        <v>1</v>
      </c>
      <c r="K223" s="183">
        <f t="shared" si="36"/>
        <v>4.1870000000000003</v>
      </c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68"/>
      <c r="AD223" s="19"/>
      <c r="AE223" s="184"/>
      <c r="AF223" s="183">
        <f t="shared" si="37"/>
        <v>-2.2676822115017536E-3</v>
      </c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68"/>
      <c r="AQ223" s="168"/>
      <c r="AR223" s="182"/>
      <c r="AS223" s="183">
        <f t="shared" si="29"/>
        <v>-6.0711456681019629E-5</v>
      </c>
      <c r="AT223" s="183">
        <f>[1]!LIM(AT222+Mode*r0*((1+IntegrationStep/2/Ti+Td/IntegrationStep)*AS223-(1-IntegrationStep/2/Ti+2*Td/IntegrationStep)*AS222+Td/IntegrationStep*AS221))</f>
        <v>0.4027568149662813</v>
      </c>
      <c r="AU223" s="183">
        <f t="shared" si="30"/>
        <v>40.794124671602574</v>
      </c>
      <c r="AW223" s="51"/>
      <c r="AX223" s="51"/>
      <c r="AY223" s="51"/>
      <c r="AZ223" s="51"/>
    </row>
    <row r="224" spans="1:52" s="158" customFormat="1" ht="15" customHeight="1" x14ac:dyDescent="0.3">
      <c r="A224" s="19"/>
      <c r="B224" s="182"/>
      <c r="C224" s="183">
        <f t="shared" si="31"/>
        <v>21.300000000000033</v>
      </c>
      <c r="D224" s="202">
        <f>15+[1]!STEPLOAD(5)</f>
        <v>20</v>
      </c>
      <c r="E224" s="183">
        <f t="shared" si="33"/>
        <v>40.79996904904953</v>
      </c>
      <c r="F224" s="183">
        <f t="shared" si="34"/>
        <v>0.5</v>
      </c>
      <c r="G224" s="183">
        <f>5</f>
        <v>5</v>
      </c>
      <c r="H224" s="183">
        <f t="shared" si="32"/>
        <v>48.332218631233509</v>
      </c>
      <c r="I224" s="183">
        <f t="shared" si="35"/>
        <v>0.9</v>
      </c>
      <c r="J224" s="183">
        <f>1</f>
        <v>1</v>
      </c>
      <c r="K224" s="183">
        <f t="shared" si="36"/>
        <v>4.1870000000000003</v>
      </c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68"/>
      <c r="AD224" s="19"/>
      <c r="AE224" s="184"/>
      <c r="AF224" s="183">
        <f t="shared" si="37"/>
        <v>-2.1847831896364411E-3</v>
      </c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68"/>
      <c r="AQ224" s="168"/>
      <c r="AR224" s="182"/>
      <c r="AS224" s="183">
        <f t="shared" si="29"/>
        <v>-5.844377446955207E-5</v>
      </c>
      <c r="AT224" s="183">
        <f>[1]!LIM(AT223+Mode*r0*((1+IntegrationStep/2/Ti+Td/IntegrationStep)*AS224-(1-IntegrationStep/2/Ti+2*Td/IntegrationStep)*AS223+Td/IntegrationStep*AS222))</f>
        <v>0.40276848859361258</v>
      </c>
      <c r="AU224" s="183">
        <f t="shared" si="30"/>
        <v>40.794124671602574</v>
      </c>
      <c r="AW224" s="51"/>
      <c r="AX224" s="51"/>
      <c r="AY224" s="51"/>
      <c r="AZ224" s="51"/>
    </row>
    <row r="225" spans="1:52" s="158" customFormat="1" ht="15" customHeight="1" x14ac:dyDescent="0.3">
      <c r="A225" s="19"/>
      <c r="B225" s="182"/>
      <c r="C225" s="183">
        <f t="shared" si="31"/>
        <v>21.400000000000034</v>
      </c>
      <c r="D225" s="202">
        <f>15+[1]!STEPLOAD(5)</f>
        <v>20</v>
      </c>
      <c r="E225" s="183">
        <f t="shared" si="33"/>
        <v>40.799750570730566</v>
      </c>
      <c r="F225" s="183">
        <f t="shared" si="34"/>
        <v>0.5</v>
      </c>
      <c r="G225" s="183">
        <f>5</f>
        <v>5</v>
      </c>
      <c r="H225" s="183">
        <f t="shared" si="32"/>
        <v>48.333570428745482</v>
      </c>
      <c r="I225" s="183">
        <f t="shared" si="35"/>
        <v>0.9</v>
      </c>
      <c r="J225" s="183">
        <f>1</f>
        <v>1</v>
      </c>
      <c r="K225" s="183">
        <f t="shared" si="36"/>
        <v>4.1870000000000003</v>
      </c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68"/>
      <c r="AD225" s="19"/>
      <c r="AE225" s="184"/>
      <c r="AF225" s="183">
        <f t="shared" si="37"/>
        <v>-2.1048213018155515E-3</v>
      </c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68"/>
      <c r="AQ225" s="168"/>
      <c r="AR225" s="182"/>
      <c r="AS225" s="183">
        <f t="shared" si="29"/>
        <v>-5.6258991279918294E-5</v>
      </c>
      <c r="AT225" s="183">
        <f>[1]!LIM(AT224+Mode*r0*((1+IntegrationStep/2/Ti+Td/IntegrationStep)*AS225-(1-IntegrationStep/2/Ti+2*Td/IntegrationStep)*AS224+Td/IntegrationStep*AS223))</f>
        <v>0.40277975357287904</v>
      </c>
      <c r="AU225" s="183">
        <f t="shared" si="30"/>
        <v>40.794124671602574</v>
      </c>
      <c r="AW225" s="51"/>
      <c r="AX225" s="51"/>
      <c r="AY225" s="51"/>
      <c r="AZ225" s="51"/>
    </row>
    <row r="226" spans="1:52" s="158" customFormat="1" ht="15" customHeight="1" x14ac:dyDescent="0.3">
      <c r="A226" s="19"/>
      <c r="B226" s="182"/>
      <c r="C226" s="183">
        <f t="shared" si="31"/>
        <v>21.500000000000036</v>
      </c>
      <c r="D226" s="202">
        <f>15+[1]!STEPLOAD(5)</f>
        <v>20</v>
      </c>
      <c r="E226" s="183">
        <f t="shared" si="33"/>
        <v>40.799540088600388</v>
      </c>
      <c r="F226" s="183">
        <f t="shared" si="34"/>
        <v>0.5</v>
      </c>
      <c r="G226" s="183">
        <f>5</f>
        <v>5</v>
      </c>
      <c r="H226" s="183">
        <f t="shared" si="32"/>
        <v>48.334874810960393</v>
      </c>
      <c r="I226" s="183">
        <f t="shared" si="35"/>
        <v>0.9</v>
      </c>
      <c r="J226" s="183">
        <f>1</f>
        <v>1</v>
      </c>
      <c r="K226" s="183">
        <f t="shared" si="36"/>
        <v>4.1870000000000003</v>
      </c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68"/>
      <c r="AD226" s="19"/>
      <c r="AE226" s="184"/>
      <c r="AF226" s="183">
        <f t="shared" si="37"/>
        <v>-2.0276974263464531E-3</v>
      </c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68"/>
      <c r="AQ226" s="168"/>
      <c r="AR226" s="182"/>
      <c r="AS226" s="183">
        <f t="shared" si="29"/>
        <v>-5.4154169978133379E-5</v>
      </c>
      <c r="AT226" s="183">
        <f>[1]!LIM(AT225+Mode*r0*((1+IntegrationStep/2/Ti+Td/IntegrationStep)*AS226-(1-IntegrationStep/2/Ti+2*Td/IntegrationStep)*AS225+Td/IntegrationStep*AS224))</f>
        <v>0.40279062342466992</v>
      </c>
      <c r="AU226" s="183">
        <f t="shared" si="30"/>
        <v>40.794124671602574</v>
      </c>
      <c r="AW226" s="51"/>
      <c r="AX226" s="51"/>
      <c r="AY226" s="51"/>
      <c r="AZ226" s="51"/>
    </row>
    <row r="227" spans="1:52" s="158" customFormat="1" ht="15" customHeight="1" x14ac:dyDescent="0.3">
      <c r="A227" s="19"/>
      <c r="B227" s="182"/>
      <c r="C227" s="183">
        <f t="shared" si="31"/>
        <v>21.600000000000037</v>
      </c>
      <c r="D227" s="202">
        <f>15+[1]!STEPLOAD(5)</f>
        <v>20</v>
      </c>
      <c r="E227" s="183">
        <f t="shared" si="33"/>
        <v>40.799337318857752</v>
      </c>
      <c r="F227" s="183">
        <f t="shared" si="34"/>
        <v>0.5</v>
      </c>
      <c r="G227" s="183">
        <f>5</f>
        <v>5</v>
      </c>
      <c r="H227" s="183">
        <f t="shared" si="32"/>
        <v>48.336133351870913</v>
      </c>
      <c r="I227" s="183">
        <f t="shared" si="35"/>
        <v>0.9</v>
      </c>
      <c r="J227" s="183">
        <f>1</f>
        <v>1</v>
      </c>
      <c r="K227" s="183">
        <f t="shared" si="36"/>
        <v>4.1870000000000003</v>
      </c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68"/>
      <c r="AD227" s="19"/>
      <c r="AE227" s="184"/>
      <c r="AF227" s="183">
        <f t="shared" si="37"/>
        <v>-1.9533155168320882E-3</v>
      </c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68"/>
      <c r="AQ227" s="168"/>
      <c r="AR227" s="182"/>
      <c r="AS227" s="183">
        <f t="shared" si="29"/>
        <v>-5.2126472551776716E-5</v>
      </c>
      <c r="AT227" s="183">
        <f>[1]!LIM(AT226+Mode*r0*((1+IntegrationStep/2/Ti+Td/IntegrationStep)*AS227-(1-IntegrationStep/2/Ti+2*Td/IntegrationStep)*AS226+Td/IntegrationStep*AS225))</f>
        <v>0.40280111126559093</v>
      </c>
      <c r="AU227" s="183">
        <f t="shared" si="30"/>
        <v>40.794124671602574</v>
      </c>
      <c r="AW227" s="51"/>
      <c r="AX227" s="51"/>
      <c r="AY227" s="51"/>
      <c r="AZ227" s="51"/>
    </row>
    <row r="228" spans="1:52" s="158" customFormat="1" ht="15" customHeight="1" x14ac:dyDescent="0.3">
      <c r="A228" s="19"/>
      <c r="B228" s="182"/>
      <c r="C228" s="183">
        <f t="shared" si="31"/>
        <v>21.700000000000038</v>
      </c>
      <c r="D228" s="202">
        <f>15+[1]!STEPLOAD(5)</f>
        <v>20</v>
      </c>
      <c r="E228" s="183">
        <f t="shared" si="33"/>
        <v>40.799141987306072</v>
      </c>
      <c r="F228" s="183">
        <f t="shared" si="34"/>
        <v>0.5</v>
      </c>
      <c r="G228" s="183">
        <f>5</f>
        <v>5</v>
      </c>
      <c r="H228" s="183">
        <f t="shared" si="32"/>
        <v>48.33734757813545</v>
      </c>
      <c r="I228" s="183">
        <f t="shared" si="35"/>
        <v>0.9</v>
      </c>
      <c r="J228" s="183">
        <f>1</f>
        <v>1</v>
      </c>
      <c r="K228" s="183">
        <f t="shared" si="36"/>
        <v>4.1870000000000003</v>
      </c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68"/>
      <c r="AD228" s="19"/>
      <c r="AE228" s="184"/>
      <c r="AF228" s="183">
        <f t="shared" si="37"/>
        <v>-1.8815825222522342E-3</v>
      </c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68"/>
      <c r="AQ228" s="168"/>
      <c r="AR228" s="182"/>
      <c r="AS228" s="183">
        <f t="shared" si="29"/>
        <v>-5.0173157034976157E-5</v>
      </c>
      <c r="AT228" s="183">
        <f>[1]!LIM(AT227+Mode*r0*((1+IntegrationStep/2/Ti+Td/IntegrationStep)*AS228-(1-IntegrationStep/2/Ti+2*Td/IntegrationStep)*AS227+Td/IntegrationStep*AS226))</f>
        <v>0.40281122981779544</v>
      </c>
      <c r="AU228" s="183">
        <f t="shared" si="30"/>
        <v>40.794124671602574</v>
      </c>
      <c r="AW228" s="51"/>
      <c r="AX228" s="51"/>
      <c r="AY228" s="51"/>
      <c r="AZ228" s="51"/>
    </row>
    <row r="229" spans="1:52" s="158" customFormat="1" ht="15" customHeight="1" x14ac:dyDescent="0.3">
      <c r="A229" s="19"/>
      <c r="B229" s="182"/>
      <c r="C229" s="183">
        <f t="shared" si="31"/>
        <v>21.80000000000004</v>
      </c>
      <c r="D229" s="202">
        <f>15+[1]!STEPLOAD(5)</f>
        <v>20</v>
      </c>
      <c r="E229" s="183">
        <f t="shared" si="33"/>
        <v>40.798953829053843</v>
      </c>
      <c r="F229" s="183">
        <f t="shared" si="34"/>
        <v>0.5</v>
      </c>
      <c r="G229" s="183">
        <f>5</f>
        <v>5</v>
      </c>
      <c r="H229" s="183">
        <f t="shared" si="32"/>
        <v>48.338518970215745</v>
      </c>
      <c r="I229" s="183">
        <f t="shared" si="35"/>
        <v>0.9</v>
      </c>
      <c r="J229" s="183">
        <f>1</f>
        <v>1</v>
      </c>
      <c r="K229" s="183">
        <f t="shared" si="36"/>
        <v>4.1870000000000003</v>
      </c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68"/>
      <c r="AD229" s="19"/>
      <c r="AE229" s="184"/>
      <c r="AF229" s="183">
        <f t="shared" si="37"/>
        <v>-1.8124083080990339E-3</v>
      </c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68"/>
      <c r="AQ229" s="168"/>
      <c r="AR229" s="182"/>
      <c r="AS229" s="183">
        <f t="shared" si="29"/>
        <v>-4.8291574512688842E-5</v>
      </c>
      <c r="AT229" s="183">
        <f>[1]!LIM(AT228+Mode*r0*((1+IntegrationStep/2/Ti+Td/IntegrationStep)*AS229-(1-IntegrationStep/2/Ti+2*Td/IntegrationStep)*AS228+Td/IntegrationStep*AS227))</f>
        <v>0.40282099141846456</v>
      </c>
      <c r="AU229" s="183">
        <f t="shared" si="30"/>
        <v>40.794124671602574</v>
      </c>
      <c r="AW229" s="51"/>
      <c r="AX229" s="51"/>
      <c r="AY229" s="51"/>
      <c r="AZ229" s="51"/>
    </row>
    <row r="230" spans="1:52" s="158" customFormat="1" ht="15" customHeight="1" x14ac:dyDescent="0.3">
      <c r="A230" s="19"/>
      <c r="B230" s="182"/>
      <c r="C230" s="183">
        <f t="shared" si="31"/>
        <v>21.900000000000041</v>
      </c>
      <c r="D230" s="202">
        <f>15+[1]!STEPLOAD(5)</f>
        <v>20</v>
      </c>
      <c r="E230" s="183">
        <f t="shared" si="33"/>
        <v>40.798772588223031</v>
      </c>
      <c r="F230" s="183">
        <f t="shared" si="34"/>
        <v>0.5</v>
      </c>
      <c r="G230" s="183">
        <f>5</f>
        <v>5</v>
      </c>
      <c r="H230" s="183">
        <f t="shared" si="32"/>
        <v>48.339648963504231</v>
      </c>
      <c r="I230" s="183">
        <f t="shared" si="35"/>
        <v>0.9</v>
      </c>
      <c r="J230" s="183">
        <f>1</f>
        <v>1</v>
      </c>
      <c r="K230" s="183">
        <f t="shared" si="36"/>
        <v>4.1870000000000003</v>
      </c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68"/>
      <c r="AD230" s="19"/>
      <c r="AE230" s="184"/>
      <c r="AF230" s="183">
        <f t="shared" si="37"/>
        <v>-1.7457055787493125E-3</v>
      </c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68"/>
      <c r="AQ230" s="168"/>
      <c r="AR230" s="182"/>
      <c r="AS230" s="183">
        <f t="shared" si="29"/>
        <v>-4.6479166204562713E-5</v>
      </c>
      <c r="AT230" s="183">
        <f>[1]!LIM(AT229+Mode*r0*((1+IntegrationStep/2/Ti+Td/IntegrationStep)*AS230-(1-IntegrationStep/2/Ti+2*Td/IntegrationStep)*AS229+Td/IntegrationStep*AS228))</f>
        <v>0.40283040802920195</v>
      </c>
      <c r="AU230" s="183">
        <f t="shared" si="30"/>
        <v>40.794124671602574</v>
      </c>
      <c r="AW230" s="51"/>
      <c r="AX230" s="51"/>
      <c r="AY230" s="51"/>
      <c r="AZ230" s="51"/>
    </row>
    <row r="231" spans="1:52" s="158" customFormat="1" ht="15" customHeight="1" x14ac:dyDescent="0.3">
      <c r="A231" s="19"/>
      <c r="B231" s="182"/>
      <c r="C231" s="183">
        <f t="shared" si="31"/>
        <v>22.000000000000043</v>
      </c>
      <c r="D231" s="202">
        <f>15+[1]!STEPLOAD(5)</f>
        <v>20</v>
      </c>
      <c r="E231" s="183">
        <f t="shared" si="33"/>
        <v>40.798598017665157</v>
      </c>
      <c r="F231" s="183">
        <f t="shared" si="34"/>
        <v>0.5</v>
      </c>
      <c r="G231" s="183">
        <f>5</f>
        <v>5</v>
      </c>
      <c r="H231" s="183">
        <f t="shared" si="32"/>
        <v>48.34073894944229</v>
      </c>
      <c r="I231" s="183">
        <f t="shared" si="35"/>
        <v>0.9</v>
      </c>
      <c r="J231" s="183">
        <f>1</f>
        <v>1</v>
      </c>
      <c r="K231" s="183">
        <f t="shared" si="36"/>
        <v>4.1870000000000003</v>
      </c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68"/>
      <c r="AD231" s="19"/>
      <c r="AE231" s="184"/>
      <c r="AF231" s="183">
        <f t="shared" si="37"/>
        <v>-1.6813898010004102E-3</v>
      </c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68"/>
      <c r="AQ231" s="168"/>
      <c r="AR231" s="182"/>
      <c r="AS231" s="183">
        <f t="shared" si="29"/>
        <v>-4.4733460625820954E-5</v>
      </c>
      <c r="AT231" s="183">
        <f>[1]!LIM(AT230+Mode*r0*((1+IntegrationStep/2/Ti+Td/IntegrationStep)*AS231-(1-IntegrationStep/2/Ti+2*Td/IntegrationStep)*AS230+Td/IntegrationStep*AS229))</f>
        <v>0.4028394912453524</v>
      </c>
      <c r="AU231" s="183">
        <f t="shared" si="30"/>
        <v>40.794124671602574</v>
      </c>
      <c r="AW231" s="51"/>
      <c r="AX231" s="51"/>
      <c r="AY231" s="51"/>
      <c r="AZ231" s="51"/>
    </row>
    <row r="232" spans="1:52" s="158" customFormat="1" ht="15" customHeight="1" x14ac:dyDescent="0.3">
      <c r="A232" s="19"/>
      <c r="B232" s="182"/>
      <c r="C232" s="183">
        <f t="shared" si="31"/>
        <v>22.100000000000044</v>
      </c>
      <c r="D232" s="202">
        <f>15+[1]!STEPLOAD(5)</f>
        <v>20</v>
      </c>
      <c r="E232" s="183">
        <f t="shared" si="33"/>
        <v>40.798429878685056</v>
      </c>
      <c r="F232" s="183">
        <f t="shared" si="34"/>
        <v>0.5</v>
      </c>
      <c r="G232" s="183">
        <f>5</f>
        <v>5</v>
      </c>
      <c r="H232" s="183">
        <f t="shared" si="32"/>
        <v>48.341790276626462</v>
      </c>
      <c r="I232" s="183">
        <f t="shared" si="35"/>
        <v>0.9</v>
      </c>
      <c r="J232" s="183">
        <f>1</f>
        <v>1</v>
      </c>
      <c r="K232" s="183">
        <f t="shared" si="36"/>
        <v>4.1870000000000003</v>
      </c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68"/>
      <c r="AD232" s="19"/>
      <c r="AE232" s="184"/>
      <c r="AF232" s="183">
        <f t="shared" si="37"/>
        <v>-1.6193791288920956E-3</v>
      </c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68"/>
      <c r="AQ232" s="168"/>
      <c r="AR232" s="182"/>
      <c r="AS232" s="183">
        <f t="shared" si="29"/>
        <v>-4.3052070824813883E-5</v>
      </c>
      <c r="AT232" s="183">
        <f>[1]!LIM(AT231+Mode*r0*((1+IntegrationStep/2/Ti+Td/IntegrationStep)*AS232-(1-IntegrationStep/2/Ti+2*Td/IntegrationStep)*AS231+Td/IntegrationStep*AS230))</f>
        <v>0.40284825230522053</v>
      </c>
      <c r="AU232" s="183">
        <f t="shared" si="30"/>
        <v>40.794124671602574</v>
      </c>
      <c r="AW232" s="51"/>
      <c r="AX232" s="51"/>
      <c r="AY232" s="51"/>
      <c r="AZ232" s="51"/>
    </row>
    <row r="233" spans="1:52" s="158" customFormat="1" ht="15" customHeight="1" x14ac:dyDescent="0.3">
      <c r="A233" s="19"/>
      <c r="B233" s="182"/>
      <c r="C233" s="183">
        <f t="shared" si="31"/>
        <v>22.200000000000045</v>
      </c>
      <c r="D233" s="202">
        <f>15+[1]!STEPLOAD(5)</f>
        <v>20</v>
      </c>
      <c r="E233" s="183">
        <f t="shared" si="33"/>
        <v>40.798267940772163</v>
      </c>
      <c r="F233" s="183">
        <f t="shared" si="34"/>
        <v>0.5</v>
      </c>
      <c r="G233" s="183">
        <f>5</f>
        <v>5</v>
      </c>
      <c r="H233" s="183">
        <f t="shared" si="32"/>
        <v>48.342804251901811</v>
      </c>
      <c r="I233" s="183">
        <f t="shared" si="35"/>
        <v>0.9</v>
      </c>
      <c r="J233" s="183">
        <f>1</f>
        <v>1</v>
      </c>
      <c r="K233" s="183">
        <f t="shared" si="36"/>
        <v>4.1870000000000003</v>
      </c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68"/>
      <c r="AD233" s="19"/>
      <c r="AE233" s="184"/>
      <c r="AF233" s="183">
        <f t="shared" si="37"/>
        <v>-1.5595943298256643E-3</v>
      </c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68"/>
      <c r="AQ233" s="168"/>
      <c r="AR233" s="182"/>
      <c r="AS233" s="183">
        <f t="shared" si="29"/>
        <v>-4.1432691695888479E-5</v>
      </c>
      <c r="AT233" s="183">
        <f>[1]!LIM(AT232+Mode*r0*((1+IntegrationStep/2/Ti+Td/IntegrationStep)*AS233-(1-IntegrationStep/2/Ti+2*Td/IntegrationStep)*AS232+Td/IntegrationStep*AS231))</f>
        <v>0.40285670209918178</v>
      </c>
      <c r="AU233" s="183">
        <f t="shared" si="30"/>
        <v>40.794124671602574</v>
      </c>
      <c r="AW233" s="51"/>
      <c r="AX233" s="51"/>
      <c r="AY233" s="51"/>
      <c r="AZ233" s="51"/>
    </row>
    <row r="234" spans="1:52" s="158" customFormat="1" ht="15" customHeight="1" x14ac:dyDescent="0.3">
      <c r="A234" s="19"/>
      <c r="B234" s="182"/>
      <c r="C234" s="183">
        <f t="shared" si="31"/>
        <v>22.300000000000047</v>
      </c>
      <c r="D234" s="202">
        <f>15+[1]!STEPLOAD(5)</f>
        <v>20</v>
      </c>
      <c r="E234" s="183">
        <f t="shared" si="33"/>
        <v>40.798111981339183</v>
      </c>
      <c r="F234" s="183">
        <f t="shared" si="34"/>
        <v>0.5</v>
      </c>
      <c r="G234" s="183">
        <f>5</f>
        <v>5</v>
      </c>
      <c r="H234" s="183">
        <f t="shared" si="32"/>
        <v>48.343782141441572</v>
      </c>
      <c r="I234" s="183">
        <f t="shared" si="35"/>
        <v>0.9</v>
      </c>
      <c r="J234" s="183">
        <f>1</f>
        <v>1</v>
      </c>
      <c r="K234" s="183">
        <f t="shared" si="36"/>
        <v>4.1870000000000003</v>
      </c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68"/>
      <c r="AD234" s="19"/>
      <c r="AE234" s="184"/>
      <c r="AF234" s="183">
        <f t="shared" si="37"/>
        <v>-1.5019587120215228E-3</v>
      </c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68"/>
      <c r="AQ234" s="168"/>
      <c r="AR234" s="182"/>
      <c r="AS234" s="183">
        <f t="shared" si="29"/>
        <v>-3.9873097366083243E-5</v>
      </c>
      <c r="AT234" s="183">
        <f>[1]!LIM(AT233+Mode*r0*((1+IntegrationStep/2/Ti+Td/IntegrationStep)*AS234-(1-IntegrationStep/2/Ti+2*Td/IntegrationStep)*AS233+Td/IntegrationStep*AS232))</f>
        <v>0.40286485117867976</v>
      </c>
      <c r="AU234" s="183">
        <f t="shared" si="30"/>
        <v>40.794124671602574</v>
      </c>
      <c r="AW234" s="51"/>
      <c r="AX234" s="51"/>
      <c r="AY234" s="51"/>
      <c r="AZ234" s="51"/>
    </row>
    <row r="235" spans="1:52" s="158" customFormat="1" ht="15" customHeight="1" x14ac:dyDescent="0.3">
      <c r="A235" s="19"/>
      <c r="B235" s="182"/>
      <c r="C235" s="183">
        <f t="shared" si="31"/>
        <v>22.400000000000048</v>
      </c>
      <c r="D235" s="202">
        <f>15+[1]!STEPLOAD(5)</f>
        <v>20</v>
      </c>
      <c r="E235" s="183">
        <f t="shared" si="33"/>
        <v>40.797961785467983</v>
      </c>
      <c r="F235" s="183">
        <f t="shared" si="34"/>
        <v>0.5</v>
      </c>
      <c r="G235" s="183">
        <f>5</f>
        <v>5</v>
      </c>
      <c r="H235" s="183">
        <f t="shared" si="32"/>
        <v>48.344725171812719</v>
      </c>
      <c r="I235" s="183">
        <f t="shared" si="35"/>
        <v>0.9</v>
      </c>
      <c r="J235" s="183">
        <f>1</f>
        <v>1</v>
      </c>
      <c r="K235" s="183">
        <f t="shared" si="36"/>
        <v>4.1870000000000003</v>
      </c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68"/>
      <c r="AD235" s="19"/>
      <c r="AE235" s="184"/>
      <c r="AF235" s="183">
        <f t="shared" si="37"/>
        <v>-1.4463980532970488E-3</v>
      </c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68"/>
      <c r="AQ235" s="168"/>
      <c r="AR235" s="182"/>
      <c r="AS235" s="183">
        <f t="shared" si="29"/>
        <v>-3.8371138654085259E-5</v>
      </c>
      <c r="AT235" s="183">
        <f>[1]!LIM(AT234+Mode*r0*((1+IntegrationStep/2/Ti+Td/IntegrationStep)*AS235-(1-IntegrationStep/2/Ti+2*Td/IntegrationStep)*AS234+Td/IntegrationStep*AS233))</f>
        <v>0.40287270976510597</v>
      </c>
      <c r="AU235" s="183">
        <f t="shared" si="30"/>
        <v>40.794124671602574</v>
      </c>
      <c r="AW235" s="51"/>
      <c r="AX235" s="51"/>
      <c r="AY235" s="51"/>
      <c r="AZ235" s="51"/>
    </row>
    <row r="236" spans="1:52" s="158" customFormat="1" ht="15" customHeight="1" x14ac:dyDescent="0.3">
      <c r="A236" s="19"/>
      <c r="B236" s="182"/>
      <c r="C236" s="183">
        <f t="shared" si="31"/>
        <v>22.50000000000005</v>
      </c>
      <c r="D236" s="202">
        <f>15+[1]!STEPLOAD(5)</f>
        <v>20</v>
      </c>
      <c r="E236" s="183">
        <f t="shared" si="33"/>
        <v>40.797817145662655</v>
      </c>
      <c r="F236" s="183">
        <f t="shared" si="34"/>
        <v>0.5</v>
      </c>
      <c r="G236" s="183">
        <f>5</f>
        <v>5</v>
      </c>
      <c r="H236" s="183">
        <f t="shared" si="32"/>
        <v>48.345634531025375</v>
      </c>
      <c r="I236" s="183">
        <f t="shared" si="35"/>
        <v>0.9</v>
      </c>
      <c r="J236" s="183">
        <f>1</f>
        <v>1</v>
      </c>
      <c r="K236" s="183">
        <f t="shared" si="36"/>
        <v>4.1870000000000003</v>
      </c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68"/>
      <c r="AD236" s="19"/>
      <c r="AE236" s="184"/>
      <c r="AF236" s="183">
        <f t="shared" si="37"/>
        <v>-1.3928405312606529E-3</v>
      </c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68"/>
      <c r="AQ236" s="168"/>
      <c r="AR236" s="182"/>
      <c r="AS236" s="183">
        <f t="shared" si="29"/>
        <v>-3.6924740600809968E-5</v>
      </c>
      <c r="AT236" s="183">
        <f>[1]!LIM(AT235+Mode*r0*((1+IntegrationStep/2/Ti+Td/IntegrationStep)*AS236-(1-IntegrationStep/2/Ti+2*Td/IntegrationStep)*AS235+Td/IntegrationStep*AS234))</f>
        <v>0.40288028775854479</v>
      </c>
      <c r="AU236" s="183">
        <f t="shared" si="30"/>
        <v>40.794124671602574</v>
      </c>
      <c r="AW236" s="51"/>
      <c r="AX236" s="51"/>
      <c r="AY236" s="51"/>
      <c r="AZ236" s="51"/>
    </row>
    <row r="237" spans="1:52" s="158" customFormat="1" ht="15" customHeight="1" x14ac:dyDescent="0.3">
      <c r="A237" s="19"/>
      <c r="B237" s="182"/>
      <c r="C237" s="183">
        <f t="shared" si="31"/>
        <v>22.600000000000051</v>
      </c>
      <c r="D237" s="202">
        <f>15+[1]!STEPLOAD(5)</f>
        <v>20</v>
      </c>
      <c r="E237" s="183">
        <f t="shared" si="33"/>
        <v>40.797677861609529</v>
      </c>
      <c r="F237" s="183">
        <f t="shared" si="34"/>
        <v>0.5</v>
      </c>
      <c r="G237" s="183">
        <f>5</f>
        <v>5</v>
      </c>
      <c r="H237" s="183">
        <f t="shared" si="32"/>
        <v>48.346511369566571</v>
      </c>
      <c r="I237" s="183">
        <f t="shared" si="35"/>
        <v>0.9</v>
      </c>
      <c r="J237" s="183">
        <f>1</f>
        <v>1</v>
      </c>
      <c r="K237" s="183">
        <f t="shared" si="36"/>
        <v>4.1870000000000003</v>
      </c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68"/>
      <c r="AD237" s="19"/>
      <c r="AE237" s="184"/>
      <c r="AF237" s="183">
        <f t="shared" si="37"/>
        <v>-1.3412166548669724E-3</v>
      </c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68"/>
      <c r="AQ237" s="168"/>
      <c r="AR237" s="182"/>
      <c r="AS237" s="183">
        <f t="shared" si="29"/>
        <v>-3.5531900069543097E-5</v>
      </c>
      <c r="AT237" s="183">
        <f>[1]!LIM(AT236+Mode*r0*((1+IntegrationStep/2/Ti+Td/IntegrationStep)*AS237-(1-IntegrationStep/2/Ti+2*Td/IntegrationStep)*AS236+Td/IntegrationStep*AS235))</f>
        <v>0.40288759474638808</v>
      </c>
      <c r="AU237" s="183">
        <f t="shared" si="30"/>
        <v>40.794124671602574</v>
      </c>
      <c r="AW237" s="51"/>
      <c r="AX237" s="51"/>
      <c r="AY237" s="51"/>
      <c r="AZ237" s="51"/>
    </row>
    <row r="238" spans="1:52" s="158" customFormat="1" ht="15" customHeight="1" x14ac:dyDescent="0.3">
      <c r="A238" s="19"/>
      <c r="B238" s="182"/>
      <c r="C238" s="183">
        <f t="shared" si="31"/>
        <v>22.700000000000053</v>
      </c>
      <c r="D238" s="202">
        <f>15+[1]!STEPLOAD(5)</f>
        <v>20</v>
      </c>
      <c r="E238" s="183">
        <f t="shared" si="33"/>
        <v>40.797543739944039</v>
      </c>
      <c r="F238" s="183">
        <f t="shared" si="34"/>
        <v>0.5</v>
      </c>
      <c r="G238" s="183">
        <f>5</f>
        <v>5</v>
      </c>
      <c r="H238" s="183">
        <f t="shared" si="32"/>
        <v>48.347356801416986</v>
      </c>
      <c r="I238" s="183">
        <f t="shared" si="35"/>
        <v>0.9</v>
      </c>
      <c r="J238" s="183">
        <f>1</f>
        <v>1</v>
      </c>
      <c r="K238" s="183">
        <f t="shared" si="36"/>
        <v>4.1870000000000003</v>
      </c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68"/>
      <c r="AD238" s="19"/>
      <c r="AE238" s="184"/>
      <c r="AF238" s="183">
        <f t="shared" si="37"/>
        <v>-1.2914591973998135E-3</v>
      </c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68"/>
      <c r="AQ238" s="168"/>
      <c r="AR238" s="182"/>
      <c r="AS238" s="183">
        <f t="shared" si="29"/>
        <v>-3.4190683414649927E-5</v>
      </c>
      <c r="AT238" s="183">
        <f>[1]!LIM(AT237+Mode*r0*((1+IntegrationStep/2/Ti+Td/IntegrationStep)*AS238-(1-IntegrationStep/2/Ti+2*Td/IntegrationStep)*AS237+Td/IntegrationStep*AS236))</f>
        <v>0.40289464001180819</v>
      </c>
      <c r="AU238" s="183">
        <f t="shared" si="30"/>
        <v>40.794124671602574</v>
      </c>
      <c r="AW238" s="51"/>
      <c r="AX238" s="51"/>
      <c r="AY238" s="51"/>
      <c r="AZ238" s="51"/>
    </row>
    <row r="239" spans="1:52" s="158" customFormat="1" ht="15" customHeight="1" x14ac:dyDescent="0.3">
      <c r="A239" s="19"/>
      <c r="B239" s="182"/>
      <c r="C239" s="183">
        <f t="shared" si="31"/>
        <v>22.800000000000054</v>
      </c>
      <c r="D239" s="202">
        <f>15+[1]!STEPLOAD(5)</f>
        <v>20</v>
      </c>
      <c r="E239" s="183">
        <f t="shared" si="33"/>
        <v>40.797414594024296</v>
      </c>
      <c r="F239" s="183">
        <f t="shared" si="34"/>
        <v>0.5</v>
      </c>
      <c r="G239" s="183">
        <f>5</f>
        <v>5</v>
      </c>
      <c r="H239" s="183">
        <f t="shared" si="32"/>
        <v>48.348171905050648</v>
      </c>
      <c r="I239" s="183">
        <f t="shared" si="35"/>
        <v>0.9</v>
      </c>
      <c r="J239" s="183">
        <f>1</f>
        <v>1</v>
      </c>
      <c r="K239" s="183">
        <f t="shared" si="36"/>
        <v>4.1870000000000003</v>
      </c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68"/>
      <c r="AD239" s="19"/>
      <c r="AE239" s="184"/>
      <c r="AF239" s="183">
        <f t="shared" si="37"/>
        <v>-1.243503130846868E-3</v>
      </c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68"/>
      <c r="AQ239" s="168"/>
      <c r="AR239" s="182"/>
      <c r="AS239" s="183">
        <f t="shared" si="29"/>
        <v>-3.2899224217217694E-5</v>
      </c>
      <c r="AT239" s="183">
        <f>[1]!LIM(AT238+Mode*r0*((1+IntegrationStep/2/Ti+Td/IntegrationStep)*AS239-(1-IntegrationStep/2/Ti+2*Td/IntegrationStep)*AS238+Td/IntegrationStep*AS237))</f>
        <v>0.40290143254208871</v>
      </c>
      <c r="AU239" s="183">
        <f t="shared" si="30"/>
        <v>40.794124671602574</v>
      </c>
      <c r="AW239" s="51"/>
      <c r="AX239" s="51"/>
      <c r="AY239" s="51"/>
      <c r="AZ239" s="51"/>
    </row>
    <row r="240" spans="1:52" s="158" customFormat="1" ht="15" customHeight="1" x14ac:dyDescent="0.3">
      <c r="A240" s="19"/>
      <c r="B240" s="182"/>
      <c r="C240" s="183">
        <f t="shared" si="31"/>
        <v>22.900000000000055</v>
      </c>
      <c r="D240" s="202">
        <f>15+[1]!STEPLOAD(5)</f>
        <v>20</v>
      </c>
      <c r="E240" s="183">
        <f t="shared" si="33"/>
        <v>40.79729024371121</v>
      </c>
      <c r="F240" s="183">
        <f t="shared" si="34"/>
        <v>0.5</v>
      </c>
      <c r="G240" s="183">
        <f>5</f>
        <v>5</v>
      </c>
      <c r="H240" s="183">
        <f t="shared" si="32"/>
        <v>48.34895772441687</v>
      </c>
      <c r="I240" s="183">
        <f t="shared" si="35"/>
        <v>0.9</v>
      </c>
      <c r="J240" s="183">
        <f>1</f>
        <v>1</v>
      </c>
      <c r="K240" s="183">
        <f t="shared" si="36"/>
        <v>4.1870000000000003</v>
      </c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68"/>
      <c r="AD240" s="19"/>
      <c r="AE240" s="184"/>
      <c r="AF240" s="183">
        <f t="shared" si="37"/>
        <v>-1.1972855617021771E-3</v>
      </c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68"/>
      <c r="AQ240" s="168"/>
      <c r="AR240" s="182"/>
      <c r="AS240" s="183">
        <f t="shared" si="29"/>
        <v>-3.1655721086352176E-5</v>
      </c>
      <c r="AT240" s="183">
        <f>[1]!LIM(AT239+Mode*r0*((1+IntegrationStep/2/Ti+Td/IntegrationStep)*AS240-(1-IntegrationStep/2/Ti+2*Td/IntegrationStep)*AS239+Td/IntegrationStep*AS238))</f>
        <v>0.40290798103680725</v>
      </c>
      <c r="AU240" s="183">
        <f t="shared" si="30"/>
        <v>40.794124671602574</v>
      </c>
      <c r="AW240" s="51"/>
      <c r="AX240" s="51"/>
      <c r="AY240" s="51"/>
      <c r="AZ240" s="51"/>
    </row>
    <row r="241" spans="1:52" s="158" customFormat="1" ht="15" customHeight="1" x14ac:dyDescent="0.3">
      <c r="A241" s="19"/>
      <c r="B241" s="182"/>
      <c r="C241" s="183">
        <f t="shared" si="31"/>
        <v>23.000000000000057</v>
      </c>
      <c r="D241" s="202">
        <f>15+[1]!STEPLOAD(5)</f>
        <v>20</v>
      </c>
      <c r="E241" s="183">
        <f t="shared" si="33"/>
        <v>40.797170515155038</v>
      </c>
      <c r="F241" s="183">
        <f t="shared" si="34"/>
        <v>0.5</v>
      </c>
      <c r="G241" s="183">
        <f>5</f>
        <v>5</v>
      </c>
      <c r="H241" s="183">
        <f t="shared" si="32"/>
        <v>48.349715269904209</v>
      </c>
      <c r="I241" s="183">
        <f t="shared" si="35"/>
        <v>0.9</v>
      </c>
      <c r="J241" s="183">
        <f>1</f>
        <v>1</v>
      </c>
      <c r="K241" s="183">
        <f t="shared" si="36"/>
        <v>4.1870000000000003</v>
      </c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68"/>
      <c r="AD241" s="19"/>
      <c r="AE241" s="184"/>
      <c r="AF241" s="183">
        <f t="shared" si="37"/>
        <v>-1.1527456681772463E-3</v>
      </c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68"/>
      <c r="AQ241" s="168"/>
      <c r="AR241" s="182"/>
      <c r="AS241" s="183">
        <f t="shared" si="29"/>
        <v>-3.0458435524636228E-5</v>
      </c>
      <c r="AT241" s="183">
        <f>[1]!LIM(AT240+Mode*r0*((1+IntegrationStep/2/Ti+Td/IntegrationStep)*AS241-(1-IntegrationStep/2/Ti+2*Td/IntegrationStep)*AS240+Td/IntegrationStep*AS239))</f>
        <v>0.40291429391586842</v>
      </c>
      <c r="AU241" s="183">
        <f t="shared" si="30"/>
        <v>40.794124671602574</v>
      </c>
      <c r="AW241" s="51"/>
      <c r="AX241" s="51"/>
      <c r="AY241" s="51"/>
      <c r="AZ241" s="51"/>
    </row>
    <row r="242" spans="1:52" s="158" customFormat="1" ht="15" customHeight="1" x14ac:dyDescent="0.3">
      <c r="A242" s="19"/>
      <c r="B242" s="182"/>
      <c r="C242" s="183">
        <f t="shared" si="31"/>
        <v>23.100000000000058</v>
      </c>
      <c r="D242" s="202">
        <f>15+[1]!STEPLOAD(5)</f>
        <v>20</v>
      </c>
      <c r="E242" s="183">
        <f t="shared" si="33"/>
        <v>40.797055240588222</v>
      </c>
      <c r="F242" s="183">
        <f t="shared" si="34"/>
        <v>0.5</v>
      </c>
      <c r="G242" s="183">
        <f>5</f>
        <v>5</v>
      </c>
      <c r="H242" s="183">
        <f t="shared" si="32"/>
        <v>48.350445519285834</v>
      </c>
      <c r="I242" s="183">
        <f t="shared" si="35"/>
        <v>0.9</v>
      </c>
      <c r="J242" s="183">
        <f>1</f>
        <v>1</v>
      </c>
      <c r="K242" s="183">
        <f t="shared" si="36"/>
        <v>4.1870000000000003</v>
      </c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68"/>
      <c r="AD242" s="19"/>
      <c r="AE242" s="184"/>
      <c r="AF242" s="183">
        <f t="shared" si="37"/>
        <v>-1.1098246388439037E-3</v>
      </c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68"/>
      <c r="AQ242" s="168"/>
      <c r="AR242" s="182"/>
      <c r="AS242" s="183">
        <f t="shared" si="29"/>
        <v>-2.9305689856471418E-5</v>
      </c>
      <c r="AT242" s="183">
        <f>[1]!LIM(AT241+Mode*r0*((1+IntegrationStep/2/Ti+Td/IntegrationStep)*AS242-(1-IntegrationStep/2/Ti+2*Td/IntegrationStep)*AS241+Td/IntegrationStep*AS240))</f>
        <v>0.40292037932738195</v>
      </c>
      <c r="AU242" s="183">
        <f t="shared" si="30"/>
        <v>40.794124671602574</v>
      </c>
      <c r="AW242" s="51"/>
      <c r="AX242" s="51"/>
      <c r="AY242" s="51"/>
      <c r="AZ242" s="51"/>
    </row>
    <row r="243" spans="1:52" s="158" customFormat="1" ht="15" customHeight="1" x14ac:dyDescent="0.3">
      <c r="A243" s="19"/>
      <c r="B243" s="182"/>
      <c r="C243" s="183">
        <f t="shared" si="31"/>
        <v>23.20000000000006</v>
      </c>
      <c r="D243" s="202">
        <f>15+[1]!STEPLOAD(5)</f>
        <v>20</v>
      </c>
      <c r="E243" s="183">
        <f t="shared" si="33"/>
        <v>40.796944258124334</v>
      </c>
      <c r="F243" s="183">
        <f t="shared" si="34"/>
        <v>0.5</v>
      </c>
      <c r="G243" s="183">
        <f>5</f>
        <v>5</v>
      </c>
      <c r="H243" s="183">
        <f t="shared" si="32"/>
        <v>48.351149418646642</v>
      </c>
      <c r="I243" s="183">
        <f t="shared" si="35"/>
        <v>0.9</v>
      </c>
      <c r="J243" s="183">
        <f>1</f>
        <v>1</v>
      </c>
      <c r="K243" s="183">
        <f t="shared" si="36"/>
        <v>4.1870000000000003</v>
      </c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68"/>
      <c r="AD243" s="19"/>
      <c r="AE243" s="184"/>
      <c r="AF243" s="183">
        <f t="shared" si="37"/>
        <v>-1.0684656126733749E-3</v>
      </c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68"/>
      <c r="AQ243" s="168"/>
      <c r="AR243" s="182"/>
      <c r="AS243" s="183">
        <f t="shared" si="29"/>
        <v>-2.8195865217597316E-5</v>
      </c>
      <c r="AT243" s="183">
        <f>[1]!LIM(AT242+Mode*r0*((1+IntegrationStep/2/Ti+Td/IntegrationStep)*AS243-(1-IntegrationStep/2/Ti+2*Td/IntegrationStep)*AS242+Td/IntegrationStep*AS241))</f>
        <v>0.40292624515538866</v>
      </c>
      <c r="AU243" s="183">
        <f t="shared" si="30"/>
        <v>40.794124671602574</v>
      </c>
      <c r="AW243" s="51"/>
      <c r="AX243" s="51"/>
      <c r="AY243" s="51"/>
      <c r="AZ243" s="51"/>
    </row>
    <row r="244" spans="1:52" s="158" customFormat="1" ht="15" customHeight="1" x14ac:dyDescent="0.3">
      <c r="A244" s="19"/>
      <c r="B244" s="182"/>
      <c r="C244" s="183">
        <f t="shared" si="31"/>
        <v>23.300000000000061</v>
      </c>
      <c r="D244" s="202">
        <f>15+[1]!STEPLOAD(5)</f>
        <v>20</v>
      </c>
      <c r="E244" s="183">
        <f t="shared" si="33"/>
        <v>40.796837411563068</v>
      </c>
      <c r="F244" s="183">
        <f t="shared" si="34"/>
        <v>0.5</v>
      </c>
      <c r="G244" s="183">
        <f>5</f>
        <v>5</v>
      </c>
      <c r="H244" s="183">
        <f t="shared" si="32"/>
        <v>48.351827883290923</v>
      </c>
      <c r="I244" s="183">
        <f t="shared" si="35"/>
        <v>0.9</v>
      </c>
      <c r="J244" s="183">
        <f>1</f>
        <v>1</v>
      </c>
      <c r="K244" s="183">
        <f t="shared" si="36"/>
        <v>4.1870000000000003</v>
      </c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68"/>
      <c r="AD244" s="19"/>
      <c r="AE244" s="184"/>
      <c r="AF244" s="183">
        <f t="shared" si="37"/>
        <v>-1.0286136205133189E-3</v>
      </c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68"/>
      <c r="AQ244" s="168"/>
      <c r="AR244" s="182"/>
      <c r="AS244" s="183">
        <f t="shared" si="29"/>
        <v>-2.7127399604935933E-5</v>
      </c>
      <c r="AT244" s="183">
        <f>[1]!LIM(AT243+Mode*r0*((1+IntegrationStep/2/Ti+Td/IntegrationStep)*AS244-(1-IntegrationStep/2/Ti+2*Td/IntegrationStep)*AS243+Td/IntegrationStep*AS242))</f>
        <v>0.40293189902742438</v>
      </c>
      <c r="AU244" s="183">
        <f t="shared" si="30"/>
        <v>40.794124671602574</v>
      </c>
      <c r="AW244" s="51"/>
      <c r="AX244" s="51"/>
      <c r="AY244" s="51"/>
      <c r="AZ244" s="51"/>
    </row>
    <row r="245" spans="1:52" s="158" customFormat="1" ht="15" customHeight="1" x14ac:dyDescent="0.3">
      <c r="A245" s="19"/>
      <c r="B245" s="182"/>
      <c r="C245" s="183">
        <f t="shared" si="31"/>
        <v>23.400000000000063</v>
      </c>
      <c r="D245" s="202">
        <f>15+[1]!STEPLOAD(5)</f>
        <v>20</v>
      </c>
      <c r="E245" s="183">
        <f t="shared" si="33"/>
        <v>40.796734550201016</v>
      </c>
      <c r="F245" s="183">
        <f t="shared" si="34"/>
        <v>0.5</v>
      </c>
      <c r="G245" s="183">
        <f>5</f>
        <v>5</v>
      </c>
      <c r="H245" s="183">
        <f t="shared" si="32"/>
        <v>48.352481798632098</v>
      </c>
      <c r="I245" s="183">
        <f t="shared" si="35"/>
        <v>0.9</v>
      </c>
      <c r="J245" s="183">
        <f>1</f>
        <v>1</v>
      </c>
      <c r="K245" s="183">
        <f t="shared" si="36"/>
        <v>4.1870000000000003</v>
      </c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68"/>
      <c r="AD245" s="19"/>
      <c r="AE245" s="184"/>
      <c r="AF245" s="183">
        <f t="shared" si="37"/>
        <v>-9.9021552791711542E-4</v>
      </c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68"/>
      <c r="AQ245" s="168"/>
      <c r="AR245" s="182"/>
      <c r="AS245" s="183">
        <f t="shared" si="29"/>
        <v>-2.6098785984416396E-5</v>
      </c>
      <c r="AT245" s="183">
        <f>[1]!LIM(AT244+Mode*r0*((1+IntegrationStep/2/Ti+Td/IntegrationStep)*AS245-(1-IntegrationStep/2/Ti+2*Td/IntegrationStep)*AS244+Td/IntegrationStep*AS243))</f>
        <v>0.40293734832193417</v>
      </c>
      <c r="AU245" s="183">
        <f t="shared" si="30"/>
        <v>40.794124671602574</v>
      </c>
      <c r="AW245" s="51"/>
      <c r="AX245" s="51"/>
      <c r="AY245" s="51"/>
      <c r="AZ245" s="51"/>
    </row>
    <row r="246" spans="1:52" s="158" customFormat="1" ht="15" customHeight="1" x14ac:dyDescent="0.3">
      <c r="A246" s="19"/>
      <c r="B246" s="182"/>
      <c r="C246" s="183">
        <f t="shared" si="31"/>
        <v>23.500000000000064</v>
      </c>
      <c r="D246" s="202">
        <f>15+[1]!STEPLOAD(5)</f>
        <v>20</v>
      </c>
      <c r="E246" s="183">
        <f t="shared" si="33"/>
        <v>40.796635528648224</v>
      </c>
      <c r="F246" s="183">
        <f t="shared" si="34"/>
        <v>0.5</v>
      </c>
      <c r="G246" s="183">
        <f>5</f>
        <v>5</v>
      </c>
      <c r="H246" s="183">
        <f t="shared" si="32"/>
        <v>48.353112021062437</v>
      </c>
      <c r="I246" s="183">
        <f t="shared" si="35"/>
        <v>0.9</v>
      </c>
      <c r="J246" s="183">
        <f>1</f>
        <v>1</v>
      </c>
      <c r="K246" s="183">
        <f t="shared" si="36"/>
        <v>4.1870000000000003</v>
      </c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68"/>
      <c r="AD246" s="19"/>
      <c r="AE246" s="184"/>
      <c r="AF246" s="183">
        <f t="shared" si="37"/>
        <v>-9.5321997940578385E-4</v>
      </c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68"/>
      <c r="AQ246" s="168"/>
      <c r="AR246" s="182"/>
      <c r="AS246" s="183">
        <f t="shared" si="29"/>
        <v>-2.5108570456495725E-5</v>
      </c>
      <c r="AT246" s="183">
        <f>[1]!LIM(AT245+Mode*r0*((1+IntegrationStep/2/Ti+Td/IntegrationStep)*AS246-(1-IntegrationStep/2/Ti+2*Td/IntegrationStep)*AS245+Td/IntegrationStep*AS244))</f>
        <v>0.4029426001755203</v>
      </c>
      <c r="AU246" s="183">
        <f t="shared" si="30"/>
        <v>40.794124671602574</v>
      </c>
      <c r="AW246" s="51"/>
      <c r="AX246" s="51"/>
      <c r="AY246" s="51"/>
      <c r="AZ246" s="51"/>
    </row>
    <row r="247" spans="1:52" s="158" customFormat="1" ht="15" customHeight="1" x14ac:dyDescent="0.3">
      <c r="A247" s="19"/>
      <c r="B247" s="182"/>
      <c r="C247" s="183">
        <f t="shared" si="31"/>
        <v>23.600000000000065</v>
      </c>
      <c r="D247" s="202">
        <f>15+[1]!STEPLOAD(5)</f>
        <v>20</v>
      </c>
      <c r="E247" s="183">
        <f t="shared" si="33"/>
        <v>40.796540206650285</v>
      </c>
      <c r="F247" s="183">
        <f t="shared" si="34"/>
        <v>0.5</v>
      </c>
      <c r="G247" s="183">
        <f>5</f>
        <v>5</v>
      </c>
      <c r="H247" s="183">
        <f t="shared" si="32"/>
        <v>48.353719378804335</v>
      </c>
      <c r="I247" s="183">
        <f t="shared" si="35"/>
        <v>0.9</v>
      </c>
      <c r="J247" s="183">
        <f>1</f>
        <v>1</v>
      </c>
      <c r="K247" s="183">
        <f t="shared" si="36"/>
        <v>4.1870000000000003</v>
      </c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68"/>
      <c r="AD247" s="19"/>
      <c r="AE247" s="184"/>
      <c r="AF247" s="183">
        <f t="shared" si="37"/>
        <v>-9.1757734408748348E-4</v>
      </c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68"/>
      <c r="AQ247" s="168"/>
      <c r="AR247" s="182"/>
      <c r="AS247" s="183">
        <f t="shared" si="29"/>
        <v>-2.4155350477101932E-5</v>
      </c>
      <c r="AT247" s="183">
        <f>[1]!LIM(AT246+Mode*r0*((1+IntegrationStep/2/Ti+Td/IntegrationStep)*AS247-(1-IntegrationStep/2/Ti+2*Td/IntegrationStep)*AS246+Td/IntegrationStep*AS245))</f>
        <v>0.40294766149003614</v>
      </c>
      <c r="AU247" s="183">
        <f t="shared" si="30"/>
        <v>40.794124671602574</v>
      </c>
      <c r="AW247" s="51"/>
      <c r="AX247" s="51"/>
      <c r="AY247" s="51"/>
      <c r="AZ247" s="51"/>
    </row>
    <row r="248" spans="1:52" s="158" customFormat="1" ht="15" customHeight="1" x14ac:dyDescent="0.3">
      <c r="A248" s="19"/>
      <c r="B248" s="182"/>
      <c r="C248" s="183">
        <f t="shared" si="31"/>
        <v>23.700000000000067</v>
      </c>
      <c r="D248" s="202">
        <f>15+[1]!STEPLOAD(5)</f>
        <v>20</v>
      </c>
      <c r="E248" s="183">
        <f t="shared" si="33"/>
        <v>40.796448448915875</v>
      </c>
      <c r="F248" s="183">
        <f t="shared" si="34"/>
        <v>0.5</v>
      </c>
      <c r="G248" s="183">
        <f>5</f>
        <v>5</v>
      </c>
      <c r="H248" s="183">
        <f t="shared" si="32"/>
        <v>48.354304672742487</v>
      </c>
      <c r="I248" s="183">
        <f t="shared" si="35"/>
        <v>0.9</v>
      </c>
      <c r="J248" s="183">
        <f>1</f>
        <v>1</v>
      </c>
      <c r="K248" s="183">
        <f t="shared" si="36"/>
        <v>4.1870000000000003</v>
      </c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68"/>
      <c r="AD248" s="19"/>
      <c r="AE248" s="184"/>
      <c r="AF248" s="183">
        <f t="shared" si="37"/>
        <v>-8.8323966262970899E-4</v>
      </c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68"/>
      <c r="AQ248" s="168"/>
      <c r="AR248" s="182"/>
      <c r="AS248" s="183">
        <f t="shared" si="29"/>
        <v>-2.323777313300468E-5</v>
      </c>
      <c r="AT248" s="183">
        <f>[1]!LIM(AT247+Mode*r0*((1+IntegrationStep/2/Ti+Td/IntegrationStep)*AS248-(1-IntegrationStep/2/Ti+2*Td/IntegrationStep)*AS247+Td/IntegrationStep*AS246))</f>
        <v>0.40295253893952071</v>
      </c>
      <c r="AU248" s="183">
        <f t="shared" si="30"/>
        <v>40.794124671602574</v>
      </c>
      <c r="AW248" s="51"/>
      <c r="AX248" s="51"/>
      <c r="AY248" s="51"/>
      <c r="AZ248" s="51"/>
    </row>
    <row r="249" spans="1:52" s="158" customFormat="1" ht="15" customHeight="1" x14ac:dyDescent="0.3">
      <c r="A249" s="19"/>
      <c r="B249" s="182"/>
      <c r="C249" s="183">
        <f t="shared" si="31"/>
        <v>23.800000000000068</v>
      </c>
      <c r="D249" s="202">
        <f>15+[1]!STEPLOAD(5)</f>
        <v>20</v>
      </c>
      <c r="E249" s="183">
        <f t="shared" si="33"/>
        <v>40.796360124949615</v>
      </c>
      <c r="F249" s="183">
        <f t="shared" si="34"/>
        <v>0.5</v>
      </c>
      <c r="G249" s="183">
        <f>5</f>
        <v>5</v>
      </c>
      <c r="H249" s="183">
        <f t="shared" si="32"/>
        <v>48.354868677236588</v>
      </c>
      <c r="I249" s="183">
        <f t="shared" si="35"/>
        <v>0.9</v>
      </c>
      <c r="J249" s="183">
        <f>1</f>
        <v>1</v>
      </c>
      <c r="K249" s="183">
        <f t="shared" si="36"/>
        <v>4.1870000000000003</v>
      </c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68"/>
      <c r="AD249" s="19"/>
      <c r="AE249" s="184"/>
      <c r="AF249" s="183">
        <f t="shared" si="37"/>
        <v>-8.5016059561038304E-4</v>
      </c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68"/>
      <c r="AQ249" s="168"/>
      <c r="AR249" s="182"/>
      <c r="AS249" s="183">
        <f t="shared" si="29"/>
        <v>-2.2354533470405613E-5</v>
      </c>
      <c r="AT249" s="183">
        <f>[1]!LIM(AT248+Mode*r0*((1+IntegrationStep/2/Ti+Td/IntegrationStep)*AS249-(1-IntegrationStep/2/Ti+2*Td/IntegrationStep)*AS248+Td/IntegrationStep*AS247))</f>
        <v>0.40295723897697155</v>
      </c>
      <c r="AU249" s="183">
        <f t="shared" si="30"/>
        <v>40.794124671602574</v>
      </c>
      <c r="AW249" s="51"/>
      <c r="AX249" s="51"/>
      <c r="AY249" s="51"/>
      <c r="AZ249" s="51"/>
    </row>
    <row r="250" spans="1:52" s="158" customFormat="1" ht="15" customHeight="1" x14ac:dyDescent="0.3">
      <c r="A250" s="19"/>
      <c r="B250" s="182"/>
      <c r="C250" s="183">
        <f t="shared" si="31"/>
        <v>23.90000000000007</v>
      </c>
      <c r="D250" s="202">
        <f>15+[1]!STEPLOAD(5)</f>
        <v>20</v>
      </c>
      <c r="E250" s="183">
        <f t="shared" si="33"/>
        <v>40.796275108890057</v>
      </c>
      <c r="F250" s="183">
        <f t="shared" si="34"/>
        <v>0.5</v>
      </c>
      <c r="G250" s="183">
        <f>5</f>
        <v>5</v>
      </c>
      <c r="H250" s="183">
        <f t="shared" si="32"/>
        <v>48.355412140915853</v>
      </c>
      <c r="I250" s="183">
        <f t="shared" si="35"/>
        <v>0.9</v>
      </c>
      <c r="J250" s="183">
        <f>1</f>
        <v>1</v>
      </c>
      <c r="K250" s="183">
        <f t="shared" si="36"/>
        <v>4.1870000000000003</v>
      </c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68"/>
      <c r="AD250" s="19"/>
      <c r="AE250" s="184"/>
      <c r="AF250" s="183">
        <f t="shared" si="37"/>
        <v>-8.1829537315858403E-4</v>
      </c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68"/>
      <c r="AQ250" s="168"/>
      <c r="AR250" s="182"/>
      <c r="AS250" s="183">
        <f t="shared" si="29"/>
        <v>-2.1504372874829869E-5</v>
      </c>
      <c r="AT250" s="183">
        <f>[1]!LIM(AT249+Mode*r0*((1+IntegrationStep/2/Ti+Td/IntegrationStep)*AS250-(1-IntegrationStep/2/Ti+2*Td/IntegrationStep)*AS249+Td/IntegrationStep*AS248))</f>
        <v>0.40296176784096543</v>
      </c>
      <c r="AU250" s="183">
        <f t="shared" si="30"/>
        <v>40.794124671602574</v>
      </c>
      <c r="AW250" s="51"/>
      <c r="AX250" s="51"/>
      <c r="AY250" s="51"/>
      <c r="AZ250" s="51"/>
    </row>
    <row r="251" spans="1:52" s="158" customFormat="1" ht="15" customHeight="1" x14ac:dyDescent="0.3">
      <c r="A251" s="19"/>
      <c r="B251" s="182"/>
      <c r="C251" s="183">
        <f t="shared" si="31"/>
        <v>24.000000000000071</v>
      </c>
      <c r="D251" s="202">
        <f>15+[1]!STEPLOAD(5)</f>
        <v>20</v>
      </c>
      <c r="E251" s="183">
        <f t="shared" si="33"/>
        <v>40.796193279352742</v>
      </c>
      <c r="F251" s="183">
        <f t="shared" si="34"/>
        <v>0.5</v>
      </c>
      <c r="G251" s="183">
        <f>5</f>
        <v>5</v>
      </c>
      <c r="H251" s="183">
        <f t="shared" si="32"/>
        <v>48.355935787454051</v>
      </c>
      <c r="I251" s="183">
        <f t="shared" si="35"/>
        <v>0.9</v>
      </c>
      <c r="J251" s="183">
        <f>1</f>
        <v>1</v>
      </c>
      <c r="K251" s="183">
        <f t="shared" si="36"/>
        <v>4.1870000000000003</v>
      </c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68"/>
      <c r="AD251" s="19"/>
      <c r="AE251" s="184"/>
      <c r="AF251" s="183">
        <f t="shared" si="37"/>
        <v>-7.8760074594308449E-4</v>
      </c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68"/>
      <c r="AQ251" s="168"/>
      <c r="AR251" s="182"/>
      <c r="AS251" s="183">
        <f t="shared" si="29"/>
        <v>-2.068607750167928E-5</v>
      </c>
      <c r="AT251" s="183">
        <f>[1]!LIM(AT250+Mode*r0*((1+IntegrationStep/2/Ti+Td/IntegrationStep)*AS251-(1-IntegrationStep/2/Ti+2*Td/IntegrationStep)*AS250+Td/IntegrationStep*AS249))</f>
        <v>0.40296613156211708</v>
      </c>
      <c r="AU251" s="183">
        <f t="shared" si="30"/>
        <v>40.794124671602574</v>
      </c>
      <c r="AW251" s="51"/>
      <c r="AX251" s="51"/>
      <c r="AY251" s="51"/>
      <c r="AZ251" s="51"/>
    </row>
    <row r="252" spans="1:52" s="158" customFormat="1" ht="15" customHeight="1" x14ac:dyDescent="0.3">
      <c r="A252" s="19"/>
      <c r="B252" s="182"/>
      <c r="C252" s="183">
        <f t="shared" si="31"/>
        <v>24.100000000000072</v>
      </c>
      <c r="D252" s="202">
        <f>15+[1]!STEPLOAD(5)</f>
        <v>20</v>
      </c>
      <c r="E252" s="183">
        <f t="shared" si="33"/>
        <v>40.796114519278149</v>
      </c>
      <c r="F252" s="183">
        <f t="shared" si="34"/>
        <v>0.5</v>
      </c>
      <c r="G252" s="183">
        <f>5</f>
        <v>5</v>
      </c>
      <c r="H252" s="183">
        <f t="shared" si="32"/>
        <v>48.356440316325944</v>
      </c>
      <c r="I252" s="183">
        <f t="shared" si="35"/>
        <v>0.9</v>
      </c>
      <c r="J252" s="183">
        <f>1</f>
        <v>1</v>
      </c>
      <c r="K252" s="183">
        <f t="shared" si="36"/>
        <v>4.1870000000000003</v>
      </c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68"/>
      <c r="AD252" s="19"/>
      <c r="AE252" s="184"/>
      <c r="AF252" s="183">
        <f t="shared" si="37"/>
        <v>-7.5803493744741601E-4</v>
      </c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68"/>
      <c r="AQ252" s="168"/>
      <c r="AR252" s="182"/>
      <c r="AS252" s="183">
        <f t="shared" si="29"/>
        <v>-1.9898476755741966E-5</v>
      </c>
      <c r="AT252" s="183">
        <f>[1]!LIM(AT251+Mode*r0*((1+IntegrationStep/2/Ti+Td/IntegrationStep)*AS252-(1-IntegrationStep/2/Ti+2*Td/IntegrationStep)*AS251+Td/IntegrationStep*AS250))</f>
        <v>0.40297033596938286</v>
      </c>
      <c r="AU252" s="183">
        <f t="shared" si="30"/>
        <v>40.794124671602574</v>
      </c>
      <c r="AW252" s="51"/>
      <c r="AX252" s="51"/>
      <c r="AY252" s="51"/>
      <c r="AZ252" s="51"/>
    </row>
    <row r="253" spans="1:52" s="158" customFormat="1" ht="15" customHeight="1" x14ac:dyDescent="0.3">
      <c r="A253" s="19"/>
      <c r="B253" s="182"/>
      <c r="C253" s="183">
        <f t="shared" si="31"/>
        <v>24.200000000000074</v>
      </c>
      <c r="D253" s="202">
        <f>15+[1]!STEPLOAD(5)</f>
        <v>20</v>
      </c>
      <c r="E253" s="183">
        <f t="shared" si="33"/>
        <v>40.796038715784405</v>
      </c>
      <c r="F253" s="183">
        <f t="shared" si="34"/>
        <v>0.5</v>
      </c>
      <c r="G253" s="183">
        <f>5</f>
        <v>5</v>
      </c>
      <c r="H253" s="183">
        <f t="shared" si="32"/>
        <v>48.356926403545408</v>
      </c>
      <c r="I253" s="183">
        <f t="shared" si="35"/>
        <v>0.9</v>
      </c>
      <c r="J253" s="183">
        <f>1</f>
        <v>1</v>
      </c>
      <c r="K253" s="183">
        <f t="shared" si="36"/>
        <v>4.1870000000000003</v>
      </c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68"/>
      <c r="AD253" s="19"/>
      <c r="AE253" s="184"/>
      <c r="AF253" s="183">
        <f t="shared" si="37"/>
        <v>-7.2955759750614746E-4</v>
      </c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68"/>
      <c r="AQ253" s="168"/>
      <c r="AR253" s="182"/>
      <c r="AS253" s="183">
        <f t="shared" si="29"/>
        <v>-1.9140441818308318E-5</v>
      </c>
      <c r="AT253" s="183">
        <f>[1]!LIM(AT252+Mode*r0*((1+IntegrationStep/2/Ti+Td/IntegrationStep)*AS253-(1-IntegrationStep/2/Ti+2*Td/IntegrationStep)*AS252+Td/IntegrationStep*AS251))</f>
        <v>0.40297438669621172</v>
      </c>
      <c r="AU253" s="183">
        <f t="shared" si="30"/>
        <v>40.794124671602574</v>
      </c>
      <c r="AW253" s="51"/>
      <c r="AX253" s="51"/>
      <c r="AY253" s="51"/>
      <c r="AZ253" s="51"/>
    </row>
    <row r="254" spans="1:52" s="158" customFormat="1" ht="15" customHeight="1" x14ac:dyDescent="0.3">
      <c r="A254" s="19"/>
      <c r="B254" s="182"/>
      <c r="C254" s="183">
        <f t="shared" si="31"/>
        <v>24.300000000000075</v>
      </c>
      <c r="D254" s="202">
        <f>15+[1]!STEPLOAD(5)</f>
        <v>20</v>
      </c>
      <c r="E254" s="183">
        <f t="shared" si="33"/>
        <v>40.795965760024657</v>
      </c>
      <c r="F254" s="183">
        <f t="shared" si="34"/>
        <v>0.5</v>
      </c>
      <c r="G254" s="183">
        <f>5</f>
        <v>5</v>
      </c>
      <c r="H254" s="183">
        <f t="shared" si="32"/>
        <v>48.357394702384994</v>
      </c>
      <c r="I254" s="183">
        <f t="shared" si="35"/>
        <v>0.9</v>
      </c>
      <c r="J254" s="183">
        <f>1</f>
        <v>1</v>
      </c>
      <c r="K254" s="183">
        <f t="shared" si="36"/>
        <v>4.1870000000000003</v>
      </c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68"/>
      <c r="AD254" s="19"/>
      <c r="AE254" s="184"/>
      <c r="AF254" s="183">
        <f t="shared" si="37"/>
        <v>-7.0212975711125836E-4</v>
      </c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68"/>
      <c r="AQ254" s="168"/>
      <c r="AR254" s="182"/>
      <c r="AS254" s="183">
        <f t="shared" si="29"/>
        <v>-1.8410884220827483E-5</v>
      </c>
      <c r="AT254" s="183">
        <f>[1]!LIM(AT253+Mode*r0*((1+IntegrationStep/2/Ti+Td/IntegrationStep)*AS254-(1-IntegrationStep/2/Ti+2*Td/IntegrationStep)*AS253+Td/IntegrationStep*AS252))</f>
        <v>0.40297828918654161</v>
      </c>
      <c r="AU254" s="183">
        <f t="shared" si="30"/>
        <v>40.794124671602574</v>
      </c>
      <c r="AW254" s="51"/>
      <c r="AX254" s="51"/>
      <c r="AY254" s="51"/>
      <c r="AZ254" s="51"/>
    </row>
    <row r="255" spans="1:52" s="158" customFormat="1" ht="15" customHeight="1" x14ac:dyDescent="0.3">
      <c r="A255" s="19"/>
      <c r="B255" s="182"/>
      <c r="C255" s="183">
        <f t="shared" si="31"/>
        <v>24.400000000000077</v>
      </c>
      <c r="D255" s="202">
        <f>15+[1]!STEPLOAD(5)</f>
        <v>20</v>
      </c>
      <c r="E255" s="183">
        <f t="shared" si="33"/>
        <v>40.795895547048943</v>
      </c>
      <c r="F255" s="183">
        <f t="shared" si="34"/>
        <v>0.5</v>
      </c>
      <c r="G255" s="183">
        <f>5</f>
        <v>5</v>
      </c>
      <c r="H255" s="183">
        <f t="shared" si="32"/>
        <v>48.357845844077453</v>
      </c>
      <c r="I255" s="183">
        <f t="shared" si="35"/>
        <v>0.9</v>
      </c>
      <c r="J255" s="183">
        <f>1</f>
        <v>1</v>
      </c>
      <c r="K255" s="183">
        <f t="shared" si="36"/>
        <v>4.1870000000000003</v>
      </c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68"/>
      <c r="AD255" s="19"/>
      <c r="AE255" s="184"/>
      <c r="AF255" s="183">
        <f t="shared" si="37"/>
        <v>-6.7571378444020169E-4</v>
      </c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68"/>
      <c r="AQ255" s="168"/>
      <c r="AR255" s="182"/>
      <c r="AS255" s="183">
        <f t="shared" si="29"/>
        <v>-1.7708754463683362E-5</v>
      </c>
      <c r="AT255" s="183">
        <f>[1]!LIM(AT254+Mode*r0*((1+IntegrationStep/2/Ti+Td/IntegrationStep)*AS255-(1-IntegrationStep/2/Ti+2*Td/IntegrationStep)*AS254+Td/IntegrationStep*AS253))</f>
        <v>0.40298204870064541</v>
      </c>
      <c r="AU255" s="183">
        <f t="shared" si="30"/>
        <v>40.794124671602574</v>
      </c>
      <c r="AW255" s="51"/>
      <c r="AX255" s="51"/>
      <c r="AY255" s="51"/>
      <c r="AZ255" s="51"/>
    </row>
    <row r="256" spans="1:52" s="158" customFormat="1" ht="15" customHeight="1" x14ac:dyDescent="0.3">
      <c r="A256" s="19"/>
      <c r="B256" s="182"/>
      <c r="C256" s="183">
        <f t="shared" si="31"/>
        <v>24.500000000000078</v>
      </c>
      <c r="D256" s="202">
        <f>15+[1]!STEPLOAD(5)</f>
        <v>20</v>
      </c>
      <c r="E256" s="183">
        <f t="shared" si="33"/>
        <v>40.795827975670498</v>
      </c>
      <c r="F256" s="183">
        <f t="shared" si="34"/>
        <v>0.5</v>
      </c>
      <c r="G256" s="183">
        <f>5</f>
        <v>5</v>
      </c>
      <c r="H256" s="183">
        <f t="shared" si="32"/>
        <v>48.358280438498738</v>
      </c>
      <c r="I256" s="183">
        <f t="shared" si="35"/>
        <v>0.9</v>
      </c>
      <c r="J256" s="183">
        <f>1</f>
        <v>1</v>
      </c>
      <c r="K256" s="183">
        <f t="shared" si="36"/>
        <v>4.1870000000000003</v>
      </c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68"/>
      <c r="AD256" s="19"/>
      <c r="AE256" s="184"/>
      <c r="AF256" s="183">
        <f t="shared" si="37"/>
        <v>-6.5027334212208743E-4</v>
      </c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68"/>
      <c r="AQ256" s="168"/>
      <c r="AR256" s="182"/>
      <c r="AS256" s="183">
        <f t="shared" si="29"/>
        <v>-1.7033040679237388E-5</v>
      </c>
      <c r="AT256" s="183">
        <f>[1]!LIM(AT255+Mode*r0*((1+IntegrationStep/2/Ti+Td/IntegrationStep)*AS256-(1-IntegrationStep/2/Ti+2*Td/IntegrationStep)*AS255+Td/IntegrationStep*AS254))</f>
        <v>0.40298567032082283</v>
      </c>
      <c r="AU256" s="183">
        <f t="shared" si="30"/>
        <v>40.794124671602574</v>
      </c>
      <c r="AW256" s="51"/>
      <c r="AX256" s="51"/>
      <c r="AY256" s="51"/>
      <c r="AZ256" s="51"/>
    </row>
    <row r="257" spans="1:52" s="158" customFormat="1" ht="15" customHeight="1" x14ac:dyDescent="0.3">
      <c r="A257" s="19"/>
      <c r="B257" s="182"/>
      <c r="C257" s="183">
        <f t="shared" si="31"/>
        <v>24.60000000000008</v>
      </c>
      <c r="D257" s="202">
        <f>15+[1]!STEPLOAD(5)</f>
        <v>20</v>
      </c>
      <c r="E257" s="183">
        <f t="shared" si="33"/>
        <v>40.795762948336289</v>
      </c>
      <c r="F257" s="183">
        <f t="shared" si="34"/>
        <v>0.5</v>
      </c>
      <c r="G257" s="183">
        <f>5</f>
        <v>5</v>
      </c>
      <c r="H257" s="183">
        <f t="shared" si="32"/>
        <v>48.358699074834128</v>
      </c>
      <c r="I257" s="183">
        <f t="shared" si="35"/>
        <v>0.9</v>
      </c>
      <c r="J257" s="183">
        <f>1</f>
        <v>1</v>
      </c>
      <c r="K257" s="183">
        <f t="shared" si="36"/>
        <v>4.1870000000000003</v>
      </c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68"/>
      <c r="AD257" s="19"/>
      <c r="AE257" s="184"/>
      <c r="AF257" s="183">
        <f t="shared" si="37"/>
        <v>-6.2577334565583342E-4</v>
      </c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68"/>
      <c r="AQ257" s="168"/>
      <c r="AR257" s="182"/>
      <c r="AS257" s="183">
        <f t="shared" si="29"/>
        <v>-1.6382767337148608E-5</v>
      </c>
      <c r="AT257" s="183">
        <f>[1]!LIM(AT256+Mode*r0*((1+IntegrationStep/2/Ti+Td/IntegrationStep)*AS257-(1-IntegrationStep/2/Ti+2*Td/IntegrationStep)*AS256+Td/IntegrationStep*AS255))</f>
        <v>0.40298915895695109</v>
      </c>
      <c r="AU257" s="183">
        <f t="shared" si="30"/>
        <v>40.794124671602574</v>
      </c>
      <c r="AW257" s="51"/>
      <c r="AX257" s="51"/>
      <c r="AY257" s="51"/>
      <c r="AZ257" s="51"/>
    </row>
    <row r="258" spans="1:52" s="158" customFormat="1" ht="15" customHeight="1" x14ac:dyDescent="0.3">
      <c r="A258" s="19"/>
      <c r="B258" s="182"/>
      <c r="C258" s="183">
        <f t="shared" si="31"/>
        <v>24.700000000000081</v>
      </c>
      <c r="D258" s="202">
        <f>15+[1]!STEPLOAD(5)</f>
        <v>20</v>
      </c>
      <c r="E258" s="183">
        <f t="shared" si="33"/>
        <v>40.795700371001722</v>
      </c>
      <c r="F258" s="183">
        <f t="shared" si="34"/>
        <v>0.5</v>
      </c>
      <c r="G258" s="183">
        <f>5</f>
        <v>5</v>
      </c>
      <c r="H258" s="183">
        <f t="shared" si="32"/>
        <v>48.359102322226448</v>
      </c>
      <c r="I258" s="183">
        <f t="shared" si="35"/>
        <v>0.9</v>
      </c>
      <c r="J258" s="183">
        <f>1</f>
        <v>1</v>
      </c>
      <c r="K258" s="183">
        <f t="shared" si="36"/>
        <v>4.1870000000000003</v>
      </c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68"/>
      <c r="AD258" s="19"/>
      <c r="AE258" s="184"/>
      <c r="AF258" s="183">
        <f t="shared" si="37"/>
        <v>-6.0217992301447865E-4</v>
      </c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68"/>
      <c r="AQ258" s="168"/>
      <c r="AR258" s="182"/>
      <c r="AS258" s="183">
        <f t="shared" si="29"/>
        <v>-1.5756993991473677E-5</v>
      </c>
      <c r="AT258" s="183">
        <f>[1]!LIM(AT257+Mode*r0*((1+IntegrationStep/2/Ti+Td/IntegrationStep)*AS258-(1-IntegrationStep/2/Ti+2*Td/IntegrationStep)*AS257+Td/IntegrationStep*AS256))</f>
        <v>0.40299251935188707</v>
      </c>
      <c r="AU258" s="183">
        <f t="shared" si="30"/>
        <v>40.794124671602574</v>
      </c>
      <c r="AW258" s="51"/>
      <c r="AX258" s="51"/>
      <c r="AY258" s="51"/>
      <c r="AZ258" s="51"/>
    </row>
    <row r="259" spans="1:52" s="158" customFormat="1" ht="15" customHeight="1" x14ac:dyDescent="0.3">
      <c r="A259" s="19"/>
      <c r="B259" s="182"/>
      <c r="C259" s="183">
        <f t="shared" si="31"/>
        <v>24.800000000000082</v>
      </c>
      <c r="D259" s="202">
        <f>15+[1]!STEPLOAD(5)</f>
        <v>20</v>
      </c>
      <c r="E259" s="183">
        <f t="shared" si="33"/>
        <v>40.795640153009423</v>
      </c>
      <c r="F259" s="183">
        <f t="shared" si="34"/>
        <v>0.5</v>
      </c>
      <c r="G259" s="183">
        <f>5</f>
        <v>5</v>
      </c>
      <c r="H259" s="183">
        <f t="shared" si="32"/>
        <v>48.359490730406485</v>
      </c>
      <c r="I259" s="183">
        <f t="shared" si="35"/>
        <v>0.9</v>
      </c>
      <c r="J259" s="183">
        <f>1</f>
        <v>1</v>
      </c>
      <c r="K259" s="183">
        <f t="shared" si="36"/>
        <v>4.1870000000000003</v>
      </c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68"/>
      <c r="AD259" s="19"/>
      <c r="AE259" s="184"/>
      <c r="AF259" s="183">
        <f t="shared" si="37"/>
        <v>-5.7946037541878326E-4</v>
      </c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68"/>
      <c r="AQ259" s="168"/>
      <c r="AR259" s="182"/>
      <c r="AS259" s="183">
        <f t="shared" si="29"/>
        <v>-1.515481406848096E-5</v>
      </c>
      <c r="AT259" s="183">
        <f>[1]!LIM(AT258+Mode*r0*((1+IntegrationStep/2/Ti+Td/IntegrationStep)*AS259-(1-IntegrationStep/2/Ti+2*Td/IntegrationStep)*AS258+Td/IntegrationStep*AS257))</f>
        <v>0.40299575608672072</v>
      </c>
      <c r="AU259" s="183">
        <f t="shared" si="30"/>
        <v>40.794124671602574</v>
      </c>
      <c r="AW259" s="51"/>
      <c r="AX259" s="51"/>
      <c r="AY259" s="51"/>
      <c r="AZ259" s="51"/>
    </row>
    <row r="260" spans="1:52" s="158" customFormat="1" ht="15" customHeight="1" x14ac:dyDescent="0.3">
      <c r="A260" s="19"/>
      <c r="B260" s="182"/>
      <c r="C260" s="183">
        <f t="shared" si="31"/>
        <v>24.900000000000084</v>
      </c>
      <c r="D260" s="202">
        <f>15+[1]!STEPLOAD(5)</f>
        <v>20</v>
      </c>
      <c r="E260" s="183">
        <f t="shared" si="33"/>
        <v>40.795582206971879</v>
      </c>
      <c r="F260" s="183">
        <f t="shared" si="34"/>
        <v>0.5</v>
      </c>
      <c r="G260" s="183">
        <f>5</f>
        <v>5</v>
      </c>
      <c r="H260" s="183">
        <f t="shared" si="32"/>
        <v>48.359864830307629</v>
      </c>
      <c r="I260" s="183">
        <f t="shared" si="35"/>
        <v>0.9</v>
      </c>
      <c r="J260" s="183">
        <f>1</f>
        <v>1</v>
      </c>
      <c r="K260" s="183">
        <f t="shared" si="36"/>
        <v>4.1870000000000003</v>
      </c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68"/>
      <c r="AD260" s="19"/>
      <c r="AE260" s="184"/>
      <c r="AF260" s="183">
        <f t="shared" si="37"/>
        <v>-5.575831391815278E-4</v>
      </c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68"/>
      <c r="AQ260" s="168"/>
      <c r="AR260" s="182"/>
      <c r="AS260" s="183">
        <f t="shared" si="29"/>
        <v>-1.4575353693047078E-5</v>
      </c>
      <c r="AT260" s="183">
        <f>[1]!LIM(AT259+Mode*r0*((1+IntegrationStep/2/Ti+Td/IntegrationStep)*AS260-(1-IntegrationStep/2/Ti+2*Td/IntegrationStep)*AS259+Td/IntegrationStep*AS258))</f>
        <v>0.40299887358589692</v>
      </c>
      <c r="AU260" s="183">
        <f t="shared" si="30"/>
        <v>40.794124671602574</v>
      </c>
      <c r="AW260" s="51"/>
      <c r="AX260" s="51"/>
      <c r="AY260" s="51"/>
      <c r="AZ260" s="51"/>
    </row>
    <row r="261" spans="1:52" s="158" customFormat="1" ht="15" customHeight="1" x14ac:dyDescent="0.3">
      <c r="A261" s="19"/>
      <c r="B261" s="182"/>
      <c r="C261" s="183">
        <f t="shared" si="31"/>
        <v>25.000000000000085</v>
      </c>
      <c r="D261" s="202">
        <f>15+[1]!STEPLOAD(5)</f>
        <v>20</v>
      </c>
      <c r="E261" s="183">
        <f t="shared" si="33"/>
        <v>40.795526448657959</v>
      </c>
      <c r="F261" s="183">
        <f t="shared" si="34"/>
        <v>0.5</v>
      </c>
      <c r="G261" s="183">
        <f>5</f>
        <v>5</v>
      </c>
      <c r="H261" s="183">
        <f t="shared" si="32"/>
        <v>48.360225134662628</v>
      </c>
      <c r="I261" s="183">
        <f t="shared" si="35"/>
        <v>0.9</v>
      </c>
      <c r="J261" s="183">
        <f>1</f>
        <v>1</v>
      </c>
      <c r="K261" s="183">
        <f t="shared" si="36"/>
        <v>4.1870000000000003</v>
      </c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68"/>
      <c r="AD261" s="19"/>
      <c r="AE261" s="184"/>
      <c r="AF261" s="183">
        <f t="shared" si="37"/>
        <v>-5.3651774870200342E-4</v>
      </c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68"/>
      <c r="AQ261" s="168"/>
      <c r="AR261" s="182"/>
      <c r="AS261" s="183">
        <f t="shared" si="29"/>
        <v>-1.4017770553849118E-5</v>
      </c>
      <c r="AT261" s="183">
        <f>[1]!LIM(AT260+Mode*r0*((1+IntegrationStep/2/Ti+Td/IntegrationStep)*AS261-(1-IntegrationStep/2/Ti+2*Td/IntegrationStep)*AS260+Td/IntegrationStep*AS259))</f>
        <v>0.40300187612218857</v>
      </c>
      <c r="AU261" s="183">
        <f t="shared" si="30"/>
        <v>40.794124671602574</v>
      </c>
      <c r="AW261" s="51"/>
      <c r="AX261" s="51"/>
      <c r="AY261" s="51"/>
      <c r="AZ261" s="51"/>
    </row>
    <row r="262" spans="1:52" s="158" customFormat="1" ht="15" customHeight="1" x14ac:dyDescent="0.3">
      <c r="A262" s="19"/>
      <c r="B262" s="182"/>
      <c r="C262" s="183">
        <f t="shared" si="31"/>
        <v>25.100000000000087</v>
      </c>
      <c r="D262" s="202">
        <f>15+[1]!STEPLOAD(5)</f>
        <v>20</v>
      </c>
      <c r="E262" s="183">
        <f t="shared" si="33"/>
        <v>40.795472796883089</v>
      </c>
      <c r="F262" s="183">
        <f t="shared" si="34"/>
        <v>0.5</v>
      </c>
      <c r="G262" s="183">
        <f>5</f>
        <v>5</v>
      </c>
      <c r="H262" s="183">
        <f t="shared" si="32"/>
        <v>48.360572138584715</v>
      </c>
      <c r="I262" s="183">
        <f t="shared" si="35"/>
        <v>0.9</v>
      </c>
      <c r="J262" s="183">
        <f>1</f>
        <v>1</v>
      </c>
      <c r="K262" s="183">
        <f t="shared" si="36"/>
        <v>4.1870000000000003</v>
      </c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68"/>
      <c r="AD262" s="19"/>
      <c r="AE262" s="184"/>
      <c r="AF262" s="183">
        <f t="shared" si="37"/>
        <v>-5.162348005018913E-4</v>
      </c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68"/>
      <c r="AQ262" s="168"/>
      <c r="AR262" s="182"/>
      <c r="AS262" s="183">
        <f t="shared" si="29"/>
        <v>-1.348125280514978E-5</v>
      </c>
      <c r="AT262" s="183">
        <f>[1]!LIM(AT261+Mode*r0*((1+IntegrationStep/2/Ti+Td/IntegrationStep)*AS262-(1-IntegrationStep/2/Ti+2*Td/IntegrationStep)*AS261+Td/IntegrationStep*AS260))</f>
        <v>0.40300476782153927</v>
      </c>
      <c r="AU262" s="183">
        <f t="shared" si="30"/>
        <v>40.794124671602574</v>
      </c>
      <c r="AW262" s="51"/>
      <c r="AX262" s="51"/>
      <c r="AY262" s="51"/>
      <c r="AZ262" s="51"/>
    </row>
    <row r="263" spans="1:52" s="158" customFormat="1" ht="15" customHeight="1" x14ac:dyDescent="0.3">
      <c r="A263" s="19"/>
      <c r="B263" s="182"/>
      <c r="C263" s="183">
        <f t="shared" si="31"/>
        <v>25.200000000000088</v>
      </c>
      <c r="D263" s="202">
        <f>15+[1]!STEPLOAD(5)</f>
        <v>20</v>
      </c>
      <c r="E263" s="183">
        <f t="shared" si="33"/>
        <v>40.795421173403042</v>
      </c>
      <c r="F263" s="183">
        <f t="shared" si="34"/>
        <v>0.5</v>
      </c>
      <c r="G263" s="183">
        <f>5</f>
        <v>5</v>
      </c>
      <c r="H263" s="183">
        <f t="shared" si="32"/>
        <v>48.360906320132337</v>
      </c>
      <c r="I263" s="183">
        <f t="shared" si="35"/>
        <v>0.9</v>
      </c>
      <c r="J263" s="183">
        <f>1</f>
        <v>1</v>
      </c>
      <c r="K263" s="183">
        <f t="shared" si="36"/>
        <v>4.1870000000000003</v>
      </c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68"/>
      <c r="AD263" s="19"/>
      <c r="AE263" s="184"/>
      <c r="AF263" s="183">
        <f t="shared" si="37"/>
        <v>-4.9670591832651212E-4</v>
      </c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68"/>
      <c r="AQ263" s="168"/>
      <c r="AR263" s="182"/>
      <c r="AS263" s="183">
        <f t="shared" si="29"/>
        <v>-1.2965018004678086E-5</v>
      </c>
      <c r="AT263" s="183">
        <f>[1]!LIM(AT262+Mode*r0*((1+IntegrationStep/2/Ti+Td/IntegrationStep)*AS263-(1-IntegrationStep/2/Ti+2*Td/IntegrationStep)*AS262+Td/IntegrationStep*AS261))</f>
        <v>0.4030075526677695</v>
      </c>
      <c r="AU263" s="183">
        <f t="shared" si="30"/>
        <v>40.794124671602574</v>
      </c>
      <c r="AW263" s="51"/>
      <c r="AX263" s="51"/>
      <c r="AY263" s="51"/>
      <c r="AZ263" s="51"/>
    </row>
    <row r="264" spans="1:52" s="158" customFormat="1" ht="15" customHeight="1" x14ac:dyDescent="0.3">
      <c r="A264" s="19"/>
      <c r="B264" s="182"/>
      <c r="C264" s="183">
        <f t="shared" si="31"/>
        <v>25.30000000000009</v>
      </c>
      <c r="D264" s="202">
        <f>15+[1]!STEPLOAD(5)</f>
        <v>20</v>
      </c>
      <c r="E264" s="183">
        <f t="shared" si="33"/>
        <v>40.795371502811207</v>
      </c>
      <c r="F264" s="183">
        <f t="shared" si="34"/>
        <v>0.5</v>
      </c>
      <c r="G264" s="183">
        <f>5</f>
        <v>5</v>
      </c>
      <c r="H264" s="183">
        <f t="shared" si="32"/>
        <v>48.36122814085833</v>
      </c>
      <c r="I264" s="183">
        <f t="shared" si="35"/>
        <v>0.9</v>
      </c>
      <c r="J264" s="183">
        <f>1</f>
        <v>1</v>
      </c>
      <c r="K264" s="183">
        <f t="shared" si="36"/>
        <v>4.1870000000000003</v>
      </c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68"/>
      <c r="AD264" s="19"/>
      <c r="AE264" s="184"/>
      <c r="AF264" s="183">
        <f t="shared" si="37"/>
        <v>-4.7790371926303976E-4</v>
      </c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68"/>
      <c r="AQ264" s="168"/>
      <c r="AR264" s="182"/>
      <c r="AS264" s="183">
        <f t="shared" si="29"/>
        <v>-1.2468312086326705E-5</v>
      </c>
      <c r="AT264" s="183">
        <f>[1]!LIM(AT263+Mode*r0*((1+IntegrationStep/2/Ti+Td/IntegrationStep)*AS264-(1-IntegrationStep/2/Ti+2*Td/IntegrationStep)*AS263+Td/IntegrationStep*AS262))</f>
        <v>0.40301023450715273</v>
      </c>
      <c r="AU264" s="183">
        <f t="shared" si="30"/>
        <v>40.794124671602574</v>
      </c>
      <c r="AW264" s="51"/>
      <c r="AX264" s="51"/>
      <c r="AY264" s="51"/>
      <c r="AZ264" s="51"/>
    </row>
    <row r="265" spans="1:52" s="158" customFormat="1" ht="15" customHeight="1" x14ac:dyDescent="0.3">
      <c r="A265" s="19"/>
      <c r="B265" s="182"/>
      <c r="C265" s="183">
        <f t="shared" si="31"/>
        <v>25.400000000000091</v>
      </c>
      <c r="D265" s="202">
        <f>15+[1]!STEPLOAD(5)</f>
        <v>20</v>
      </c>
      <c r="E265" s="183">
        <f t="shared" si="33"/>
        <v>40.795323712439284</v>
      </c>
      <c r="F265" s="183">
        <f t="shared" si="34"/>
        <v>0.5</v>
      </c>
      <c r="G265" s="183">
        <f>5</f>
        <v>5</v>
      </c>
      <c r="H265" s="183">
        <f t="shared" si="32"/>
        <v>48.361538046342737</v>
      </c>
      <c r="I265" s="183">
        <f t="shared" si="35"/>
        <v>0.9</v>
      </c>
      <c r="J265" s="183">
        <f>1</f>
        <v>1</v>
      </c>
      <c r="K265" s="183">
        <f t="shared" si="36"/>
        <v>4.1870000000000003</v>
      </c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68"/>
      <c r="AD265" s="19"/>
      <c r="AE265" s="184"/>
      <c r="AF265" s="183">
        <f t="shared" si="37"/>
        <v>-4.5980178090143653E-4</v>
      </c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68"/>
      <c r="AQ265" s="168"/>
      <c r="AR265" s="182"/>
      <c r="AS265" s="183">
        <f t="shared" si="29"/>
        <v>-1.1990408367097416E-5</v>
      </c>
      <c r="AT265" s="183">
        <f>[1]!LIM(AT264+Mode*r0*((1+IntegrationStep/2/Ti+Td/IntegrationStep)*AS265-(1-IntegrationStep/2/Ti+2*Td/IntegrationStep)*AS264+Td/IntegrationStep*AS263))</f>
        <v>0.40301281705285613</v>
      </c>
      <c r="AU265" s="183">
        <f t="shared" si="30"/>
        <v>40.794124671602574</v>
      </c>
      <c r="AW265" s="51"/>
      <c r="AX265" s="51"/>
      <c r="AY265" s="51"/>
      <c r="AZ265" s="51"/>
    </row>
    <row r="266" spans="1:52" s="158" customFormat="1" ht="15" customHeight="1" x14ac:dyDescent="0.3">
      <c r="A266" s="19"/>
      <c r="B266" s="182"/>
      <c r="C266" s="183">
        <f t="shared" si="31"/>
        <v>25.500000000000092</v>
      </c>
      <c r="D266" s="202">
        <f>15+[1]!STEPLOAD(5)</f>
        <v>20</v>
      </c>
      <c r="E266" s="183">
        <f t="shared" si="33"/>
        <v>40.795277732261191</v>
      </c>
      <c r="F266" s="183">
        <f t="shared" si="34"/>
        <v>0.5</v>
      </c>
      <c r="G266" s="183">
        <f>5</f>
        <v>5</v>
      </c>
      <c r="H266" s="183">
        <f t="shared" si="32"/>
        <v>48.361836466711971</v>
      </c>
      <c r="I266" s="183">
        <f t="shared" si="35"/>
        <v>0.9</v>
      </c>
      <c r="J266" s="183">
        <f>1</f>
        <v>1</v>
      </c>
      <c r="K266" s="183">
        <f t="shared" si="36"/>
        <v>4.1870000000000003</v>
      </c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68"/>
      <c r="AD266" s="19"/>
      <c r="AE266" s="184"/>
      <c r="AF266" s="183">
        <f t="shared" si="37"/>
        <v>-4.4237460941198847E-4</v>
      </c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68"/>
      <c r="AQ266" s="168"/>
      <c r="AR266" s="182"/>
      <c r="AS266" s="183">
        <f t="shared" si="29"/>
        <v>-1.1530606586163118E-5</v>
      </c>
      <c r="AT266" s="183">
        <f>[1]!LIM(AT265+Mode*r0*((1+IntegrationStep/2/Ti+Td/IntegrationStep)*AS266-(1-IntegrationStep/2/Ti+2*Td/IntegrationStep)*AS265+Td/IntegrationStep*AS264))</f>
        <v>0.40301530388926643</v>
      </c>
      <c r="AU266" s="183">
        <f t="shared" si="30"/>
        <v>40.794124671602574</v>
      </c>
      <c r="AW266" s="51"/>
      <c r="AX266" s="51"/>
      <c r="AY266" s="51"/>
      <c r="AZ266" s="51"/>
    </row>
    <row r="267" spans="1:52" s="158" customFormat="1" ht="15" customHeight="1" x14ac:dyDescent="0.3">
      <c r="A267" s="19"/>
      <c r="B267" s="182"/>
      <c r="C267" s="183">
        <f t="shared" si="31"/>
        <v>25.600000000000094</v>
      </c>
      <c r="D267" s="202">
        <f>15+[1]!STEPLOAD(5)</f>
        <v>20</v>
      </c>
      <c r="E267" s="183">
        <f t="shared" si="33"/>
        <v>40.79523349480025</v>
      </c>
      <c r="F267" s="183">
        <f t="shared" si="34"/>
        <v>0.5</v>
      </c>
      <c r="G267" s="183">
        <f>5</f>
        <v>5</v>
      </c>
      <c r="H267" s="183">
        <f t="shared" si="32"/>
        <v>48.362123817141239</v>
      </c>
      <c r="I267" s="183">
        <f t="shared" si="35"/>
        <v>0.9</v>
      </c>
      <c r="J267" s="183">
        <f>1</f>
        <v>1</v>
      </c>
      <c r="K267" s="183">
        <f t="shared" si="36"/>
        <v>4.1870000000000003</v>
      </c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68"/>
      <c r="AD267" s="19"/>
      <c r="AE267" s="184"/>
      <c r="AF267" s="183">
        <f t="shared" si="37"/>
        <v>-4.2559760865534813E-4</v>
      </c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68"/>
      <c r="AQ267" s="168"/>
      <c r="AR267" s="182"/>
      <c r="AS267" s="183">
        <f t="shared" ref="AS267:AS330" si="38">(AU267-E267)/(MeasuredVariableHigher-MeasuredVariableLower)</f>
        <v>-1.1088231976756902E-5</v>
      </c>
      <c r="AT267" s="183">
        <f>[1]!LIM(AT266+Mode*r0*((1+IntegrationStep/2/Ti+Td/IntegrationStep)*AS267-(1-IntegrationStep/2/Ti+2*Td/IntegrationStep)*AS266+Td/IntegrationStep*AS265))</f>
        <v>0.40301769847617697</v>
      </c>
      <c r="AU267" s="183">
        <f t="shared" ref="AU267:AU330" si="39">SetPoint</f>
        <v>40.794124671602574</v>
      </c>
      <c r="AW267" s="51"/>
      <c r="AX267" s="51"/>
      <c r="AY267" s="51"/>
      <c r="AZ267" s="51"/>
    </row>
    <row r="268" spans="1:52" s="158" customFormat="1" ht="15" customHeight="1" x14ac:dyDescent="0.3">
      <c r="A268" s="19"/>
      <c r="B268" s="182"/>
      <c r="C268" s="183">
        <f t="shared" ref="C268:C331" si="40">C267+IntegrationStep</f>
        <v>25.700000000000095</v>
      </c>
      <c r="D268" s="202">
        <f>15+[1]!STEPLOAD(5)</f>
        <v>20</v>
      </c>
      <c r="E268" s="183">
        <f t="shared" si="33"/>
        <v>40.795190935039386</v>
      </c>
      <c r="F268" s="183">
        <f t="shared" si="34"/>
        <v>0.5</v>
      </c>
      <c r="G268" s="183">
        <f>5</f>
        <v>5</v>
      </c>
      <c r="H268" s="183">
        <f t="shared" ref="H268:H331" si="41">ManipulatedVariableHigher*AT268</f>
        <v>48.362400498344023</v>
      </c>
      <c r="I268" s="183">
        <f t="shared" si="35"/>
        <v>0.9</v>
      </c>
      <c r="J268" s="183">
        <f>1</f>
        <v>1</v>
      </c>
      <c r="K268" s="183">
        <f t="shared" si="36"/>
        <v>4.1870000000000003</v>
      </c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68"/>
      <c r="AD268" s="19"/>
      <c r="AE268" s="184"/>
      <c r="AF268" s="183">
        <f t="shared" si="37"/>
        <v>-4.0944705017142979E-4</v>
      </c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68"/>
      <c r="AQ268" s="168"/>
      <c r="AR268" s="182"/>
      <c r="AS268" s="183">
        <f t="shared" si="38"/>
        <v>-1.0662634368117097E-5</v>
      </c>
      <c r="AT268" s="183">
        <f>[1]!LIM(AT267+Mode*r0*((1+IntegrationStep/2/Ti+Td/IntegrationStep)*AS268-(1-IntegrationStep/2/Ti+2*Td/IntegrationStep)*AS267+Td/IntegrationStep*AS266))</f>
        <v>0.40302000415286687</v>
      </c>
      <c r="AU268" s="183">
        <f t="shared" si="39"/>
        <v>40.794124671602574</v>
      </c>
      <c r="AW268" s="51"/>
      <c r="AX268" s="51"/>
      <c r="AY268" s="51"/>
      <c r="AZ268" s="51"/>
    </row>
    <row r="269" spans="1:52" s="158" customFormat="1" ht="15" customHeight="1" x14ac:dyDescent="0.3">
      <c r="A269" s="19"/>
      <c r="B269" s="182"/>
      <c r="C269" s="183">
        <f t="shared" si="40"/>
        <v>25.800000000000097</v>
      </c>
      <c r="D269" s="202">
        <f>15+[1]!STEPLOAD(5)</f>
        <v>20</v>
      </c>
      <c r="E269" s="183">
        <f t="shared" ref="E269:E332" si="42">E268+(C269-C268)*AF268</f>
        <v>40.795149990334366</v>
      </c>
      <c r="F269" s="183">
        <f t="shared" ref="F269:F332" si="43">0.5</f>
        <v>0.5</v>
      </c>
      <c r="G269" s="183">
        <f>5</f>
        <v>5</v>
      </c>
      <c r="H269" s="183">
        <f t="shared" si="41"/>
        <v>48.362666897046452</v>
      </c>
      <c r="I269" s="183">
        <f t="shared" ref="I269:I332" si="44">0.9</f>
        <v>0.9</v>
      </c>
      <c r="J269" s="183">
        <f>1</f>
        <v>1</v>
      </c>
      <c r="K269" s="183">
        <f t="shared" ref="K269:K332" si="45">4.187</f>
        <v>4.1870000000000003</v>
      </c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68"/>
      <c r="AD269" s="19"/>
      <c r="AE269" s="184"/>
      <c r="AF269" s="183">
        <f t="shared" ref="AF269:AF332" si="46">F269/G269*(D269-E269)+H269*I269/G269/J269/K269</f>
        <v>-3.9390004409778356E-4</v>
      </c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68"/>
      <c r="AQ269" s="168"/>
      <c r="AR269" s="182"/>
      <c r="AS269" s="183">
        <f t="shared" si="38"/>
        <v>-1.025318731791458E-5</v>
      </c>
      <c r="AT269" s="183">
        <f>[1]!LIM(AT268+Mode*r0*((1+IntegrationStep/2/Ti+Td/IntegrationStep)*AS269-(1-IntegrationStep/2/Ti+2*Td/IntegrationStep)*AS268+Td/IntegrationStep*AS267))</f>
        <v>0.4030222241420538</v>
      </c>
      <c r="AU269" s="183">
        <f t="shared" si="39"/>
        <v>40.794124671602574</v>
      </c>
      <c r="AW269" s="51"/>
      <c r="AX269" s="51"/>
      <c r="AY269" s="51"/>
      <c r="AZ269" s="51"/>
    </row>
    <row r="270" spans="1:52" s="158" customFormat="1" ht="15" customHeight="1" x14ac:dyDescent="0.3">
      <c r="A270" s="19"/>
      <c r="B270" s="182"/>
      <c r="C270" s="183">
        <f t="shared" si="40"/>
        <v>25.900000000000098</v>
      </c>
      <c r="D270" s="202">
        <f>15+[1]!STEPLOAD(5)</f>
        <v>20</v>
      </c>
      <c r="E270" s="183">
        <f t="shared" si="42"/>
        <v>40.795110600329956</v>
      </c>
      <c r="F270" s="183">
        <f t="shared" si="43"/>
        <v>0.5</v>
      </c>
      <c r="G270" s="183">
        <f>5</f>
        <v>5</v>
      </c>
      <c r="H270" s="183">
        <f t="shared" si="41"/>
        <v>48.362923386447527</v>
      </c>
      <c r="I270" s="183">
        <f t="shared" si="44"/>
        <v>0.9</v>
      </c>
      <c r="J270" s="183">
        <f>1</f>
        <v>1</v>
      </c>
      <c r="K270" s="183">
        <f t="shared" si="45"/>
        <v>4.1870000000000003</v>
      </c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68"/>
      <c r="AD270" s="19"/>
      <c r="AE270" s="184"/>
      <c r="AF270" s="183">
        <f t="shared" si="46"/>
        <v>-3.789345110098985E-4</v>
      </c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68"/>
      <c r="AQ270" s="168"/>
      <c r="AR270" s="182"/>
      <c r="AS270" s="183">
        <f t="shared" si="38"/>
        <v>-9.8592872738123568E-6</v>
      </c>
      <c r="AT270" s="183">
        <f>[1]!LIM(AT269+Mode*r0*((1+IntegrationStep/2/Ti+Td/IntegrationStep)*AS270-(1-IntegrationStep/2/Ti+2*Td/IntegrationStep)*AS269+Td/IntegrationStep*AS268))</f>
        <v>0.40302436155372939</v>
      </c>
      <c r="AU270" s="183">
        <f t="shared" si="39"/>
        <v>40.794124671602574</v>
      </c>
      <c r="AW270" s="51"/>
      <c r="AX270" s="51"/>
      <c r="AY270" s="51"/>
      <c r="AZ270" s="51"/>
    </row>
    <row r="271" spans="1:52" s="158" customFormat="1" ht="15" customHeight="1" x14ac:dyDescent="0.3">
      <c r="A271" s="19"/>
      <c r="B271" s="182"/>
      <c r="C271" s="183">
        <f t="shared" si="40"/>
        <v>26.000000000000099</v>
      </c>
      <c r="D271" s="202">
        <f>15+[1]!STEPLOAD(5)</f>
        <v>20</v>
      </c>
      <c r="E271" s="183">
        <f t="shared" si="42"/>
        <v>40.795072706878855</v>
      </c>
      <c r="F271" s="183">
        <f t="shared" si="43"/>
        <v>0.5</v>
      </c>
      <c r="G271" s="183">
        <f>5</f>
        <v>5</v>
      </c>
      <c r="H271" s="183">
        <f t="shared" si="41"/>
        <v>48.363170326666513</v>
      </c>
      <c r="I271" s="183">
        <f t="shared" si="44"/>
        <v>0.9</v>
      </c>
      <c r="J271" s="183">
        <f>1</f>
        <v>1</v>
      </c>
      <c r="K271" s="183">
        <f t="shared" si="45"/>
        <v>4.1870000000000003</v>
      </c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68"/>
      <c r="AD271" s="19"/>
      <c r="AE271" s="184"/>
      <c r="AF271" s="183">
        <f t="shared" si="46"/>
        <v>-3.645291545746332E-4</v>
      </c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68"/>
      <c r="AQ271" s="168"/>
      <c r="AR271" s="182"/>
      <c r="AS271" s="183">
        <f t="shared" si="38"/>
        <v>-9.4803527628073421E-6</v>
      </c>
      <c r="AT271" s="183">
        <f>[1]!LIM(AT270+Mode*r0*((1+IntegrationStep/2/Ti+Td/IntegrationStep)*AS271-(1-IntegrationStep/2/Ti+2*Td/IntegrationStep)*AS270+Td/IntegrationStep*AS269))</f>
        <v>0.40302641938888761</v>
      </c>
      <c r="AU271" s="183">
        <f t="shared" si="39"/>
        <v>40.794124671602574</v>
      </c>
      <c r="AW271" s="51"/>
      <c r="AX271" s="51"/>
      <c r="AY271" s="51"/>
      <c r="AZ271" s="51"/>
    </row>
    <row r="272" spans="1:52" s="158" customFormat="1" ht="15" customHeight="1" x14ac:dyDescent="0.3">
      <c r="A272" s="19"/>
      <c r="B272" s="182"/>
      <c r="C272" s="183">
        <f t="shared" si="40"/>
        <v>26.100000000000101</v>
      </c>
      <c r="D272" s="202">
        <f>15+[1]!STEPLOAD(5)</f>
        <v>20</v>
      </c>
      <c r="E272" s="183">
        <f t="shared" si="42"/>
        <v>40.795036253963396</v>
      </c>
      <c r="F272" s="183">
        <f t="shared" si="43"/>
        <v>0.5</v>
      </c>
      <c r="G272" s="183">
        <f>5</f>
        <v>5</v>
      </c>
      <c r="H272" s="183">
        <f t="shared" si="41"/>
        <v>48.363408065176436</v>
      </c>
      <c r="I272" s="183">
        <f t="shared" si="44"/>
        <v>0.9</v>
      </c>
      <c r="J272" s="183">
        <f>1</f>
        <v>1</v>
      </c>
      <c r="K272" s="183">
        <f t="shared" si="45"/>
        <v>4.1870000000000003</v>
      </c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68"/>
      <c r="AD272" s="19"/>
      <c r="AE272" s="184"/>
      <c r="AF272" s="183">
        <f t="shared" si="46"/>
        <v>-3.5066343508827202E-4</v>
      </c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68"/>
      <c r="AQ272" s="168"/>
      <c r="AR272" s="182"/>
      <c r="AS272" s="183">
        <f t="shared" si="38"/>
        <v>-9.1158236082122818E-6</v>
      </c>
      <c r="AT272" s="183">
        <f>[1]!LIM(AT271+Mode*r0*((1+IntegrationStep/2/Ti+Td/IntegrationStep)*AS272-(1-IntegrationStep/2/Ti+2*Td/IntegrationStep)*AS271+Td/IntegrationStep*AS270))</f>
        <v>0.40302840054313699</v>
      </c>
      <c r="AU272" s="183">
        <f t="shared" si="39"/>
        <v>40.794124671602574</v>
      </c>
      <c r="AW272" s="51"/>
      <c r="AX272" s="51"/>
      <c r="AY272" s="51"/>
      <c r="AZ272" s="51"/>
    </row>
    <row r="273" spans="1:52" s="158" customFormat="1" ht="15" customHeight="1" x14ac:dyDescent="0.3">
      <c r="A273" s="19"/>
      <c r="B273" s="182"/>
      <c r="C273" s="183">
        <f t="shared" si="40"/>
        <v>26.200000000000102</v>
      </c>
      <c r="D273" s="202">
        <f>15+[1]!STEPLOAD(5)</f>
        <v>20</v>
      </c>
      <c r="E273" s="183">
        <f t="shared" si="42"/>
        <v>40.795001187619889</v>
      </c>
      <c r="F273" s="183">
        <f t="shared" si="43"/>
        <v>0.5</v>
      </c>
      <c r="G273" s="183">
        <f>5</f>
        <v>5</v>
      </c>
      <c r="H273" s="183">
        <f t="shared" si="41"/>
        <v>48.363636937224484</v>
      </c>
      <c r="I273" s="183">
        <f t="shared" si="44"/>
        <v>0.9</v>
      </c>
      <c r="J273" s="183">
        <f>1</f>
        <v>1</v>
      </c>
      <c r="K273" s="183">
        <f t="shared" si="45"/>
        <v>4.1870000000000003</v>
      </c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68"/>
      <c r="AD273" s="19"/>
      <c r="AE273" s="184"/>
      <c r="AF273" s="183">
        <f t="shared" si="46"/>
        <v>-3.3731754383614643E-4</v>
      </c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68"/>
      <c r="AQ273" s="168"/>
      <c r="AR273" s="182"/>
      <c r="AS273" s="183">
        <f t="shared" si="38"/>
        <v>-8.7651601731408842E-6</v>
      </c>
      <c r="AT273" s="183">
        <f>[1]!LIM(AT272+Mode*r0*((1+IntegrationStep/2/Ti+Td/IntegrationStep)*AS273-(1-IntegrationStep/2/Ti+2*Td/IntegrationStep)*AS272+Td/IntegrationStep*AS271))</f>
        <v>0.40303030781020405</v>
      </c>
      <c r="AU273" s="183">
        <f t="shared" si="39"/>
        <v>40.794124671602574</v>
      </c>
      <c r="AW273" s="51"/>
      <c r="AX273" s="51"/>
      <c r="AY273" s="51"/>
      <c r="AZ273" s="51"/>
    </row>
    <row r="274" spans="1:52" s="158" customFormat="1" ht="15" customHeight="1" x14ac:dyDescent="0.3">
      <c r="A274" s="19"/>
      <c r="B274" s="182"/>
      <c r="C274" s="183">
        <f t="shared" si="40"/>
        <v>26.300000000000104</v>
      </c>
      <c r="D274" s="202">
        <f>15+[1]!STEPLOAD(5)</f>
        <v>20</v>
      </c>
      <c r="E274" s="183">
        <f t="shared" si="42"/>
        <v>40.794967455865503</v>
      </c>
      <c r="F274" s="183">
        <f t="shared" si="43"/>
        <v>0.5</v>
      </c>
      <c r="G274" s="183">
        <f>5</f>
        <v>5</v>
      </c>
      <c r="H274" s="183">
        <f t="shared" si="41"/>
        <v>48.363857266240366</v>
      </c>
      <c r="I274" s="183">
        <f t="shared" si="44"/>
        <v>0.9</v>
      </c>
      <c r="J274" s="183">
        <f>1</f>
        <v>1</v>
      </c>
      <c r="K274" s="183">
        <f t="shared" si="45"/>
        <v>4.1870000000000003</v>
      </c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68"/>
      <c r="AD274" s="19"/>
      <c r="AE274" s="184"/>
      <c r="AF274" s="183">
        <f t="shared" si="46"/>
        <v>-3.2447237822363917E-4</v>
      </c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68"/>
      <c r="AQ274" s="168"/>
      <c r="AR274" s="182"/>
      <c r="AS274" s="183">
        <f t="shared" si="38"/>
        <v>-8.4278426292883075E-6</v>
      </c>
      <c r="AT274" s="183">
        <f>[1]!LIM(AT273+Mode*r0*((1+IntegrationStep/2/Ti+Td/IntegrationStep)*AS274-(1-IntegrationStep/2/Ti+2*Td/IntegrationStep)*AS273+Td/IntegrationStep*AS272))</f>
        <v>0.40303214388533637</v>
      </c>
      <c r="AU274" s="183">
        <f t="shared" si="39"/>
        <v>40.794124671602574</v>
      </c>
      <c r="AW274" s="51"/>
      <c r="AX274" s="51"/>
      <c r="AY274" s="51"/>
      <c r="AZ274" s="51"/>
    </row>
    <row r="275" spans="1:52" s="158" customFormat="1" ht="15" customHeight="1" x14ac:dyDescent="0.3">
      <c r="A275" s="19"/>
      <c r="B275" s="182"/>
      <c r="C275" s="183">
        <f t="shared" si="40"/>
        <v>26.400000000000105</v>
      </c>
      <c r="D275" s="202">
        <f>15+[1]!STEPLOAD(5)</f>
        <v>20</v>
      </c>
      <c r="E275" s="183">
        <f t="shared" si="42"/>
        <v>40.794935008627682</v>
      </c>
      <c r="F275" s="183">
        <f t="shared" si="43"/>
        <v>0.5</v>
      </c>
      <c r="G275" s="183">
        <f>5</f>
        <v>5</v>
      </c>
      <c r="H275" s="183">
        <f t="shared" si="41"/>
        <v>48.364069364231334</v>
      </c>
      <c r="I275" s="183">
        <f t="shared" si="44"/>
        <v>0.9</v>
      </c>
      <c r="J275" s="183">
        <f>1</f>
        <v>1</v>
      </c>
      <c r="K275" s="183">
        <f t="shared" si="45"/>
        <v>4.1870000000000003</v>
      </c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68"/>
      <c r="AD275" s="19"/>
      <c r="AE275" s="184"/>
      <c r="AF275" s="183">
        <f t="shared" si="46"/>
        <v>-3.1210951773852358E-4</v>
      </c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68"/>
      <c r="AQ275" s="168"/>
      <c r="AR275" s="182"/>
      <c r="AS275" s="183">
        <f t="shared" si="38"/>
        <v>-8.1033702510779897E-6</v>
      </c>
      <c r="AT275" s="183">
        <f>[1]!LIM(AT274+Mode*r0*((1+IntegrationStep/2/Ti+Td/IntegrationStep)*AS275-(1-IntegrationStep/2/Ti+2*Td/IntegrationStep)*AS274+Td/IntegrationStep*AS273))</f>
        <v>0.40303391136859446</v>
      </c>
      <c r="AU275" s="183">
        <f t="shared" si="39"/>
        <v>40.794124671602574</v>
      </c>
      <c r="AW275" s="51"/>
      <c r="AX275" s="51"/>
      <c r="AY275" s="51"/>
      <c r="AZ275" s="51"/>
    </row>
    <row r="276" spans="1:52" s="158" customFormat="1" ht="15" customHeight="1" x14ac:dyDescent="0.3">
      <c r="A276" s="19"/>
      <c r="B276" s="182"/>
      <c r="C276" s="183">
        <f t="shared" si="40"/>
        <v>26.500000000000107</v>
      </c>
      <c r="D276" s="202">
        <f>15+[1]!STEPLOAD(5)</f>
        <v>20</v>
      </c>
      <c r="E276" s="183">
        <f t="shared" si="42"/>
        <v>40.794903797675907</v>
      </c>
      <c r="F276" s="183">
        <f t="shared" si="43"/>
        <v>0.5</v>
      </c>
      <c r="G276" s="183">
        <f>5</f>
        <v>5</v>
      </c>
      <c r="H276" s="183">
        <f t="shared" si="41"/>
        <v>48.364273532166131</v>
      </c>
      <c r="I276" s="183">
        <f t="shared" si="44"/>
        <v>0.9</v>
      </c>
      <c r="J276" s="183">
        <f>1</f>
        <v>1</v>
      </c>
      <c r="K276" s="183">
        <f t="shared" si="45"/>
        <v>4.1870000000000003</v>
      </c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68"/>
      <c r="AD276" s="19"/>
      <c r="AE276" s="184"/>
      <c r="AF276" s="183">
        <f t="shared" si="46"/>
        <v>-3.0021120062118101E-4</v>
      </c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68"/>
      <c r="AQ276" s="168"/>
      <c r="AR276" s="182"/>
      <c r="AS276" s="183">
        <f t="shared" si="38"/>
        <v>-7.7912607333274765E-6</v>
      </c>
      <c r="AT276" s="183">
        <f>[1]!LIM(AT275+Mode*r0*((1+IntegrationStep/2/Ti+Td/IntegrationStep)*AS276-(1-IntegrationStep/2/Ti+2*Td/IntegrationStep)*AS275+Td/IntegrationStep*AS274))</f>
        <v>0.40303561276805111</v>
      </c>
      <c r="AU276" s="183">
        <f t="shared" si="39"/>
        <v>40.794124671602574</v>
      </c>
      <c r="AW276" s="51"/>
      <c r="AX276" s="51"/>
      <c r="AY276" s="51"/>
      <c r="AZ276" s="51"/>
    </row>
    <row r="277" spans="1:52" s="158" customFormat="1" ht="15" customHeight="1" x14ac:dyDescent="0.3">
      <c r="A277" s="19"/>
      <c r="B277" s="182"/>
      <c r="C277" s="183">
        <f t="shared" si="40"/>
        <v>26.600000000000108</v>
      </c>
      <c r="D277" s="202">
        <f>15+[1]!STEPLOAD(5)</f>
        <v>20</v>
      </c>
      <c r="E277" s="183">
        <f t="shared" si="42"/>
        <v>40.794873776555846</v>
      </c>
      <c r="F277" s="183">
        <f t="shared" si="43"/>
        <v>0.5</v>
      </c>
      <c r="G277" s="183">
        <f>5</f>
        <v>5</v>
      </c>
      <c r="H277" s="183">
        <f t="shared" si="41"/>
        <v>48.364470060346243</v>
      </c>
      <c r="I277" s="183">
        <f t="shared" si="44"/>
        <v>0.9</v>
      </c>
      <c r="J277" s="183">
        <f>1</f>
        <v>1</v>
      </c>
      <c r="K277" s="183">
        <f t="shared" si="45"/>
        <v>4.1870000000000003</v>
      </c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68"/>
      <c r="AD277" s="19"/>
      <c r="AE277" s="184"/>
      <c r="AF277" s="183">
        <f t="shared" si="46"/>
        <v>-2.8876030131641528E-4</v>
      </c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68"/>
      <c r="AQ277" s="168"/>
      <c r="AR277" s="182"/>
      <c r="AS277" s="183">
        <f t="shared" si="38"/>
        <v>-7.4910495327173976E-6</v>
      </c>
      <c r="AT277" s="183">
        <f>[1]!LIM(AT276+Mode*r0*((1+IntegrationStep/2/Ti+Td/IntegrationStep)*AS277-(1-IntegrationStep/2/Ti+2*Td/IntegrationStep)*AS276+Td/IntegrationStep*AS275))</f>
        <v>0.40303725050288536</v>
      </c>
      <c r="AU277" s="183">
        <f t="shared" si="39"/>
        <v>40.794124671602574</v>
      </c>
      <c r="AW277" s="51"/>
      <c r="AX277" s="51"/>
      <c r="AY277" s="51"/>
      <c r="AZ277" s="51"/>
    </row>
    <row r="278" spans="1:52" s="158" customFormat="1" ht="15" customHeight="1" x14ac:dyDescent="0.3">
      <c r="A278" s="19"/>
      <c r="B278" s="182"/>
      <c r="C278" s="183">
        <f t="shared" si="40"/>
        <v>26.700000000000109</v>
      </c>
      <c r="D278" s="202">
        <f>15+[1]!STEPLOAD(5)</f>
        <v>20</v>
      </c>
      <c r="E278" s="183">
        <f t="shared" si="42"/>
        <v>40.794844900525717</v>
      </c>
      <c r="F278" s="183">
        <f t="shared" si="43"/>
        <v>0.5</v>
      </c>
      <c r="G278" s="183">
        <f>5</f>
        <v>5</v>
      </c>
      <c r="H278" s="183">
        <f t="shared" si="41"/>
        <v>48.364659228766371</v>
      </c>
      <c r="I278" s="183">
        <f t="shared" si="44"/>
        <v>0.9</v>
      </c>
      <c r="J278" s="183">
        <f>1</f>
        <v>1</v>
      </c>
      <c r="K278" s="183">
        <f t="shared" si="45"/>
        <v>4.1870000000000003</v>
      </c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68"/>
      <c r="AD278" s="19"/>
      <c r="AE278" s="184"/>
      <c r="AF278" s="183">
        <f t="shared" si="46"/>
        <v>-2.7774030861538179E-4</v>
      </c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68"/>
      <c r="AQ278" s="168"/>
      <c r="AR278" s="182"/>
      <c r="AS278" s="183">
        <f t="shared" si="38"/>
        <v>-7.2022892314294043E-6</v>
      </c>
      <c r="AT278" s="183">
        <f>[1]!LIM(AT277+Mode*r0*((1+IntegrationStep/2/Ti+Td/IntegrationStep)*AS278-(1-IntegrationStep/2/Ti+2*Td/IntegrationStep)*AS277+Td/IntegrationStep*AS276))</f>
        <v>0.40303882690638643</v>
      </c>
      <c r="AU278" s="183">
        <f t="shared" si="39"/>
        <v>40.794124671602574</v>
      </c>
      <c r="AW278" s="51"/>
      <c r="AX278" s="51"/>
      <c r="AY278" s="51"/>
      <c r="AZ278" s="51"/>
    </row>
    <row r="279" spans="1:52" s="158" customFormat="1" ht="15" customHeight="1" x14ac:dyDescent="0.3">
      <c r="A279" s="19"/>
      <c r="B279" s="182"/>
      <c r="C279" s="183">
        <f t="shared" si="40"/>
        <v>26.800000000000111</v>
      </c>
      <c r="D279" s="202">
        <f>15+[1]!STEPLOAD(5)</f>
        <v>20</v>
      </c>
      <c r="E279" s="183">
        <f t="shared" si="42"/>
        <v>40.794817126494856</v>
      </c>
      <c r="F279" s="183">
        <f t="shared" si="43"/>
        <v>0.5</v>
      </c>
      <c r="G279" s="183">
        <f>5</f>
        <v>5</v>
      </c>
      <c r="H279" s="183">
        <f t="shared" si="41"/>
        <v>48.364841307463408</v>
      </c>
      <c r="I279" s="183">
        <f t="shared" si="44"/>
        <v>0.9</v>
      </c>
      <c r="J279" s="183">
        <f>1</f>
        <v>1</v>
      </c>
      <c r="K279" s="183">
        <f t="shared" si="45"/>
        <v>4.1870000000000003</v>
      </c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68"/>
      <c r="AD279" s="19"/>
      <c r="AE279" s="184"/>
      <c r="AF279" s="183">
        <f t="shared" si="46"/>
        <v>-2.6713530450983569E-4</v>
      </c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68"/>
      <c r="AQ279" s="168"/>
      <c r="AR279" s="182"/>
      <c r="AS279" s="183">
        <f t="shared" si="38"/>
        <v>-6.9245489228109135E-6</v>
      </c>
      <c r="AT279" s="183">
        <f>[1]!LIM(AT278+Mode*r0*((1+IntegrationStep/2/Ti+Td/IntegrationStep)*AS279-(1-IntegrationStep/2/Ti+2*Td/IntegrationStep)*AS278+Td/IntegrationStep*AS277))</f>
        <v>0.40304034422886176</v>
      </c>
      <c r="AU279" s="183">
        <f t="shared" si="39"/>
        <v>40.794124671602574</v>
      </c>
      <c r="AW279" s="51"/>
      <c r="AX279" s="51"/>
      <c r="AY279" s="51"/>
      <c r="AZ279" s="51"/>
    </row>
    <row r="280" spans="1:52" s="158" customFormat="1" ht="15" customHeight="1" x14ac:dyDescent="0.3">
      <c r="A280" s="19"/>
      <c r="B280" s="182"/>
      <c r="C280" s="183">
        <f t="shared" si="40"/>
        <v>26.900000000000112</v>
      </c>
      <c r="D280" s="202">
        <f>15+[1]!STEPLOAD(5)</f>
        <v>20</v>
      </c>
      <c r="E280" s="183">
        <f t="shared" si="42"/>
        <v>40.794790412964403</v>
      </c>
      <c r="F280" s="183">
        <f t="shared" si="43"/>
        <v>0.5</v>
      </c>
      <c r="G280" s="183">
        <f>5</f>
        <v>5</v>
      </c>
      <c r="H280" s="183">
        <f t="shared" si="41"/>
        <v>48.365016556854385</v>
      </c>
      <c r="I280" s="183">
        <f t="shared" si="44"/>
        <v>0.9</v>
      </c>
      <c r="J280" s="183">
        <f>1</f>
        <v>1</v>
      </c>
      <c r="K280" s="183">
        <f t="shared" si="45"/>
        <v>4.1870000000000003</v>
      </c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68"/>
      <c r="AD280" s="19"/>
      <c r="AE280" s="184"/>
      <c r="AF280" s="183">
        <f t="shared" si="46"/>
        <v>-2.5692994373249789E-4</v>
      </c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68"/>
      <c r="AQ280" s="168"/>
      <c r="AR280" s="182"/>
      <c r="AS280" s="183">
        <f t="shared" si="38"/>
        <v>-6.657413618285091E-6</v>
      </c>
      <c r="AT280" s="183">
        <f>[1]!LIM(AT279+Mode*r0*((1+IntegrationStep/2/Ti+Td/IntegrationStep)*AS280-(1-IntegrationStep/2/Ti+2*Td/IntegrationStep)*AS279+Td/IntegrationStep*AS278))</f>
        <v>0.40304180464045319</v>
      </c>
      <c r="AU280" s="183">
        <f t="shared" si="39"/>
        <v>40.794124671602574</v>
      </c>
      <c r="AW280" s="51"/>
      <c r="AX280" s="51"/>
      <c r="AY280" s="51"/>
      <c r="AZ280" s="51"/>
    </row>
    <row r="281" spans="1:52" s="158" customFormat="1" ht="15" customHeight="1" x14ac:dyDescent="0.3">
      <c r="A281" s="19"/>
      <c r="B281" s="182"/>
      <c r="C281" s="183">
        <f t="shared" si="40"/>
        <v>27.000000000000114</v>
      </c>
      <c r="D281" s="202">
        <f>15+[1]!STEPLOAD(5)</f>
        <v>20</v>
      </c>
      <c r="E281" s="183">
        <f t="shared" si="42"/>
        <v>40.794764719970033</v>
      </c>
      <c r="F281" s="183">
        <f t="shared" si="43"/>
        <v>0.5</v>
      </c>
      <c r="G281" s="183">
        <f>5</f>
        <v>5</v>
      </c>
      <c r="H281" s="183">
        <f t="shared" si="41"/>
        <v>48.365185228063957</v>
      </c>
      <c r="I281" s="183">
        <f t="shared" si="44"/>
        <v>0.9</v>
      </c>
      <c r="J281" s="183">
        <f>1</f>
        <v>1</v>
      </c>
      <c r="K281" s="183">
        <f t="shared" si="45"/>
        <v>4.1870000000000003</v>
      </c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68"/>
      <c r="AD281" s="19"/>
      <c r="AE281" s="184"/>
      <c r="AF281" s="183">
        <f t="shared" si="46"/>
        <v>-2.4710943394801177E-4</v>
      </c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68"/>
      <c r="AQ281" s="168"/>
      <c r="AR281" s="182"/>
      <c r="AS281" s="183">
        <f t="shared" si="38"/>
        <v>-6.4004836745823468E-6</v>
      </c>
      <c r="AT281" s="183">
        <f>[1]!LIM(AT280+Mode*r0*((1+IntegrationStep/2/Ti+Td/IntegrationStep)*AS281-(1-IntegrationStep/2/Ti+2*Td/IntegrationStep)*AS280+Td/IntegrationStep*AS279))</f>
        <v>0.4030432102338663</v>
      </c>
      <c r="AU281" s="183">
        <f t="shared" si="39"/>
        <v>40.794124671602574</v>
      </c>
      <c r="AW281" s="51"/>
      <c r="AX281" s="51"/>
      <c r="AY281" s="51"/>
      <c r="AZ281" s="51"/>
    </row>
    <row r="282" spans="1:52" s="158" customFormat="1" ht="15" customHeight="1" x14ac:dyDescent="0.3">
      <c r="A282" s="19"/>
      <c r="B282" s="182"/>
      <c r="C282" s="183">
        <f t="shared" si="40"/>
        <v>27.100000000000115</v>
      </c>
      <c r="D282" s="202">
        <f>15+[1]!STEPLOAD(5)</f>
        <v>20</v>
      </c>
      <c r="E282" s="183">
        <f t="shared" si="42"/>
        <v>40.79474000902664</v>
      </c>
      <c r="F282" s="183">
        <f t="shared" si="43"/>
        <v>0.5</v>
      </c>
      <c r="G282" s="183">
        <f>5</f>
        <v>5</v>
      </c>
      <c r="H282" s="183">
        <f t="shared" si="41"/>
        <v>48.365347563241933</v>
      </c>
      <c r="I282" s="183">
        <f t="shared" si="44"/>
        <v>0.9</v>
      </c>
      <c r="J282" s="183">
        <f>1</f>
        <v>1</v>
      </c>
      <c r="K282" s="183">
        <f t="shared" si="45"/>
        <v>4.1870000000000003</v>
      </c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68"/>
      <c r="AD282" s="19"/>
      <c r="AE282" s="184"/>
      <c r="AF282" s="183">
        <f t="shared" si="46"/>
        <v>-2.3765951657672701E-4</v>
      </c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68"/>
      <c r="AQ282" s="168"/>
      <c r="AR282" s="182"/>
      <c r="AS282" s="183">
        <f t="shared" si="38"/>
        <v>-6.1533742406538747E-6</v>
      </c>
      <c r="AT282" s="183">
        <f>[1]!LIM(AT281+Mode*r0*((1+IntegrationStep/2/Ti+Td/IntegrationStep)*AS282-(1-IntegrationStep/2/Ti+2*Td/IntegrationStep)*AS281+Td/IntegrationStep*AS280))</f>
        <v>0.40304456302701613</v>
      </c>
      <c r="AU282" s="183">
        <f t="shared" si="39"/>
        <v>40.794124671602574</v>
      </c>
      <c r="AW282" s="51"/>
      <c r="AX282" s="51"/>
      <c r="AY282" s="51"/>
      <c r="AZ282" s="51"/>
    </row>
    <row r="283" spans="1:52" s="158" customFormat="1" ht="15" customHeight="1" x14ac:dyDescent="0.3">
      <c r="A283" s="19"/>
      <c r="B283" s="182"/>
      <c r="C283" s="183">
        <f t="shared" si="40"/>
        <v>27.200000000000117</v>
      </c>
      <c r="D283" s="202">
        <f>15+[1]!STEPLOAD(5)</f>
        <v>20</v>
      </c>
      <c r="E283" s="183">
        <f t="shared" si="42"/>
        <v>40.79471624307498</v>
      </c>
      <c r="F283" s="183">
        <f t="shared" si="43"/>
        <v>0.5</v>
      </c>
      <c r="G283" s="183">
        <f>5</f>
        <v>5</v>
      </c>
      <c r="H283" s="183">
        <f t="shared" si="41"/>
        <v>48.365503795870112</v>
      </c>
      <c r="I283" s="183">
        <f t="shared" si="44"/>
        <v>0.9</v>
      </c>
      <c r="J283" s="183">
        <f>1</f>
        <v>1</v>
      </c>
      <c r="K283" s="183">
        <f t="shared" si="45"/>
        <v>4.1870000000000003</v>
      </c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68"/>
      <c r="AD283" s="19"/>
      <c r="AE283" s="184"/>
      <c r="AF283" s="183">
        <f t="shared" si="46"/>
        <v>-2.2856644826241279E-4</v>
      </c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68"/>
      <c r="AQ283" s="168"/>
      <c r="AR283" s="182"/>
      <c r="AS283" s="183">
        <f t="shared" si="38"/>
        <v>-5.9157147240540555E-6</v>
      </c>
      <c r="AT283" s="183">
        <f>[1]!LIM(AT282+Mode*r0*((1+IntegrationStep/2/Ti+Td/IntegrationStep)*AS283-(1-IntegrationStep/2/Ti+2*Td/IntegrationStep)*AS282+Td/IntegrationStep*AS281))</f>
        <v>0.40304586496558426</v>
      </c>
      <c r="AU283" s="183">
        <f t="shared" si="39"/>
        <v>40.794124671602574</v>
      </c>
      <c r="AW283" s="51"/>
      <c r="AX283" s="51"/>
      <c r="AY283" s="51"/>
      <c r="AZ283" s="51"/>
    </row>
    <row r="284" spans="1:52" s="158" customFormat="1" ht="15" customHeight="1" x14ac:dyDescent="0.3">
      <c r="A284" s="19"/>
      <c r="B284" s="182"/>
      <c r="C284" s="183">
        <f t="shared" si="40"/>
        <v>27.300000000000118</v>
      </c>
      <c r="D284" s="202">
        <f>15+[1]!STEPLOAD(5)</f>
        <v>20</v>
      </c>
      <c r="E284" s="183">
        <f t="shared" si="42"/>
        <v>40.794693386430154</v>
      </c>
      <c r="F284" s="183">
        <f t="shared" si="43"/>
        <v>0.5</v>
      </c>
      <c r="G284" s="183">
        <f>5</f>
        <v>5</v>
      </c>
      <c r="H284" s="183">
        <f t="shared" si="41"/>
        <v>48.365654151059474</v>
      </c>
      <c r="I284" s="183">
        <f t="shared" si="44"/>
        <v>0.9</v>
      </c>
      <c r="J284" s="183">
        <f>1</f>
        <v>1</v>
      </c>
      <c r="K284" s="183">
        <f t="shared" si="45"/>
        <v>4.1870000000000003</v>
      </c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68"/>
      <c r="AD284" s="19"/>
      <c r="AE284" s="184"/>
      <c r="AF284" s="183">
        <f t="shared" si="46"/>
        <v>-2.1981698294748497E-4</v>
      </c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68"/>
      <c r="AQ284" s="168"/>
      <c r="AR284" s="182"/>
      <c r="AS284" s="183">
        <f t="shared" si="38"/>
        <v>-5.6871482757969716E-6</v>
      </c>
      <c r="AT284" s="183">
        <f>[1]!LIM(AT283+Mode*r0*((1+IntegrationStep/2/Ti+Td/IntegrationStep)*AS284-(1-IntegrationStep/2/Ti+2*Td/IntegrationStep)*AS283+Td/IntegrationStep*AS282))</f>
        <v>0.40304711792549563</v>
      </c>
      <c r="AU284" s="183">
        <f t="shared" si="39"/>
        <v>40.794124671602574</v>
      </c>
      <c r="AW284" s="51"/>
      <c r="AX284" s="51"/>
      <c r="AY284" s="51"/>
      <c r="AZ284" s="51"/>
    </row>
    <row r="285" spans="1:52" s="158" customFormat="1" ht="15" customHeight="1" x14ac:dyDescent="0.3">
      <c r="A285" s="19"/>
      <c r="B285" s="182"/>
      <c r="C285" s="183">
        <f t="shared" si="40"/>
        <v>27.400000000000119</v>
      </c>
      <c r="D285" s="202">
        <f>15+[1]!STEPLOAD(5)</f>
        <v>20</v>
      </c>
      <c r="E285" s="183">
        <f t="shared" si="42"/>
        <v>40.794671404731858</v>
      </c>
      <c r="F285" s="183">
        <f t="shared" si="43"/>
        <v>0.5</v>
      </c>
      <c r="G285" s="183">
        <f>5</f>
        <v>5</v>
      </c>
      <c r="H285" s="183">
        <f t="shared" si="41"/>
        <v>48.365798845838512</v>
      </c>
      <c r="I285" s="183">
        <f t="shared" si="44"/>
        <v>0.9</v>
      </c>
      <c r="J285" s="183">
        <f>1</f>
        <v>1</v>
      </c>
      <c r="K285" s="183">
        <f t="shared" si="45"/>
        <v>4.1870000000000003</v>
      </c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68"/>
      <c r="AD285" s="19"/>
      <c r="AE285" s="184"/>
      <c r="AF285" s="183">
        <f t="shared" si="46"/>
        <v>-2.1139835450112443E-4</v>
      </c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68"/>
      <c r="AQ285" s="168"/>
      <c r="AR285" s="182"/>
      <c r="AS285" s="183">
        <f t="shared" si="38"/>
        <v>-5.4673312928343873E-6</v>
      </c>
      <c r="AT285" s="183">
        <f>[1]!LIM(AT284+Mode*r0*((1+IntegrationStep/2/Ti+Td/IntegrationStep)*AS285-(1-IntegrationStep/2/Ti+2*Td/IntegrationStep)*AS284+Td/IntegrationStep*AS283))</f>
        <v>0.40304832371532096</v>
      </c>
      <c r="AU285" s="183">
        <f t="shared" si="39"/>
        <v>40.794124671602574</v>
      </c>
      <c r="AW285" s="51"/>
      <c r="AX285" s="51"/>
      <c r="AY285" s="51"/>
      <c r="AZ285" s="51"/>
    </row>
    <row r="286" spans="1:52" s="158" customFormat="1" ht="15" customHeight="1" x14ac:dyDescent="0.3">
      <c r="A286" s="19"/>
      <c r="B286" s="182"/>
      <c r="C286" s="183">
        <f t="shared" si="40"/>
        <v>27.500000000000121</v>
      </c>
      <c r="D286" s="202">
        <f>15+[1]!STEPLOAD(5)</f>
        <v>20</v>
      </c>
      <c r="E286" s="183">
        <f t="shared" si="42"/>
        <v>40.794650264896411</v>
      </c>
      <c r="F286" s="183">
        <f t="shared" si="43"/>
        <v>0.5</v>
      </c>
      <c r="G286" s="183">
        <f>5</f>
        <v>5</v>
      </c>
      <c r="H286" s="183">
        <f t="shared" si="41"/>
        <v>48.365938089431353</v>
      </c>
      <c r="I286" s="183">
        <f t="shared" si="44"/>
        <v>0.9</v>
      </c>
      <c r="J286" s="183">
        <f>1</f>
        <v>1</v>
      </c>
      <c r="K286" s="183">
        <f t="shared" si="45"/>
        <v>4.1870000000000003</v>
      </c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68"/>
      <c r="AD286" s="19"/>
      <c r="AE286" s="184"/>
      <c r="AF286" s="183">
        <f t="shared" si="46"/>
        <v>-2.0329825996778794E-4</v>
      </c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68"/>
      <c r="AQ286" s="168"/>
      <c r="AR286" s="182"/>
      <c r="AS286" s="183">
        <f t="shared" si="38"/>
        <v>-5.2559329383683465E-6</v>
      </c>
      <c r="AT286" s="183">
        <f>[1]!LIM(AT285+Mode*r0*((1+IntegrationStep/2/Ti+Td/IntegrationStep)*AS286-(1-IntegrationStep/2/Ti+2*Td/IntegrationStep)*AS285+Td/IntegrationStep*AS284))</f>
        <v>0.40304948407859459</v>
      </c>
      <c r="AU286" s="183">
        <f t="shared" si="39"/>
        <v>40.794124671602574</v>
      </c>
      <c r="AW286" s="51"/>
      <c r="AX286" s="51"/>
      <c r="AY286" s="51"/>
      <c r="AZ286" s="51"/>
    </row>
    <row r="287" spans="1:52" s="158" customFormat="1" ht="15" customHeight="1" x14ac:dyDescent="0.3">
      <c r="A287" s="19"/>
      <c r="B287" s="182"/>
      <c r="C287" s="183">
        <f t="shared" si="40"/>
        <v>27.600000000000122</v>
      </c>
      <c r="D287" s="202">
        <f>15+[1]!STEPLOAD(5)</f>
        <v>20</v>
      </c>
      <c r="E287" s="183">
        <f t="shared" si="42"/>
        <v>40.794629935070418</v>
      </c>
      <c r="F287" s="183">
        <f t="shared" si="43"/>
        <v>0.5</v>
      </c>
      <c r="G287" s="183">
        <f>5</f>
        <v>5</v>
      </c>
      <c r="H287" s="183">
        <f t="shared" si="41"/>
        <v>48.366072083527847</v>
      </c>
      <c r="I287" s="183">
        <f t="shared" si="44"/>
        <v>0.9</v>
      </c>
      <c r="J287" s="183">
        <f>1</f>
        <v>1</v>
      </c>
      <c r="K287" s="183">
        <f t="shared" si="45"/>
        <v>4.1870000000000003</v>
      </c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68"/>
      <c r="AD287" s="19"/>
      <c r="AE287" s="184"/>
      <c r="AF287" s="183">
        <f t="shared" si="46"/>
        <v>-1.9550484331798401E-4</v>
      </c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68"/>
      <c r="AQ287" s="168"/>
      <c r="AR287" s="182"/>
      <c r="AS287" s="183">
        <f t="shared" si="38"/>
        <v>-5.0526346784351974E-6</v>
      </c>
      <c r="AT287" s="183">
        <f>[1]!LIM(AT286+Mode*r0*((1+IntegrationStep/2/Ti+Td/IntegrationStep)*AS287-(1-IntegrationStep/2/Ti+2*Td/IntegrationStep)*AS286+Td/IntegrationStep*AS285))</f>
        <v>0.40305060069606541</v>
      </c>
      <c r="AU287" s="183">
        <f t="shared" si="39"/>
        <v>40.794124671602574</v>
      </c>
      <c r="AW287" s="51"/>
      <c r="AX287" s="51"/>
      <c r="AY287" s="51"/>
      <c r="AZ287" s="51"/>
    </row>
    <row r="288" spans="1:52" s="158" customFormat="1" ht="15" customHeight="1" x14ac:dyDescent="0.3">
      <c r="A288" s="19"/>
      <c r="B288" s="182"/>
      <c r="C288" s="183">
        <f t="shared" si="40"/>
        <v>27.700000000000124</v>
      </c>
      <c r="D288" s="202">
        <f>15+[1]!STEPLOAD(5)</f>
        <v>20</v>
      </c>
      <c r="E288" s="183">
        <f t="shared" si="42"/>
        <v>40.794610384586086</v>
      </c>
      <c r="F288" s="183">
        <f t="shared" si="43"/>
        <v>0.5</v>
      </c>
      <c r="G288" s="183">
        <f>5</f>
        <v>5</v>
      </c>
      <c r="H288" s="183">
        <f t="shared" si="41"/>
        <v>48.366201022544267</v>
      </c>
      <c r="I288" s="183">
        <f t="shared" si="44"/>
        <v>0.9</v>
      </c>
      <c r="J288" s="183">
        <f>1</f>
        <v>1</v>
      </c>
      <c r="K288" s="183">
        <f t="shared" si="45"/>
        <v>4.1870000000000003</v>
      </c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68"/>
      <c r="AD288" s="19"/>
      <c r="AE288" s="184"/>
      <c r="AF288" s="183">
        <f t="shared" si="46"/>
        <v>-1.8800667977725283E-4</v>
      </c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68"/>
      <c r="AQ288" s="168"/>
      <c r="AR288" s="182"/>
      <c r="AS288" s="183">
        <f t="shared" si="38"/>
        <v>-4.8571298351163251E-6</v>
      </c>
      <c r="AT288" s="183">
        <f>[1]!LIM(AT287+Mode*r0*((1+IntegrationStep/2/Ti+Td/IntegrationStep)*AS288-(1-IntegrationStep/2/Ti+2*Td/IntegrationStep)*AS287+Td/IntegrationStep*AS286))</f>
        <v>0.40305167518786889</v>
      </c>
      <c r="AU288" s="183">
        <f t="shared" si="39"/>
        <v>40.794124671602574</v>
      </c>
      <c r="AW288" s="51"/>
      <c r="AX288" s="51"/>
      <c r="AY288" s="51"/>
      <c r="AZ288" s="51"/>
    </row>
    <row r="289" spans="1:52" s="158" customFormat="1" ht="15" customHeight="1" x14ac:dyDescent="0.3">
      <c r="A289" s="19"/>
      <c r="B289" s="182"/>
      <c r="C289" s="183">
        <f t="shared" si="40"/>
        <v>27.800000000000125</v>
      </c>
      <c r="D289" s="202">
        <f>15+[1]!STEPLOAD(5)</f>
        <v>20</v>
      </c>
      <c r="E289" s="183">
        <f t="shared" si="42"/>
        <v>40.794591583918105</v>
      </c>
      <c r="F289" s="183">
        <f t="shared" si="43"/>
        <v>0.5</v>
      </c>
      <c r="G289" s="183">
        <f>5</f>
        <v>5</v>
      </c>
      <c r="H289" s="183">
        <f t="shared" si="41"/>
        <v>48.366325093875638</v>
      </c>
      <c r="I289" s="183">
        <f t="shared" si="44"/>
        <v>0.9</v>
      </c>
      <c r="J289" s="183">
        <f>1</f>
        <v>1</v>
      </c>
      <c r="K289" s="183">
        <f t="shared" si="45"/>
        <v>4.1870000000000003</v>
      </c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68"/>
      <c r="AD289" s="19"/>
      <c r="AE289" s="184"/>
      <c r="AF289" s="183">
        <f t="shared" si="46"/>
        <v>-1.8079276066362837E-4</v>
      </c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68"/>
      <c r="AQ289" s="168"/>
      <c r="AR289" s="182"/>
      <c r="AS289" s="183">
        <f t="shared" si="38"/>
        <v>-4.6691231553097626E-6</v>
      </c>
      <c r="AT289" s="183">
        <f>[1]!LIM(AT288+Mode*r0*((1+IntegrationStep/2/Ti+Td/IntegrationStep)*AS289-(1-IntegrationStep/2/Ti+2*Td/IntegrationStep)*AS288+Td/IntegrationStep*AS287))</f>
        <v>0.40305270911563029</v>
      </c>
      <c r="AU289" s="183">
        <f t="shared" si="39"/>
        <v>40.794124671602574</v>
      </c>
      <c r="AW289" s="51"/>
      <c r="AX289" s="51"/>
      <c r="AY289" s="51"/>
      <c r="AZ289" s="51"/>
    </row>
    <row r="290" spans="1:52" s="158" customFormat="1" ht="15" customHeight="1" x14ac:dyDescent="0.3">
      <c r="A290" s="19"/>
      <c r="B290" s="182"/>
      <c r="C290" s="183">
        <f t="shared" si="40"/>
        <v>27.900000000000126</v>
      </c>
      <c r="D290" s="202">
        <f>15+[1]!STEPLOAD(5)</f>
        <v>20</v>
      </c>
      <c r="E290" s="183">
        <f t="shared" si="42"/>
        <v>40.794573504642038</v>
      </c>
      <c r="F290" s="183">
        <f t="shared" si="43"/>
        <v>0.5</v>
      </c>
      <c r="G290" s="183">
        <f>5</f>
        <v>5</v>
      </c>
      <c r="H290" s="183">
        <f t="shared" si="41"/>
        <v>48.366444478139975</v>
      </c>
      <c r="I290" s="183">
        <f t="shared" si="44"/>
        <v>0.9</v>
      </c>
      <c r="J290" s="183">
        <f>1</f>
        <v>1</v>
      </c>
      <c r="K290" s="183">
        <f t="shared" si="45"/>
        <v>4.1870000000000003</v>
      </c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68"/>
      <c r="AD290" s="19"/>
      <c r="AE290" s="184"/>
      <c r="AF290" s="183">
        <f t="shared" si="46"/>
        <v>-1.7385247872647724E-4</v>
      </c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68"/>
      <c r="AQ290" s="168"/>
      <c r="AR290" s="182"/>
      <c r="AS290" s="183">
        <f t="shared" si="38"/>
        <v>-4.4883303946363638E-6</v>
      </c>
      <c r="AT290" s="183">
        <f>[1]!LIM(AT289+Mode*r0*((1+IntegrationStep/2/Ti+Td/IntegrationStep)*AS290-(1-IntegrationStep/2/Ti+2*Td/IntegrationStep)*AS289+Td/IntegrationStep*AS288))</f>
        <v>0.4030537039844998</v>
      </c>
      <c r="AU290" s="183">
        <f t="shared" si="39"/>
        <v>40.794124671602574</v>
      </c>
      <c r="AW290" s="51"/>
      <c r="AX290" s="51"/>
      <c r="AY290" s="51"/>
      <c r="AZ290" s="51"/>
    </row>
    <row r="291" spans="1:52" s="158" customFormat="1" ht="15" customHeight="1" x14ac:dyDescent="0.3">
      <c r="A291" s="19"/>
      <c r="B291" s="182"/>
      <c r="C291" s="183">
        <f t="shared" si="40"/>
        <v>28.000000000000128</v>
      </c>
      <c r="D291" s="202">
        <f>15+[1]!STEPLOAD(5)</f>
        <v>20</v>
      </c>
      <c r="E291" s="183">
        <f t="shared" si="42"/>
        <v>40.794556119394166</v>
      </c>
      <c r="F291" s="183">
        <f t="shared" si="43"/>
        <v>0.5</v>
      </c>
      <c r="G291" s="183">
        <f>5</f>
        <v>5</v>
      </c>
      <c r="H291" s="183">
        <f t="shared" si="41"/>
        <v>48.366559349414693</v>
      </c>
      <c r="I291" s="183">
        <f t="shared" si="44"/>
        <v>0.9</v>
      </c>
      <c r="J291" s="183">
        <f>1</f>
        <v>1</v>
      </c>
      <c r="K291" s="183">
        <f t="shared" si="45"/>
        <v>4.1870000000000003</v>
      </c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68"/>
      <c r="AD291" s="19"/>
      <c r="AE291" s="184"/>
      <c r="AF291" s="183">
        <f t="shared" si="46"/>
        <v>-1.6717561397028291E-4</v>
      </c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68"/>
      <c r="AQ291" s="168"/>
      <c r="AR291" s="182"/>
      <c r="AS291" s="183">
        <f t="shared" si="38"/>
        <v>-4.3144779159121075E-6</v>
      </c>
      <c r="AT291" s="183">
        <f>[1]!LIM(AT290+Mode*r0*((1+IntegrationStep/2/Ti+Td/IntegrationStep)*AS291-(1-IntegrationStep/2/Ti+2*Td/IntegrationStep)*AS290+Td/IntegrationStep*AS289))</f>
        <v>0.40305466124512246</v>
      </c>
      <c r="AU291" s="183">
        <f t="shared" si="39"/>
        <v>40.794124671602574</v>
      </c>
      <c r="AW291" s="51"/>
      <c r="AX291" s="51"/>
      <c r="AY291" s="51"/>
      <c r="AZ291" s="51"/>
    </row>
    <row r="292" spans="1:52" s="158" customFormat="1" ht="15" customHeight="1" x14ac:dyDescent="0.3">
      <c r="A292" s="19"/>
      <c r="B292" s="182"/>
      <c r="C292" s="183">
        <f t="shared" si="40"/>
        <v>28.100000000000129</v>
      </c>
      <c r="D292" s="202">
        <f>15+[1]!STEPLOAD(5)</f>
        <v>20</v>
      </c>
      <c r="E292" s="183">
        <f t="shared" si="42"/>
        <v>40.794539401832772</v>
      </c>
      <c r="F292" s="183">
        <f t="shared" si="43"/>
        <v>0.5</v>
      </c>
      <c r="G292" s="183">
        <f>5</f>
        <v>5</v>
      </c>
      <c r="H292" s="183">
        <f t="shared" si="41"/>
        <v>48.366669875464879</v>
      </c>
      <c r="I292" s="183">
        <f t="shared" si="44"/>
        <v>0.9</v>
      </c>
      <c r="J292" s="183">
        <f>1</f>
        <v>1</v>
      </c>
      <c r="K292" s="183">
        <f t="shared" si="45"/>
        <v>4.1870000000000003</v>
      </c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68"/>
      <c r="AD292" s="19"/>
      <c r="AE292" s="184"/>
      <c r="AF292" s="183">
        <f t="shared" si="46"/>
        <v>-1.6075231996781625E-4</v>
      </c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68"/>
      <c r="AQ292" s="168"/>
      <c r="AR292" s="182"/>
      <c r="AS292" s="183">
        <f t="shared" si="38"/>
        <v>-4.1473023019733542E-6</v>
      </c>
      <c r="AT292" s="183">
        <f>[1]!LIM(AT291+Mode*r0*((1+IntegrationStep/2/Ti+Td/IntegrationStep)*AS292-(1-IntegrationStep/2/Ti+2*Td/IntegrationStep)*AS291+Td/IntegrationStep*AS290))</f>
        <v>0.40305558229554067</v>
      </c>
      <c r="AU292" s="183">
        <f t="shared" si="39"/>
        <v>40.794124671602574</v>
      </c>
      <c r="AW292" s="51"/>
      <c r="AX292" s="51"/>
      <c r="AY292" s="51"/>
      <c r="AZ292" s="51"/>
    </row>
    <row r="293" spans="1:52" s="158" customFormat="1" ht="15" customHeight="1" x14ac:dyDescent="0.3">
      <c r="A293" s="19"/>
      <c r="B293" s="182"/>
      <c r="C293" s="183">
        <f t="shared" si="40"/>
        <v>28.200000000000131</v>
      </c>
      <c r="D293" s="202">
        <f>15+[1]!STEPLOAD(5)</f>
        <v>20</v>
      </c>
      <c r="E293" s="183">
        <f t="shared" si="42"/>
        <v>40.794523326600775</v>
      </c>
      <c r="F293" s="183">
        <f t="shared" si="43"/>
        <v>0.5</v>
      </c>
      <c r="G293" s="183">
        <f>5</f>
        <v>5</v>
      </c>
      <c r="H293" s="183">
        <f t="shared" si="41"/>
        <v>48.366776217964443</v>
      </c>
      <c r="I293" s="183">
        <f t="shared" si="44"/>
        <v>0.9</v>
      </c>
      <c r="J293" s="183">
        <f>1</f>
        <v>1</v>
      </c>
      <c r="K293" s="183">
        <f t="shared" si="45"/>
        <v>4.1870000000000003</v>
      </c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68"/>
      <c r="AD293" s="19"/>
      <c r="AE293" s="184"/>
      <c r="AF293" s="183">
        <f t="shared" si="46"/>
        <v>-1.5457311061517487E-4</v>
      </c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68"/>
      <c r="AQ293" s="168"/>
      <c r="AR293" s="182"/>
      <c r="AS293" s="183">
        <f t="shared" si="38"/>
        <v>-3.9865499820024294E-6</v>
      </c>
      <c r="AT293" s="183">
        <f>[1]!LIM(AT292+Mode*r0*((1+IntegrationStep/2/Ti+Td/IntegrationStep)*AS293-(1-IntegrationStep/2/Ti+2*Td/IntegrationStep)*AS292+Td/IntegrationStep*AS291))</f>
        <v>0.403056468483037</v>
      </c>
      <c r="AU293" s="183">
        <f t="shared" si="39"/>
        <v>40.794124671602574</v>
      </c>
      <c r="AW293" s="51"/>
      <c r="AX293" s="51"/>
      <c r="AY293" s="51"/>
      <c r="AZ293" s="51"/>
    </row>
    <row r="294" spans="1:52" s="158" customFormat="1" ht="15" customHeight="1" x14ac:dyDescent="0.3">
      <c r="A294" s="19"/>
      <c r="B294" s="182"/>
      <c r="C294" s="183">
        <f t="shared" si="40"/>
        <v>28.300000000000132</v>
      </c>
      <c r="D294" s="202">
        <f>15+[1]!STEPLOAD(5)</f>
        <v>20</v>
      </c>
      <c r="E294" s="183">
        <f t="shared" si="42"/>
        <v>40.79450786928971</v>
      </c>
      <c r="F294" s="183">
        <f t="shared" si="43"/>
        <v>0.5</v>
      </c>
      <c r="G294" s="183">
        <f>5</f>
        <v>5</v>
      </c>
      <c r="H294" s="183">
        <f t="shared" si="41"/>
        <v>48.366878532709407</v>
      </c>
      <c r="I294" s="183">
        <f t="shared" si="44"/>
        <v>0.9</v>
      </c>
      <c r="J294" s="183">
        <f>1</f>
        <v>1</v>
      </c>
      <c r="K294" s="183">
        <f t="shared" si="45"/>
        <v>4.1870000000000003</v>
      </c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68"/>
      <c r="AD294" s="19"/>
      <c r="AE294" s="184"/>
      <c r="AF294" s="183">
        <f t="shared" si="46"/>
        <v>-1.4862884736288606E-4</v>
      </c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68"/>
      <c r="AQ294" s="168"/>
      <c r="AR294" s="182"/>
      <c r="AS294" s="183">
        <f t="shared" si="38"/>
        <v>-3.8319768713535037E-6</v>
      </c>
      <c r="AT294" s="183">
        <f>[1]!LIM(AT293+Mode*r0*((1+IntegrationStep/2/Ti+Td/IntegrationStep)*AS294-(1-IntegrationStep/2/Ti+2*Td/IntegrationStep)*AS293+Td/IntegrationStep*AS292))</f>
        <v>0.40305732110591175</v>
      </c>
      <c r="AU294" s="183">
        <f t="shared" si="39"/>
        <v>40.794124671602574</v>
      </c>
      <c r="AW294" s="51"/>
      <c r="AX294" s="51"/>
      <c r="AY294" s="51"/>
      <c r="AZ294" s="51"/>
    </row>
    <row r="295" spans="1:52" s="158" customFormat="1" ht="15" customHeight="1" x14ac:dyDescent="0.3">
      <c r="A295" s="19"/>
      <c r="B295" s="182"/>
      <c r="C295" s="183">
        <f t="shared" si="40"/>
        <v>28.400000000000134</v>
      </c>
      <c r="D295" s="202">
        <f>15+[1]!STEPLOAD(5)</f>
        <v>20</v>
      </c>
      <c r="E295" s="183">
        <f t="shared" si="42"/>
        <v>40.794493006404977</v>
      </c>
      <c r="F295" s="183">
        <f t="shared" si="43"/>
        <v>0.5</v>
      </c>
      <c r="G295" s="183">
        <f>5</f>
        <v>5</v>
      </c>
      <c r="H295" s="183">
        <f t="shared" si="41"/>
        <v>48.366976969824456</v>
      </c>
      <c r="I295" s="183">
        <f t="shared" si="44"/>
        <v>0.9</v>
      </c>
      <c r="J295" s="183">
        <f>1</f>
        <v>1</v>
      </c>
      <c r="K295" s="183">
        <f t="shared" si="45"/>
        <v>4.1870000000000003</v>
      </c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68"/>
      <c r="AD295" s="19"/>
      <c r="AE295" s="184"/>
      <c r="AF295" s="183">
        <f t="shared" si="46"/>
        <v>-1.4291072686001272E-4</v>
      </c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68"/>
      <c r="AQ295" s="168"/>
      <c r="AR295" s="182"/>
      <c r="AS295" s="183">
        <f t="shared" si="38"/>
        <v>-3.683348024026145E-6</v>
      </c>
      <c r="AT295" s="183">
        <f>[1]!LIM(AT294+Mode*r0*((1+IntegrationStep/2/Ti+Td/IntegrationStep)*AS295-(1-IntegrationStep/2/Ti+2*Td/IntegrationStep)*AS294+Td/IntegrationStep*AS293))</f>
        <v>0.4030581414152038</v>
      </c>
      <c r="AU295" s="183">
        <f t="shared" si="39"/>
        <v>40.794124671602574</v>
      </c>
      <c r="AW295" s="51"/>
      <c r="AX295" s="51"/>
      <c r="AY295" s="51"/>
      <c r="AZ295" s="51"/>
    </row>
    <row r="296" spans="1:52" s="158" customFormat="1" ht="15" customHeight="1" x14ac:dyDescent="0.3">
      <c r="A296" s="19"/>
      <c r="B296" s="182"/>
      <c r="C296" s="183">
        <f t="shared" si="40"/>
        <v>28.500000000000135</v>
      </c>
      <c r="D296" s="202">
        <f>15+[1]!STEPLOAD(5)</f>
        <v>20</v>
      </c>
      <c r="E296" s="183">
        <f t="shared" si="42"/>
        <v>40.794478715332289</v>
      </c>
      <c r="F296" s="183">
        <f t="shared" si="43"/>
        <v>0.5</v>
      </c>
      <c r="G296" s="183">
        <f>5</f>
        <v>5</v>
      </c>
      <c r="H296" s="183">
        <f t="shared" si="41"/>
        <v>48.36707167396311</v>
      </c>
      <c r="I296" s="183">
        <f t="shared" si="44"/>
        <v>0.9</v>
      </c>
      <c r="J296" s="183">
        <f>1</f>
        <v>1</v>
      </c>
      <c r="K296" s="183">
        <f t="shared" si="45"/>
        <v>4.1870000000000003</v>
      </c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68"/>
      <c r="AD296" s="19"/>
      <c r="AE296" s="184"/>
      <c r="AF296" s="183">
        <f t="shared" si="46"/>
        <v>-1.3741026899261044E-4</v>
      </c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68"/>
      <c r="AQ296" s="168"/>
      <c r="AR296" s="182"/>
      <c r="AS296" s="183">
        <f t="shared" si="38"/>
        <v>-3.5404372971470366E-6</v>
      </c>
      <c r="AT296" s="183">
        <f>[1]!LIM(AT295+Mode*r0*((1+IntegrationStep/2/Ti+Td/IntegrationStep)*AS296-(1-IntegrationStep/2/Ti+2*Td/IntegrationStep)*AS295+Td/IntegrationStep*AS294))</f>
        <v>0.40305893061635928</v>
      </c>
      <c r="AU296" s="183">
        <f t="shared" si="39"/>
        <v>40.794124671602574</v>
      </c>
      <c r="AW296" s="51"/>
      <c r="AX296" s="51"/>
      <c r="AY296" s="51"/>
      <c r="AZ296" s="51"/>
    </row>
    <row r="297" spans="1:52" s="158" customFormat="1" ht="15" customHeight="1" x14ac:dyDescent="0.3">
      <c r="A297" s="19"/>
      <c r="B297" s="182"/>
      <c r="C297" s="183">
        <f t="shared" si="40"/>
        <v>28.600000000000136</v>
      </c>
      <c r="D297" s="202">
        <f>15+[1]!STEPLOAD(5)</f>
        <v>20</v>
      </c>
      <c r="E297" s="183">
        <f t="shared" si="42"/>
        <v>40.794464974305392</v>
      </c>
      <c r="F297" s="183">
        <f t="shared" si="43"/>
        <v>0.5</v>
      </c>
      <c r="G297" s="183">
        <f>5</f>
        <v>5</v>
      </c>
      <c r="H297" s="183">
        <f t="shared" si="41"/>
        <v>48.367162784499946</v>
      </c>
      <c r="I297" s="183">
        <f t="shared" si="44"/>
        <v>0.9</v>
      </c>
      <c r="J297" s="183">
        <f>1</f>
        <v>1</v>
      </c>
      <c r="K297" s="183">
        <f t="shared" si="45"/>
        <v>4.1870000000000003</v>
      </c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68"/>
      <c r="AD297" s="19"/>
      <c r="AE297" s="184"/>
      <c r="AF297" s="183">
        <f t="shared" si="46"/>
        <v>-1.3211930539247518E-4</v>
      </c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68"/>
      <c r="AQ297" s="168"/>
      <c r="AR297" s="182"/>
      <c r="AS297" s="183">
        <f t="shared" si="38"/>
        <v>-3.4030270281704134E-6</v>
      </c>
      <c r="AT297" s="183">
        <f>[1]!LIM(AT296+Mode*r0*((1+IntegrationStep/2/Ti+Td/IntegrationStep)*AS297-(1-IntegrationStep/2/Ti+2*Td/IntegrationStep)*AS296+Td/IntegrationStep*AS295))</f>
        <v>0.4030596898708329</v>
      </c>
      <c r="AU297" s="183">
        <f t="shared" si="39"/>
        <v>40.794124671602574</v>
      </c>
      <c r="AW297" s="51"/>
      <c r="AX297" s="51"/>
      <c r="AY297" s="51"/>
      <c r="AZ297" s="51"/>
    </row>
    <row r="298" spans="1:52" s="158" customFormat="1" ht="15" customHeight="1" x14ac:dyDescent="0.3">
      <c r="A298" s="19"/>
      <c r="B298" s="182"/>
      <c r="C298" s="183">
        <f t="shared" si="40"/>
        <v>28.700000000000138</v>
      </c>
      <c r="D298" s="202">
        <f>15+[1]!STEPLOAD(5)</f>
        <v>20</v>
      </c>
      <c r="E298" s="183">
        <f t="shared" si="42"/>
        <v>40.794451762374855</v>
      </c>
      <c r="F298" s="183">
        <f t="shared" si="43"/>
        <v>0.5</v>
      </c>
      <c r="G298" s="183">
        <f>5</f>
        <v>5</v>
      </c>
      <c r="H298" s="183">
        <f t="shared" si="41"/>
        <v>48.367250435717708</v>
      </c>
      <c r="I298" s="183">
        <f t="shared" si="44"/>
        <v>0.9</v>
      </c>
      <c r="J298" s="183">
        <f>1</f>
        <v>1</v>
      </c>
      <c r="K298" s="183">
        <f t="shared" si="45"/>
        <v>4.1870000000000003</v>
      </c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68"/>
      <c r="AD298" s="19"/>
      <c r="AE298" s="184"/>
      <c r="AF298" s="183">
        <f t="shared" si="46"/>
        <v>-1.2702996827451685E-4</v>
      </c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68"/>
      <c r="AQ298" s="168"/>
      <c r="AR298" s="182"/>
      <c r="AS298" s="183">
        <f t="shared" si="38"/>
        <v>-3.2709077228076922E-6</v>
      </c>
      <c r="AT298" s="183">
        <f>[1]!LIM(AT297+Mode*r0*((1+IntegrationStep/2/Ti+Td/IntegrationStep)*AS298-(1-IntegrationStep/2/Ti+2*Td/IntegrationStep)*AS297+Td/IntegrationStep*AS296))</f>
        <v>0.40306042029764755</v>
      </c>
      <c r="AU298" s="183">
        <f t="shared" si="39"/>
        <v>40.794124671602574</v>
      </c>
      <c r="AW298" s="51"/>
      <c r="AX298" s="51"/>
      <c r="AY298" s="51"/>
      <c r="AZ298" s="51"/>
    </row>
    <row r="299" spans="1:52" s="158" customFormat="1" ht="15" customHeight="1" x14ac:dyDescent="0.3">
      <c r="A299" s="19"/>
      <c r="B299" s="182"/>
      <c r="C299" s="183">
        <f t="shared" si="40"/>
        <v>28.800000000000139</v>
      </c>
      <c r="D299" s="202">
        <f>15+[1]!STEPLOAD(5)</f>
        <v>20</v>
      </c>
      <c r="E299" s="183">
        <f t="shared" si="42"/>
        <v>40.794439059378028</v>
      </c>
      <c r="F299" s="183">
        <f t="shared" si="43"/>
        <v>0.5</v>
      </c>
      <c r="G299" s="183">
        <f>5</f>
        <v>5</v>
      </c>
      <c r="H299" s="183">
        <f t="shared" si="41"/>
        <v>48.367334756987354</v>
      </c>
      <c r="I299" s="183">
        <f t="shared" si="44"/>
        <v>0.9</v>
      </c>
      <c r="J299" s="183">
        <f>1</f>
        <v>1</v>
      </c>
      <c r="K299" s="183">
        <f t="shared" si="45"/>
        <v>4.1870000000000003</v>
      </c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68"/>
      <c r="AD299" s="19"/>
      <c r="AE299" s="184"/>
      <c r="AF299" s="183">
        <f t="shared" si="46"/>
        <v>-1.2213467968935632E-4</v>
      </c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68"/>
      <c r="AQ299" s="168"/>
      <c r="AR299" s="182"/>
      <c r="AS299" s="183">
        <f t="shared" si="38"/>
        <v>-3.1438777545389485E-6</v>
      </c>
      <c r="AT299" s="183">
        <f>[1]!LIM(AT298+Mode*r0*((1+IntegrationStep/2/Ti+Td/IntegrationStep)*AS299-(1-IntegrationStep/2/Ti+2*Td/IntegrationStep)*AS298+Td/IntegrationStep*AS297))</f>
        <v>0.4030611229748946</v>
      </c>
      <c r="AU299" s="183">
        <f t="shared" si="39"/>
        <v>40.794124671602574</v>
      </c>
      <c r="AW299" s="51"/>
      <c r="AX299" s="51"/>
      <c r="AY299" s="51"/>
      <c r="AZ299" s="51"/>
    </row>
    <row r="300" spans="1:52" s="158" customFormat="1" ht="15" customHeight="1" x14ac:dyDescent="0.3">
      <c r="A300" s="19"/>
      <c r="B300" s="182"/>
      <c r="C300" s="183">
        <f t="shared" si="40"/>
        <v>28.900000000000141</v>
      </c>
      <c r="D300" s="202">
        <f>15+[1]!STEPLOAD(5)</f>
        <v>20</v>
      </c>
      <c r="E300" s="183">
        <f t="shared" si="42"/>
        <v>40.79442684591006</v>
      </c>
      <c r="F300" s="183">
        <f t="shared" si="43"/>
        <v>0.5</v>
      </c>
      <c r="G300" s="183">
        <f>5</f>
        <v>5</v>
      </c>
      <c r="H300" s="183">
        <f t="shared" si="41"/>
        <v>48.367415872942125</v>
      </c>
      <c r="I300" s="183">
        <f t="shared" si="44"/>
        <v>0.9</v>
      </c>
      <c r="J300" s="183">
        <f>1</f>
        <v>1</v>
      </c>
      <c r="K300" s="183">
        <f t="shared" si="45"/>
        <v>4.1870000000000003</v>
      </c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68"/>
      <c r="AD300" s="19"/>
      <c r="AE300" s="184"/>
      <c r="AF300" s="183">
        <f t="shared" si="46"/>
        <v>-1.1742614114185201E-4</v>
      </c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68"/>
      <c r="AQ300" s="168"/>
      <c r="AR300" s="182"/>
      <c r="AS300" s="183">
        <f t="shared" si="38"/>
        <v>-3.021743074853589E-6</v>
      </c>
      <c r="AT300" s="183">
        <f>[1]!LIM(AT299+Mode*r0*((1+IntegrationStep/2/Ti+Td/IntegrationStep)*AS300-(1-IntegrationStep/2/Ti+2*Td/IntegrationStep)*AS299+Td/IntegrationStep*AS298))</f>
        <v>0.40306179894118438</v>
      </c>
      <c r="AU300" s="183">
        <f t="shared" si="39"/>
        <v>40.794124671602574</v>
      </c>
      <c r="AW300" s="51"/>
      <c r="AX300" s="51"/>
      <c r="AY300" s="51"/>
      <c r="AZ300" s="51"/>
    </row>
    <row r="301" spans="1:52" s="158" customFormat="1" ht="15" customHeight="1" x14ac:dyDescent="0.3">
      <c r="A301" s="19"/>
      <c r="B301" s="182"/>
      <c r="C301" s="183">
        <f t="shared" si="40"/>
        <v>29.000000000000142</v>
      </c>
      <c r="D301" s="202">
        <f>15+[1]!STEPLOAD(5)</f>
        <v>20</v>
      </c>
      <c r="E301" s="183">
        <f t="shared" si="42"/>
        <v>40.794415103295947</v>
      </c>
      <c r="F301" s="183">
        <f t="shared" si="43"/>
        <v>0.5</v>
      </c>
      <c r="G301" s="183">
        <f>5</f>
        <v>5</v>
      </c>
      <c r="H301" s="183">
        <f t="shared" si="41"/>
        <v>48.367493903645972</v>
      </c>
      <c r="I301" s="183">
        <f t="shared" si="44"/>
        <v>0.9</v>
      </c>
      <c r="J301" s="183">
        <f>1</f>
        <v>1</v>
      </c>
      <c r="K301" s="183">
        <f t="shared" si="45"/>
        <v>4.1870000000000003</v>
      </c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68"/>
      <c r="AD301" s="19"/>
      <c r="AE301" s="184"/>
      <c r="AF301" s="183">
        <f t="shared" si="46"/>
        <v>-1.1289732355823645E-4</v>
      </c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68"/>
      <c r="AQ301" s="168"/>
      <c r="AR301" s="182"/>
      <c r="AS301" s="183">
        <f t="shared" si="38"/>
        <v>-2.9043169337228391E-6</v>
      </c>
      <c r="AT301" s="183">
        <f>[1]!LIM(AT300+Mode*r0*((1+IntegrationStep/2/Ti+Td/IntegrationStep)*AS301-(1-IntegrationStep/2/Ti+2*Td/IntegrationStep)*AS300+Td/IntegrationStep*AS299))</f>
        <v>0.40306244919704975</v>
      </c>
      <c r="AU301" s="183">
        <f t="shared" si="39"/>
        <v>40.794124671602574</v>
      </c>
      <c r="AW301" s="51"/>
      <c r="AX301" s="51"/>
      <c r="AY301" s="51"/>
      <c r="AZ301" s="51"/>
    </row>
    <row r="302" spans="1:52" s="158" customFormat="1" ht="15" customHeight="1" x14ac:dyDescent="0.3">
      <c r="A302" s="19"/>
      <c r="B302" s="182"/>
      <c r="C302" s="183">
        <f t="shared" si="40"/>
        <v>29.100000000000144</v>
      </c>
      <c r="D302" s="202">
        <f>15+[1]!STEPLOAD(5)</f>
        <v>20</v>
      </c>
      <c r="E302" s="183">
        <f t="shared" si="42"/>
        <v>40.794403813563591</v>
      </c>
      <c r="F302" s="183">
        <f t="shared" si="43"/>
        <v>0.5</v>
      </c>
      <c r="G302" s="183">
        <f>5</f>
        <v>5</v>
      </c>
      <c r="H302" s="183">
        <f t="shared" si="41"/>
        <v>48.367568964756146</v>
      </c>
      <c r="I302" s="183">
        <f t="shared" si="44"/>
        <v>0.9</v>
      </c>
      <c r="J302" s="183">
        <f>1</f>
        <v>1</v>
      </c>
      <c r="K302" s="183">
        <f t="shared" si="45"/>
        <v>4.1870000000000003</v>
      </c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68"/>
      <c r="AD302" s="19"/>
      <c r="AE302" s="184"/>
      <c r="AF302" s="183">
        <f t="shared" si="46"/>
        <v>-1.0854145760008649E-4</v>
      </c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68"/>
      <c r="AQ302" s="168"/>
      <c r="AR302" s="182"/>
      <c r="AS302" s="183">
        <f t="shared" si="38"/>
        <v>-2.7914196101619381E-6</v>
      </c>
      <c r="AT302" s="183">
        <f>[1]!LIM(AT301+Mode*r0*((1+IntegrationStep/2/Ti+Td/IntegrationStep)*AS302-(1-IntegrationStep/2/Ti+2*Td/IntegrationStep)*AS301+Td/IntegrationStep*AS300))</f>
        <v>0.40306307470630121</v>
      </c>
      <c r="AU302" s="183">
        <f t="shared" si="39"/>
        <v>40.794124671602574</v>
      </c>
      <c r="AW302" s="51"/>
      <c r="AX302" s="51"/>
      <c r="AY302" s="51"/>
      <c r="AZ302" s="51"/>
    </row>
    <row r="303" spans="1:52" s="158" customFormat="1" ht="15" customHeight="1" x14ac:dyDescent="0.3">
      <c r="A303" s="19"/>
      <c r="B303" s="182"/>
      <c r="C303" s="183">
        <f t="shared" si="40"/>
        <v>29.200000000000145</v>
      </c>
      <c r="D303" s="202">
        <f>15+[1]!STEPLOAD(5)</f>
        <v>20</v>
      </c>
      <c r="E303" s="183">
        <f t="shared" si="42"/>
        <v>40.794392959417827</v>
      </c>
      <c r="F303" s="183">
        <f t="shared" si="43"/>
        <v>0.5</v>
      </c>
      <c r="G303" s="183">
        <f>5</f>
        <v>5</v>
      </c>
      <c r="H303" s="183">
        <f t="shared" si="41"/>
        <v>48.367641167680226</v>
      </c>
      <c r="I303" s="183">
        <f t="shared" si="44"/>
        <v>0.9</v>
      </c>
      <c r="J303" s="183">
        <f>1</f>
        <v>1</v>
      </c>
      <c r="K303" s="183">
        <f t="shared" si="45"/>
        <v>4.1870000000000003</v>
      </c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68"/>
      <c r="AD303" s="19"/>
      <c r="AE303" s="184"/>
      <c r="AF303" s="183">
        <f t="shared" si="46"/>
        <v>-1.0435202431446911E-4</v>
      </c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68"/>
      <c r="AQ303" s="168"/>
      <c r="AR303" s="182"/>
      <c r="AS303" s="183">
        <f t="shared" si="38"/>
        <v>-2.6828781525267686E-6</v>
      </c>
      <c r="AT303" s="183">
        <f>[1]!LIM(AT302+Mode*r0*((1+IntegrationStep/2/Ti+Td/IntegrationStep)*AS303-(1-IntegrationStep/2/Ti+2*Td/IntegrationStep)*AS302+Td/IntegrationStep*AS301))</f>
        <v>0.4030636763973352</v>
      </c>
      <c r="AU303" s="183">
        <f t="shared" si="39"/>
        <v>40.794124671602574</v>
      </c>
      <c r="AW303" s="51"/>
      <c r="AX303" s="51"/>
      <c r="AY303" s="51"/>
      <c r="AZ303" s="51"/>
    </row>
    <row r="304" spans="1:52" s="158" customFormat="1" ht="15" customHeight="1" x14ac:dyDescent="0.3">
      <c r="A304" s="19"/>
      <c r="B304" s="182"/>
      <c r="C304" s="183">
        <f t="shared" si="40"/>
        <v>29.300000000000146</v>
      </c>
      <c r="D304" s="202">
        <f>15+[1]!STEPLOAD(5)</f>
        <v>20</v>
      </c>
      <c r="E304" s="183">
        <f t="shared" si="42"/>
        <v>40.794382524215393</v>
      </c>
      <c r="F304" s="183">
        <f t="shared" si="43"/>
        <v>0.5</v>
      </c>
      <c r="G304" s="183">
        <f>5</f>
        <v>5</v>
      </c>
      <c r="H304" s="183">
        <f t="shared" si="41"/>
        <v>48.367710619727717</v>
      </c>
      <c r="I304" s="183">
        <f t="shared" si="44"/>
        <v>0.9</v>
      </c>
      <c r="J304" s="183">
        <f>1</f>
        <v>1</v>
      </c>
      <c r="K304" s="183">
        <f t="shared" si="45"/>
        <v>4.1870000000000003</v>
      </c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68"/>
      <c r="AD304" s="19"/>
      <c r="AE304" s="184"/>
      <c r="AF304" s="183">
        <f t="shared" si="46"/>
        <v>-1.0032274611804226E-4</v>
      </c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68"/>
      <c r="AQ304" s="168"/>
      <c r="AR304" s="182"/>
      <c r="AS304" s="183">
        <f t="shared" si="38"/>
        <v>-2.578526128189651E-6</v>
      </c>
      <c r="AT304" s="183">
        <f>[1]!LIM(AT303+Mode*r0*((1+IntegrationStep/2/Ti+Td/IntegrationStep)*AS304-(1-IntegrationStep/2/Ti+2*Td/IntegrationStep)*AS303+Td/IntegrationStep*AS302))</f>
        <v>0.40306425516439764</v>
      </c>
      <c r="AU304" s="183">
        <f t="shared" si="39"/>
        <v>40.794124671602574</v>
      </c>
      <c r="AW304" s="51"/>
      <c r="AX304" s="51"/>
      <c r="AY304" s="51"/>
      <c r="AZ304" s="51"/>
    </row>
    <row r="305" spans="1:52" s="158" customFormat="1" ht="15" customHeight="1" x14ac:dyDescent="0.3">
      <c r="A305" s="19"/>
      <c r="B305" s="182"/>
      <c r="C305" s="183">
        <f t="shared" si="40"/>
        <v>29.400000000000148</v>
      </c>
      <c r="D305" s="202">
        <f>15+[1]!STEPLOAD(5)</f>
        <v>20</v>
      </c>
      <c r="E305" s="183">
        <f t="shared" si="42"/>
        <v>40.794372491940784</v>
      </c>
      <c r="F305" s="183">
        <f t="shared" si="43"/>
        <v>0.5</v>
      </c>
      <c r="G305" s="183">
        <f>5</f>
        <v>5</v>
      </c>
      <c r="H305" s="183">
        <f t="shared" si="41"/>
        <v>48.367777424256708</v>
      </c>
      <c r="I305" s="183">
        <f t="shared" si="44"/>
        <v>0.9</v>
      </c>
      <c r="J305" s="183">
        <f>1</f>
        <v>1</v>
      </c>
      <c r="K305" s="183">
        <f t="shared" si="45"/>
        <v>4.1870000000000003</v>
      </c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68"/>
      <c r="AD305" s="19"/>
      <c r="AE305" s="184"/>
      <c r="AF305" s="183">
        <f t="shared" si="46"/>
        <v>-9.6447578075142815E-5</v>
      </c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68"/>
      <c r="AQ305" s="168"/>
      <c r="AR305" s="182"/>
      <c r="AS305" s="183">
        <f t="shared" si="38"/>
        <v>-2.4782033820969218E-6</v>
      </c>
      <c r="AT305" s="183">
        <f>[1]!LIM(AT304+Mode*r0*((1+IntegrationStep/2/Ti+Td/IntegrationStep)*AS305-(1-IntegrationStep/2/Ti+2*Td/IntegrationStep)*AS304+Td/IntegrationStep*AS303))</f>
        <v>0.40306481186880588</v>
      </c>
      <c r="AU305" s="183">
        <f t="shared" si="39"/>
        <v>40.794124671602574</v>
      </c>
      <c r="AW305" s="51"/>
      <c r="AX305" s="51"/>
      <c r="AY305" s="51"/>
      <c r="AZ305" s="51"/>
    </row>
    <row r="306" spans="1:52" s="158" customFormat="1" ht="15" customHeight="1" x14ac:dyDescent="0.3">
      <c r="A306" s="19"/>
      <c r="B306" s="182"/>
      <c r="C306" s="183">
        <f t="shared" si="40"/>
        <v>29.500000000000149</v>
      </c>
      <c r="D306" s="202">
        <f>15+[1]!STEPLOAD(5)</f>
        <v>20</v>
      </c>
      <c r="E306" s="183">
        <f t="shared" si="42"/>
        <v>40.794362847182974</v>
      </c>
      <c r="F306" s="183">
        <f t="shared" si="43"/>
        <v>0.5</v>
      </c>
      <c r="G306" s="183">
        <f>5</f>
        <v>5</v>
      </c>
      <c r="H306" s="183">
        <f t="shared" si="41"/>
        <v>48.367841680815602</v>
      </c>
      <c r="I306" s="183">
        <f t="shared" si="44"/>
        <v>0.9</v>
      </c>
      <c r="J306" s="183">
        <f>1</f>
        <v>1</v>
      </c>
      <c r="K306" s="183">
        <f t="shared" si="45"/>
        <v>4.1870000000000003</v>
      </c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68"/>
      <c r="AD306" s="19"/>
      <c r="AE306" s="184"/>
      <c r="AF306" s="183">
        <f t="shared" si="46"/>
        <v>-9.272069947563466E-5</v>
      </c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68"/>
      <c r="AQ306" s="168"/>
      <c r="AR306" s="182"/>
      <c r="AS306" s="183">
        <f t="shared" si="38"/>
        <v>-2.3817558039951338E-6</v>
      </c>
      <c r="AT306" s="183">
        <f>[1]!LIM(AT305+Mode*r0*((1+IntegrationStep/2/Ti+Td/IntegrationStep)*AS306-(1-IntegrationStep/2/Ti+2*Td/IntegrationStep)*AS305+Td/IntegrationStep*AS304))</f>
        <v>0.40306534734013</v>
      </c>
      <c r="AU306" s="183">
        <f t="shared" si="39"/>
        <v>40.794124671602574</v>
      </c>
      <c r="AW306" s="51"/>
      <c r="AX306" s="51"/>
      <c r="AY306" s="51"/>
      <c r="AZ306" s="51"/>
    </row>
    <row r="307" spans="1:52" s="158" customFormat="1" ht="15" customHeight="1" x14ac:dyDescent="0.3">
      <c r="A307" s="19"/>
      <c r="B307" s="182"/>
      <c r="C307" s="183">
        <f t="shared" si="40"/>
        <v>29.600000000000151</v>
      </c>
      <c r="D307" s="202">
        <f>15+[1]!STEPLOAD(5)</f>
        <v>20</v>
      </c>
      <c r="E307" s="183">
        <f t="shared" si="42"/>
        <v>40.794353575113028</v>
      </c>
      <c r="F307" s="183">
        <f t="shared" si="43"/>
        <v>0.5</v>
      </c>
      <c r="G307" s="183">
        <f>5</f>
        <v>5</v>
      </c>
      <c r="H307" s="183">
        <f t="shared" si="41"/>
        <v>48.367903485279179</v>
      </c>
      <c r="I307" s="183">
        <f t="shared" si="44"/>
        <v>0.9</v>
      </c>
      <c r="J307" s="183">
        <f>1</f>
        <v>1</v>
      </c>
      <c r="K307" s="183">
        <f t="shared" si="45"/>
        <v>4.1870000000000003</v>
      </c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68"/>
      <c r="AD307" s="19"/>
      <c r="AE307" s="184"/>
      <c r="AF307" s="183">
        <f t="shared" si="46"/>
        <v>-8.9136505749820572E-5</v>
      </c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68"/>
      <c r="AQ307" s="168"/>
      <c r="AR307" s="182"/>
      <c r="AS307" s="183">
        <f t="shared" si="38"/>
        <v>-2.2890351045390389E-6</v>
      </c>
      <c r="AT307" s="183">
        <f>[1]!LIM(AT306+Mode*r0*((1+IntegrationStep/2/Ti+Td/IntegrationStep)*AS307-(1-IntegrationStep/2/Ti+2*Td/IntegrationStep)*AS306+Td/IntegrationStep*AS305))</f>
        <v>0.4030658623773265</v>
      </c>
      <c r="AU307" s="183">
        <f t="shared" si="39"/>
        <v>40.794124671602574</v>
      </c>
      <c r="AW307" s="51"/>
      <c r="AX307" s="51"/>
      <c r="AY307" s="51"/>
      <c r="AZ307" s="51"/>
    </row>
    <row r="308" spans="1:52" s="158" customFormat="1" ht="15" customHeight="1" x14ac:dyDescent="0.3">
      <c r="A308" s="19"/>
      <c r="B308" s="182"/>
      <c r="C308" s="183">
        <f t="shared" si="40"/>
        <v>29.700000000000152</v>
      </c>
      <c r="D308" s="202">
        <f>15+[1]!STEPLOAD(5)</f>
        <v>20</v>
      </c>
      <c r="E308" s="183">
        <f t="shared" si="42"/>
        <v>40.794344661462453</v>
      </c>
      <c r="F308" s="183">
        <f t="shared" si="43"/>
        <v>0.5</v>
      </c>
      <c r="G308" s="183">
        <f>5</f>
        <v>5</v>
      </c>
      <c r="H308" s="183">
        <f t="shared" si="41"/>
        <v>48.367962929981211</v>
      </c>
      <c r="I308" s="183">
        <f t="shared" si="44"/>
        <v>0.9</v>
      </c>
      <c r="J308" s="183">
        <f>1</f>
        <v>1</v>
      </c>
      <c r="K308" s="183">
        <f t="shared" si="45"/>
        <v>4.1870000000000003</v>
      </c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68"/>
      <c r="AD308" s="19"/>
      <c r="AE308" s="184"/>
      <c r="AF308" s="183">
        <f t="shared" si="46"/>
        <v>-8.5689600600513671E-5</v>
      </c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68"/>
      <c r="AQ308" s="168"/>
      <c r="AR308" s="182"/>
      <c r="AS308" s="183">
        <f t="shared" si="38"/>
        <v>-2.1998985987892184E-6</v>
      </c>
      <c r="AT308" s="183">
        <f>[1]!LIM(AT307+Mode*r0*((1+IntegrationStep/2/Ti+Td/IntegrationStep)*AS308-(1-IntegrationStep/2/Ti+2*Td/IntegrationStep)*AS307+Td/IntegrationStep*AS306))</f>
        <v>0.4030663577498434</v>
      </c>
      <c r="AU308" s="183">
        <f t="shared" si="39"/>
        <v>40.794124671602574</v>
      </c>
      <c r="AW308" s="51"/>
      <c r="AX308" s="51"/>
      <c r="AY308" s="51"/>
      <c r="AZ308" s="51"/>
    </row>
    <row r="309" spans="1:52" s="158" customFormat="1" ht="15" customHeight="1" x14ac:dyDescent="0.3">
      <c r="A309" s="19"/>
      <c r="B309" s="182"/>
      <c r="C309" s="183">
        <f t="shared" si="40"/>
        <v>29.800000000000153</v>
      </c>
      <c r="D309" s="202">
        <f>15+[1]!STEPLOAD(5)</f>
        <v>20</v>
      </c>
      <c r="E309" s="183">
        <f t="shared" si="42"/>
        <v>40.794336092502391</v>
      </c>
      <c r="F309" s="183">
        <f t="shared" si="43"/>
        <v>0.5</v>
      </c>
      <c r="G309" s="183">
        <f>5</f>
        <v>5</v>
      </c>
      <c r="H309" s="183">
        <f t="shared" si="41"/>
        <v>48.368020103841403</v>
      </c>
      <c r="I309" s="183">
        <f t="shared" si="44"/>
        <v>0.9</v>
      </c>
      <c r="J309" s="183">
        <f>1</f>
        <v>1</v>
      </c>
      <c r="K309" s="183">
        <f t="shared" si="45"/>
        <v>4.1870000000000003</v>
      </c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68"/>
      <c r="AD309" s="19"/>
      <c r="AE309" s="184"/>
      <c r="AF309" s="183">
        <f t="shared" si="46"/>
        <v>-8.2374788464179005E-5</v>
      </c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68"/>
      <c r="AQ309" s="168"/>
      <c r="AR309" s="182"/>
      <c r="AS309" s="183">
        <f t="shared" si="38"/>
        <v>-2.1142089981651679E-6</v>
      </c>
      <c r="AT309" s="183">
        <f>[1]!LIM(AT308+Mode*r0*((1+IntegrationStep/2/Ti+Td/IntegrationStep)*AS309-(1-IntegrationStep/2/Ti+2*Td/IntegrationStep)*AS308+Td/IntegrationStep*AS307))</f>
        <v>0.40306683419867834</v>
      </c>
      <c r="AU309" s="183">
        <f t="shared" si="39"/>
        <v>40.794124671602574</v>
      </c>
      <c r="AW309" s="51"/>
      <c r="AX309" s="51"/>
      <c r="AY309" s="51"/>
      <c r="AZ309" s="51"/>
    </row>
    <row r="310" spans="1:52" s="158" customFormat="1" ht="15" customHeight="1" x14ac:dyDescent="0.3">
      <c r="A310" s="19"/>
      <c r="B310" s="182"/>
      <c r="C310" s="183">
        <f t="shared" si="40"/>
        <v>29.900000000000155</v>
      </c>
      <c r="D310" s="202">
        <f>15+[1]!STEPLOAD(5)</f>
        <v>20</v>
      </c>
      <c r="E310" s="183">
        <f t="shared" si="42"/>
        <v>40.794327855023546</v>
      </c>
      <c r="F310" s="183">
        <f t="shared" si="43"/>
        <v>0.5</v>
      </c>
      <c r="G310" s="183">
        <f>5</f>
        <v>5</v>
      </c>
      <c r="H310" s="183">
        <f t="shared" si="41"/>
        <v>48.368075092488432</v>
      </c>
      <c r="I310" s="183">
        <f t="shared" si="44"/>
        <v>0.9</v>
      </c>
      <c r="J310" s="183">
        <f>1</f>
        <v>1</v>
      </c>
      <c r="K310" s="183">
        <f t="shared" si="45"/>
        <v>4.1870000000000003</v>
      </c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68"/>
      <c r="AD310" s="19"/>
      <c r="AE310" s="184"/>
      <c r="AF310" s="183">
        <f t="shared" si="46"/>
        <v>-7.9187067218100538E-5</v>
      </c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68"/>
      <c r="AQ310" s="168"/>
      <c r="AR310" s="182"/>
      <c r="AS310" s="183">
        <f t="shared" si="38"/>
        <v>-2.0318342097169762E-6</v>
      </c>
      <c r="AT310" s="183">
        <f>[1]!LIM(AT309+Mode*r0*((1+IntegrationStep/2/Ti+Td/IntegrationStep)*AS310-(1-IntegrationStep/2/Ti+2*Td/IntegrationStep)*AS309+Td/IntegrationStep*AS308))</f>
        <v>0.40306729243740358</v>
      </c>
      <c r="AU310" s="183">
        <f t="shared" si="39"/>
        <v>40.794124671602574</v>
      </c>
      <c r="AW310" s="51"/>
      <c r="AX310" s="51"/>
      <c r="AY310" s="51"/>
      <c r="AZ310" s="51"/>
    </row>
    <row r="311" spans="1:52" s="158" customFormat="1" ht="15" customHeight="1" x14ac:dyDescent="0.3">
      <c r="A311" s="19"/>
      <c r="B311" s="182"/>
      <c r="C311" s="183">
        <f t="shared" si="40"/>
        <v>30.000000000000156</v>
      </c>
      <c r="D311" s="202">
        <f>15+[1]!STEPLOAD(5)</f>
        <v>20</v>
      </c>
      <c r="E311" s="183">
        <f t="shared" si="42"/>
        <v>40.794319936316825</v>
      </c>
      <c r="F311" s="183">
        <f t="shared" si="43"/>
        <v>0.5</v>
      </c>
      <c r="G311" s="183">
        <f>5</f>
        <v>5</v>
      </c>
      <c r="H311" s="183">
        <f t="shared" si="41"/>
        <v>48.368127978378993</v>
      </c>
      <c r="I311" s="183">
        <f t="shared" si="44"/>
        <v>0.9</v>
      </c>
      <c r="J311" s="183">
        <f>1</f>
        <v>1</v>
      </c>
      <c r="K311" s="183">
        <f t="shared" si="45"/>
        <v>4.1870000000000003</v>
      </c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68"/>
      <c r="AD311" s="19"/>
      <c r="AE311" s="184"/>
      <c r="AF311" s="183">
        <f t="shared" si="46"/>
        <v>-7.612162112202725E-5</v>
      </c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68"/>
      <c r="AQ311" s="168"/>
      <c r="AR311" s="182"/>
      <c r="AS311" s="183">
        <f t="shared" si="38"/>
        <v>-1.9526471425024285E-6</v>
      </c>
      <c r="AT311" s="183">
        <f>[1]!LIM(AT310+Mode*r0*((1+IntegrationStep/2/Ti+Td/IntegrationStep)*AS311-(1-IntegrationStep/2/Ti+2*Td/IntegrationStep)*AS310+Td/IntegrationStep*AS309))</f>
        <v>0.40306773315315825</v>
      </c>
      <c r="AU311" s="183">
        <f t="shared" si="39"/>
        <v>40.794124671602574</v>
      </c>
      <c r="AW311" s="51"/>
      <c r="AX311" s="51"/>
      <c r="AY311" s="51"/>
      <c r="AZ311" s="51"/>
    </row>
    <row r="312" spans="1:52" s="158" customFormat="1" ht="15" customHeight="1" x14ac:dyDescent="0.3">
      <c r="A312" s="19"/>
      <c r="B312" s="182"/>
      <c r="C312" s="183">
        <f t="shared" si="40"/>
        <v>30.100000000000158</v>
      </c>
      <c r="D312" s="202">
        <f>15+[1]!STEPLOAD(5)</f>
        <v>20</v>
      </c>
      <c r="E312" s="183">
        <f t="shared" si="42"/>
        <v>40.79431232415471</v>
      </c>
      <c r="F312" s="183">
        <f t="shared" si="43"/>
        <v>0.5</v>
      </c>
      <c r="G312" s="183">
        <f>5</f>
        <v>5</v>
      </c>
      <c r="H312" s="183">
        <f t="shared" si="41"/>
        <v>48.368178840912122</v>
      </c>
      <c r="I312" s="183">
        <f t="shared" si="44"/>
        <v>0.9</v>
      </c>
      <c r="J312" s="183">
        <f>1</f>
        <v>1</v>
      </c>
      <c r="K312" s="183">
        <f t="shared" si="45"/>
        <v>4.1870000000000003</v>
      </c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68"/>
      <c r="AD312" s="19"/>
      <c r="AE312" s="184"/>
      <c r="AF312" s="183">
        <f t="shared" si="46"/>
        <v>-7.3173814042259977E-5</v>
      </c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68"/>
      <c r="AQ312" s="168"/>
      <c r="AR312" s="182"/>
      <c r="AS312" s="183">
        <f t="shared" si="38"/>
        <v>-1.8765255213537558E-6</v>
      </c>
      <c r="AT312" s="183">
        <f>[1]!LIM(AT311+Mode*r0*((1+IntegrationStep/2/Ti+Td/IntegrationStep)*AS312-(1-IntegrationStep/2/Ti+2*Td/IntegrationStep)*AS311+Td/IntegrationStep*AS310))</f>
        <v>0.40306815700760101</v>
      </c>
      <c r="AU312" s="183">
        <f t="shared" si="39"/>
        <v>40.794124671602574</v>
      </c>
      <c r="AW312" s="51"/>
      <c r="AX312" s="51"/>
      <c r="AY312" s="51"/>
      <c r="AZ312" s="51"/>
    </row>
    <row r="313" spans="1:52" s="158" customFormat="1" ht="15" customHeight="1" x14ac:dyDescent="0.3">
      <c r="A313" s="19"/>
      <c r="B313" s="182"/>
      <c r="C313" s="183">
        <f t="shared" si="40"/>
        <v>30.200000000000159</v>
      </c>
      <c r="D313" s="202">
        <f>15+[1]!STEPLOAD(5)</f>
        <v>20</v>
      </c>
      <c r="E313" s="183">
        <f t="shared" si="42"/>
        <v>40.794305006773307</v>
      </c>
      <c r="F313" s="183">
        <f t="shared" si="43"/>
        <v>0.5</v>
      </c>
      <c r="G313" s="183">
        <f>5</f>
        <v>5</v>
      </c>
      <c r="H313" s="183">
        <f t="shared" si="41"/>
        <v>48.368227756539731</v>
      </c>
      <c r="I313" s="183">
        <f t="shared" si="44"/>
        <v>0.9</v>
      </c>
      <c r="J313" s="183">
        <f>1</f>
        <v>1</v>
      </c>
      <c r="K313" s="183">
        <f t="shared" si="45"/>
        <v>4.1870000000000003</v>
      </c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68"/>
      <c r="AD313" s="19"/>
      <c r="AE313" s="184"/>
      <c r="AF313" s="183">
        <f t="shared" si="46"/>
        <v>-7.0339182906664632E-5</v>
      </c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68"/>
      <c r="AQ313" s="168"/>
      <c r="AR313" s="182"/>
      <c r="AS313" s="183">
        <f t="shared" si="38"/>
        <v>-1.8033517073234861E-6</v>
      </c>
      <c r="AT313" s="183">
        <f>[1]!LIM(AT312+Mode*r0*((1+IntegrationStep/2/Ti+Td/IntegrationStep)*AS313-(1-IntegrationStep/2/Ti+2*Td/IntegrationStep)*AS312+Td/IntegrationStep*AS311))</f>
        <v>0.40306856463783108</v>
      </c>
      <c r="AU313" s="183">
        <f t="shared" si="39"/>
        <v>40.794124671602574</v>
      </c>
      <c r="AW313" s="51"/>
      <c r="AX313" s="51"/>
      <c r="AY313" s="51"/>
      <c r="AZ313" s="51"/>
    </row>
    <row r="314" spans="1:52" s="158" customFormat="1" ht="15" customHeight="1" x14ac:dyDescent="0.3">
      <c r="A314" s="19"/>
      <c r="B314" s="182"/>
      <c r="C314" s="183">
        <f t="shared" si="40"/>
        <v>30.300000000000161</v>
      </c>
      <c r="D314" s="202">
        <f>15+[1]!STEPLOAD(5)</f>
        <v>20</v>
      </c>
      <c r="E314" s="183">
        <f t="shared" si="42"/>
        <v>40.794297972855013</v>
      </c>
      <c r="F314" s="183">
        <f t="shared" si="43"/>
        <v>0.5</v>
      </c>
      <c r="G314" s="183">
        <f>5</f>
        <v>5</v>
      </c>
      <c r="H314" s="183">
        <f t="shared" si="41"/>
        <v>48.368274798873813</v>
      </c>
      <c r="I314" s="183">
        <f t="shared" si="44"/>
        <v>0.9</v>
      </c>
      <c r="J314" s="183">
        <f>1</f>
        <v>1</v>
      </c>
      <c r="K314" s="183">
        <f t="shared" si="45"/>
        <v>4.1870000000000003</v>
      </c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68"/>
      <c r="AD314" s="19"/>
      <c r="AE314" s="184"/>
      <c r="AF314" s="183">
        <f t="shared" si="46"/>
        <v>-6.7613431360857845E-5</v>
      </c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68"/>
      <c r="AQ314" s="168"/>
      <c r="AR314" s="182"/>
      <c r="AS314" s="183">
        <f t="shared" si="38"/>
        <v>-1.7330125243830707E-6</v>
      </c>
      <c r="AT314" s="183">
        <f>[1]!LIM(AT313+Mode*r0*((1+IntegrationStep/2/Ti+Td/IntegrationStep)*AS314-(1-IntegrationStep/2/Ti+2*Td/IntegrationStep)*AS313+Td/IntegrationStep*AS312))</f>
        <v>0.40306895665728176</v>
      </c>
      <c r="AU314" s="183">
        <f t="shared" si="39"/>
        <v>40.794124671602574</v>
      </c>
      <c r="AW314" s="51"/>
      <c r="AX314" s="51"/>
      <c r="AY314" s="51"/>
      <c r="AZ314" s="51"/>
    </row>
    <row r="315" spans="1:52" s="158" customFormat="1" ht="15" customHeight="1" x14ac:dyDescent="0.3">
      <c r="A315" s="19"/>
      <c r="B315" s="182"/>
      <c r="C315" s="183">
        <f t="shared" si="40"/>
        <v>30.400000000000162</v>
      </c>
      <c r="D315" s="202">
        <f>15+[1]!STEPLOAD(5)</f>
        <v>20</v>
      </c>
      <c r="E315" s="183">
        <f t="shared" si="42"/>
        <v>40.794291211511876</v>
      </c>
      <c r="F315" s="183">
        <f t="shared" si="43"/>
        <v>0.5</v>
      </c>
      <c r="G315" s="183">
        <f>5</f>
        <v>5</v>
      </c>
      <c r="H315" s="183">
        <f t="shared" si="41"/>
        <v>48.368320038788887</v>
      </c>
      <c r="I315" s="183">
        <f t="shared" si="44"/>
        <v>0.9</v>
      </c>
      <c r="J315" s="183">
        <f>1</f>
        <v>1</v>
      </c>
      <c r="K315" s="183">
        <f t="shared" si="45"/>
        <v>4.1870000000000003</v>
      </c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68"/>
      <c r="AD315" s="19"/>
      <c r="AE315" s="184"/>
      <c r="AF315" s="183">
        <f t="shared" si="46"/>
        <v>-6.4992423697951551E-5</v>
      </c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68"/>
      <c r="AQ315" s="168"/>
      <c r="AR315" s="182"/>
      <c r="AS315" s="183">
        <f t="shared" si="38"/>
        <v>-1.6653990930137753E-6</v>
      </c>
      <c r="AT315" s="183">
        <f>[1]!LIM(AT314+Mode*r0*((1+IntegrationStep/2/Ti+Td/IntegrationStep)*AS315-(1-IntegrationStep/2/Ti+2*Td/IntegrationStep)*AS314+Td/IntegrationStep*AS313))</f>
        <v>0.40306933365657405</v>
      </c>
      <c r="AU315" s="183">
        <f t="shared" si="39"/>
        <v>40.794124671602574</v>
      </c>
      <c r="AW315" s="51"/>
      <c r="AX315" s="51"/>
      <c r="AY315" s="51"/>
      <c r="AZ315" s="51"/>
    </row>
    <row r="316" spans="1:52" s="158" customFormat="1" ht="15" customHeight="1" x14ac:dyDescent="0.3">
      <c r="A316" s="19"/>
      <c r="B316" s="182"/>
      <c r="C316" s="183">
        <f t="shared" si="40"/>
        <v>30.500000000000163</v>
      </c>
      <c r="D316" s="202">
        <f>15+[1]!STEPLOAD(5)</f>
        <v>20</v>
      </c>
      <c r="E316" s="183">
        <f t="shared" si="42"/>
        <v>40.794284712269508</v>
      </c>
      <c r="F316" s="183">
        <f t="shared" si="43"/>
        <v>0.5</v>
      </c>
      <c r="G316" s="183">
        <f>5</f>
        <v>5</v>
      </c>
      <c r="H316" s="183">
        <f t="shared" si="41"/>
        <v>48.368363544521848</v>
      </c>
      <c r="I316" s="183">
        <f t="shared" si="44"/>
        <v>0.9</v>
      </c>
      <c r="J316" s="183">
        <f>1</f>
        <v>1</v>
      </c>
      <c r="K316" s="183">
        <f t="shared" si="45"/>
        <v>4.1870000000000003</v>
      </c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68"/>
      <c r="AD316" s="19"/>
      <c r="AE316" s="184"/>
      <c r="AF316" s="183">
        <f t="shared" si="46"/>
        <v>-6.2472178961048286E-5</v>
      </c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68"/>
      <c r="AQ316" s="168"/>
      <c r="AR316" s="182"/>
      <c r="AS316" s="183">
        <f t="shared" si="38"/>
        <v>-1.6004066693398045E-6</v>
      </c>
      <c r="AT316" s="183">
        <f>[1]!LIM(AT315+Mode*r0*((1+IntegrationStep/2/Ti+Td/IntegrationStep)*AS316-(1-IntegrationStep/2/Ti+2*Td/IntegrationStep)*AS315+Td/IntegrationStep*AS314))</f>
        <v>0.40306969620434874</v>
      </c>
      <c r="AU316" s="183">
        <f t="shared" si="39"/>
        <v>40.794124671602574</v>
      </c>
      <c r="AW316" s="51"/>
      <c r="AX316" s="51"/>
      <c r="AY316" s="51"/>
      <c r="AZ316" s="51"/>
    </row>
    <row r="317" spans="1:52" s="158" customFormat="1" ht="15" customHeight="1" x14ac:dyDescent="0.3">
      <c r="A317" s="19"/>
      <c r="B317" s="182"/>
      <c r="C317" s="183">
        <f t="shared" si="40"/>
        <v>30.600000000000165</v>
      </c>
      <c r="D317" s="202">
        <f>15+[1]!STEPLOAD(5)</f>
        <v>20</v>
      </c>
      <c r="E317" s="183">
        <f t="shared" si="42"/>
        <v>40.794278465051612</v>
      </c>
      <c r="F317" s="183">
        <f t="shared" si="43"/>
        <v>0.5</v>
      </c>
      <c r="G317" s="183">
        <f>5</f>
        <v>5</v>
      </c>
      <c r="H317" s="183">
        <f t="shared" si="41"/>
        <v>48.368405381767893</v>
      </c>
      <c r="I317" s="183">
        <f t="shared" si="44"/>
        <v>0.9</v>
      </c>
      <c r="J317" s="183">
        <f>1</f>
        <v>1</v>
      </c>
      <c r="K317" s="183">
        <f t="shared" si="45"/>
        <v>4.1870000000000003</v>
      </c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68"/>
      <c r="AD317" s="19"/>
      <c r="AE317" s="184"/>
      <c r="AF317" s="183">
        <f t="shared" si="46"/>
        <v>-6.0048865271333796E-5</v>
      </c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68"/>
      <c r="AQ317" s="168"/>
      <c r="AR317" s="182"/>
      <c r="AS317" s="183">
        <f t="shared" si="38"/>
        <v>-1.5379344903720949E-6</v>
      </c>
      <c r="AT317" s="183">
        <f>[1]!LIM(AT316+Mode*r0*((1+IntegrationStep/2/Ti+Td/IntegrationStep)*AS317-(1-IntegrationStep/2/Ti+2*Td/IntegrationStep)*AS316+Td/IntegrationStep*AS315))</f>
        <v>0.4030700448480658</v>
      </c>
      <c r="AU317" s="183">
        <f t="shared" si="39"/>
        <v>40.794124671602574</v>
      </c>
      <c r="AW317" s="51"/>
      <c r="AX317" s="51"/>
      <c r="AY317" s="51"/>
      <c r="AZ317" s="51"/>
    </row>
    <row r="318" spans="1:52" s="158" customFormat="1" ht="15" customHeight="1" x14ac:dyDescent="0.3">
      <c r="A318" s="19"/>
      <c r="B318" s="182"/>
      <c r="C318" s="183">
        <f t="shared" si="40"/>
        <v>30.700000000000166</v>
      </c>
      <c r="D318" s="202">
        <f>15+[1]!STEPLOAD(5)</f>
        <v>20</v>
      </c>
      <c r="E318" s="183">
        <f t="shared" si="42"/>
        <v>40.794272460165082</v>
      </c>
      <c r="F318" s="183">
        <f t="shared" si="43"/>
        <v>0.5</v>
      </c>
      <c r="G318" s="183">
        <f>5</f>
        <v>5</v>
      </c>
      <c r="H318" s="183">
        <f t="shared" si="41"/>
        <v>48.36844561377282</v>
      </c>
      <c r="I318" s="183">
        <f t="shared" si="44"/>
        <v>0.9</v>
      </c>
      <c r="J318" s="183">
        <f>1</f>
        <v>1</v>
      </c>
      <c r="K318" s="183">
        <f t="shared" si="45"/>
        <v>4.1870000000000003</v>
      </c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68"/>
      <c r="AD318" s="19"/>
      <c r="AE318" s="184"/>
      <c r="AF318" s="183">
        <f t="shared" si="46"/>
        <v>-5.7718794366667936E-5</v>
      </c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68"/>
      <c r="AQ318" s="168"/>
      <c r="AR318" s="182"/>
      <c r="AS318" s="183">
        <f t="shared" si="38"/>
        <v>-1.4778856250785565E-6</v>
      </c>
      <c r="AT318" s="183">
        <f>[1]!LIM(AT317+Mode*r0*((1+IntegrationStep/2/Ti+Td/IntegrationStep)*AS318-(1-IntegrationStep/2/Ti+2*Td/IntegrationStep)*AS317+Td/IntegrationStep*AS316))</f>
        <v>0.40307038011477353</v>
      </c>
      <c r="AU318" s="183">
        <f t="shared" si="39"/>
        <v>40.794124671602574</v>
      </c>
      <c r="AW318" s="51"/>
      <c r="AX318" s="51"/>
      <c r="AY318" s="51"/>
      <c r="AZ318" s="51"/>
    </row>
    <row r="319" spans="1:52" s="158" customFormat="1" ht="15" customHeight="1" x14ac:dyDescent="0.3">
      <c r="A319" s="19"/>
      <c r="B319" s="182"/>
      <c r="C319" s="183">
        <f t="shared" si="40"/>
        <v>30.800000000000168</v>
      </c>
      <c r="D319" s="202">
        <f>15+[1]!STEPLOAD(5)</f>
        <v>20</v>
      </c>
      <c r="E319" s="183">
        <f t="shared" si="42"/>
        <v>40.794266688285646</v>
      </c>
      <c r="F319" s="183">
        <f t="shared" si="43"/>
        <v>0.5</v>
      </c>
      <c r="G319" s="183">
        <f>5</f>
        <v>5</v>
      </c>
      <c r="H319" s="183">
        <f t="shared" si="41"/>
        <v>48.368484301422427</v>
      </c>
      <c r="I319" s="183">
        <f t="shared" si="44"/>
        <v>0.9</v>
      </c>
      <c r="J319" s="183">
        <f>1</f>
        <v>1</v>
      </c>
      <c r="K319" s="183">
        <f t="shared" si="45"/>
        <v>4.1870000000000003</v>
      </c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68"/>
      <c r="AD319" s="19"/>
      <c r="AE319" s="184"/>
      <c r="AF319" s="183">
        <f t="shared" si="46"/>
        <v>-5.5478416327581215E-5</v>
      </c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68"/>
      <c r="AQ319" s="168"/>
      <c r="AR319" s="182"/>
      <c r="AS319" s="183">
        <f t="shared" si="38"/>
        <v>-1.4201668307123328E-6</v>
      </c>
      <c r="AT319" s="183">
        <f>[1]!LIM(AT318+Mode*r0*((1+IntegrationStep/2/Ti+Td/IntegrationStep)*AS319-(1-IntegrationStep/2/Ti+2*Td/IntegrationStep)*AS318+Td/IntegrationStep*AS317))</f>
        <v>0.40307070251185356</v>
      </c>
      <c r="AU319" s="183">
        <f t="shared" si="39"/>
        <v>40.794124671602574</v>
      </c>
      <c r="AW319" s="51"/>
      <c r="AX319" s="51"/>
      <c r="AY319" s="51"/>
      <c r="AZ319" s="51"/>
    </row>
    <row r="320" spans="1:52" s="158" customFormat="1" ht="15" customHeight="1" x14ac:dyDescent="0.3">
      <c r="A320" s="19"/>
      <c r="B320" s="182"/>
      <c r="C320" s="183">
        <f t="shared" si="40"/>
        <v>30.900000000000169</v>
      </c>
      <c r="D320" s="202">
        <f>15+[1]!STEPLOAD(5)</f>
        <v>20</v>
      </c>
      <c r="E320" s="183">
        <f t="shared" si="42"/>
        <v>40.794261140444014</v>
      </c>
      <c r="F320" s="183">
        <f t="shared" si="43"/>
        <v>0.5</v>
      </c>
      <c r="G320" s="183">
        <f>5</f>
        <v>5</v>
      </c>
      <c r="H320" s="183">
        <f t="shared" si="41"/>
        <v>48.368521503328779</v>
      </c>
      <c r="I320" s="183">
        <f t="shared" si="44"/>
        <v>0.9</v>
      </c>
      <c r="J320" s="183">
        <f>1</f>
        <v>1</v>
      </c>
      <c r="K320" s="183">
        <f t="shared" si="45"/>
        <v>4.1870000000000003</v>
      </c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68"/>
      <c r="AD320" s="19"/>
      <c r="AE320" s="184"/>
      <c r="AF320" s="183">
        <f t="shared" si="46"/>
        <v>-5.3324314480462931E-5</v>
      </c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68"/>
      <c r="AQ320" s="168"/>
      <c r="AR320" s="182"/>
      <c r="AS320" s="183">
        <f t="shared" si="38"/>
        <v>-1.3646884143980743E-6</v>
      </c>
      <c r="AT320" s="183">
        <f>[1]!LIM(AT319+Mode*r0*((1+IntegrationStep/2/Ti+Td/IntegrationStep)*AS320-(1-IntegrationStep/2/Ti+2*Td/IntegrationStep)*AS319+Td/IntegrationStep*AS318))</f>
        <v>0.4030710125277398</v>
      </c>
      <c r="AU320" s="183">
        <f t="shared" si="39"/>
        <v>40.794124671602574</v>
      </c>
      <c r="AW320" s="51"/>
      <c r="AX320" s="51"/>
      <c r="AY320" s="51"/>
      <c r="AZ320" s="51"/>
    </row>
    <row r="321" spans="1:52" s="158" customFormat="1" ht="15" customHeight="1" x14ac:dyDescent="0.3">
      <c r="A321" s="19"/>
      <c r="B321" s="182"/>
      <c r="C321" s="183">
        <f t="shared" si="40"/>
        <v>31.000000000000171</v>
      </c>
      <c r="D321" s="202">
        <f>15+[1]!STEPLOAD(5)</f>
        <v>20</v>
      </c>
      <c r="E321" s="183">
        <f t="shared" si="42"/>
        <v>40.794255808012565</v>
      </c>
      <c r="F321" s="183">
        <f t="shared" si="43"/>
        <v>0.5</v>
      </c>
      <c r="G321" s="183">
        <f>5</f>
        <v>5</v>
      </c>
      <c r="H321" s="183">
        <f t="shared" si="41"/>
        <v>48.36855727591329</v>
      </c>
      <c r="I321" s="183">
        <f t="shared" si="44"/>
        <v>0.9</v>
      </c>
      <c r="J321" s="183">
        <f>1</f>
        <v>1</v>
      </c>
      <c r="K321" s="183">
        <f t="shared" si="45"/>
        <v>4.1870000000000003</v>
      </c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68"/>
      <c r="AD321" s="19"/>
      <c r="AE321" s="184"/>
      <c r="AF321" s="183">
        <f t="shared" si="46"/>
        <v>-5.1253200493928119E-5</v>
      </c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68"/>
      <c r="AQ321" s="168"/>
      <c r="AR321" s="182"/>
      <c r="AS321" s="183">
        <f t="shared" si="38"/>
        <v>-1.3113640999051768E-6</v>
      </c>
      <c r="AT321" s="183">
        <f>[1]!LIM(AT320+Mode*r0*((1+IntegrationStep/2/Ti+Td/IntegrationStep)*AS321-(1-IntegrationStep/2/Ti+2*Td/IntegrationStep)*AS320+Td/IntegrationStep*AS319))</f>
        <v>0.40307131063261076</v>
      </c>
      <c r="AU321" s="183">
        <f t="shared" si="39"/>
        <v>40.794124671602574</v>
      </c>
      <c r="AW321" s="51"/>
      <c r="AX321" s="51"/>
      <c r="AY321" s="51"/>
      <c r="AZ321" s="51"/>
    </row>
    <row r="322" spans="1:52" s="158" customFormat="1" ht="15" customHeight="1" x14ac:dyDescent="0.3">
      <c r="A322" s="19"/>
      <c r="B322" s="182"/>
      <c r="C322" s="183">
        <f t="shared" si="40"/>
        <v>31.100000000000172</v>
      </c>
      <c r="D322" s="202">
        <f>15+[1]!STEPLOAD(5)</f>
        <v>20</v>
      </c>
      <c r="E322" s="183">
        <f t="shared" si="42"/>
        <v>40.794250682692514</v>
      </c>
      <c r="F322" s="183">
        <f t="shared" si="43"/>
        <v>0.5</v>
      </c>
      <c r="G322" s="183">
        <f>5</f>
        <v>5</v>
      </c>
      <c r="H322" s="183">
        <f t="shared" si="41"/>
        <v>48.368591673486726</v>
      </c>
      <c r="I322" s="183">
        <f t="shared" si="44"/>
        <v>0.9</v>
      </c>
      <c r="J322" s="183">
        <f>1</f>
        <v>1</v>
      </c>
      <c r="K322" s="183">
        <f t="shared" si="45"/>
        <v>4.1870000000000003</v>
      </c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68"/>
      <c r="AD322" s="19"/>
      <c r="AE322" s="184"/>
      <c r="AF322" s="183">
        <f t="shared" si="46"/>
        <v>-4.9261909659925607E-5</v>
      </c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68"/>
      <c r="AQ322" s="168"/>
      <c r="AR322" s="182"/>
      <c r="AS322" s="183">
        <f t="shared" si="38"/>
        <v>-1.2601108993948174E-6</v>
      </c>
      <c r="AT322" s="183">
        <f>[1]!LIM(AT321+Mode*r0*((1+IntegrationStep/2/Ti+Td/IntegrationStep)*AS322-(1-IntegrationStep/2/Ti+2*Td/IntegrationStep)*AS321+Td/IntegrationStep*AS320))</f>
        <v>0.40307159727905606</v>
      </c>
      <c r="AU322" s="183">
        <f t="shared" si="39"/>
        <v>40.794124671602574</v>
      </c>
      <c r="AW322" s="51"/>
      <c r="AX322" s="51"/>
      <c r="AY322" s="51"/>
      <c r="AZ322" s="51"/>
    </row>
    <row r="323" spans="1:52" s="158" customFormat="1" ht="15" customHeight="1" x14ac:dyDescent="0.3">
      <c r="A323" s="19"/>
      <c r="B323" s="182"/>
      <c r="C323" s="183">
        <f t="shared" si="40"/>
        <v>31.200000000000173</v>
      </c>
      <c r="D323" s="202">
        <f>15+[1]!STEPLOAD(5)</f>
        <v>20</v>
      </c>
      <c r="E323" s="183">
        <f t="shared" si="42"/>
        <v>40.794245756501546</v>
      </c>
      <c r="F323" s="183">
        <f t="shared" si="43"/>
        <v>0.5</v>
      </c>
      <c r="G323" s="183">
        <f>5</f>
        <v>5</v>
      </c>
      <c r="H323" s="183">
        <f t="shared" si="41"/>
        <v>48.368624748326646</v>
      </c>
      <c r="I323" s="183">
        <f t="shared" si="44"/>
        <v>0.9</v>
      </c>
      <c r="J323" s="183">
        <f>1</f>
        <v>1</v>
      </c>
      <c r="K323" s="183">
        <f t="shared" si="45"/>
        <v>4.1870000000000003</v>
      </c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68"/>
      <c r="AD323" s="19"/>
      <c r="AE323" s="184"/>
      <c r="AF323" s="183">
        <f t="shared" si="46"/>
        <v>-4.7347396322283686E-5</v>
      </c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68"/>
      <c r="AQ323" s="168"/>
      <c r="AR323" s="182"/>
      <c r="AS323" s="183">
        <f t="shared" si="38"/>
        <v>-1.2108489897144637E-6</v>
      </c>
      <c r="AT323" s="183">
        <f>[1]!LIM(AT322+Mode*r0*((1+IntegrationStep/2/Ti+Td/IntegrationStep)*AS323-(1-IntegrationStep/2/Ti+2*Td/IntegrationStep)*AS322+Td/IntegrationStep*AS321))</f>
        <v>0.40307187290272206</v>
      </c>
      <c r="AU323" s="183">
        <f t="shared" si="39"/>
        <v>40.794124671602574</v>
      </c>
      <c r="AW323" s="51"/>
      <c r="AX323" s="51"/>
      <c r="AY323" s="51"/>
      <c r="AZ323" s="51"/>
    </row>
    <row r="324" spans="1:52" s="158" customFormat="1" ht="15" customHeight="1" x14ac:dyDescent="0.3">
      <c r="A324" s="19"/>
      <c r="B324" s="182"/>
      <c r="C324" s="183">
        <f t="shared" si="40"/>
        <v>31.300000000000175</v>
      </c>
      <c r="D324" s="202">
        <f>15+[1]!STEPLOAD(5)</f>
        <v>20</v>
      </c>
      <c r="E324" s="183">
        <f t="shared" si="42"/>
        <v>40.794241021761913</v>
      </c>
      <c r="F324" s="183">
        <f t="shared" si="43"/>
        <v>0.5</v>
      </c>
      <c r="G324" s="183">
        <f>5</f>
        <v>5</v>
      </c>
      <c r="H324" s="183">
        <f t="shared" si="41"/>
        <v>48.368656550751929</v>
      </c>
      <c r="I324" s="183">
        <f t="shared" si="44"/>
        <v>0.9</v>
      </c>
      <c r="J324" s="183">
        <f>1</f>
        <v>1</v>
      </c>
      <c r="K324" s="183">
        <f t="shared" si="45"/>
        <v>4.1870000000000003</v>
      </c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68"/>
      <c r="AD324" s="19"/>
      <c r="AE324" s="184"/>
      <c r="AF324" s="183">
        <f t="shared" si="46"/>
        <v>-4.5506729488220543E-5</v>
      </c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68"/>
      <c r="AQ324" s="168"/>
      <c r="AR324" s="182"/>
      <c r="AS324" s="183">
        <f t="shared" si="38"/>
        <v>-1.1635015933819658E-6</v>
      </c>
      <c r="AT324" s="183">
        <f>[1]!LIM(AT323+Mode*r0*((1+IntegrationStep/2/Ti+Td/IntegrationStep)*AS324-(1-IntegrationStep/2/Ti+2*Td/IntegrationStep)*AS323+Td/IntegrationStep*AS322))</f>
        <v>0.40307213792293273</v>
      </c>
      <c r="AU324" s="183">
        <f t="shared" si="39"/>
        <v>40.794124671602574</v>
      </c>
      <c r="AW324" s="51"/>
      <c r="AX324" s="51"/>
      <c r="AY324" s="51"/>
      <c r="AZ324" s="51"/>
    </row>
    <row r="325" spans="1:52" s="158" customFormat="1" ht="15" customHeight="1" x14ac:dyDescent="0.3">
      <c r="A325" s="19"/>
      <c r="B325" s="182"/>
      <c r="C325" s="183">
        <f t="shared" si="40"/>
        <v>31.400000000000176</v>
      </c>
      <c r="D325" s="202">
        <f>15+[1]!STEPLOAD(5)</f>
        <v>20</v>
      </c>
      <c r="E325" s="183">
        <f t="shared" si="42"/>
        <v>40.794236471088965</v>
      </c>
      <c r="F325" s="183">
        <f t="shared" si="43"/>
        <v>0.5</v>
      </c>
      <c r="G325" s="183">
        <f>5</f>
        <v>5</v>
      </c>
      <c r="H325" s="183">
        <f t="shared" si="41"/>
        <v>48.368687129194697</v>
      </c>
      <c r="I325" s="183">
        <f t="shared" si="44"/>
        <v>0.9</v>
      </c>
      <c r="J325" s="183">
        <f>1</f>
        <v>1</v>
      </c>
      <c r="K325" s="183">
        <f t="shared" si="45"/>
        <v>4.1870000000000003</v>
      </c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68"/>
      <c r="AD325" s="19"/>
      <c r="AE325" s="184"/>
      <c r="AF325" s="183">
        <f t="shared" si="46"/>
        <v>-4.3737088585071859E-5</v>
      </c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68"/>
      <c r="AQ325" s="168"/>
      <c r="AR325" s="182"/>
      <c r="AS325" s="183">
        <f t="shared" si="38"/>
        <v>-1.1179948639039593E-6</v>
      </c>
      <c r="AT325" s="183">
        <f>[1]!LIM(AT324+Mode*r0*((1+IntegrationStep/2/Ti+Td/IntegrationStep)*AS325-(1-IntegrationStep/2/Ti+2*Td/IntegrationStep)*AS324+Td/IntegrationStep*AS323))</f>
        <v>0.40307239274328915</v>
      </c>
      <c r="AU325" s="183">
        <f t="shared" si="39"/>
        <v>40.794124671602574</v>
      </c>
      <c r="AW325" s="51"/>
      <c r="AX325" s="51"/>
      <c r="AY325" s="51"/>
      <c r="AZ325" s="51"/>
    </row>
    <row r="326" spans="1:52" s="158" customFormat="1" ht="15" customHeight="1" x14ac:dyDescent="0.3">
      <c r="A326" s="19"/>
      <c r="B326" s="182"/>
      <c r="C326" s="183">
        <f t="shared" si="40"/>
        <v>31.500000000000178</v>
      </c>
      <c r="D326" s="202">
        <f>15+[1]!STEPLOAD(5)</f>
        <v>20</v>
      </c>
      <c r="E326" s="183">
        <f t="shared" si="42"/>
        <v>40.794232097380103</v>
      </c>
      <c r="F326" s="183">
        <f t="shared" si="43"/>
        <v>0.5</v>
      </c>
      <c r="G326" s="183">
        <f>5</f>
        <v>5</v>
      </c>
      <c r="H326" s="183">
        <f t="shared" si="41"/>
        <v>48.368716530269829</v>
      </c>
      <c r="I326" s="183">
        <f t="shared" si="44"/>
        <v>0.9</v>
      </c>
      <c r="J326" s="183">
        <f>1</f>
        <v>1</v>
      </c>
      <c r="K326" s="183">
        <f t="shared" si="45"/>
        <v>4.1870000000000003</v>
      </c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68"/>
      <c r="AD326" s="19"/>
      <c r="AE326" s="184"/>
      <c r="AF326" s="183">
        <f t="shared" si="46"/>
        <v>-4.2035759369785097E-5</v>
      </c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68"/>
      <c r="AQ326" s="168"/>
      <c r="AR326" s="182"/>
      <c r="AS326" s="183">
        <f t="shared" si="38"/>
        <v>-1.0742577752864689E-6</v>
      </c>
      <c r="AT326" s="183">
        <f>[1]!LIM(AT325+Mode*r0*((1+IntegrationStep/2/Ti+Td/IntegrationStep)*AS326-(1-IntegrationStep/2/Ti+2*Td/IntegrationStep)*AS325+Td/IntegrationStep*AS324))</f>
        <v>0.40307263775224855</v>
      </c>
      <c r="AU326" s="183">
        <f t="shared" si="39"/>
        <v>40.794124671602574</v>
      </c>
      <c r="AW326" s="51"/>
      <c r="AX326" s="51"/>
      <c r="AY326" s="51"/>
      <c r="AZ326" s="51"/>
    </row>
    <row r="327" spans="1:52" s="158" customFormat="1" ht="15" customHeight="1" x14ac:dyDescent="0.3">
      <c r="A327" s="19"/>
      <c r="B327" s="182"/>
      <c r="C327" s="183">
        <f t="shared" si="40"/>
        <v>31.600000000000179</v>
      </c>
      <c r="D327" s="202">
        <f>15+[1]!STEPLOAD(5)</f>
        <v>20</v>
      </c>
      <c r="E327" s="183">
        <f t="shared" si="42"/>
        <v>40.79422789380417</v>
      </c>
      <c r="F327" s="183">
        <f t="shared" si="43"/>
        <v>0.5</v>
      </c>
      <c r="G327" s="183">
        <f>5</f>
        <v>5</v>
      </c>
      <c r="H327" s="183">
        <f t="shared" si="41"/>
        <v>48.368744798841327</v>
      </c>
      <c r="I327" s="183">
        <f t="shared" si="44"/>
        <v>0.9</v>
      </c>
      <c r="J327" s="183">
        <f>1</f>
        <v>1</v>
      </c>
      <c r="K327" s="183">
        <f t="shared" si="45"/>
        <v>4.1870000000000003</v>
      </c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68"/>
      <c r="AD327" s="19"/>
      <c r="AE327" s="184"/>
      <c r="AF327" s="183">
        <f t="shared" si="46"/>
        <v>-4.0400130013829028E-5</v>
      </c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68"/>
      <c r="AQ327" s="168"/>
      <c r="AR327" s="182"/>
      <c r="AS327" s="183">
        <f t="shared" si="38"/>
        <v>-1.0322220159508787E-6</v>
      </c>
      <c r="AT327" s="183">
        <f>[1]!LIM(AT326+Mode*r0*((1+IntegrationStep/2/Ti+Td/IntegrationStep)*AS327-(1-IntegrationStep/2/Ti+2*Td/IntegrationStep)*AS326+Td/IntegrationStep*AS325))</f>
        <v>0.40307287332367775</v>
      </c>
      <c r="AU327" s="183">
        <f t="shared" si="39"/>
        <v>40.794124671602574</v>
      </c>
      <c r="AW327" s="51"/>
      <c r="AX327" s="51"/>
      <c r="AY327" s="51"/>
      <c r="AZ327" s="51"/>
    </row>
    <row r="328" spans="1:52" s="158" customFormat="1" ht="15" customHeight="1" x14ac:dyDescent="0.3">
      <c r="A328" s="19"/>
      <c r="B328" s="182"/>
      <c r="C328" s="183">
        <f t="shared" si="40"/>
        <v>31.70000000000018</v>
      </c>
      <c r="D328" s="202">
        <f>15+[1]!STEPLOAD(5)</f>
        <v>20</v>
      </c>
      <c r="E328" s="183">
        <f t="shared" si="42"/>
        <v>40.794223853791166</v>
      </c>
      <c r="F328" s="183">
        <f t="shared" si="43"/>
        <v>0.5</v>
      </c>
      <c r="G328" s="183">
        <f>5</f>
        <v>5</v>
      </c>
      <c r="H328" s="183">
        <f t="shared" si="41"/>
        <v>48.368771978087594</v>
      </c>
      <c r="I328" s="183">
        <f t="shared" si="44"/>
        <v>0.9</v>
      </c>
      <c r="J328" s="183">
        <f>1</f>
        <v>1</v>
      </c>
      <c r="K328" s="183">
        <f t="shared" si="45"/>
        <v>4.1870000000000003</v>
      </c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68"/>
      <c r="AD328" s="19"/>
      <c r="AE328" s="184"/>
      <c r="AF328" s="183">
        <f t="shared" si="46"/>
        <v>-3.8827687268927491E-5</v>
      </c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68"/>
      <c r="AQ328" s="168"/>
      <c r="AR328" s="182"/>
      <c r="AS328" s="183">
        <f t="shared" si="38"/>
        <v>-9.9182188591839807E-7</v>
      </c>
      <c r="AT328" s="183">
        <f>[1]!LIM(AT327+Mode*r0*((1+IntegrationStep/2/Ti+Td/IntegrationStep)*AS328-(1-IntegrationStep/2/Ti+2*Td/IntegrationStep)*AS327+Td/IntegrationStep*AS326))</f>
        <v>0.40307309981739664</v>
      </c>
      <c r="AU328" s="183">
        <f t="shared" si="39"/>
        <v>40.794124671602574</v>
      </c>
      <c r="AW328" s="51"/>
      <c r="AX328" s="51"/>
      <c r="AY328" s="51"/>
      <c r="AZ328" s="51"/>
    </row>
    <row r="329" spans="1:52" s="158" customFormat="1" ht="15" customHeight="1" x14ac:dyDescent="0.3">
      <c r="A329" s="19"/>
      <c r="B329" s="182"/>
      <c r="C329" s="183">
        <f t="shared" si="40"/>
        <v>31.800000000000182</v>
      </c>
      <c r="D329" s="202">
        <f>15+[1]!STEPLOAD(5)</f>
        <v>20</v>
      </c>
      <c r="E329" s="183">
        <f t="shared" si="42"/>
        <v>40.794219971022443</v>
      </c>
      <c r="F329" s="183">
        <f t="shared" si="43"/>
        <v>0.5</v>
      </c>
      <c r="G329" s="183">
        <f>5</f>
        <v>5</v>
      </c>
      <c r="H329" s="183">
        <f t="shared" si="41"/>
        <v>48.368798109562711</v>
      </c>
      <c r="I329" s="183">
        <f t="shared" si="44"/>
        <v>0.9</v>
      </c>
      <c r="J329" s="183">
        <f>1</f>
        <v>1</v>
      </c>
      <c r="K329" s="183">
        <f t="shared" si="45"/>
        <v>4.1870000000000003</v>
      </c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68"/>
      <c r="AD329" s="19"/>
      <c r="AE329" s="184"/>
      <c r="AF329" s="183">
        <f t="shared" si="46"/>
        <v>-3.7316012851729141E-5</v>
      </c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68"/>
      <c r="AQ329" s="168"/>
      <c r="AR329" s="182"/>
      <c r="AS329" s="183">
        <f t="shared" si="38"/>
        <v>-9.5299419868410949E-7</v>
      </c>
      <c r="AT329" s="183">
        <f>[1]!LIM(AT328+Mode*r0*((1+IntegrationStep/2/Ti+Td/IntegrationStep)*AS329-(1-IntegrationStep/2/Ti+2*Td/IntegrationStep)*AS328+Td/IntegrationStep*AS327))</f>
        <v>0.40307331757968928</v>
      </c>
      <c r="AU329" s="183">
        <f t="shared" si="39"/>
        <v>40.794124671602574</v>
      </c>
      <c r="AW329" s="51"/>
      <c r="AX329" s="51"/>
      <c r="AY329" s="51"/>
      <c r="AZ329" s="51"/>
    </row>
    <row r="330" spans="1:52" s="158" customFormat="1" ht="15" customHeight="1" x14ac:dyDescent="0.3">
      <c r="A330" s="19"/>
      <c r="B330" s="182"/>
      <c r="C330" s="183">
        <f t="shared" si="40"/>
        <v>31.900000000000183</v>
      </c>
      <c r="D330" s="202">
        <f>15+[1]!STEPLOAD(5)</f>
        <v>20</v>
      </c>
      <c r="E330" s="183">
        <f t="shared" si="42"/>
        <v>40.794216239421161</v>
      </c>
      <c r="F330" s="183">
        <f t="shared" si="43"/>
        <v>0.5</v>
      </c>
      <c r="G330" s="183">
        <f>5</f>
        <v>5</v>
      </c>
      <c r="H330" s="183">
        <f t="shared" si="41"/>
        <v>48.368823233257139</v>
      </c>
      <c r="I330" s="183">
        <f t="shared" si="44"/>
        <v>0.9</v>
      </c>
      <c r="J330" s="183">
        <f>1</f>
        <v>1</v>
      </c>
      <c r="K330" s="183">
        <f t="shared" si="45"/>
        <v>4.1870000000000003</v>
      </c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68"/>
      <c r="AD330" s="19"/>
      <c r="AE330" s="184"/>
      <c r="AF330" s="183">
        <f t="shared" si="46"/>
        <v>-3.5862779879547446E-5</v>
      </c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68"/>
      <c r="AQ330" s="168"/>
      <c r="AR330" s="182"/>
      <c r="AS330" s="183">
        <f t="shared" si="38"/>
        <v>-9.1567818586213431E-7</v>
      </c>
      <c r="AT330" s="183">
        <f>[1]!LIM(AT329+Mode*r0*((1+IntegrationStep/2/Ti+Td/IntegrationStep)*AS330-(1-IntegrationStep/2/Ti+2*Td/IntegrationStep)*AS329+Td/IntegrationStep*AS328))</f>
        <v>0.40307352694380949</v>
      </c>
      <c r="AU330" s="183">
        <f t="shared" si="39"/>
        <v>40.794124671602574</v>
      </c>
      <c r="AW330" s="51"/>
      <c r="AX330" s="51"/>
      <c r="AY330" s="51"/>
      <c r="AZ330" s="51"/>
    </row>
    <row r="331" spans="1:52" s="158" customFormat="1" ht="15" customHeight="1" x14ac:dyDescent="0.3">
      <c r="A331" s="19"/>
      <c r="B331" s="182"/>
      <c r="C331" s="183">
        <f t="shared" si="40"/>
        <v>32.000000000000185</v>
      </c>
      <c r="D331" s="202">
        <f>15+[1]!STEPLOAD(5)</f>
        <v>20</v>
      </c>
      <c r="E331" s="183">
        <f t="shared" si="42"/>
        <v>40.79421265314317</v>
      </c>
      <c r="F331" s="183">
        <f t="shared" si="43"/>
        <v>0.5</v>
      </c>
      <c r="G331" s="183">
        <f>5</f>
        <v>5</v>
      </c>
      <c r="H331" s="183">
        <f t="shared" si="41"/>
        <v>48.368847387655158</v>
      </c>
      <c r="I331" s="183">
        <f t="shared" si="44"/>
        <v>0.9</v>
      </c>
      <c r="J331" s="183">
        <f>1</f>
        <v>1</v>
      </c>
      <c r="K331" s="183">
        <f t="shared" si="45"/>
        <v>4.1870000000000003</v>
      </c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68"/>
      <c r="AD331" s="19"/>
      <c r="AE331" s="184"/>
      <c r="AF331" s="183">
        <f t="shared" si="46"/>
        <v>-3.4465749490841802E-5</v>
      </c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68"/>
      <c r="AQ331" s="168"/>
      <c r="AR331" s="182"/>
      <c r="AS331" s="183">
        <f t="shared" ref="AS331:AS394" si="47">(AU331-E331)/(MeasuredVariableHigher-MeasuredVariableLower)</f>
        <v>-8.7981540595194476E-7</v>
      </c>
      <c r="AT331" s="183">
        <f>[1]!LIM(AT330+Mode*r0*((1+IntegrationStep/2/Ti+Td/IntegrationStep)*AS331-(1-IntegrationStep/2/Ti+2*Td/IntegrationStep)*AS330+Td/IntegrationStep*AS329))</f>
        <v>0.40307372823045967</v>
      </c>
      <c r="AU331" s="183">
        <f t="shared" ref="AU331:AU394" si="48">SetPoint</f>
        <v>40.794124671602574</v>
      </c>
      <c r="AW331" s="51"/>
      <c r="AX331" s="51"/>
      <c r="AY331" s="51"/>
      <c r="AZ331" s="51"/>
    </row>
    <row r="332" spans="1:52" s="158" customFormat="1" ht="15" customHeight="1" x14ac:dyDescent="0.3">
      <c r="A332" s="19"/>
      <c r="B332" s="182"/>
      <c r="C332" s="183">
        <f t="shared" ref="C332:C395" si="49">C331+IntegrationStep</f>
        <v>32.100000000000186</v>
      </c>
      <c r="D332" s="202">
        <f>15+[1]!STEPLOAD(5)</f>
        <v>20</v>
      </c>
      <c r="E332" s="183">
        <f t="shared" si="42"/>
        <v>40.794209206568219</v>
      </c>
      <c r="F332" s="183">
        <f t="shared" si="43"/>
        <v>0.5</v>
      </c>
      <c r="G332" s="183">
        <f>5</f>
        <v>5</v>
      </c>
      <c r="H332" s="183">
        <f t="shared" ref="H332:H395" si="50">ManipulatedVariableHigher*AT332</f>
        <v>48.36887060979037</v>
      </c>
      <c r="I332" s="183">
        <f t="shared" si="44"/>
        <v>0.9</v>
      </c>
      <c r="J332" s="183">
        <f>1</f>
        <v>1</v>
      </c>
      <c r="K332" s="183">
        <f t="shared" si="45"/>
        <v>4.1870000000000003</v>
      </c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68"/>
      <c r="AD332" s="19"/>
      <c r="AE332" s="184"/>
      <c r="AF332" s="183">
        <f t="shared" si="46"/>
        <v>-3.3122767578053214E-5</v>
      </c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68"/>
      <c r="AQ332" s="168"/>
      <c r="AR332" s="182"/>
      <c r="AS332" s="183">
        <f t="shared" si="47"/>
        <v>-8.453496564442276E-7</v>
      </c>
      <c r="AT332" s="183">
        <f>[1]!LIM(AT331+Mode*r0*((1+IntegrationStep/2/Ti+Td/IntegrationStep)*AS332-(1-IntegrationStep/2/Ti+2*Td/IntegrationStep)*AS331+Td/IntegrationStep*AS330))</f>
        <v>0.40307392174825307</v>
      </c>
      <c r="AU332" s="183">
        <f t="shared" si="48"/>
        <v>40.794124671602574</v>
      </c>
      <c r="AW332" s="51"/>
      <c r="AX332" s="51"/>
      <c r="AY332" s="51"/>
      <c r="AZ332" s="51"/>
    </row>
    <row r="333" spans="1:52" s="158" customFormat="1" ht="15" customHeight="1" x14ac:dyDescent="0.3">
      <c r="A333" s="19"/>
      <c r="B333" s="182"/>
      <c r="C333" s="183">
        <f t="shared" si="49"/>
        <v>32.200000000000188</v>
      </c>
      <c r="D333" s="202">
        <f>15+[1]!STEPLOAD(5)</f>
        <v>20</v>
      </c>
      <c r="E333" s="183">
        <f t="shared" ref="E333:E396" si="51">E332+(C333-C332)*AF332</f>
        <v>40.794205894291458</v>
      </c>
      <c r="F333" s="183">
        <f t="shared" ref="F333:F396" si="52">0.5</f>
        <v>0.5</v>
      </c>
      <c r="G333" s="183">
        <f>5</f>
        <v>5</v>
      </c>
      <c r="H333" s="183">
        <f t="shared" si="50"/>
        <v>48.36889293529979</v>
      </c>
      <c r="I333" s="183">
        <f t="shared" ref="I333:I396" si="53">0.9</f>
        <v>0.9</v>
      </c>
      <c r="J333" s="183">
        <f>1</f>
        <v>1</v>
      </c>
      <c r="K333" s="183">
        <f t="shared" ref="K333:K396" si="54">4.187</f>
        <v>4.1870000000000003</v>
      </c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68"/>
      <c r="AD333" s="19"/>
      <c r="AE333" s="184"/>
      <c r="AF333" s="183">
        <f t="shared" ref="AF333:AF396" si="55">F333/G333*(D333-E333)+H333*I333/G333/J333/K333</f>
        <v>-3.1831761612366449E-5</v>
      </c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68"/>
      <c r="AQ333" s="168"/>
      <c r="AR333" s="182"/>
      <c r="AS333" s="183">
        <f t="shared" si="47"/>
        <v>-8.1222688883997309E-7</v>
      </c>
      <c r="AT333" s="183">
        <f>[1]!LIM(AT332+Mode*r0*((1+IntegrationStep/2/Ti+Td/IntegrationStep)*AS333-(1-IntegrationStep/2/Ti+2*Td/IntegrationStep)*AS332+Td/IntegrationStep*AS331))</f>
        <v>0.40307410779416492</v>
      </c>
      <c r="AU333" s="183">
        <f t="shared" si="48"/>
        <v>40.794124671602574</v>
      </c>
      <c r="AW333" s="51"/>
      <c r="AX333" s="51"/>
      <c r="AY333" s="51"/>
      <c r="AZ333" s="51"/>
    </row>
    <row r="334" spans="1:52" s="158" customFormat="1" ht="15" customHeight="1" x14ac:dyDescent="0.3">
      <c r="A334" s="19"/>
      <c r="B334" s="182"/>
      <c r="C334" s="183">
        <f t="shared" si="49"/>
        <v>32.300000000000189</v>
      </c>
      <c r="D334" s="202">
        <f>15+[1]!STEPLOAD(5)</f>
        <v>20</v>
      </c>
      <c r="E334" s="183">
        <f t="shared" si="51"/>
        <v>40.794202711115297</v>
      </c>
      <c r="F334" s="183">
        <f t="shared" si="52"/>
        <v>0.5</v>
      </c>
      <c r="G334" s="183">
        <f>5</f>
        <v>5</v>
      </c>
      <c r="H334" s="183">
        <f t="shared" si="50"/>
        <v>48.36891439847534</v>
      </c>
      <c r="I334" s="183">
        <f t="shared" si="53"/>
        <v>0.9</v>
      </c>
      <c r="J334" s="183">
        <f>1</f>
        <v>1</v>
      </c>
      <c r="K334" s="183">
        <f t="shared" si="54"/>
        <v>4.1870000000000003</v>
      </c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68"/>
      <c r="AD334" s="19"/>
      <c r="AE334" s="184"/>
      <c r="AF334" s="183">
        <f t="shared" si="55"/>
        <v>-3.0590737619906605E-5</v>
      </c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68"/>
      <c r="AQ334" s="168"/>
      <c r="AR334" s="182"/>
      <c r="AS334" s="183">
        <f t="shared" si="47"/>
        <v>-7.8039512722227752E-7</v>
      </c>
      <c r="AT334" s="183">
        <f>[1]!LIM(AT333+Mode*r0*((1+IntegrationStep/2/Ti+Td/IntegrationStep)*AS334-(1-IntegrationStep/2/Ti+2*Td/IntegrationStep)*AS333+Td/IntegrationStep*AS332))</f>
        <v>0.40307428665396117</v>
      </c>
      <c r="AU334" s="183">
        <f t="shared" si="48"/>
        <v>40.794124671602574</v>
      </c>
      <c r="AW334" s="51"/>
      <c r="AX334" s="51"/>
      <c r="AY334" s="51"/>
      <c r="AZ334" s="51"/>
    </row>
    <row r="335" spans="1:52" s="158" customFormat="1" ht="15" customHeight="1" x14ac:dyDescent="0.3">
      <c r="A335" s="19"/>
      <c r="B335" s="182"/>
      <c r="C335" s="183">
        <f t="shared" si="49"/>
        <v>32.40000000000019</v>
      </c>
      <c r="D335" s="202">
        <f>15+[1]!STEPLOAD(5)</f>
        <v>20</v>
      </c>
      <c r="E335" s="183">
        <f t="shared" si="51"/>
        <v>40.794199652041534</v>
      </c>
      <c r="F335" s="183">
        <f t="shared" si="52"/>
        <v>0.5</v>
      </c>
      <c r="G335" s="183">
        <f>5</f>
        <v>5</v>
      </c>
      <c r="H335" s="183">
        <f t="shared" si="50"/>
        <v>48.368935032313928</v>
      </c>
      <c r="I335" s="183">
        <f t="shared" si="53"/>
        <v>0.9</v>
      </c>
      <c r="J335" s="183">
        <f>1</f>
        <v>1</v>
      </c>
      <c r="K335" s="183">
        <f t="shared" si="54"/>
        <v>4.1870000000000003</v>
      </c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68"/>
      <c r="AD335" s="19"/>
      <c r="AE335" s="184"/>
      <c r="AF335" s="183">
        <f t="shared" si="55"/>
        <v>-2.939777723565129E-5</v>
      </c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68"/>
      <c r="AQ335" s="168"/>
      <c r="AR335" s="182"/>
      <c r="AS335" s="183">
        <f t="shared" si="47"/>
        <v>-7.498043895992623E-7</v>
      </c>
      <c r="AT335" s="183">
        <f>[1]!LIM(AT334+Mode*r0*((1+IntegrationStep/2/Ti+Td/IntegrationStep)*AS335-(1-IntegrationStep/2/Ti+2*Td/IntegrationStep)*AS334+Td/IntegrationStep*AS333))</f>
        <v>0.40307445860261609</v>
      </c>
      <c r="AU335" s="183">
        <f t="shared" si="48"/>
        <v>40.794124671602574</v>
      </c>
      <c r="AW335" s="51"/>
      <c r="AX335" s="51"/>
      <c r="AY335" s="51"/>
      <c r="AZ335" s="51"/>
    </row>
    <row r="336" spans="1:52" s="158" customFormat="1" ht="15" customHeight="1" x14ac:dyDescent="0.3">
      <c r="A336" s="19"/>
      <c r="B336" s="182"/>
      <c r="C336" s="183">
        <f t="shared" si="49"/>
        <v>32.500000000000192</v>
      </c>
      <c r="D336" s="202">
        <f>15+[1]!STEPLOAD(5)</f>
        <v>20</v>
      </c>
      <c r="E336" s="183">
        <f t="shared" si="51"/>
        <v>40.794196712263812</v>
      </c>
      <c r="F336" s="183">
        <f t="shared" si="52"/>
        <v>0.5</v>
      </c>
      <c r="G336" s="183">
        <f>5</f>
        <v>5</v>
      </c>
      <c r="H336" s="183">
        <f t="shared" si="50"/>
        <v>48.368954868565396</v>
      </c>
      <c r="I336" s="183">
        <f t="shared" si="53"/>
        <v>0.9</v>
      </c>
      <c r="J336" s="183">
        <f>1</f>
        <v>1</v>
      </c>
      <c r="K336" s="183">
        <f t="shared" si="54"/>
        <v>4.1870000000000003</v>
      </c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68"/>
      <c r="AD336" s="19"/>
      <c r="AE336" s="184"/>
      <c r="AF336" s="183">
        <f t="shared" si="55"/>
        <v>-2.8251034890569571E-5</v>
      </c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68"/>
      <c r="AQ336" s="168"/>
      <c r="AR336" s="182"/>
      <c r="AS336" s="183">
        <f t="shared" si="47"/>
        <v>-7.2040661237338099E-7</v>
      </c>
      <c r="AT336" s="183">
        <f>[1]!LIM(AT335+Mode*r0*((1+IntegrationStep/2/Ti+Td/IntegrationStep)*AS336-(1-IntegrationStep/2/Ti+2*Td/IntegrationStep)*AS335+Td/IntegrationStep*AS334))</f>
        <v>0.4030746239047116</v>
      </c>
      <c r="AU336" s="183">
        <f t="shared" si="48"/>
        <v>40.794124671602574</v>
      </c>
      <c r="AW336" s="51"/>
      <c r="AX336" s="51"/>
      <c r="AY336" s="51"/>
      <c r="AZ336" s="51"/>
    </row>
    <row r="337" spans="1:52" s="158" customFormat="1" ht="15" customHeight="1" x14ac:dyDescent="0.3">
      <c r="A337" s="19"/>
      <c r="B337" s="182"/>
      <c r="C337" s="183">
        <f t="shared" si="49"/>
        <v>32.600000000000193</v>
      </c>
      <c r="D337" s="202">
        <f>15+[1]!STEPLOAD(5)</f>
        <v>20</v>
      </c>
      <c r="E337" s="183">
        <f t="shared" si="51"/>
        <v>40.794193887160326</v>
      </c>
      <c r="F337" s="183">
        <f t="shared" si="52"/>
        <v>0.5</v>
      </c>
      <c r="G337" s="183">
        <f>5</f>
        <v>5</v>
      </c>
      <c r="H337" s="183">
        <f t="shared" si="50"/>
        <v>48.368973937778875</v>
      </c>
      <c r="I337" s="183">
        <f t="shared" si="53"/>
        <v>0.9</v>
      </c>
      <c r="J337" s="183">
        <f>1</f>
        <v>1</v>
      </c>
      <c r="K337" s="183">
        <f t="shared" si="54"/>
        <v>4.1870000000000003</v>
      </c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68"/>
      <c r="AD337" s="19"/>
      <c r="AE337" s="184"/>
      <c r="AF337" s="183">
        <f t="shared" si="55"/>
        <v>-2.7148735092463738E-5</v>
      </c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68"/>
      <c r="AQ337" s="168"/>
      <c r="AR337" s="182"/>
      <c r="AS337" s="183">
        <f t="shared" si="47"/>
        <v>-6.9215557751078905E-7</v>
      </c>
      <c r="AT337" s="183">
        <f>[1]!LIM(AT336+Mode*r0*((1+IntegrationStep/2/Ti+Td/IntegrationStep)*AS337-(1-IntegrationStep/2/Ti+2*Td/IntegrationStep)*AS336+Td/IntegrationStep*AS335))</f>
        <v>0.40307478281482395</v>
      </c>
      <c r="AU337" s="183">
        <f t="shared" si="48"/>
        <v>40.794124671602574</v>
      </c>
      <c r="AW337" s="51"/>
      <c r="AX337" s="51"/>
      <c r="AY337" s="51"/>
      <c r="AZ337" s="51"/>
    </row>
    <row r="338" spans="1:52" s="158" customFormat="1" ht="15" customHeight="1" x14ac:dyDescent="0.3">
      <c r="A338" s="19"/>
      <c r="B338" s="182"/>
      <c r="C338" s="183">
        <f t="shared" si="49"/>
        <v>32.700000000000195</v>
      </c>
      <c r="D338" s="202">
        <f>15+[1]!STEPLOAD(5)</f>
        <v>20</v>
      </c>
      <c r="E338" s="183">
        <f t="shared" si="51"/>
        <v>40.794191172286816</v>
      </c>
      <c r="F338" s="183">
        <f t="shared" si="52"/>
        <v>0.5</v>
      </c>
      <c r="G338" s="183">
        <f>5</f>
        <v>5</v>
      </c>
      <c r="H338" s="183">
        <f t="shared" si="50"/>
        <v>48.368992269347601</v>
      </c>
      <c r="I338" s="183">
        <f t="shared" si="53"/>
        <v>0.9</v>
      </c>
      <c r="J338" s="183">
        <f>1</f>
        <v>1</v>
      </c>
      <c r="K338" s="183">
        <f t="shared" si="54"/>
        <v>4.1870000000000003</v>
      </c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68"/>
      <c r="AD338" s="19"/>
      <c r="AE338" s="184"/>
      <c r="AF338" s="183">
        <f t="shared" si="55"/>
        <v>-2.6089169792520295E-5</v>
      </c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68"/>
      <c r="AQ338" s="168"/>
      <c r="AR338" s="182"/>
      <c r="AS338" s="183">
        <f t="shared" si="47"/>
        <v>-6.6500684241077575E-7</v>
      </c>
      <c r="AT338" s="183">
        <f>[1]!LIM(AT337+Mode*r0*((1+IntegrationStep/2/Ti+Td/IntegrationStep)*AS338-(1-IntegrationStep/2/Ti+2*Td/IntegrationStep)*AS337+Td/IntegrationStep*AS336))</f>
        <v>0.4030749355778967</v>
      </c>
      <c r="AU338" s="183">
        <f t="shared" si="48"/>
        <v>40.794124671602574</v>
      </c>
      <c r="AW338" s="51"/>
      <c r="AX338" s="51"/>
      <c r="AY338" s="51"/>
      <c r="AZ338" s="51"/>
    </row>
    <row r="339" spans="1:52" s="158" customFormat="1" ht="15" customHeight="1" x14ac:dyDescent="0.3">
      <c r="A339" s="19"/>
      <c r="B339" s="182"/>
      <c r="C339" s="183">
        <f t="shared" si="49"/>
        <v>32.800000000000196</v>
      </c>
      <c r="D339" s="202">
        <f>15+[1]!STEPLOAD(5)</f>
        <v>20</v>
      </c>
      <c r="E339" s="183">
        <f t="shared" si="51"/>
        <v>40.794188563369836</v>
      </c>
      <c r="F339" s="183">
        <f t="shared" si="52"/>
        <v>0.5</v>
      </c>
      <c r="G339" s="183">
        <f>5</f>
        <v>5</v>
      </c>
      <c r="H339" s="183">
        <f t="shared" si="50"/>
        <v>48.369009891551649</v>
      </c>
      <c r="I339" s="183">
        <f t="shared" si="53"/>
        <v>0.9</v>
      </c>
      <c r="J339" s="183">
        <f>1</f>
        <v>1</v>
      </c>
      <c r="K339" s="183">
        <f t="shared" si="54"/>
        <v>4.1870000000000003</v>
      </c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68"/>
      <c r="AD339" s="19"/>
      <c r="AE339" s="184"/>
      <c r="AF339" s="183">
        <f t="shared" si="55"/>
        <v>-2.5070695880646809E-5</v>
      </c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68"/>
      <c r="AQ339" s="168"/>
      <c r="AR339" s="182"/>
      <c r="AS339" s="183">
        <f t="shared" si="47"/>
        <v>-6.3891767261736735E-7</v>
      </c>
      <c r="AT339" s="183">
        <f>[1]!LIM(AT338+Mode*r0*((1+IntegrationStep/2/Ti+Td/IntegrationStep)*AS339-(1-IntegrationStep/2/Ti+2*Td/IntegrationStep)*AS338+Td/IntegrationStep*AS337))</f>
        <v>0.40307508242959705</v>
      </c>
      <c r="AU339" s="183">
        <f t="shared" si="48"/>
        <v>40.794124671602574</v>
      </c>
      <c r="AW339" s="51"/>
      <c r="AX339" s="51"/>
      <c r="AY339" s="51"/>
      <c r="AZ339" s="51"/>
    </row>
    <row r="340" spans="1:52" s="158" customFormat="1" ht="15" customHeight="1" x14ac:dyDescent="0.3">
      <c r="A340" s="19"/>
      <c r="B340" s="182"/>
      <c r="C340" s="183">
        <f t="shared" si="49"/>
        <v>32.900000000000198</v>
      </c>
      <c r="D340" s="202">
        <f>15+[1]!STEPLOAD(5)</f>
        <v>20</v>
      </c>
      <c r="E340" s="183">
        <f t="shared" si="51"/>
        <v>40.794186056300248</v>
      </c>
      <c r="F340" s="183">
        <f t="shared" si="52"/>
        <v>0.5</v>
      </c>
      <c r="G340" s="183">
        <f>5</f>
        <v>5</v>
      </c>
      <c r="H340" s="183">
        <f t="shared" si="50"/>
        <v>48.369026831599626</v>
      </c>
      <c r="I340" s="183">
        <f t="shared" si="53"/>
        <v>0.9</v>
      </c>
      <c r="J340" s="183">
        <f>1</f>
        <v>1</v>
      </c>
      <c r="K340" s="183">
        <f t="shared" si="54"/>
        <v>4.1870000000000003</v>
      </c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68"/>
      <c r="AD340" s="19"/>
      <c r="AE340" s="184"/>
      <c r="AF340" s="183">
        <f t="shared" si="55"/>
        <v>-2.409173273987264E-5</v>
      </c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68"/>
      <c r="AQ340" s="168"/>
      <c r="AR340" s="182"/>
      <c r="AS340" s="183">
        <f t="shared" si="47"/>
        <v>-6.1384697673361184E-7</v>
      </c>
      <c r="AT340" s="183">
        <f>[1]!LIM(AT339+Mode*r0*((1+IntegrationStep/2/Ti+Td/IntegrationStep)*AS340-(1-IntegrationStep/2/Ti+2*Td/IntegrationStep)*AS339+Td/IntegrationStep*AS338))</f>
        <v>0.40307522359666353</v>
      </c>
      <c r="AU340" s="183">
        <f t="shared" si="48"/>
        <v>40.794124671602574</v>
      </c>
      <c r="AW340" s="51"/>
      <c r="AX340" s="51"/>
      <c r="AY340" s="51"/>
      <c r="AZ340" s="51"/>
    </row>
    <row r="341" spans="1:52" s="158" customFormat="1" ht="15" customHeight="1" x14ac:dyDescent="0.3">
      <c r="A341" s="19"/>
      <c r="B341" s="182"/>
      <c r="C341" s="183">
        <f t="shared" si="49"/>
        <v>33.000000000000199</v>
      </c>
      <c r="D341" s="202">
        <f>15+[1]!STEPLOAD(5)</f>
        <v>20</v>
      </c>
      <c r="E341" s="183">
        <f t="shared" si="51"/>
        <v>40.794183647126971</v>
      </c>
      <c r="F341" s="183">
        <f t="shared" si="52"/>
        <v>0.5</v>
      </c>
      <c r="G341" s="183">
        <f>5</f>
        <v>5</v>
      </c>
      <c r="H341" s="183">
        <f t="shared" si="50"/>
        <v>48.369043115668646</v>
      </c>
      <c r="I341" s="183">
        <f t="shared" si="53"/>
        <v>0.9</v>
      </c>
      <c r="J341" s="183">
        <f>1</f>
        <v>1</v>
      </c>
      <c r="K341" s="183">
        <f t="shared" si="54"/>
        <v>4.1870000000000003</v>
      </c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68"/>
      <c r="AD341" s="19"/>
      <c r="AE341" s="184"/>
      <c r="AF341" s="183">
        <f t="shared" si="55"/>
        <v>-2.3150759901557905E-5</v>
      </c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68"/>
      <c r="AQ341" s="168"/>
      <c r="AR341" s="182"/>
      <c r="AS341" s="183">
        <f t="shared" si="47"/>
        <v>-5.8975524396487345E-7</v>
      </c>
      <c r="AT341" s="183">
        <f>[1]!LIM(AT340+Mode*r0*((1+IntegrationStep/2/Ti+Td/IntegrationStep)*AS341-(1-IntegrationStep/2/Ti+2*Td/IntegrationStep)*AS340+Td/IntegrationStep*AS339))</f>
        <v>0.4030753592972387</v>
      </c>
      <c r="AU341" s="183">
        <f t="shared" si="48"/>
        <v>40.794124671602574</v>
      </c>
      <c r="AW341" s="51"/>
      <c r="AX341" s="51"/>
      <c r="AY341" s="51"/>
      <c r="AZ341" s="51"/>
    </row>
    <row r="342" spans="1:52" s="158" customFormat="1" ht="15" customHeight="1" x14ac:dyDescent="0.3">
      <c r="A342" s="19"/>
      <c r="B342" s="182"/>
      <c r="C342" s="183">
        <f t="shared" si="49"/>
        <v>33.1000000000002</v>
      </c>
      <c r="D342" s="202">
        <f>15+[1]!STEPLOAD(5)</f>
        <v>20</v>
      </c>
      <c r="E342" s="183">
        <f t="shared" si="51"/>
        <v>40.794181332050982</v>
      </c>
      <c r="F342" s="183">
        <f t="shared" si="52"/>
        <v>0.5</v>
      </c>
      <c r="G342" s="183">
        <f>5</f>
        <v>5</v>
      </c>
      <c r="H342" s="183">
        <f t="shared" si="50"/>
        <v>48.369058768942558</v>
      </c>
      <c r="I342" s="183">
        <f t="shared" si="53"/>
        <v>0.9</v>
      </c>
      <c r="J342" s="183">
        <f>1</f>
        <v>1</v>
      </c>
      <c r="K342" s="183">
        <f t="shared" si="54"/>
        <v>4.1870000000000003</v>
      </c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68"/>
      <c r="AD342" s="19"/>
      <c r="AE342" s="184"/>
      <c r="AF342" s="183">
        <f t="shared" si="55"/>
        <v>-2.2246314804519329E-5</v>
      </c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68"/>
      <c r="AQ342" s="168"/>
      <c r="AR342" s="182"/>
      <c r="AS342" s="183">
        <f t="shared" si="47"/>
        <v>-5.6660448407797051E-7</v>
      </c>
      <c r="AT342" s="183">
        <f>[1]!LIM(AT341+Mode*r0*((1+IntegrationStep/2/Ti+Td/IntegrationStep)*AS342-(1-IntegrationStep/2/Ti+2*Td/IntegrationStep)*AS341+Td/IntegrationStep*AS340))</f>
        <v>0.40307548974118801</v>
      </c>
      <c r="AU342" s="183">
        <f t="shared" si="48"/>
        <v>40.794124671602574</v>
      </c>
      <c r="AW342" s="51"/>
      <c r="AX342" s="51"/>
      <c r="AY342" s="51"/>
      <c r="AZ342" s="51"/>
    </row>
    <row r="343" spans="1:52" s="158" customFormat="1" ht="15" customHeight="1" x14ac:dyDescent="0.3">
      <c r="A343" s="19"/>
      <c r="B343" s="182"/>
      <c r="C343" s="183">
        <f t="shared" si="49"/>
        <v>33.200000000000202</v>
      </c>
      <c r="D343" s="202">
        <f>15+[1]!STEPLOAD(5)</f>
        <v>20</v>
      </c>
      <c r="E343" s="183">
        <f t="shared" si="51"/>
        <v>40.794179107419502</v>
      </c>
      <c r="F343" s="183">
        <f t="shared" si="52"/>
        <v>0.5</v>
      </c>
      <c r="G343" s="183">
        <f>5</f>
        <v>5</v>
      </c>
      <c r="H343" s="183">
        <f t="shared" si="50"/>
        <v>48.3690738156495</v>
      </c>
      <c r="I343" s="183">
        <f t="shared" si="53"/>
        <v>0.9</v>
      </c>
      <c r="J343" s="183">
        <f>1</f>
        <v>1</v>
      </c>
      <c r="K343" s="183">
        <f t="shared" si="54"/>
        <v>4.1870000000000003</v>
      </c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68"/>
      <c r="AD343" s="19"/>
      <c r="AE343" s="184"/>
      <c r="AF343" s="183">
        <f t="shared" si="55"/>
        <v>-2.1376990598565015E-5</v>
      </c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68"/>
      <c r="AQ343" s="168"/>
      <c r="AR343" s="182"/>
      <c r="AS343" s="183">
        <f t="shared" si="47"/>
        <v>-5.4435816927878026E-7</v>
      </c>
      <c r="AT343" s="183">
        <f>[1]!LIM(AT342+Mode*r0*((1+IntegrationStep/2/Ti+Td/IntegrationStep)*AS343-(1-IntegrationStep/2/Ti+2*Td/IntegrationStep)*AS342+Td/IntegrationStep*AS341))</f>
        <v>0.40307561513041251</v>
      </c>
      <c r="AU343" s="183">
        <f t="shared" si="48"/>
        <v>40.794124671602574</v>
      </c>
      <c r="AW343" s="51"/>
      <c r="AX343" s="51"/>
      <c r="AY343" s="51"/>
      <c r="AZ343" s="51"/>
    </row>
    <row r="344" spans="1:52" s="158" customFormat="1" ht="15" customHeight="1" x14ac:dyDescent="0.3">
      <c r="A344" s="19"/>
      <c r="B344" s="182"/>
      <c r="C344" s="183">
        <f t="shared" si="49"/>
        <v>33.300000000000203</v>
      </c>
      <c r="D344" s="202">
        <f>15+[1]!STEPLOAD(5)</f>
        <v>20</v>
      </c>
      <c r="E344" s="183">
        <f t="shared" si="51"/>
        <v>40.794176969720439</v>
      </c>
      <c r="F344" s="183">
        <f t="shared" si="52"/>
        <v>0.5</v>
      </c>
      <c r="G344" s="183">
        <f>5</f>
        <v>5</v>
      </c>
      <c r="H344" s="183">
        <f t="shared" si="50"/>
        <v>48.369088279097305</v>
      </c>
      <c r="I344" s="183">
        <f t="shared" si="53"/>
        <v>0.9</v>
      </c>
      <c r="J344" s="183">
        <f>1</f>
        <v>1</v>
      </c>
      <c r="K344" s="183">
        <f t="shared" si="54"/>
        <v>4.1870000000000003</v>
      </c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68"/>
      <c r="AD344" s="19"/>
      <c r="AE344" s="184"/>
      <c r="AF344" s="183">
        <f t="shared" si="55"/>
        <v>-2.0541434065712849E-5</v>
      </c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68"/>
      <c r="AQ344" s="168"/>
      <c r="AR344" s="182"/>
      <c r="AS344" s="183">
        <f t="shared" si="47"/>
        <v>-5.2298117864779674E-7</v>
      </c>
      <c r="AT344" s="183">
        <f>[1]!LIM(AT343+Mode*r0*((1+IntegrationStep/2/Ti+Td/IntegrationStep)*AS344-(1-IntegrationStep/2/Ti+2*Td/IntegrationStep)*AS343+Td/IntegrationStep*AS342))</f>
        <v>0.40307573565914423</v>
      </c>
      <c r="AU344" s="183">
        <f t="shared" si="48"/>
        <v>40.794124671602574</v>
      </c>
      <c r="AW344" s="51"/>
      <c r="AX344" s="51"/>
      <c r="AY344" s="51"/>
      <c r="AZ344" s="51"/>
    </row>
    <row r="345" spans="1:52" s="158" customFormat="1" ht="15" customHeight="1" x14ac:dyDescent="0.3">
      <c r="A345" s="19"/>
      <c r="B345" s="182"/>
      <c r="C345" s="183">
        <f t="shared" si="49"/>
        <v>33.400000000000205</v>
      </c>
      <c r="D345" s="202">
        <f>15+[1]!STEPLOAD(5)</f>
        <v>20</v>
      </c>
      <c r="E345" s="183">
        <f t="shared" si="51"/>
        <v>40.794174915577031</v>
      </c>
      <c r="F345" s="183">
        <f t="shared" si="52"/>
        <v>0.5</v>
      </c>
      <c r="G345" s="183">
        <f>5</f>
        <v>5</v>
      </c>
      <c r="H345" s="183">
        <f t="shared" si="50"/>
        <v>48.369102181707881</v>
      </c>
      <c r="I345" s="183">
        <f t="shared" si="53"/>
        <v>0.9</v>
      </c>
      <c r="J345" s="183">
        <f>1</f>
        <v>1</v>
      </c>
      <c r="K345" s="183">
        <f t="shared" si="54"/>
        <v>4.1870000000000003</v>
      </c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68"/>
      <c r="AD345" s="19"/>
      <c r="AE345" s="184"/>
      <c r="AF345" s="183">
        <f t="shared" si="55"/>
        <v>-1.9738343607578201E-5</v>
      </c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68"/>
      <c r="AQ345" s="168"/>
      <c r="AR345" s="182"/>
      <c r="AS345" s="183">
        <f t="shared" si="47"/>
        <v>-5.0243974456520848E-7</v>
      </c>
      <c r="AT345" s="183">
        <f>[1]!LIM(AT344+Mode*r0*((1+IntegrationStep/2/Ti+Td/IntegrationStep)*AS345-(1-IntegrationStep/2/Ti+2*Td/IntegrationStep)*AS344+Td/IntegrationStep*AS343))</f>
        <v>0.40307585151423236</v>
      </c>
      <c r="AU345" s="183">
        <f t="shared" si="48"/>
        <v>40.794124671602574</v>
      </c>
      <c r="AW345" s="51"/>
      <c r="AX345" s="51"/>
      <c r="AY345" s="51"/>
      <c r="AZ345" s="51"/>
    </row>
    <row r="346" spans="1:52" s="158" customFormat="1" ht="15" customHeight="1" x14ac:dyDescent="0.3">
      <c r="A346" s="19"/>
      <c r="B346" s="182"/>
      <c r="C346" s="183">
        <f t="shared" si="49"/>
        <v>33.500000000000206</v>
      </c>
      <c r="D346" s="202">
        <f>15+[1]!STEPLOAD(5)</f>
        <v>20</v>
      </c>
      <c r="E346" s="183">
        <f t="shared" si="51"/>
        <v>40.794172941742673</v>
      </c>
      <c r="F346" s="183">
        <f t="shared" si="52"/>
        <v>0.5</v>
      </c>
      <c r="G346" s="183">
        <f>5</f>
        <v>5</v>
      </c>
      <c r="H346" s="183">
        <f t="shared" si="50"/>
        <v>48.369115545050555</v>
      </c>
      <c r="I346" s="183">
        <f t="shared" si="53"/>
        <v>0.9</v>
      </c>
      <c r="J346" s="183">
        <f>1</f>
        <v>1</v>
      </c>
      <c r="K346" s="183">
        <f t="shared" si="54"/>
        <v>4.1870000000000003</v>
      </c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68"/>
      <c r="AD346" s="19"/>
      <c r="AE346" s="184"/>
      <c r="AF346" s="183">
        <f t="shared" si="55"/>
        <v>-1.8966467293601852E-5</v>
      </c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68"/>
      <c r="AQ346" s="168"/>
      <c r="AR346" s="182"/>
      <c r="AS346" s="183">
        <f t="shared" si="47"/>
        <v>-4.8270140098338741E-7</v>
      </c>
      <c r="AT346" s="183">
        <f>[1]!LIM(AT345+Mode*r0*((1+IntegrationStep/2/Ti+Td/IntegrationStep)*AS346-(1-IntegrationStep/2/Ti+2*Td/IntegrationStep)*AS345+Td/IntegrationStep*AS344))</f>
        <v>0.4030759628754213</v>
      </c>
      <c r="AU346" s="183">
        <f t="shared" si="48"/>
        <v>40.794124671602574</v>
      </c>
      <c r="AW346" s="51"/>
      <c r="AX346" s="51"/>
      <c r="AY346" s="51"/>
      <c r="AZ346" s="51"/>
    </row>
    <row r="347" spans="1:52" s="158" customFormat="1" ht="15" customHeight="1" x14ac:dyDescent="0.3">
      <c r="A347" s="19"/>
      <c r="B347" s="182"/>
      <c r="C347" s="183">
        <f t="shared" si="49"/>
        <v>33.600000000000207</v>
      </c>
      <c r="D347" s="202">
        <f>15+[1]!STEPLOAD(5)</f>
        <v>20</v>
      </c>
      <c r="E347" s="183">
        <f t="shared" si="51"/>
        <v>40.794171045095943</v>
      </c>
      <c r="F347" s="183">
        <f t="shared" si="52"/>
        <v>0.5</v>
      </c>
      <c r="G347" s="183">
        <f>5</f>
        <v>5</v>
      </c>
      <c r="H347" s="183">
        <f t="shared" si="50"/>
        <v>48.369128389874156</v>
      </c>
      <c r="I347" s="183">
        <f t="shared" si="53"/>
        <v>0.9</v>
      </c>
      <c r="J347" s="183">
        <f>1</f>
        <v>1</v>
      </c>
      <c r="K347" s="183">
        <f t="shared" si="54"/>
        <v>4.1870000000000003</v>
      </c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68"/>
      <c r="AD347" s="19"/>
      <c r="AE347" s="184"/>
      <c r="AF347" s="183">
        <f t="shared" si="55"/>
        <v>-1.8224600985217165E-5</v>
      </c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68"/>
      <c r="AQ347" s="168"/>
      <c r="AR347" s="182"/>
      <c r="AS347" s="183">
        <f t="shared" si="47"/>
        <v>-4.6373493368889739E-7</v>
      </c>
      <c r="AT347" s="183">
        <f>[1]!LIM(AT346+Mode*r0*((1+IntegrationStep/2/Ti+Td/IntegrationStep)*AS347-(1-IntegrationStep/2/Ti+2*Td/IntegrationStep)*AS346+Td/IntegrationStep*AS345))</f>
        <v>0.40307606991561795</v>
      </c>
      <c r="AU347" s="183">
        <f t="shared" si="48"/>
        <v>40.794124671602574</v>
      </c>
      <c r="AW347" s="51"/>
      <c r="AX347" s="51"/>
      <c r="AY347" s="51"/>
      <c r="AZ347" s="51"/>
    </row>
    <row r="348" spans="1:52" s="158" customFormat="1" ht="15" customHeight="1" x14ac:dyDescent="0.3">
      <c r="A348" s="19"/>
      <c r="B348" s="182"/>
      <c r="C348" s="183">
        <f t="shared" si="49"/>
        <v>33.700000000000209</v>
      </c>
      <c r="D348" s="202">
        <f>15+[1]!STEPLOAD(5)</f>
        <v>20</v>
      </c>
      <c r="E348" s="183">
        <f t="shared" si="51"/>
        <v>40.794169222635844</v>
      </c>
      <c r="F348" s="183">
        <f t="shared" si="52"/>
        <v>0.5</v>
      </c>
      <c r="G348" s="183">
        <f>5</f>
        <v>5</v>
      </c>
      <c r="H348" s="183">
        <f t="shared" si="50"/>
        <v>48.369140736137446</v>
      </c>
      <c r="I348" s="183">
        <f t="shared" si="53"/>
        <v>0.9</v>
      </c>
      <c r="J348" s="183">
        <f>1</f>
        <v>1</v>
      </c>
      <c r="K348" s="183">
        <f t="shared" si="54"/>
        <v>4.1870000000000003</v>
      </c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68"/>
      <c r="AD348" s="19"/>
      <c r="AE348" s="184"/>
      <c r="AF348" s="183">
        <f t="shared" si="55"/>
        <v>-1.7511586550611469E-5</v>
      </c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68"/>
      <c r="AQ348" s="168"/>
      <c r="AR348" s="182"/>
      <c r="AS348" s="183">
        <f t="shared" si="47"/>
        <v>-4.455103326961307E-7</v>
      </c>
      <c r="AT348" s="183">
        <f>[1]!LIM(AT347+Mode*r0*((1+IntegrationStep/2/Ti+Td/IntegrationStep)*AS348-(1-IntegrationStep/2/Ti+2*Td/IntegrationStep)*AS347+Td/IntegrationStep*AS346))</f>
        <v>0.40307617280114538</v>
      </c>
      <c r="AU348" s="183">
        <f t="shared" si="48"/>
        <v>40.794124671602574</v>
      </c>
      <c r="AW348" s="51"/>
      <c r="AX348" s="51"/>
      <c r="AY348" s="51"/>
      <c r="AZ348" s="51"/>
    </row>
    <row r="349" spans="1:52" s="158" customFormat="1" ht="15" customHeight="1" x14ac:dyDescent="0.3">
      <c r="A349" s="19"/>
      <c r="B349" s="182"/>
      <c r="C349" s="183">
        <f t="shared" si="49"/>
        <v>33.80000000000021</v>
      </c>
      <c r="D349" s="202">
        <f>15+[1]!STEPLOAD(5)</f>
        <v>20</v>
      </c>
      <c r="E349" s="183">
        <f t="shared" si="51"/>
        <v>40.794167471477188</v>
      </c>
      <c r="F349" s="183">
        <f t="shared" si="52"/>
        <v>0.5</v>
      </c>
      <c r="G349" s="183">
        <f>5</f>
        <v>5</v>
      </c>
      <c r="H349" s="183">
        <f t="shared" si="50"/>
        <v>48.369152603038984</v>
      </c>
      <c r="I349" s="183">
        <f t="shared" si="53"/>
        <v>0.9</v>
      </c>
      <c r="J349" s="183">
        <f>1</f>
        <v>1</v>
      </c>
      <c r="K349" s="183">
        <f t="shared" si="54"/>
        <v>4.1870000000000003</v>
      </c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68"/>
      <c r="AD349" s="19"/>
      <c r="AE349" s="184"/>
      <c r="AF349" s="183">
        <f t="shared" si="55"/>
        <v>-1.6826310122564081E-5</v>
      </c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68"/>
      <c r="AQ349" s="168"/>
      <c r="AR349" s="182"/>
      <c r="AS349" s="183">
        <f t="shared" si="47"/>
        <v>-4.2799874613308473E-7</v>
      </c>
      <c r="AT349" s="183">
        <f>[1]!LIM(AT348+Mode*r0*((1+IntegrationStep/2/Ti+Td/IntegrationStep)*AS349-(1-IntegrationStep/2/Ti+2*Td/IntegrationStep)*AS348+Td/IntegrationStep*AS347))</f>
        <v>0.40307627169199156</v>
      </c>
      <c r="AU349" s="183">
        <f t="shared" si="48"/>
        <v>40.794124671602574</v>
      </c>
      <c r="AW349" s="51"/>
      <c r="AX349" s="51"/>
      <c r="AY349" s="51"/>
      <c r="AZ349" s="51"/>
    </row>
    <row r="350" spans="1:52" s="158" customFormat="1" ht="15" customHeight="1" x14ac:dyDescent="0.3">
      <c r="A350" s="19"/>
      <c r="B350" s="182"/>
      <c r="C350" s="183">
        <f t="shared" si="49"/>
        <v>33.900000000000212</v>
      </c>
      <c r="D350" s="202">
        <f>15+[1]!STEPLOAD(5)</f>
        <v>20</v>
      </c>
      <c r="E350" s="183">
        <f t="shared" si="51"/>
        <v>40.794165788846179</v>
      </c>
      <c r="F350" s="183">
        <f t="shared" si="52"/>
        <v>0.5</v>
      </c>
      <c r="G350" s="183">
        <f>5</f>
        <v>5</v>
      </c>
      <c r="H350" s="183">
        <f t="shared" si="50"/>
        <v>48.369164009045548</v>
      </c>
      <c r="I350" s="183">
        <f t="shared" si="53"/>
        <v>0.9</v>
      </c>
      <c r="J350" s="183">
        <f>1</f>
        <v>1</v>
      </c>
      <c r="K350" s="183">
        <f t="shared" si="54"/>
        <v>4.1870000000000003</v>
      </c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68"/>
      <c r="AD350" s="19"/>
      <c r="AE350" s="184"/>
      <c r="AF350" s="183">
        <f t="shared" si="55"/>
        <v>-1.6167700429559062E-5</v>
      </c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68"/>
      <c r="AQ350" s="168"/>
      <c r="AR350" s="182"/>
      <c r="AS350" s="183">
        <f t="shared" si="47"/>
        <v>-4.1117243604560372E-7</v>
      </c>
      <c r="AT350" s="183">
        <f>[1]!LIM(AT349+Mode*r0*((1+IntegrationStep/2/Ti+Td/IntegrationStep)*AS350-(1-IntegrationStep/2/Ti+2*Td/IntegrationStep)*AS349+Td/IntegrationStep*AS348))</f>
        <v>0.40307636674204622</v>
      </c>
      <c r="AU350" s="183">
        <f t="shared" si="48"/>
        <v>40.794124671602574</v>
      </c>
      <c r="AW350" s="51"/>
      <c r="AX350" s="51"/>
      <c r="AY350" s="51"/>
      <c r="AZ350" s="51"/>
    </row>
    <row r="351" spans="1:52" s="158" customFormat="1" ht="15" customHeight="1" x14ac:dyDescent="0.3">
      <c r="A351" s="19"/>
      <c r="B351" s="182"/>
      <c r="C351" s="183">
        <f t="shared" si="49"/>
        <v>34.000000000000213</v>
      </c>
      <c r="D351" s="202">
        <f>15+[1]!STEPLOAD(5)</f>
        <v>20</v>
      </c>
      <c r="E351" s="183">
        <f t="shared" si="51"/>
        <v>40.794164172076137</v>
      </c>
      <c r="F351" s="183">
        <f t="shared" si="52"/>
        <v>0.5</v>
      </c>
      <c r="G351" s="183">
        <f>5</f>
        <v>5</v>
      </c>
      <c r="H351" s="183">
        <f t="shared" si="50"/>
        <v>48.369174971919946</v>
      </c>
      <c r="I351" s="183">
        <f t="shared" si="53"/>
        <v>0.9</v>
      </c>
      <c r="J351" s="183">
        <f>1</f>
        <v>1</v>
      </c>
      <c r="K351" s="183">
        <f t="shared" si="54"/>
        <v>4.1870000000000003</v>
      </c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68"/>
      <c r="AD351" s="19"/>
      <c r="AE351" s="184"/>
      <c r="AF351" s="183">
        <f t="shared" si="55"/>
        <v>-1.5534727176635954E-5</v>
      </c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68"/>
      <c r="AQ351" s="168"/>
      <c r="AR351" s="182"/>
      <c r="AS351" s="183">
        <f t="shared" si="47"/>
        <v>-3.9500473562270601E-7</v>
      </c>
      <c r="AT351" s="183">
        <f>[1]!LIM(AT350+Mode*r0*((1+IntegrationStep/2/Ti+Td/IntegrationStep)*AS351-(1-IntegrationStep/2/Ti+2*Td/IntegrationStep)*AS350+Td/IntegrationStep*AS349))</f>
        <v>0.4030764580993329</v>
      </c>
      <c r="AU351" s="183">
        <f t="shared" si="48"/>
        <v>40.794124671602574</v>
      </c>
      <c r="AW351" s="51"/>
      <c r="AX351" s="51"/>
      <c r="AY351" s="51"/>
      <c r="AZ351" s="51"/>
    </row>
    <row r="352" spans="1:52" s="158" customFormat="1" ht="15" customHeight="1" x14ac:dyDescent="0.3">
      <c r="A352" s="19"/>
      <c r="B352" s="182"/>
      <c r="C352" s="183">
        <f t="shared" si="49"/>
        <v>34.100000000000215</v>
      </c>
      <c r="D352" s="202">
        <f>15+[1]!STEPLOAD(5)</f>
        <v>20</v>
      </c>
      <c r="E352" s="183">
        <f t="shared" si="51"/>
        <v>40.794162618603416</v>
      </c>
      <c r="F352" s="183">
        <f t="shared" si="52"/>
        <v>0.5</v>
      </c>
      <c r="G352" s="183">
        <f>5</f>
        <v>5</v>
      </c>
      <c r="H352" s="183">
        <f t="shared" si="50"/>
        <v>48.369185508747186</v>
      </c>
      <c r="I352" s="183">
        <f t="shared" si="53"/>
        <v>0.9</v>
      </c>
      <c r="J352" s="183">
        <f>1</f>
        <v>1</v>
      </c>
      <c r="K352" s="183">
        <f t="shared" si="54"/>
        <v>4.1870000000000003</v>
      </c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68"/>
      <c r="AD352" s="19"/>
      <c r="AE352" s="184"/>
      <c r="AF352" s="183">
        <f t="shared" si="55"/>
        <v>-1.4926399511949739E-5</v>
      </c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68"/>
      <c r="AQ352" s="168"/>
      <c r="AR352" s="182"/>
      <c r="AS352" s="183">
        <f t="shared" si="47"/>
        <v>-3.7947000841143109E-7</v>
      </c>
      <c r="AT352" s="183">
        <f>[1]!LIM(AT351+Mode*r0*((1+IntegrationStep/2/Ti+Td/IntegrationStep)*AS352-(1-IntegrationStep/2/Ti+2*Td/IntegrationStep)*AS351+Td/IntegrationStep*AS350))</f>
        <v>0.40307654590622655</v>
      </c>
      <c r="AU352" s="183">
        <f t="shared" si="48"/>
        <v>40.794124671602574</v>
      </c>
      <c r="AW352" s="51"/>
      <c r="AX352" s="51"/>
      <c r="AY352" s="51"/>
      <c r="AZ352" s="51"/>
    </row>
    <row r="353" spans="1:52" s="158" customFormat="1" ht="15" customHeight="1" x14ac:dyDescent="0.3">
      <c r="A353" s="19"/>
      <c r="B353" s="182"/>
      <c r="C353" s="183">
        <f t="shared" si="49"/>
        <v>34.200000000000216</v>
      </c>
      <c r="D353" s="202">
        <f>15+[1]!STEPLOAD(5)</f>
        <v>20</v>
      </c>
      <c r="E353" s="183">
        <f t="shared" si="51"/>
        <v>40.794161125963463</v>
      </c>
      <c r="F353" s="183">
        <f t="shared" si="52"/>
        <v>0.5</v>
      </c>
      <c r="G353" s="183">
        <f>5</f>
        <v>5</v>
      </c>
      <c r="H353" s="183">
        <f t="shared" si="50"/>
        <v>48.369195635959947</v>
      </c>
      <c r="I353" s="183">
        <f t="shared" si="53"/>
        <v>0.9</v>
      </c>
      <c r="J353" s="183">
        <f>1</f>
        <v>1</v>
      </c>
      <c r="K353" s="183">
        <f t="shared" si="54"/>
        <v>4.1870000000000003</v>
      </c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68"/>
      <c r="AD353" s="19"/>
      <c r="AE353" s="184"/>
      <c r="AF353" s="183">
        <f t="shared" si="55"/>
        <v>-1.4341764535519275E-5</v>
      </c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68"/>
      <c r="AQ353" s="168"/>
      <c r="AR353" s="182"/>
      <c r="AS353" s="183">
        <f t="shared" si="47"/>
        <v>-3.6454360888171775E-7</v>
      </c>
      <c r="AT353" s="183">
        <f>[1]!LIM(AT352+Mode*r0*((1+IntegrationStep/2/Ti+Td/IntegrationStep)*AS353-(1-IntegrationStep/2/Ti+2*Td/IntegrationStep)*AS352+Td/IntegrationStep*AS351))</f>
        <v>0.40307663029966623</v>
      </c>
      <c r="AU353" s="183">
        <f t="shared" si="48"/>
        <v>40.794124671602574</v>
      </c>
      <c r="AW353" s="51"/>
      <c r="AX353" s="51"/>
      <c r="AY353" s="51"/>
      <c r="AZ353" s="51"/>
    </row>
    <row r="354" spans="1:52" s="158" customFormat="1" ht="15" customHeight="1" x14ac:dyDescent="0.3">
      <c r="A354" s="19"/>
      <c r="B354" s="182"/>
      <c r="C354" s="183">
        <f t="shared" si="49"/>
        <v>34.300000000000217</v>
      </c>
      <c r="D354" s="202">
        <f>15+[1]!STEPLOAD(5)</f>
        <v>20</v>
      </c>
      <c r="E354" s="183">
        <f t="shared" si="51"/>
        <v>40.794159691787009</v>
      </c>
      <c r="F354" s="183">
        <f t="shared" si="52"/>
        <v>0.5</v>
      </c>
      <c r="G354" s="183">
        <f>5</f>
        <v>5</v>
      </c>
      <c r="H354" s="183">
        <f t="shared" si="50"/>
        <v>48.369205369363421</v>
      </c>
      <c r="I354" s="183">
        <f t="shared" si="53"/>
        <v>0.9</v>
      </c>
      <c r="J354" s="183">
        <f>1</f>
        <v>1</v>
      </c>
      <c r="K354" s="183">
        <f t="shared" si="54"/>
        <v>4.1870000000000003</v>
      </c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68"/>
      <c r="AD354" s="19"/>
      <c r="AE354" s="184"/>
      <c r="AF354" s="183">
        <f t="shared" si="55"/>
        <v>-1.3779905852828733E-5</v>
      </c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68"/>
      <c r="AQ354" s="168"/>
      <c r="AR354" s="182"/>
      <c r="AS354" s="183">
        <f t="shared" si="47"/>
        <v>-3.5020184434131353E-7</v>
      </c>
      <c r="AT354" s="183">
        <f>[1]!LIM(AT353+Mode*r0*((1+IntegrationStep/2/Ti+Td/IntegrationStep)*AS354-(1-IntegrationStep/2/Ti+2*Td/IntegrationStep)*AS353+Td/IntegrationStep*AS352))</f>
        <v>0.40307671141136187</v>
      </c>
      <c r="AU354" s="183">
        <f t="shared" si="48"/>
        <v>40.794124671602574</v>
      </c>
      <c r="AW354" s="51"/>
      <c r="AX354" s="51"/>
      <c r="AY354" s="51"/>
      <c r="AZ354" s="51"/>
    </row>
    <row r="355" spans="1:52" s="158" customFormat="1" ht="15" customHeight="1" x14ac:dyDescent="0.3">
      <c r="A355" s="19"/>
      <c r="B355" s="182"/>
      <c r="C355" s="183">
        <f t="shared" si="49"/>
        <v>34.400000000000219</v>
      </c>
      <c r="D355" s="202">
        <f>15+[1]!STEPLOAD(5)</f>
        <v>20</v>
      </c>
      <c r="E355" s="183">
        <f t="shared" si="51"/>
        <v>40.794158313796423</v>
      </c>
      <c r="F355" s="183">
        <f t="shared" si="52"/>
        <v>0.5</v>
      </c>
      <c r="G355" s="183">
        <f>5</f>
        <v>5</v>
      </c>
      <c r="H355" s="183">
        <f t="shared" si="50"/>
        <v>48.369214724158851</v>
      </c>
      <c r="I355" s="183">
        <f t="shared" si="53"/>
        <v>0.9</v>
      </c>
      <c r="J355" s="183">
        <f>1</f>
        <v>1</v>
      </c>
      <c r="K355" s="183">
        <f t="shared" si="54"/>
        <v>4.1870000000000003</v>
      </c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68"/>
      <c r="AD355" s="19"/>
      <c r="AE355" s="184"/>
      <c r="AF355" s="183">
        <f t="shared" si="55"/>
        <v>-1.3239942194598342E-5</v>
      </c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68"/>
      <c r="AQ355" s="168"/>
      <c r="AR355" s="182"/>
      <c r="AS355" s="183">
        <f t="shared" si="47"/>
        <v>-3.3642193848493206E-7</v>
      </c>
      <c r="AT355" s="183">
        <f>[1]!LIM(AT354+Mode*r0*((1+IntegrationStep/2/Ti+Td/IntegrationStep)*AS355-(1-IntegrationStep/2/Ti+2*Td/IntegrationStep)*AS354+Td/IntegrationStep*AS353))</f>
        <v>0.40307678936799041</v>
      </c>
      <c r="AU355" s="183">
        <f t="shared" si="48"/>
        <v>40.794124671602574</v>
      </c>
      <c r="AW355" s="51"/>
      <c r="AX355" s="51"/>
      <c r="AY355" s="51"/>
      <c r="AZ355" s="51"/>
    </row>
    <row r="356" spans="1:52" s="158" customFormat="1" ht="15" customHeight="1" x14ac:dyDescent="0.3">
      <c r="A356" s="19"/>
      <c r="B356" s="182"/>
      <c r="C356" s="183">
        <f t="shared" si="49"/>
        <v>34.50000000000022</v>
      </c>
      <c r="D356" s="202">
        <f>15+[1]!STEPLOAD(5)</f>
        <v>20</v>
      </c>
      <c r="E356" s="183">
        <f t="shared" si="51"/>
        <v>40.794156989802204</v>
      </c>
      <c r="F356" s="183">
        <f t="shared" si="52"/>
        <v>0.5</v>
      </c>
      <c r="G356" s="183">
        <f>5</f>
        <v>5</v>
      </c>
      <c r="H356" s="183">
        <f t="shared" si="50"/>
        <v>48.36922371496626</v>
      </c>
      <c r="I356" s="183">
        <f t="shared" si="53"/>
        <v>0.9</v>
      </c>
      <c r="J356" s="183">
        <f>1</f>
        <v>1</v>
      </c>
      <c r="K356" s="183">
        <f t="shared" si="54"/>
        <v>4.1870000000000003</v>
      </c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68"/>
      <c r="AD356" s="19"/>
      <c r="AE356" s="184"/>
      <c r="AF356" s="183">
        <f t="shared" si="55"/>
        <v>-1.2721026094286714E-5</v>
      </c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68"/>
      <c r="AQ356" s="168"/>
      <c r="AR356" s="182"/>
      <c r="AS356" s="183">
        <f t="shared" si="47"/>
        <v>-3.2318199629344234E-7</v>
      </c>
      <c r="AT356" s="183">
        <f>[1]!LIM(AT355+Mode*r0*((1+IntegrationStep/2/Ti+Td/IntegrationStep)*AS356-(1-IntegrationStep/2/Ti+2*Td/IntegrationStep)*AS355+Td/IntegrationStep*AS354))</f>
        <v>0.40307686429138551</v>
      </c>
      <c r="AU356" s="183">
        <f t="shared" si="48"/>
        <v>40.794124671602574</v>
      </c>
      <c r="AW356" s="51"/>
      <c r="AX356" s="51"/>
      <c r="AY356" s="51"/>
      <c r="AZ356" s="51"/>
    </row>
    <row r="357" spans="1:52" s="158" customFormat="1" ht="15" customHeight="1" x14ac:dyDescent="0.3">
      <c r="A357" s="19"/>
      <c r="B357" s="182"/>
      <c r="C357" s="183">
        <f t="shared" si="49"/>
        <v>34.600000000000222</v>
      </c>
      <c r="D357" s="202">
        <f>15+[1]!STEPLOAD(5)</f>
        <v>20</v>
      </c>
      <c r="E357" s="183">
        <f t="shared" si="51"/>
        <v>40.794155717699596</v>
      </c>
      <c r="F357" s="183">
        <f t="shared" si="52"/>
        <v>0.5</v>
      </c>
      <c r="G357" s="183">
        <f>5</f>
        <v>5</v>
      </c>
      <c r="H357" s="183">
        <f t="shared" si="50"/>
        <v>48.369232355846457</v>
      </c>
      <c r="I357" s="183">
        <f t="shared" si="53"/>
        <v>0.9</v>
      </c>
      <c r="J357" s="183">
        <f>1</f>
        <v>1</v>
      </c>
      <c r="K357" s="183">
        <f t="shared" si="54"/>
        <v>4.1870000000000003</v>
      </c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68"/>
      <c r="AD357" s="19"/>
      <c r="AE357" s="184"/>
      <c r="AF357" s="183">
        <f t="shared" si="55"/>
        <v>-1.2222342598455782E-5</v>
      </c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68"/>
      <c r="AQ357" s="168"/>
      <c r="AR357" s="182"/>
      <c r="AS357" s="183">
        <f t="shared" si="47"/>
        <v>-3.1046097021203422E-7</v>
      </c>
      <c r="AT357" s="183">
        <f>[1]!LIM(AT356+Mode*r0*((1+IntegrationStep/2/Ti+Td/IntegrationStep)*AS357-(1-IntegrationStep/2/Ti+2*Td/IntegrationStep)*AS356+Td/IntegrationStep*AS355))</f>
        <v>0.40307693629872049</v>
      </c>
      <c r="AU357" s="183">
        <f t="shared" si="48"/>
        <v>40.794124671602574</v>
      </c>
      <c r="AW357" s="51"/>
      <c r="AX357" s="51"/>
      <c r="AY357" s="51"/>
      <c r="AZ357" s="51"/>
    </row>
    <row r="358" spans="1:52" s="158" customFormat="1" ht="15" customHeight="1" x14ac:dyDescent="0.3">
      <c r="A358" s="19"/>
      <c r="B358" s="182"/>
      <c r="C358" s="183">
        <f t="shared" si="49"/>
        <v>34.700000000000223</v>
      </c>
      <c r="D358" s="202">
        <f>15+[1]!STEPLOAD(5)</f>
        <v>20</v>
      </c>
      <c r="E358" s="183">
        <f t="shared" si="51"/>
        <v>40.794154495465335</v>
      </c>
      <c r="F358" s="183">
        <f t="shared" si="52"/>
        <v>0.5</v>
      </c>
      <c r="G358" s="183">
        <f>5</f>
        <v>5</v>
      </c>
      <c r="H358" s="183">
        <f t="shared" si="50"/>
        <v>48.369240660322198</v>
      </c>
      <c r="I358" s="183">
        <f t="shared" si="53"/>
        <v>0.9</v>
      </c>
      <c r="J358" s="183">
        <f>1</f>
        <v>1</v>
      </c>
      <c r="K358" s="183">
        <f t="shared" si="54"/>
        <v>4.1870000000000003</v>
      </c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68"/>
      <c r="AD358" s="19"/>
      <c r="AE358" s="184"/>
      <c r="AF358" s="183">
        <f t="shared" si="55"/>
        <v>-1.1743108034867333E-5</v>
      </c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68"/>
      <c r="AQ358" s="168"/>
      <c r="AR358" s="182"/>
      <c r="AS358" s="183">
        <f t="shared" si="47"/>
        <v>-2.9823862760736121E-7</v>
      </c>
      <c r="AT358" s="183">
        <f>[1]!LIM(AT357+Mode*r0*((1+IntegrationStep/2/Ti+Td/IntegrationStep)*AS358-(1-IntegrationStep/2/Ti+2*Td/IntegrationStep)*AS357+Td/IntegrationStep*AS356))</f>
        <v>0.40307700550268499</v>
      </c>
      <c r="AU358" s="183">
        <f t="shared" si="48"/>
        <v>40.794124671602574</v>
      </c>
      <c r="AW358" s="51"/>
      <c r="AX358" s="51"/>
      <c r="AY358" s="51"/>
      <c r="AZ358" s="51"/>
    </row>
    <row r="359" spans="1:52" s="158" customFormat="1" ht="15" customHeight="1" x14ac:dyDescent="0.3">
      <c r="A359" s="19"/>
      <c r="B359" s="182"/>
      <c r="C359" s="183">
        <f t="shared" si="49"/>
        <v>34.800000000000225</v>
      </c>
      <c r="D359" s="202">
        <f>15+[1]!STEPLOAD(5)</f>
        <v>20</v>
      </c>
      <c r="E359" s="183">
        <f t="shared" si="51"/>
        <v>40.794153321154532</v>
      </c>
      <c r="F359" s="183">
        <f t="shared" si="52"/>
        <v>0.5</v>
      </c>
      <c r="G359" s="183">
        <f>5</f>
        <v>5</v>
      </c>
      <c r="H359" s="183">
        <f t="shared" si="50"/>
        <v>48.369248641398343</v>
      </c>
      <c r="I359" s="183">
        <f t="shared" si="53"/>
        <v>0.9</v>
      </c>
      <c r="J359" s="183">
        <f>1</f>
        <v>1</v>
      </c>
      <c r="K359" s="183">
        <f t="shared" si="54"/>
        <v>4.1870000000000003</v>
      </c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68"/>
      <c r="AD359" s="19"/>
      <c r="AE359" s="184"/>
      <c r="AF359" s="183">
        <f t="shared" si="55"/>
        <v>-1.1282568832537976E-5</v>
      </c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68"/>
      <c r="AQ359" s="168"/>
      <c r="AR359" s="182"/>
      <c r="AS359" s="183">
        <f t="shared" si="47"/>
        <v>-2.8649551957471432E-7</v>
      </c>
      <c r="AT359" s="183">
        <f>[1]!LIM(AT358+Mode*r0*((1+IntegrationStep/2/Ti+Td/IntegrationStep)*AS359-(1-IntegrationStep/2/Ti+2*Td/IntegrationStep)*AS358+Td/IntegrationStep*AS357))</f>
        <v>0.40307707201165288</v>
      </c>
      <c r="AU359" s="183">
        <f t="shared" si="48"/>
        <v>40.794124671602574</v>
      </c>
      <c r="AW359" s="51"/>
      <c r="AX359" s="51"/>
      <c r="AY359" s="51"/>
      <c r="AZ359" s="51"/>
    </row>
    <row r="360" spans="1:52" s="158" customFormat="1" ht="15" customHeight="1" x14ac:dyDescent="0.3">
      <c r="A360" s="19"/>
      <c r="B360" s="182"/>
      <c r="C360" s="183">
        <f t="shared" si="49"/>
        <v>34.900000000000226</v>
      </c>
      <c r="D360" s="202">
        <f>15+[1]!STEPLOAD(5)</f>
        <v>20</v>
      </c>
      <c r="E360" s="183">
        <f t="shared" si="51"/>
        <v>40.794152192897648</v>
      </c>
      <c r="F360" s="183">
        <f t="shared" si="52"/>
        <v>0.5</v>
      </c>
      <c r="G360" s="183">
        <f>5</f>
        <v>5</v>
      </c>
      <c r="H360" s="183">
        <f t="shared" si="50"/>
        <v>48.369256311581665</v>
      </c>
      <c r="I360" s="183">
        <f t="shared" si="53"/>
        <v>0.9</v>
      </c>
      <c r="J360" s="183">
        <f>1</f>
        <v>1</v>
      </c>
      <c r="K360" s="183">
        <f t="shared" si="54"/>
        <v>4.1870000000000003</v>
      </c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68"/>
      <c r="AD360" s="19"/>
      <c r="AE360" s="184"/>
      <c r="AF360" s="183">
        <f t="shared" si="55"/>
        <v>-1.084000036932764E-5</v>
      </c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68"/>
      <c r="AQ360" s="168"/>
      <c r="AR360" s="182"/>
      <c r="AS360" s="183">
        <f t="shared" si="47"/>
        <v>-2.7521295073995591E-7</v>
      </c>
      <c r="AT360" s="183">
        <f>[1]!LIM(AT359+Mode*r0*((1+IntegrationStep/2/Ti+Td/IntegrationStep)*AS360-(1-IntegrationStep/2/Ti+2*Td/IntegrationStep)*AS359+Td/IntegrationStep*AS358))</f>
        <v>0.40307713592984723</v>
      </c>
      <c r="AU360" s="183">
        <f t="shared" si="48"/>
        <v>40.794124671602574</v>
      </c>
      <c r="AW360" s="51"/>
      <c r="AX360" s="51"/>
      <c r="AY360" s="51"/>
      <c r="AZ360" s="51"/>
    </row>
    <row r="361" spans="1:52" s="158" customFormat="1" ht="15" customHeight="1" x14ac:dyDescent="0.3">
      <c r="A361" s="19"/>
      <c r="B361" s="182"/>
      <c r="C361" s="183">
        <f t="shared" si="49"/>
        <v>35.000000000000227</v>
      </c>
      <c r="D361" s="202">
        <f>15+[1]!STEPLOAD(5)</f>
        <v>20</v>
      </c>
      <c r="E361" s="183">
        <f t="shared" si="51"/>
        <v>40.794151108897609</v>
      </c>
      <c r="F361" s="183">
        <f t="shared" si="52"/>
        <v>0.5</v>
      </c>
      <c r="G361" s="183">
        <f>5</f>
        <v>5</v>
      </c>
      <c r="H361" s="183">
        <f t="shared" si="50"/>
        <v>48.369263682899607</v>
      </c>
      <c r="I361" s="183">
        <f t="shared" si="53"/>
        <v>0.9</v>
      </c>
      <c r="J361" s="183">
        <f>1</f>
        <v>1</v>
      </c>
      <c r="K361" s="183">
        <f t="shared" si="54"/>
        <v>4.1870000000000003</v>
      </c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68"/>
      <c r="AD361" s="19"/>
      <c r="AE361" s="184"/>
      <c r="AF361" s="183">
        <f t="shared" si="55"/>
        <v>-1.0414705875039232E-5</v>
      </c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68"/>
      <c r="AQ361" s="168"/>
      <c r="AR361" s="182"/>
      <c r="AS361" s="183">
        <f t="shared" si="47"/>
        <v>-2.643729503404302E-7</v>
      </c>
      <c r="AT361" s="183">
        <f>[1]!LIM(AT360+Mode*r0*((1+IntegrationStep/2/Ti+Td/IntegrationStep)*AS361-(1-IntegrationStep/2/Ti+2*Td/IntegrationStep)*AS360+Td/IntegrationStep*AS359))</f>
        <v>0.40307719735749675</v>
      </c>
      <c r="AU361" s="183">
        <f t="shared" si="48"/>
        <v>40.794124671602574</v>
      </c>
      <c r="AW361" s="51"/>
      <c r="AX361" s="51"/>
      <c r="AY361" s="51"/>
      <c r="AZ361" s="51"/>
    </row>
    <row r="362" spans="1:52" s="158" customFormat="1" ht="15" customHeight="1" x14ac:dyDescent="0.3">
      <c r="A362" s="19"/>
      <c r="B362" s="182"/>
      <c r="C362" s="183">
        <f t="shared" si="49"/>
        <v>35.100000000000229</v>
      </c>
      <c r="D362" s="202">
        <f>15+[1]!STEPLOAD(5)</f>
        <v>20</v>
      </c>
      <c r="E362" s="183">
        <f t="shared" si="51"/>
        <v>40.794150067427019</v>
      </c>
      <c r="F362" s="183">
        <f t="shared" si="52"/>
        <v>0.5</v>
      </c>
      <c r="G362" s="183">
        <f>5</f>
        <v>5</v>
      </c>
      <c r="H362" s="183">
        <f t="shared" si="50"/>
        <v>48.369270766918341</v>
      </c>
      <c r="I362" s="183">
        <f t="shared" si="53"/>
        <v>0.9</v>
      </c>
      <c r="J362" s="183">
        <f>1</f>
        <v>1</v>
      </c>
      <c r="K362" s="183">
        <f t="shared" si="54"/>
        <v>4.1870000000000003</v>
      </c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68"/>
      <c r="AD362" s="19"/>
      <c r="AE362" s="184"/>
      <c r="AF362" s="183">
        <f t="shared" si="55"/>
        <v>-1.0006015379371291E-5</v>
      </c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68"/>
      <c r="AQ362" s="168"/>
      <c r="AR362" s="182"/>
      <c r="AS362" s="183">
        <f t="shared" si="47"/>
        <v>-2.5395824444274239E-7</v>
      </c>
      <c r="AT362" s="183">
        <f>[1]!LIM(AT361+Mode*r0*((1+IntegrationStep/2/Ti+Td/IntegrationStep)*AS362-(1-IntegrationStep/2/Ti+2*Td/IntegrationStep)*AS361+Td/IntegrationStep*AS360))</f>
        <v>0.40307725639098618</v>
      </c>
      <c r="AU362" s="183">
        <f t="shared" si="48"/>
        <v>40.794124671602574</v>
      </c>
      <c r="AW362" s="51"/>
      <c r="AX362" s="51"/>
      <c r="AY362" s="51"/>
      <c r="AZ362" s="51"/>
    </row>
    <row r="363" spans="1:52" s="158" customFormat="1" ht="15" customHeight="1" x14ac:dyDescent="0.3">
      <c r="A363" s="19"/>
      <c r="B363" s="182"/>
      <c r="C363" s="183">
        <f t="shared" si="49"/>
        <v>35.20000000000023</v>
      </c>
      <c r="D363" s="202">
        <f>15+[1]!STEPLOAD(5)</f>
        <v>20</v>
      </c>
      <c r="E363" s="183">
        <f t="shared" si="51"/>
        <v>40.794149066825483</v>
      </c>
      <c r="F363" s="183">
        <f t="shared" si="52"/>
        <v>0.5</v>
      </c>
      <c r="G363" s="183">
        <f>5</f>
        <v>5</v>
      </c>
      <c r="H363" s="183">
        <f t="shared" si="50"/>
        <v>48.369277574760332</v>
      </c>
      <c r="I363" s="183">
        <f t="shared" si="53"/>
        <v>0.9</v>
      </c>
      <c r="J363" s="183">
        <f>1</f>
        <v>1</v>
      </c>
      <c r="K363" s="183">
        <f t="shared" si="54"/>
        <v>4.1870000000000003</v>
      </c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68"/>
      <c r="AD363" s="19"/>
      <c r="AE363" s="184"/>
      <c r="AF363" s="183">
        <f t="shared" si="55"/>
        <v>-9.6132846838514752E-6</v>
      </c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68"/>
      <c r="AQ363" s="168"/>
      <c r="AR363" s="182"/>
      <c r="AS363" s="183">
        <f t="shared" si="47"/>
        <v>-2.439522290842433E-7</v>
      </c>
      <c r="AT363" s="183">
        <f>[1]!LIM(AT362+Mode*r0*((1+IntegrationStep/2/Ti+Td/IntegrationStep)*AS363-(1-IntegrationStep/2/Ti+2*Td/IntegrationStep)*AS362+Td/IntegrationStep*AS361))</f>
        <v>0.40307731312300277</v>
      </c>
      <c r="AU363" s="183">
        <f t="shared" si="48"/>
        <v>40.794124671602574</v>
      </c>
      <c r="AW363" s="51"/>
      <c r="AX363" s="51"/>
      <c r="AY363" s="51"/>
      <c r="AZ363" s="51"/>
    </row>
    <row r="364" spans="1:52" s="158" customFormat="1" ht="15" customHeight="1" x14ac:dyDescent="0.3">
      <c r="A364" s="19"/>
      <c r="B364" s="182"/>
      <c r="C364" s="183">
        <f t="shared" si="49"/>
        <v>35.300000000000232</v>
      </c>
      <c r="D364" s="202">
        <f>15+[1]!STEPLOAD(5)</f>
        <v>20</v>
      </c>
      <c r="E364" s="183">
        <f t="shared" si="51"/>
        <v>40.794148105497015</v>
      </c>
      <c r="F364" s="183">
        <f t="shared" si="52"/>
        <v>0.5</v>
      </c>
      <c r="G364" s="183">
        <f>5</f>
        <v>5</v>
      </c>
      <c r="H364" s="183">
        <f t="shared" si="50"/>
        <v>48.369284117121346</v>
      </c>
      <c r="I364" s="183">
        <f t="shared" si="53"/>
        <v>0.9</v>
      </c>
      <c r="J364" s="183">
        <f>1</f>
        <v>1</v>
      </c>
      <c r="K364" s="183">
        <f t="shared" si="54"/>
        <v>4.1870000000000003</v>
      </c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68"/>
      <c r="AD364" s="19"/>
      <c r="AE364" s="184"/>
      <c r="AF364" s="183">
        <f t="shared" si="55"/>
        <v>-9.2358943777348657E-6</v>
      </c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68"/>
      <c r="AQ364" s="168"/>
      <c r="AR364" s="182"/>
      <c r="AS364" s="183">
        <f t="shared" si="47"/>
        <v>-2.3433894440927361E-7</v>
      </c>
      <c r="AT364" s="183">
        <f>[1]!LIM(AT363+Mode*r0*((1+IntegrationStep/2/Ti+Td/IntegrationStep)*AS364-(1-IntegrationStep/2/Ti+2*Td/IntegrationStep)*AS363+Td/IntegrationStep*AS362))</f>
        <v>0.40307736764267788</v>
      </c>
      <c r="AU364" s="183">
        <f t="shared" si="48"/>
        <v>40.794124671602574</v>
      </c>
      <c r="AW364" s="51"/>
      <c r="AX364" s="51"/>
      <c r="AY364" s="51"/>
      <c r="AZ364" s="51"/>
    </row>
    <row r="365" spans="1:52" s="158" customFormat="1" ht="15" customHeight="1" x14ac:dyDescent="0.3">
      <c r="A365" s="19"/>
      <c r="B365" s="182"/>
      <c r="C365" s="183">
        <f t="shared" si="49"/>
        <v>35.400000000000233</v>
      </c>
      <c r="D365" s="202">
        <f>15+[1]!STEPLOAD(5)</f>
        <v>20</v>
      </c>
      <c r="E365" s="183">
        <f t="shared" si="51"/>
        <v>40.794147181907576</v>
      </c>
      <c r="F365" s="183">
        <f t="shared" si="52"/>
        <v>0.5</v>
      </c>
      <c r="G365" s="183">
        <f>5</f>
        <v>5</v>
      </c>
      <c r="H365" s="183">
        <f t="shared" si="50"/>
        <v>48.369290404286382</v>
      </c>
      <c r="I365" s="183">
        <f t="shared" si="53"/>
        <v>0.9</v>
      </c>
      <c r="J365" s="183">
        <f>1</f>
        <v>1</v>
      </c>
      <c r="K365" s="183">
        <f t="shared" si="54"/>
        <v>4.1870000000000003</v>
      </c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68"/>
      <c r="AD365" s="19"/>
      <c r="AE365" s="184"/>
      <c r="AF365" s="183">
        <f t="shared" si="55"/>
        <v>-8.8732489023080063E-6</v>
      </c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68"/>
      <c r="AQ365" s="168"/>
      <c r="AR365" s="182"/>
      <c r="AS365" s="183">
        <f t="shared" si="47"/>
        <v>-2.2510305001333108E-7</v>
      </c>
      <c r="AT365" s="183">
        <f>[1]!LIM(AT364+Mode*r0*((1+IntegrationStep/2/Ti+Td/IntegrationStep)*AS365-(1-IntegrationStep/2/Ti+2*Td/IntegrationStep)*AS364+Td/IntegrationStep*AS363))</f>
        <v>0.40307742003571984</v>
      </c>
      <c r="AU365" s="183">
        <f t="shared" si="48"/>
        <v>40.794124671602574</v>
      </c>
      <c r="AW365" s="51"/>
      <c r="AX365" s="51"/>
      <c r="AY365" s="51"/>
      <c r="AZ365" s="51"/>
    </row>
    <row r="366" spans="1:52" s="158" customFormat="1" ht="15" customHeight="1" x14ac:dyDescent="0.3">
      <c r="A366" s="19"/>
      <c r="B366" s="182"/>
      <c r="C366" s="183">
        <f t="shared" si="49"/>
        <v>35.500000000000234</v>
      </c>
      <c r="D366" s="202">
        <f>15+[1]!STEPLOAD(5)</f>
        <v>20</v>
      </c>
      <c r="E366" s="183">
        <f t="shared" si="51"/>
        <v>40.794146294582688</v>
      </c>
      <c r="F366" s="183">
        <f t="shared" si="52"/>
        <v>0.5</v>
      </c>
      <c r="G366" s="183">
        <f>5</f>
        <v>5</v>
      </c>
      <c r="H366" s="183">
        <f t="shared" si="50"/>
        <v>48.369296446145199</v>
      </c>
      <c r="I366" s="183">
        <f t="shared" si="53"/>
        <v>0.9</v>
      </c>
      <c r="J366" s="183">
        <f>1</f>
        <v>1</v>
      </c>
      <c r="K366" s="183">
        <f t="shared" si="54"/>
        <v>4.1870000000000003</v>
      </c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68"/>
      <c r="AD366" s="19"/>
      <c r="AE366" s="184"/>
      <c r="AF366" s="183">
        <f t="shared" si="55"/>
        <v>-8.5247756476114489E-6</v>
      </c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68"/>
      <c r="AQ366" s="168"/>
      <c r="AR366" s="182"/>
      <c r="AS366" s="183">
        <f t="shared" si="47"/>
        <v>-2.1622980113988888E-7</v>
      </c>
      <c r="AT366" s="183">
        <f>[1]!LIM(AT365+Mode*r0*((1+IntegrationStep/2/Ti+Td/IntegrationStep)*AS366-(1-IntegrationStep/2/Ti+2*Td/IntegrationStep)*AS365+Td/IntegrationStep*AS364))</f>
        <v>0.40307747038454333</v>
      </c>
      <c r="AU366" s="183">
        <f t="shared" si="48"/>
        <v>40.794124671602574</v>
      </c>
      <c r="AW366" s="51"/>
      <c r="AX366" s="51"/>
      <c r="AY366" s="51"/>
      <c r="AZ366" s="51"/>
    </row>
    <row r="367" spans="1:52" s="158" customFormat="1" ht="15" customHeight="1" x14ac:dyDescent="0.3">
      <c r="A367" s="19"/>
      <c r="B367" s="182"/>
      <c r="C367" s="183">
        <f t="shared" si="49"/>
        <v>35.600000000000236</v>
      </c>
      <c r="D367" s="202">
        <f>15+[1]!STEPLOAD(5)</f>
        <v>20</v>
      </c>
      <c r="E367" s="183">
        <f t="shared" si="51"/>
        <v>40.794145442105126</v>
      </c>
      <c r="F367" s="183">
        <f t="shared" si="52"/>
        <v>0.5</v>
      </c>
      <c r="G367" s="183">
        <f>5</f>
        <v>5</v>
      </c>
      <c r="H367" s="183">
        <f t="shared" si="50"/>
        <v>48.369302252207724</v>
      </c>
      <c r="I367" s="183">
        <f t="shared" si="53"/>
        <v>0.9</v>
      </c>
      <c r="J367" s="183">
        <f>1</f>
        <v>1</v>
      </c>
      <c r="K367" s="183">
        <f t="shared" si="54"/>
        <v>4.1870000000000003</v>
      </c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68"/>
      <c r="AD367" s="19"/>
      <c r="AE367" s="184"/>
      <c r="AF367" s="183">
        <f t="shared" si="55"/>
        <v>-8.189924056711817E-6</v>
      </c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68"/>
      <c r="AQ367" s="168"/>
      <c r="AR367" s="182"/>
      <c r="AS367" s="183">
        <f t="shared" si="47"/>
        <v>-2.0770502551670233E-7</v>
      </c>
      <c r="AT367" s="183">
        <f>[1]!LIM(AT366+Mode*r0*((1+IntegrationStep/2/Ti+Td/IntegrationStep)*AS367-(1-IntegrationStep/2/Ti+2*Td/IntegrationStep)*AS366+Td/IntegrationStep*AS365))</f>
        <v>0.4030775187683977</v>
      </c>
      <c r="AU367" s="183">
        <f t="shared" si="48"/>
        <v>40.794124671602574</v>
      </c>
      <c r="AW367" s="51"/>
      <c r="AX367" s="51"/>
      <c r="AY367" s="51"/>
      <c r="AZ367" s="51"/>
    </row>
    <row r="368" spans="1:52" s="158" customFormat="1" ht="15" customHeight="1" x14ac:dyDescent="0.3">
      <c r="A368" s="19"/>
      <c r="B368" s="182"/>
      <c r="C368" s="183">
        <f t="shared" si="49"/>
        <v>35.700000000000237</v>
      </c>
      <c r="D368" s="202">
        <f>15+[1]!STEPLOAD(5)</f>
        <v>20</v>
      </c>
      <c r="E368" s="183">
        <f t="shared" si="51"/>
        <v>40.794144623112722</v>
      </c>
      <c r="F368" s="183">
        <f t="shared" si="52"/>
        <v>0.5</v>
      </c>
      <c r="G368" s="183">
        <f>5</f>
        <v>5</v>
      </c>
      <c r="H368" s="183">
        <f t="shared" si="50"/>
        <v>48.369307831618151</v>
      </c>
      <c r="I368" s="183">
        <f t="shared" si="53"/>
        <v>0.9</v>
      </c>
      <c r="J368" s="183">
        <f>1</f>
        <v>1</v>
      </c>
      <c r="K368" s="183">
        <f t="shared" si="54"/>
        <v>4.1870000000000003</v>
      </c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68"/>
      <c r="AD368" s="19"/>
      <c r="AE368" s="184"/>
      <c r="AF368" s="183">
        <f t="shared" si="55"/>
        <v>-7.8681648028045004E-6</v>
      </c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68"/>
      <c r="AQ368" s="168"/>
      <c r="AR368" s="182"/>
      <c r="AS368" s="183">
        <f t="shared" si="47"/>
        <v>-1.9951510147109275E-7</v>
      </c>
      <c r="AT368" s="183">
        <f>[1]!LIM(AT367+Mode*r0*((1+IntegrationStep/2/Ti+Td/IntegrationStep)*AS368-(1-IntegrationStep/2/Ti+2*Td/IntegrationStep)*AS367+Td/IntegrationStep*AS366))</f>
        <v>0.40307756526348459</v>
      </c>
      <c r="AU368" s="183">
        <f t="shared" si="48"/>
        <v>40.794124671602574</v>
      </c>
      <c r="AW368" s="51"/>
      <c r="AX368" s="51"/>
      <c r="AY368" s="51"/>
      <c r="AZ368" s="51"/>
    </row>
    <row r="369" spans="1:52" s="158" customFormat="1" ht="15" customHeight="1" x14ac:dyDescent="0.3">
      <c r="A369" s="19"/>
      <c r="B369" s="182"/>
      <c r="C369" s="183">
        <f t="shared" si="49"/>
        <v>35.800000000000239</v>
      </c>
      <c r="D369" s="202">
        <f>15+[1]!STEPLOAD(5)</f>
        <v>20</v>
      </c>
      <c r="E369" s="183">
        <f t="shared" si="51"/>
        <v>40.794143836296243</v>
      </c>
      <c r="F369" s="183">
        <f t="shared" si="52"/>
        <v>0.5</v>
      </c>
      <c r="G369" s="183">
        <f>5</f>
        <v>5</v>
      </c>
      <c r="H369" s="183">
        <f t="shared" si="50"/>
        <v>48.369313193168907</v>
      </c>
      <c r="I369" s="183">
        <f t="shared" si="53"/>
        <v>0.9</v>
      </c>
      <c r="J369" s="183">
        <f>1</f>
        <v>1</v>
      </c>
      <c r="K369" s="183">
        <f t="shared" si="54"/>
        <v>4.1870000000000003</v>
      </c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68"/>
      <c r="AD369" s="19"/>
      <c r="AE369" s="184"/>
      <c r="AF369" s="183">
        <f t="shared" si="55"/>
        <v>-7.5589889738658655E-6</v>
      </c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68"/>
      <c r="AQ369" s="168"/>
      <c r="AR369" s="182"/>
      <c r="AS369" s="183">
        <f t="shared" si="47"/>
        <v>-1.9164693668471955E-7</v>
      </c>
      <c r="AT369" s="183">
        <f>[1]!LIM(AT368+Mode*r0*((1+IntegrationStep/2/Ti+Td/IntegrationStep)*AS369-(1-IntegrationStep/2/Ti+2*Td/IntegrationStep)*AS368+Td/IntegrationStep*AS367))</f>
        <v>0.40307760994307423</v>
      </c>
      <c r="AU369" s="183">
        <f t="shared" si="48"/>
        <v>40.794124671602574</v>
      </c>
      <c r="AW369" s="51"/>
      <c r="AX369" s="51"/>
      <c r="AY369" s="51"/>
      <c r="AZ369" s="51"/>
    </row>
    <row r="370" spans="1:52" s="158" customFormat="1" ht="15" customHeight="1" x14ac:dyDescent="0.3">
      <c r="A370" s="19"/>
      <c r="B370" s="182"/>
      <c r="C370" s="183">
        <f t="shared" si="49"/>
        <v>35.90000000000024</v>
      </c>
      <c r="D370" s="202">
        <f>15+[1]!STEPLOAD(5)</f>
        <v>20</v>
      </c>
      <c r="E370" s="183">
        <f t="shared" si="51"/>
        <v>40.794143080397347</v>
      </c>
      <c r="F370" s="183">
        <f t="shared" si="52"/>
        <v>0.5</v>
      </c>
      <c r="G370" s="183">
        <f>5</f>
        <v>5</v>
      </c>
      <c r="H370" s="183">
        <f t="shared" si="50"/>
        <v>48.369318345314127</v>
      </c>
      <c r="I370" s="183">
        <f t="shared" si="53"/>
        <v>0.9</v>
      </c>
      <c r="J370" s="183">
        <f>1</f>
        <v>1</v>
      </c>
      <c r="K370" s="183">
        <f t="shared" si="54"/>
        <v>4.1870000000000003</v>
      </c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68"/>
      <c r="AD370" s="19"/>
      <c r="AE370" s="184"/>
      <c r="AF370" s="183">
        <f t="shared" si="55"/>
        <v>-7.2619072910562465E-6</v>
      </c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68"/>
      <c r="AQ370" s="168"/>
      <c r="AR370" s="182"/>
      <c r="AS370" s="183">
        <f t="shared" si="47"/>
        <v>-1.8408794772994951E-7</v>
      </c>
      <c r="AT370" s="183">
        <f>[1]!LIM(AT369+Mode*r0*((1+IntegrationStep/2/Ti+Td/IntegrationStep)*AS370-(1-IntegrationStep/2/Ti+2*Td/IntegrationStep)*AS369+Td/IntegrationStep*AS368))</f>
        <v>0.40307765287761771</v>
      </c>
      <c r="AU370" s="183">
        <f t="shared" si="48"/>
        <v>40.794124671602574</v>
      </c>
      <c r="AW370" s="51"/>
      <c r="AX370" s="51"/>
      <c r="AY370" s="51"/>
      <c r="AZ370" s="51"/>
    </row>
    <row r="371" spans="1:52" s="158" customFormat="1" ht="15" customHeight="1" x14ac:dyDescent="0.3">
      <c r="A371" s="19"/>
      <c r="B371" s="182"/>
      <c r="C371" s="183">
        <f t="shared" si="49"/>
        <v>36.000000000000242</v>
      </c>
      <c r="D371" s="202">
        <f>15+[1]!STEPLOAD(5)</f>
        <v>20</v>
      </c>
      <c r="E371" s="183">
        <f t="shared" si="51"/>
        <v>40.79414235420662</v>
      </c>
      <c r="F371" s="183">
        <f t="shared" si="52"/>
        <v>0.5</v>
      </c>
      <c r="G371" s="183">
        <f>5</f>
        <v>5</v>
      </c>
      <c r="H371" s="183">
        <f t="shared" si="50"/>
        <v>48.369323296182479</v>
      </c>
      <c r="I371" s="183">
        <f t="shared" si="53"/>
        <v>0.9</v>
      </c>
      <c r="J371" s="183">
        <f>1</f>
        <v>1</v>
      </c>
      <c r="K371" s="183">
        <f t="shared" si="54"/>
        <v>4.1870000000000003</v>
      </c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68"/>
      <c r="AD371" s="19"/>
      <c r="AE371" s="184"/>
      <c r="AF371" s="183">
        <f t="shared" si="55"/>
        <v>-6.9764493590973586E-6</v>
      </c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68"/>
      <c r="AQ371" s="168"/>
      <c r="AR371" s="182"/>
      <c r="AS371" s="183">
        <f t="shared" si="47"/>
        <v>-1.7682604045887728E-7</v>
      </c>
      <c r="AT371" s="183">
        <f>[1]!LIM(AT370+Mode*r0*((1+IntegrationStep/2/Ti+Td/IntegrationStep)*AS371-(1-IntegrationStep/2/Ti+2*Td/IntegrationStep)*AS370+Td/IntegrationStep*AS369))</f>
        <v>0.403077694134854</v>
      </c>
      <c r="AU371" s="183">
        <f t="shared" si="48"/>
        <v>40.794124671602574</v>
      </c>
      <c r="AW371" s="51"/>
      <c r="AX371" s="51"/>
      <c r="AY371" s="51"/>
      <c r="AZ371" s="51"/>
    </row>
    <row r="372" spans="1:52" s="158" customFormat="1" ht="15" customHeight="1" x14ac:dyDescent="0.3">
      <c r="A372" s="19"/>
      <c r="B372" s="182"/>
      <c r="C372" s="183">
        <f t="shared" si="49"/>
        <v>36.100000000000243</v>
      </c>
      <c r="D372" s="202">
        <f>15+[1]!STEPLOAD(5)</f>
        <v>20</v>
      </c>
      <c r="E372" s="183">
        <f t="shared" si="51"/>
        <v>40.794141656561685</v>
      </c>
      <c r="F372" s="183">
        <f t="shared" si="52"/>
        <v>0.5</v>
      </c>
      <c r="G372" s="183">
        <f>5</f>
        <v>5</v>
      </c>
      <c r="H372" s="183">
        <f t="shared" si="50"/>
        <v>48.369328053589612</v>
      </c>
      <c r="I372" s="183">
        <f t="shared" si="53"/>
        <v>0.9</v>
      </c>
      <c r="J372" s="183">
        <f>1</f>
        <v>1</v>
      </c>
      <c r="K372" s="183">
        <f t="shared" si="54"/>
        <v>4.1870000000000003</v>
      </c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68"/>
      <c r="AD372" s="19"/>
      <c r="AE372" s="184"/>
      <c r="AF372" s="183">
        <f t="shared" si="55"/>
        <v>-6.7021629441832431E-6</v>
      </c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68"/>
      <c r="AQ372" s="168"/>
      <c r="AR372" s="182"/>
      <c r="AS372" s="183">
        <f t="shared" si="47"/>
        <v>-1.6984959110288856E-7</v>
      </c>
      <c r="AT372" s="183">
        <f>[1]!LIM(AT371+Mode*r0*((1+IntegrationStep/2/Ti+Td/IntegrationStep)*AS372-(1-IntegrationStep/2/Ti+2*Td/IntegrationStep)*AS371+Td/IntegrationStep*AS370))</f>
        <v>0.40307773377991341</v>
      </c>
      <c r="AU372" s="183">
        <f t="shared" si="48"/>
        <v>40.794124671602574</v>
      </c>
      <c r="AW372" s="51"/>
      <c r="AX372" s="51"/>
      <c r="AY372" s="51"/>
      <c r="AZ372" s="51"/>
    </row>
    <row r="373" spans="1:52" s="158" customFormat="1" ht="15" customHeight="1" x14ac:dyDescent="0.3">
      <c r="A373" s="19"/>
      <c r="B373" s="182"/>
      <c r="C373" s="183">
        <f t="shared" si="49"/>
        <v>36.200000000000244</v>
      </c>
      <c r="D373" s="202">
        <f>15+[1]!STEPLOAD(5)</f>
        <v>20</v>
      </c>
      <c r="E373" s="183">
        <f t="shared" si="51"/>
        <v>40.79414098634539</v>
      </c>
      <c r="F373" s="183">
        <f t="shared" si="52"/>
        <v>0.5</v>
      </c>
      <c r="G373" s="183">
        <f>5</f>
        <v>5</v>
      </c>
      <c r="H373" s="183">
        <f t="shared" si="50"/>
        <v>48.369332625049985</v>
      </c>
      <c r="I373" s="183">
        <f t="shared" si="53"/>
        <v>0.9</v>
      </c>
      <c r="J373" s="183">
        <f>1</f>
        <v>1</v>
      </c>
      <c r="K373" s="183">
        <f t="shared" si="54"/>
        <v>4.1870000000000003</v>
      </c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68"/>
      <c r="AD373" s="19"/>
      <c r="AE373" s="184"/>
      <c r="AF373" s="183">
        <f t="shared" si="55"/>
        <v>-6.4386132838656351E-6</v>
      </c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68"/>
      <c r="AQ373" s="168"/>
      <c r="AR373" s="182"/>
      <c r="AS373" s="183">
        <f t="shared" si="47"/>
        <v>-1.6314742815382033E-7</v>
      </c>
      <c r="AT373" s="183">
        <f>[1]!LIM(AT372+Mode*r0*((1+IntegrationStep/2/Ti+Td/IntegrationStep)*AS373-(1-IntegrationStep/2/Ti+2*Td/IntegrationStep)*AS372+Td/IntegrationStep*AS371))</f>
        <v>0.40307777187541655</v>
      </c>
      <c r="AU373" s="183">
        <f t="shared" si="48"/>
        <v>40.794124671602574</v>
      </c>
      <c r="AW373" s="51"/>
      <c r="AX373" s="51"/>
      <c r="AY373" s="51"/>
      <c r="AZ373" s="51"/>
    </row>
    <row r="374" spans="1:52" s="158" customFormat="1" ht="15" customHeight="1" x14ac:dyDescent="0.3">
      <c r="A374" s="19"/>
      <c r="B374" s="182"/>
      <c r="C374" s="183">
        <f t="shared" si="49"/>
        <v>36.300000000000246</v>
      </c>
      <c r="D374" s="202">
        <f>15+[1]!STEPLOAD(5)</f>
        <v>20</v>
      </c>
      <c r="E374" s="183">
        <f t="shared" si="51"/>
        <v>40.794140342484063</v>
      </c>
      <c r="F374" s="183">
        <f t="shared" si="52"/>
        <v>0.5</v>
      </c>
      <c r="G374" s="183">
        <f>5</f>
        <v>5</v>
      </c>
      <c r="H374" s="183">
        <f t="shared" si="50"/>
        <v>48.369337017788396</v>
      </c>
      <c r="I374" s="183">
        <f t="shared" si="53"/>
        <v>0.9</v>
      </c>
      <c r="J374" s="183">
        <f>1</f>
        <v>1</v>
      </c>
      <c r="K374" s="183">
        <f t="shared" si="54"/>
        <v>4.1870000000000003</v>
      </c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68"/>
      <c r="AD374" s="19"/>
      <c r="AE374" s="184"/>
      <c r="AF374" s="183">
        <f t="shared" si="55"/>
        <v>-6.1853824133706325E-6</v>
      </c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68"/>
      <c r="AQ374" s="168"/>
      <c r="AR374" s="182"/>
      <c r="AS374" s="183">
        <f t="shared" si="47"/>
        <v>-1.5670881488460965E-7</v>
      </c>
      <c r="AT374" s="183">
        <f>[1]!LIM(AT373+Mode*r0*((1+IntegrationStep/2/Ti+Td/IntegrationStep)*AS374-(1-IntegrationStep/2/Ti+2*Td/IntegrationStep)*AS373+Td/IntegrationStep*AS372))</f>
        <v>0.40307780848156999</v>
      </c>
      <c r="AU374" s="183">
        <f t="shared" si="48"/>
        <v>40.794124671602574</v>
      </c>
      <c r="AW374" s="51"/>
      <c r="AX374" s="51"/>
      <c r="AY374" s="51"/>
      <c r="AZ374" s="51"/>
    </row>
    <row r="375" spans="1:52" s="158" customFormat="1" ht="15" customHeight="1" x14ac:dyDescent="0.3">
      <c r="A375" s="19"/>
      <c r="B375" s="182"/>
      <c r="C375" s="183">
        <f t="shared" si="49"/>
        <v>36.400000000000247</v>
      </c>
      <c r="D375" s="202">
        <f>15+[1]!STEPLOAD(5)</f>
        <v>20</v>
      </c>
      <c r="E375" s="183">
        <f t="shared" si="51"/>
        <v>40.794139723945818</v>
      </c>
      <c r="F375" s="183">
        <f t="shared" si="52"/>
        <v>0.5</v>
      </c>
      <c r="G375" s="183">
        <f>5</f>
        <v>5</v>
      </c>
      <c r="H375" s="183">
        <f t="shared" si="50"/>
        <v>48.36934123875124</v>
      </c>
      <c r="I375" s="183">
        <f t="shared" si="53"/>
        <v>0.9</v>
      </c>
      <c r="J375" s="183">
        <f>1</f>
        <v>1</v>
      </c>
      <c r="K375" s="183">
        <f t="shared" si="54"/>
        <v>4.1870000000000003</v>
      </c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68"/>
      <c r="AD375" s="19"/>
      <c r="AE375" s="184"/>
      <c r="AF375" s="183">
        <f t="shared" si="55"/>
        <v>-5.9420685198929846E-6</v>
      </c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68"/>
      <c r="AQ375" s="168"/>
      <c r="AR375" s="182"/>
      <c r="AS375" s="183">
        <f t="shared" si="47"/>
        <v>-1.5052343243837641E-7</v>
      </c>
      <c r="AT375" s="183">
        <f>[1]!LIM(AT374+Mode*r0*((1+IntegrationStep/2/Ti+Td/IntegrationStep)*AS375-(1-IntegrationStep/2/Ti+2*Td/IntegrationStep)*AS374+Td/IntegrationStep*AS373))</f>
        <v>0.40307784365626032</v>
      </c>
      <c r="AU375" s="183">
        <f t="shared" si="48"/>
        <v>40.794124671602574</v>
      </c>
      <c r="AW375" s="51"/>
      <c r="AX375" s="51"/>
      <c r="AY375" s="51"/>
      <c r="AZ375" s="51"/>
    </row>
    <row r="376" spans="1:52" s="158" customFormat="1" ht="15" customHeight="1" x14ac:dyDescent="0.3">
      <c r="A376" s="19"/>
      <c r="B376" s="182"/>
      <c r="C376" s="183">
        <f t="shared" si="49"/>
        <v>36.500000000000249</v>
      </c>
      <c r="D376" s="202">
        <f>15+[1]!STEPLOAD(5)</f>
        <v>20</v>
      </c>
      <c r="E376" s="183">
        <f t="shared" si="51"/>
        <v>40.794139129738966</v>
      </c>
      <c r="F376" s="183">
        <f t="shared" si="52"/>
        <v>0.5</v>
      </c>
      <c r="G376" s="183">
        <f>5</f>
        <v>5</v>
      </c>
      <c r="H376" s="183">
        <f t="shared" si="50"/>
        <v>48.369345294616664</v>
      </c>
      <c r="I376" s="183">
        <f t="shared" si="53"/>
        <v>0.9</v>
      </c>
      <c r="J376" s="183">
        <f>1</f>
        <v>1</v>
      </c>
      <c r="K376" s="183">
        <f t="shared" si="54"/>
        <v>4.1870000000000003</v>
      </c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68"/>
      <c r="AD376" s="19"/>
      <c r="AE376" s="184"/>
      <c r="AF376" s="183">
        <f t="shared" si="55"/>
        <v>-5.7082853368584097E-6</v>
      </c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68"/>
      <c r="AQ376" s="168"/>
      <c r="AR376" s="182"/>
      <c r="AS376" s="183">
        <f t="shared" si="47"/>
        <v>-1.4458136391226617E-7</v>
      </c>
      <c r="AT376" s="183">
        <f>[1]!LIM(AT375+Mode*r0*((1+IntegrationStep/2/Ti+Td/IntegrationStep)*AS376-(1-IntegrationStep/2/Ti+2*Td/IntegrationStep)*AS375+Td/IntegrationStep*AS374))</f>
        <v>0.4030778774551389</v>
      </c>
      <c r="AU376" s="183">
        <f t="shared" si="48"/>
        <v>40.794124671602574</v>
      </c>
      <c r="AW376" s="51"/>
      <c r="AX376" s="51"/>
      <c r="AY376" s="51"/>
      <c r="AZ376" s="51"/>
    </row>
    <row r="377" spans="1:52" s="158" customFormat="1" ht="15" customHeight="1" x14ac:dyDescent="0.3">
      <c r="A377" s="19"/>
      <c r="B377" s="182"/>
      <c r="C377" s="183">
        <f t="shared" si="49"/>
        <v>36.60000000000025</v>
      </c>
      <c r="D377" s="202">
        <f>15+[1]!STEPLOAD(5)</f>
        <v>20</v>
      </c>
      <c r="E377" s="183">
        <f t="shared" si="51"/>
        <v>40.794138558910433</v>
      </c>
      <c r="F377" s="183">
        <f t="shared" si="52"/>
        <v>0.5</v>
      </c>
      <c r="G377" s="183">
        <f>5</f>
        <v>5</v>
      </c>
      <c r="H377" s="183">
        <f t="shared" si="50"/>
        <v>48.369349191805306</v>
      </c>
      <c r="I377" s="183">
        <f t="shared" si="53"/>
        <v>0.9</v>
      </c>
      <c r="J377" s="183">
        <f>1</f>
        <v>1</v>
      </c>
      <c r="K377" s="183">
        <f t="shared" si="54"/>
        <v>4.1870000000000003</v>
      </c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68"/>
      <c r="AD377" s="19"/>
      <c r="AE377" s="184"/>
      <c r="AF377" s="183">
        <f t="shared" si="55"/>
        <v>-5.4836615346331996E-6</v>
      </c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68"/>
      <c r="AQ377" s="168"/>
      <c r="AR377" s="182"/>
      <c r="AS377" s="183">
        <f t="shared" si="47"/>
        <v>-1.3887307858340137E-7</v>
      </c>
      <c r="AT377" s="183">
        <f>[1]!LIM(AT376+Mode*r0*((1+IntegrationStep/2/Ti+Td/IntegrationStep)*AS377-(1-IntegrationStep/2/Ti+2*Td/IntegrationStep)*AS376+Td/IntegrationStep*AS375))</f>
        <v>0.40307790993171089</v>
      </c>
      <c r="AU377" s="183">
        <f t="shared" si="48"/>
        <v>40.794124671602574</v>
      </c>
      <c r="AW377" s="51"/>
      <c r="AX377" s="51"/>
      <c r="AY377" s="51"/>
      <c r="AZ377" s="51"/>
    </row>
    <row r="378" spans="1:52" s="158" customFormat="1" ht="15" customHeight="1" x14ac:dyDescent="0.3">
      <c r="A378" s="19"/>
      <c r="B378" s="182"/>
      <c r="C378" s="183">
        <f t="shared" si="49"/>
        <v>36.700000000000252</v>
      </c>
      <c r="D378" s="202">
        <f>15+[1]!STEPLOAD(5)</f>
        <v>20</v>
      </c>
      <c r="E378" s="183">
        <f t="shared" si="51"/>
        <v>40.79413801054428</v>
      </c>
      <c r="F378" s="183">
        <f t="shared" si="52"/>
        <v>0.5</v>
      </c>
      <c r="G378" s="183">
        <f>5</f>
        <v>5</v>
      </c>
      <c r="H378" s="183">
        <f t="shared" si="50"/>
        <v>48.369352936489904</v>
      </c>
      <c r="I378" s="183">
        <f t="shared" si="53"/>
        <v>0.9</v>
      </c>
      <c r="J378" s="183">
        <f>1</f>
        <v>1</v>
      </c>
      <c r="K378" s="183">
        <f t="shared" si="54"/>
        <v>4.1870000000000003</v>
      </c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68"/>
      <c r="AD378" s="19"/>
      <c r="AE378" s="184"/>
      <c r="AF378" s="183">
        <f t="shared" si="55"/>
        <v>-5.267840150313674E-6</v>
      </c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68"/>
      <c r="AQ378" s="168"/>
      <c r="AR378" s="182"/>
      <c r="AS378" s="183">
        <f t="shared" si="47"/>
        <v>-1.3338941705853814E-7</v>
      </c>
      <c r="AT378" s="183">
        <f>[1]!LIM(AT377+Mode*r0*((1+IntegrationStep/2/Ti+Td/IntegrationStep)*AS378-(1-IntegrationStep/2/Ti+2*Td/IntegrationStep)*AS377+Td/IntegrationStep*AS376))</f>
        <v>0.40307794113741585</v>
      </c>
      <c r="AU378" s="183">
        <f t="shared" si="48"/>
        <v>40.794124671602574</v>
      </c>
      <c r="AW378" s="51"/>
      <c r="AX378" s="51"/>
      <c r="AY378" s="51"/>
      <c r="AZ378" s="51"/>
    </row>
    <row r="379" spans="1:52" s="158" customFormat="1" ht="15" customHeight="1" x14ac:dyDescent="0.3">
      <c r="A379" s="19"/>
      <c r="B379" s="182"/>
      <c r="C379" s="183">
        <f t="shared" si="49"/>
        <v>36.800000000000253</v>
      </c>
      <c r="D379" s="202">
        <f>15+[1]!STEPLOAD(5)</f>
        <v>20</v>
      </c>
      <c r="E379" s="183">
        <f t="shared" si="51"/>
        <v>40.794137483760267</v>
      </c>
      <c r="F379" s="183">
        <f t="shared" si="52"/>
        <v>0.5</v>
      </c>
      <c r="G379" s="183">
        <f>5</f>
        <v>5</v>
      </c>
      <c r="H379" s="183">
        <f t="shared" si="50"/>
        <v>48.36935653460479</v>
      </c>
      <c r="I379" s="183">
        <f t="shared" si="53"/>
        <v>0.9</v>
      </c>
      <c r="J379" s="183">
        <f>1</f>
        <v>1</v>
      </c>
      <c r="K379" s="183">
        <f t="shared" si="54"/>
        <v>4.1870000000000003</v>
      </c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68"/>
      <c r="AD379" s="19"/>
      <c r="AE379" s="184"/>
      <c r="AF379" s="183">
        <f t="shared" si="55"/>
        <v>-5.0604780419405415E-6</v>
      </c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68"/>
      <c r="AQ379" s="168"/>
      <c r="AR379" s="182"/>
      <c r="AS379" s="183">
        <f t="shared" si="47"/>
        <v>-1.2812157692110305E-7</v>
      </c>
      <c r="AT379" s="183">
        <f>[1]!LIM(AT378+Mode*r0*((1+IntegrationStep/2/Ti+Td/IntegrationStep)*AS379-(1-IntegrationStep/2/Ti+2*Td/IntegrationStep)*AS378+Td/IntegrationStep*AS377))</f>
        <v>0.40307797112170657</v>
      </c>
      <c r="AU379" s="183">
        <f t="shared" si="48"/>
        <v>40.794124671602574</v>
      </c>
      <c r="AW379" s="51"/>
      <c r="AX379" s="51"/>
      <c r="AY379" s="51"/>
      <c r="AZ379" s="51"/>
    </row>
    <row r="380" spans="1:52" s="158" customFormat="1" ht="15" customHeight="1" x14ac:dyDescent="0.3">
      <c r="A380" s="19"/>
      <c r="B380" s="182"/>
      <c r="C380" s="183">
        <f t="shared" si="49"/>
        <v>36.900000000000254</v>
      </c>
      <c r="D380" s="202">
        <f>15+[1]!STEPLOAD(5)</f>
        <v>20</v>
      </c>
      <c r="E380" s="183">
        <f t="shared" si="51"/>
        <v>40.794136977712462</v>
      </c>
      <c r="F380" s="183">
        <f t="shared" si="52"/>
        <v>0.5</v>
      </c>
      <c r="G380" s="183">
        <f>5</f>
        <v>5</v>
      </c>
      <c r="H380" s="183">
        <f t="shared" si="50"/>
        <v>48.36935999185507</v>
      </c>
      <c r="I380" s="183">
        <f t="shared" si="53"/>
        <v>0.9</v>
      </c>
      <c r="J380" s="183">
        <f>1</f>
        <v>1</v>
      </c>
      <c r="K380" s="183">
        <f t="shared" si="54"/>
        <v>4.1870000000000003</v>
      </c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68"/>
      <c r="AD380" s="19"/>
      <c r="AE380" s="184"/>
      <c r="AF380" s="183">
        <f t="shared" si="55"/>
        <v>-4.8612453538154909E-6</v>
      </c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68"/>
      <c r="AQ380" s="168"/>
      <c r="AR380" s="182"/>
      <c r="AS380" s="183">
        <f t="shared" si="47"/>
        <v>-1.2306109887560978E-7</v>
      </c>
      <c r="AT380" s="183">
        <f>[1]!LIM(AT379+Mode*r0*((1+IntegrationStep/2/Ti+Td/IntegrationStep)*AS380-(1-IntegrationStep/2/Ti+2*Td/IntegrationStep)*AS379+Td/IntegrationStep*AS378))</f>
        <v>0.40307799993212556</v>
      </c>
      <c r="AU380" s="183">
        <f t="shared" si="48"/>
        <v>40.794124671602574</v>
      </c>
      <c r="AW380" s="51"/>
      <c r="AX380" s="51"/>
      <c r="AY380" s="51"/>
      <c r="AZ380" s="51"/>
    </row>
    <row r="381" spans="1:52" s="158" customFormat="1" ht="15" customHeight="1" x14ac:dyDescent="0.3">
      <c r="A381" s="19"/>
      <c r="B381" s="182"/>
      <c r="C381" s="183">
        <f t="shared" si="49"/>
        <v>37.000000000000256</v>
      </c>
      <c r="D381" s="202">
        <f>15+[1]!STEPLOAD(5)</f>
        <v>20</v>
      </c>
      <c r="E381" s="183">
        <f t="shared" si="51"/>
        <v>40.794136491587928</v>
      </c>
      <c r="F381" s="183">
        <f t="shared" si="52"/>
        <v>0.5</v>
      </c>
      <c r="G381" s="183">
        <f>5</f>
        <v>5</v>
      </c>
      <c r="H381" s="183">
        <f t="shared" si="50"/>
        <v>48.369363313725259</v>
      </c>
      <c r="I381" s="183">
        <f t="shared" si="53"/>
        <v>0.9</v>
      </c>
      <c r="J381" s="183">
        <f>1</f>
        <v>1</v>
      </c>
      <c r="K381" s="183">
        <f t="shared" si="54"/>
        <v>4.1870000000000003</v>
      </c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68"/>
      <c r="AD381" s="19"/>
      <c r="AE381" s="184"/>
      <c r="AF381" s="183">
        <f t="shared" si="55"/>
        <v>-4.6698250106835815E-6</v>
      </c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68"/>
      <c r="AQ381" s="168"/>
      <c r="AR381" s="182"/>
      <c r="AS381" s="183">
        <f t="shared" si="47"/>
        <v>-1.1819985353156426E-7</v>
      </c>
      <c r="AT381" s="183">
        <f>[1]!LIM(AT380+Mode*r0*((1+IntegrationStep/2/Ti+Td/IntegrationStep)*AS381-(1-IntegrationStep/2/Ti+2*Td/IntegrationStep)*AS380+Td/IntegrationStep*AS379))</f>
        <v>0.40307802761437717</v>
      </c>
      <c r="AU381" s="183">
        <f t="shared" si="48"/>
        <v>40.794124671602574</v>
      </c>
      <c r="AW381" s="51"/>
      <c r="AX381" s="51"/>
      <c r="AY381" s="51"/>
      <c r="AZ381" s="51"/>
    </row>
    <row r="382" spans="1:52" s="158" customFormat="1" ht="15" customHeight="1" x14ac:dyDescent="0.3">
      <c r="A382" s="19"/>
      <c r="B382" s="182"/>
      <c r="C382" s="183">
        <f t="shared" si="49"/>
        <v>37.100000000000257</v>
      </c>
      <c r="D382" s="202">
        <f>15+[1]!STEPLOAD(5)</f>
        <v>20</v>
      </c>
      <c r="E382" s="183">
        <f t="shared" si="51"/>
        <v>40.794136024605429</v>
      </c>
      <c r="F382" s="183">
        <f t="shared" si="52"/>
        <v>0.5</v>
      </c>
      <c r="G382" s="183">
        <f>5</f>
        <v>5</v>
      </c>
      <c r="H382" s="183">
        <f t="shared" si="50"/>
        <v>48.369366505487896</v>
      </c>
      <c r="I382" s="183">
        <f t="shared" si="53"/>
        <v>0.9</v>
      </c>
      <c r="J382" s="183">
        <f>1</f>
        <v>1</v>
      </c>
      <c r="K382" s="183">
        <f t="shared" si="54"/>
        <v>4.1870000000000003</v>
      </c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68"/>
      <c r="AD382" s="19"/>
      <c r="AE382" s="184"/>
      <c r="AF382" s="183">
        <f t="shared" si="55"/>
        <v>-4.4859122216855951E-6</v>
      </c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68"/>
      <c r="AQ382" s="168"/>
      <c r="AR382" s="182"/>
      <c r="AS382" s="183">
        <f t="shared" si="47"/>
        <v>-1.1353002854264105E-7</v>
      </c>
      <c r="AT382" s="183">
        <f>[1]!LIM(AT381+Mode*r0*((1+IntegrationStep/2/Ti+Td/IntegrationStep)*AS382-(1-IntegrationStep/2/Ti+2*Td/IntegrationStep)*AS381+Td/IntegrationStep*AS380))</f>
        <v>0.40307805421239912</v>
      </c>
      <c r="AU382" s="183">
        <f t="shared" si="48"/>
        <v>40.794124671602574</v>
      </c>
      <c r="AW382" s="51"/>
      <c r="AX382" s="51"/>
      <c r="AY382" s="51"/>
      <c r="AZ382" s="51"/>
    </row>
    <row r="383" spans="1:52" s="158" customFormat="1" ht="15" customHeight="1" x14ac:dyDescent="0.3">
      <c r="A383" s="19"/>
      <c r="B383" s="182"/>
      <c r="C383" s="183">
        <f t="shared" si="49"/>
        <v>37.200000000000259</v>
      </c>
      <c r="D383" s="202">
        <f>15+[1]!STEPLOAD(5)</f>
        <v>20</v>
      </c>
      <c r="E383" s="183">
        <f t="shared" si="51"/>
        <v>40.794135576014206</v>
      </c>
      <c r="F383" s="183">
        <f t="shared" si="52"/>
        <v>0.5</v>
      </c>
      <c r="G383" s="183">
        <f>5</f>
        <v>5</v>
      </c>
      <c r="H383" s="183">
        <f t="shared" si="50"/>
        <v>48.369369572211646</v>
      </c>
      <c r="I383" s="183">
        <f t="shared" si="53"/>
        <v>0.9</v>
      </c>
      <c r="J383" s="183">
        <f>1</f>
        <v>1</v>
      </c>
      <c r="K383" s="183">
        <f t="shared" si="54"/>
        <v>4.1870000000000003</v>
      </c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68"/>
      <c r="AD383" s="19"/>
      <c r="AE383" s="184"/>
      <c r="AF383" s="183">
        <f t="shared" si="55"/>
        <v>-4.3092140082912067E-6</v>
      </c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68"/>
      <c r="AQ383" s="168"/>
      <c r="AR383" s="182"/>
      <c r="AS383" s="183">
        <f t="shared" si="47"/>
        <v>-1.0904411631429412E-7</v>
      </c>
      <c r="AT383" s="183">
        <f>[1]!LIM(AT382+Mode*r0*((1+IntegrationStep/2/Ti+Td/IntegrationStep)*AS383-(1-IntegrationStep/2/Ti+2*Td/IntegrationStep)*AS382+Td/IntegrationStep*AS381))</f>
        <v>0.40307807976843041</v>
      </c>
      <c r="AU383" s="183">
        <f t="shared" si="48"/>
        <v>40.794124671602574</v>
      </c>
      <c r="AW383" s="51"/>
      <c r="AX383" s="51"/>
      <c r="AY383" s="51"/>
      <c r="AZ383" s="51"/>
    </row>
    <row r="384" spans="1:52" s="158" customFormat="1" ht="15" customHeight="1" x14ac:dyDescent="0.3">
      <c r="A384" s="19"/>
      <c r="B384" s="182"/>
      <c r="C384" s="183">
        <f t="shared" si="49"/>
        <v>37.30000000000026</v>
      </c>
      <c r="D384" s="202">
        <f>15+[1]!STEPLOAD(5)</f>
        <v>20</v>
      </c>
      <c r="E384" s="183">
        <f t="shared" si="51"/>
        <v>40.794135145092802</v>
      </c>
      <c r="F384" s="183">
        <f t="shared" si="52"/>
        <v>0.5</v>
      </c>
      <c r="G384" s="183">
        <f>5</f>
        <v>5</v>
      </c>
      <c r="H384" s="183">
        <f t="shared" si="50"/>
        <v>48.369372518768991</v>
      </c>
      <c r="I384" s="183">
        <f t="shared" si="53"/>
        <v>0.9</v>
      </c>
      <c r="J384" s="183">
        <f>1</f>
        <v>1</v>
      </c>
      <c r="K384" s="183">
        <f t="shared" si="54"/>
        <v>4.1870000000000003</v>
      </c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68"/>
      <c r="AD384" s="19"/>
      <c r="AE384" s="184"/>
      <c r="AF384" s="183">
        <f t="shared" si="55"/>
        <v>-4.1394487553247927E-6</v>
      </c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68"/>
      <c r="AQ384" s="168"/>
      <c r="AR384" s="182"/>
      <c r="AS384" s="183">
        <f t="shared" si="47"/>
        <v>-1.0473490227980164E-7</v>
      </c>
      <c r="AT384" s="183">
        <f>[1]!LIM(AT383+Mode*r0*((1+IntegrationStep/2/Ti+Td/IntegrationStep)*AS384-(1-IntegrationStep/2/Ti+2*Td/IntegrationStep)*AS383+Td/IntegrationStep*AS382))</f>
        <v>0.40307810432307495</v>
      </c>
      <c r="AU384" s="183">
        <f t="shared" si="48"/>
        <v>40.794124671602574</v>
      </c>
      <c r="AW384" s="51"/>
      <c r="AX384" s="51"/>
      <c r="AY384" s="51"/>
      <c r="AZ384" s="51"/>
    </row>
    <row r="385" spans="1:52" s="158" customFormat="1" ht="15" customHeight="1" x14ac:dyDescent="0.3">
      <c r="A385" s="19"/>
      <c r="B385" s="182"/>
      <c r="C385" s="183">
        <f t="shared" si="49"/>
        <v>37.400000000000261</v>
      </c>
      <c r="D385" s="202">
        <f>15+[1]!STEPLOAD(5)</f>
        <v>20</v>
      </c>
      <c r="E385" s="183">
        <f t="shared" si="51"/>
        <v>40.794134731147928</v>
      </c>
      <c r="F385" s="183">
        <f t="shared" si="52"/>
        <v>0.5</v>
      </c>
      <c r="G385" s="183">
        <f>5</f>
        <v>5</v>
      </c>
      <c r="H385" s="183">
        <f t="shared" si="50"/>
        <v>48.369375349843736</v>
      </c>
      <c r="I385" s="183">
        <f t="shared" si="53"/>
        <v>0.9</v>
      </c>
      <c r="J385" s="183">
        <f>1</f>
        <v>1</v>
      </c>
      <c r="K385" s="183">
        <f t="shared" si="54"/>
        <v>4.1870000000000003</v>
      </c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68"/>
      <c r="AD385" s="19"/>
      <c r="AE385" s="184"/>
      <c r="AF385" s="183">
        <f t="shared" si="55"/>
        <v>-3.9763457762020948E-6</v>
      </c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68"/>
      <c r="AQ385" s="168"/>
      <c r="AR385" s="182"/>
      <c r="AS385" s="183">
        <f t="shared" si="47"/>
        <v>-1.0059545353158228E-7</v>
      </c>
      <c r="AT385" s="183">
        <f>[1]!LIM(AT384+Mode*r0*((1+IntegrationStep/2/Ti+Td/IntegrationStep)*AS385-(1-IntegrationStep/2/Ti+2*Td/IntegrationStep)*AS384+Td/IntegrationStep*AS383))</f>
        <v>0.40307812791536446</v>
      </c>
      <c r="AU385" s="183">
        <f t="shared" si="48"/>
        <v>40.794124671602574</v>
      </c>
      <c r="AW385" s="51"/>
      <c r="AX385" s="51"/>
      <c r="AY385" s="51"/>
      <c r="AZ385" s="51"/>
    </row>
    <row r="386" spans="1:52" s="158" customFormat="1" ht="15" customHeight="1" x14ac:dyDescent="0.3">
      <c r="A386" s="19"/>
      <c r="B386" s="182"/>
      <c r="C386" s="183">
        <f t="shared" si="49"/>
        <v>37.500000000000263</v>
      </c>
      <c r="D386" s="202">
        <f>15+[1]!STEPLOAD(5)</f>
        <v>20</v>
      </c>
      <c r="E386" s="183">
        <f t="shared" si="51"/>
        <v>40.794134333513348</v>
      </c>
      <c r="F386" s="183">
        <f t="shared" si="52"/>
        <v>0.5</v>
      </c>
      <c r="G386" s="183">
        <f>5</f>
        <v>5</v>
      </c>
      <c r="H386" s="183">
        <f t="shared" si="50"/>
        <v>48.369378069938534</v>
      </c>
      <c r="I386" s="183">
        <f t="shared" si="53"/>
        <v>0.9</v>
      </c>
      <c r="J386" s="183">
        <f>1</f>
        <v>1</v>
      </c>
      <c r="K386" s="183">
        <f t="shared" si="54"/>
        <v>4.1870000000000003</v>
      </c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68"/>
      <c r="AD386" s="19"/>
      <c r="AE386" s="184"/>
      <c r="AF386" s="183">
        <f t="shared" si="55"/>
        <v>-3.8196448781668835E-6</v>
      </c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68"/>
      <c r="AQ386" s="168"/>
      <c r="AR386" s="182"/>
      <c r="AS386" s="183">
        <f t="shared" si="47"/>
        <v>-9.6619107736728443E-8</v>
      </c>
      <c r="AT386" s="183">
        <f>[1]!LIM(AT385+Mode*r0*((1+IntegrationStep/2/Ti+Td/IntegrationStep)*AS386-(1-IntegrationStep/2/Ti+2*Td/IntegrationStep)*AS385+Td/IntegrationStep*AS384))</f>
        <v>0.40307815058282115</v>
      </c>
      <c r="AU386" s="183">
        <f t="shared" si="48"/>
        <v>40.794124671602574</v>
      </c>
      <c r="AW386" s="51"/>
      <c r="AX386" s="51"/>
      <c r="AY386" s="51"/>
      <c r="AZ386" s="51"/>
    </row>
    <row r="387" spans="1:52" s="158" customFormat="1" ht="15" customHeight="1" x14ac:dyDescent="0.3">
      <c r="A387" s="19"/>
      <c r="B387" s="182"/>
      <c r="C387" s="183">
        <f t="shared" si="49"/>
        <v>37.600000000000264</v>
      </c>
      <c r="D387" s="202">
        <f>15+[1]!STEPLOAD(5)</f>
        <v>20</v>
      </c>
      <c r="E387" s="183">
        <f t="shared" si="51"/>
        <v>40.794133951548858</v>
      </c>
      <c r="F387" s="183">
        <f t="shared" si="52"/>
        <v>0.5</v>
      </c>
      <c r="G387" s="183">
        <f>5</f>
        <v>5</v>
      </c>
      <c r="H387" s="183">
        <f t="shared" si="50"/>
        <v>48.369380683381529</v>
      </c>
      <c r="I387" s="183">
        <f t="shared" si="53"/>
        <v>0.9</v>
      </c>
      <c r="J387" s="183">
        <f>1</f>
        <v>1</v>
      </c>
      <c r="K387" s="183">
        <f t="shared" si="54"/>
        <v>4.1870000000000003</v>
      </c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68"/>
      <c r="AD387" s="19"/>
      <c r="AE387" s="184"/>
      <c r="AF387" s="183">
        <f t="shared" si="55"/>
        <v>-3.6690959710483639E-6</v>
      </c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68"/>
      <c r="AQ387" s="168"/>
      <c r="AR387" s="182"/>
      <c r="AS387" s="183">
        <f t="shared" si="47"/>
        <v>-9.279946283413665E-8</v>
      </c>
      <c r="AT387" s="183">
        <f>[1]!LIM(AT386+Mode*r0*((1+IntegrationStep/2/Ti+Td/IntegrationStep)*AS387-(1-IntegrationStep/2/Ti+2*Td/IntegrationStep)*AS386+Td/IntegrationStep*AS385))</f>
        <v>0.40307817236151272</v>
      </c>
      <c r="AU387" s="183">
        <f t="shared" si="48"/>
        <v>40.794124671602574</v>
      </c>
      <c r="AW387" s="51"/>
      <c r="AX387" s="51"/>
      <c r="AY387" s="51"/>
      <c r="AZ387" s="51"/>
    </row>
    <row r="388" spans="1:52" s="158" customFormat="1" ht="15" customHeight="1" x14ac:dyDescent="0.3">
      <c r="A388" s="19"/>
      <c r="B388" s="182"/>
      <c r="C388" s="183">
        <f t="shared" si="49"/>
        <v>37.700000000000266</v>
      </c>
      <c r="D388" s="202">
        <f>15+[1]!STEPLOAD(5)</f>
        <v>20</v>
      </c>
      <c r="E388" s="183">
        <f t="shared" si="51"/>
        <v>40.794133584639262</v>
      </c>
      <c r="F388" s="183">
        <f t="shared" si="52"/>
        <v>0.5</v>
      </c>
      <c r="G388" s="183">
        <f>5</f>
        <v>5</v>
      </c>
      <c r="H388" s="183">
        <f t="shared" si="50"/>
        <v>48.369383194333089</v>
      </c>
      <c r="I388" s="183">
        <f t="shared" si="53"/>
        <v>0.9</v>
      </c>
      <c r="J388" s="183">
        <f>1</f>
        <v>1</v>
      </c>
      <c r="K388" s="183">
        <f t="shared" si="54"/>
        <v>4.1870000000000003</v>
      </c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68"/>
      <c r="AD388" s="19"/>
      <c r="AE388" s="184"/>
      <c r="AF388" s="183">
        <f t="shared" si="55"/>
        <v>-3.5244586822358315E-6</v>
      </c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68"/>
      <c r="AQ388" s="168"/>
      <c r="AR388" s="182"/>
      <c r="AS388" s="183">
        <f t="shared" si="47"/>
        <v>-8.913036687374643E-8</v>
      </c>
      <c r="AT388" s="183">
        <f>[1]!LIM(AT387+Mode*r0*((1+IntegrationStep/2/Ti+Td/IntegrationStep)*AS388-(1-IntegrationStep/2/Ti+2*Td/IntegrationStep)*AS387+Td/IntegrationStep*AS386))</f>
        <v>0.40307819328610905</v>
      </c>
      <c r="AU388" s="183">
        <f t="shared" si="48"/>
        <v>40.794124671602574</v>
      </c>
      <c r="AW388" s="51"/>
      <c r="AX388" s="51"/>
      <c r="AY388" s="51"/>
      <c r="AZ388" s="51"/>
    </row>
    <row r="389" spans="1:52" s="158" customFormat="1" ht="15" customHeight="1" x14ac:dyDescent="0.3">
      <c r="A389" s="19"/>
      <c r="B389" s="182"/>
      <c r="C389" s="183">
        <f t="shared" si="49"/>
        <v>37.800000000000267</v>
      </c>
      <c r="D389" s="202">
        <f>15+[1]!STEPLOAD(5)</f>
        <v>20</v>
      </c>
      <c r="E389" s="183">
        <f t="shared" si="51"/>
        <v>40.794133232193396</v>
      </c>
      <c r="F389" s="183">
        <f t="shared" si="52"/>
        <v>0.5</v>
      </c>
      <c r="G389" s="183">
        <f>5</f>
        <v>5</v>
      </c>
      <c r="H389" s="183">
        <f t="shared" si="50"/>
        <v>48.369385606792491</v>
      </c>
      <c r="I389" s="183">
        <f t="shared" si="53"/>
        <v>0.9</v>
      </c>
      <c r="J389" s="183">
        <f>1</f>
        <v>1</v>
      </c>
      <c r="K389" s="183">
        <f t="shared" si="54"/>
        <v>4.1870000000000003</v>
      </c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68"/>
      <c r="AD389" s="19"/>
      <c r="AE389" s="184"/>
      <c r="AF389" s="183">
        <f t="shared" si="55"/>
        <v>-3.3855019649919882E-6</v>
      </c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68"/>
      <c r="AQ389" s="168"/>
      <c r="AR389" s="182"/>
      <c r="AS389" s="183">
        <f t="shared" si="47"/>
        <v>-8.5605908211050517E-8</v>
      </c>
      <c r="AT389" s="183">
        <f>[1]!LIM(AT388+Mode*r0*((1+IntegrationStep/2/Ti+Td/IntegrationStep)*AS389-(1-IntegrationStep/2/Ti+2*Td/IntegrationStep)*AS388+Td/IntegrationStep*AS387))</f>
        <v>0.40307821338993743</v>
      </c>
      <c r="AU389" s="183">
        <f t="shared" si="48"/>
        <v>40.794124671602574</v>
      </c>
      <c r="AW389" s="51"/>
      <c r="AX389" s="51"/>
      <c r="AY389" s="51"/>
      <c r="AZ389" s="51"/>
    </row>
    <row r="390" spans="1:52" s="158" customFormat="1" ht="15" customHeight="1" x14ac:dyDescent="0.3">
      <c r="A390" s="19"/>
      <c r="B390" s="182"/>
      <c r="C390" s="183">
        <f t="shared" si="49"/>
        <v>37.900000000000269</v>
      </c>
      <c r="D390" s="202">
        <f>15+[1]!STEPLOAD(5)</f>
        <v>20</v>
      </c>
      <c r="E390" s="183">
        <f t="shared" si="51"/>
        <v>40.794132893643201</v>
      </c>
      <c r="F390" s="183">
        <f t="shared" si="52"/>
        <v>0.5</v>
      </c>
      <c r="G390" s="183">
        <f>5</f>
        <v>5</v>
      </c>
      <c r="H390" s="183">
        <f t="shared" si="50"/>
        <v>48.369387924603906</v>
      </c>
      <c r="I390" s="183">
        <f t="shared" si="53"/>
        <v>0.9</v>
      </c>
      <c r="J390" s="183">
        <f>1</f>
        <v>1</v>
      </c>
      <c r="K390" s="183">
        <f t="shared" si="54"/>
        <v>4.1870000000000003</v>
      </c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68"/>
      <c r="AD390" s="19"/>
      <c r="AE390" s="184"/>
      <c r="AF390" s="183">
        <f t="shared" si="55"/>
        <v>-3.2520037507310917E-6</v>
      </c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68"/>
      <c r="AQ390" s="168"/>
      <c r="AR390" s="182"/>
      <c r="AS390" s="183">
        <f t="shared" si="47"/>
        <v>-8.2220406270039353E-8</v>
      </c>
      <c r="AT390" s="183">
        <f>[1]!LIM(AT389+Mode*r0*((1+IntegrationStep/2/Ti+Td/IntegrationStep)*AS390-(1-IntegrationStep/2/Ti+2*Td/IntegrationStep)*AS389+Td/IntegrationStep*AS388))</f>
        <v>0.40307823270503257</v>
      </c>
      <c r="AU390" s="183">
        <f t="shared" si="48"/>
        <v>40.794124671602574</v>
      </c>
      <c r="AW390" s="51"/>
      <c r="AX390" s="51"/>
      <c r="AY390" s="51"/>
      <c r="AZ390" s="51"/>
    </row>
    <row r="391" spans="1:52" s="158" customFormat="1" ht="15" customHeight="1" x14ac:dyDescent="0.3">
      <c r="A391" s="19"/>
      <c r="B391" s="182"/>
      <c r="C391" s="183">
        <f t="shared" si="49"/>
        <v>38.00000000000027</v>
      </c>
      <c r="D391" s="202">
        <f>15+[1]!STEPLOAD(5)</f>
        <v>20</v>
      </c>
      <c r="E391" s="183">
        <f t="shared" si="51"/>
        <v>40.794132568442826</v>
      </c>
      <c r="F391" s="183">
        <f t="shared" si="52"/>
        <v>0.5</v>
      </c>
      <c r="G391" s="183">
        <f>5</f>
        <v>5</v>
      </c>
      <c r="H391" s="183">
        <f t="shared" si="50"/>
        <v>48.369390151462461</v>
      </c>
      <c r="I391" s="183">
        <f t="shared" si="53"/>
        <v>0.9</v>
      </c>
      <c r="J391" s="183">
        <f>1</f>
        <v>1</v>
      </c>
      <c r="K391" s="183">
        <f t="shared" si="54"/>
        <v>4.1870000000000003</v>
      </c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68"/>
      <c r="AD391" s="19"/>
      <c r="AE391" s="184"/>
      <c r="AF391" s="183">
        <f t="shared" si="55"/>
        <v>-3.1237506017411931E-6</v>
      </c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68"/>
      <c r="AQ391" s="168"/>
      <c r="AR391" s="182"/>
      <c r="AS391" s="183">
        <f t="shared" si="47"/>
        <v>-7.8968402519308262E-8</v>
      </c>
      <c r="AT391" s="183">
        <f>[1]!LIM(AT390+Mode*r0*((1+IntegrationStep/2/Ti+Td/IntegrationStep)*AS391-(1-IntegrationStep/2/Ti+2*Td/IntegrationStep)*AS390+Td/IntegrationStep*AS389))</f>
        <v>0.40307825126218716</v>
      </c>
      <c r="AU391" s="183">
        <f t="shared" si="48"/>
        <v>40.794124671602574</v>
      </c>
      <c r="AW391" s="51"/>
      <c r="AX391" s="51"/>
      <c r="AY391" s="51"/>
      <c r="AZ391" s="51"/>
    </row>
    <row r="392" spans="1:52" s="158" customFormat="1" ht="15" customHeight="1" x14ac:dyDescent="0.3">
      <c r="A392" s="19"/>
      <c r="B392" s="182"/>
      <c r="C392" s="183">
        <f t="shared" si="49"/>
        <v>38.100000000000271</v>
      </c>
      <c r="D392" s="202">
        <f>15+[1]!STEPLOAD(5)</f>
        <v>20</v>
      </c>
      <c r="E392" s="183">
        <f t="shared" si="51"/>
        <v>40.794132256067769</v>
      </c>
      <c r="F392" s="183">
        <f t="shared" si="52"/>
        <v>0.5</v>
      </c>
      <c r="G392" s="183">
        <f>5</f>
        <v>5</v>
      </c>
      <c r="H392" s="183">
        <f t="shared" si="50"/>
        <v>48.369392290919762</v>
      </c>
      <c r="I392" s="183">
        <f t="shared" si="53"/>
        <v>0.9</v>
      </c>
      <c r="J392" s="183">
        <f>1</f>
        <v>1</v>
      </c>
      <c r="K392" s="183">
        <f t="shared" si="54"/>
        <v>4.1870000000000003</v>
      </c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68"/>
      <c r="AD392" s="19"/>
      <c r="AE392" s="184"/>
      <c r="AF392" s="183">
        <f t="shared" si="55"/>
        <v>-3.0005373816699432E-6</v>
      </c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68"/>
      <c r="AQ392" s="168"/>
      <c r="AR392" s="182"/>
      <c r="AS392" s="183">
        <f t="shared" si="47"/>
        <v>-7.5844651945544685E-8</v>
      </c>
      <c r="AT392" s="183">
        <f>[1]!LIM(AT391+Mode*r0*((1+IntegrationStep/2/Ti+Td/IntegrationStep)*AS392-(1-IntegrationStep/2/Ti+2*Td/IntegrationStep)*AS391+Td/IntegrationStep*AS390))</f>
        <v>0.40307826909099803</v>
      </c>
      <c r="AU392" s="183">
        <f t="shared" si="48"/>
        <v>40.794124671602574</v>
      </c>
      <c r="AW392" s="51"/>
      <c r="AX392" s="51"/>
      <c r="AY392" s="51"/>
      <c r="AZ392" s="51"/>
    </row>
    <row r="393" spans="1:52" s="158" customFormat="1" ht="15" customHeight="1" x14ac:dyDescent="0.3">
      <c r="A393" s="19"/>
      <c r="B393" s="182"/>
      <c r="C393" s="183">
        <f t="shared" si="49"/>
        <v>38.200000000000273</v>
      </c>
      <c r="D393" s="202">
        <f>15+[1]!STEPLOAD(5)</f>
        <v>20</v>
      </c>
      <c r="E393" s="183">
        <f t="shared" si="51"/>
        <v>40.794131956014034</v>
      </c>
      <c r="F393" s="183">
        <f t="shared" si="52"/>
        <v>0.5</v>
      </c>
      <c r="G393" s="183">
        <f>5</f>
        <v>5</v>
      </c>
      <c r="H393" s="183">
        <f t="shared" si="50"/>
        <v>48.369394346389747</v>
      </c>
      <c r="I393" s="183">
        <f t="shared" si="53"/>
        <v>0.9</v>
      </c>
      <c r="J393" s="183">
        <f>1</f>
        <v>1</v>
      </c>
      <c r="K393" s="183">
        <f t="shared" si="54"/>
        <v>4.1870000000000003</v>
      </c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68"/>
      <c r="AD393" s="19"/>
      <c r="AE393" s="184"/>
      <c r="AF393" s="183">
        <f t="shared" si="55"/>
        <v>-2.8821669268985772E-6</v>
      </c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68"/>
      <c r="AQ393" s="168"/>
      <c r="AR393" s="182"/>
      <c r="AS393" s="183">
        <f t="shared" si="47"/>
        <v>-7.2844114598069612E-8</v>
      </c>
      <c r="AT393" s="183">
        <f>[1]!LIM(AT392+Mode*r0*((1+IntegrationStep/2/Ti+Td/IntegrationStep)*AS393-(1-IntegrationStep/2/Ti+2*Td/IntegrationStep)*AS392+Td/IntegrationStep*AS391))</f>
        <v>0.40307828621991454</v>
      </c>
      <c r="AU393" s="183">
        <f t="shared" si="48"/>
        <v>40.794124671602574</v>
      </c>
      <c r="AW393" s="51"/>
      <c r="AX393" s="51"/>
      <c r="AY393" s="51"/>
      <c r="AZ393" s="51"/>
    </row>
    <row r="394" spans="1:52" s="158" customFormat="1" ht="15" customHeight="1" x14ac:dyDescent="0.3">
      <c r="A394" s="19"/>
      <c r="B394" s="182"/>
      <c r="C394" s="183">
        <f t="shared" si="49"/>
        <v>38.300000000000274</v>
      </c>
      <c r="D394" s="202">
        <f>15+[1]!STEPLOAD(5)</f>
        <v>20</v>
      </c>
      <c r="E394" s="183">
        <f t="shared" si="51"/>
        <v>40.794131667797345</v>
      </c>
      <c r="F394" s="183">
        <f t="shared" si="52"/>
        <v>0.5</v>
      </c>
      <c r="G394" s="183">
        <f>5</f>
        <v>5</v>
      </c>
      <c r="H394" s="183">
        <f t="shared" si="50"/>
        <v>48.369396321153758</v>
      </c>
      <c r="I394" s="183">
        <f t="shared" si="53"/>
        <v>0.9</v>
      </c>
      <c r="J394" s="183">
        <f>1</f>
        <v>1</v>
      </c>
      <c r="K394" s="183">
        <f t="shared" si="54"/>
        <v>4.1870000000000003</v>
      </c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68"/>
      <c r="AD394" s="19"/>
      <c r="AE394" s="184"/>
      <c r="AF394" s="183">
        <f t="shared" si="55"/>
        <v>-2.7684497427848953E-6</v>
      </c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68"/>
      <c r="AQ394" s="168"/>
      <c r="AR394" s="182"/>
      <c r="AS394" s="183">
        <f t="shared" si="47"/>
        <v>-6.9961947701813193E-8</v>
      </c>
      <c r="AT394" s="183">
        <f>[1]!LIM(AT393+Mode*r0*((1+IntegrationStep/2/Ti+Td/IntegrationStep)*AS394-(1-IntegrationStep/2/Ti+2*Td/IntegrationStep)*AS393+Td/IntegrationStep*AS392))</f>
        <v>0.40307830267628131</v>
      </c>
      <c r="AU394" s="183">
        <f t="shared" si="48"/>
        <v>40.794124671602574</v>
      </c>
      <c r="AW394" s="51"/>
      <c r="AX394" s="51"/>
      <c r="AY394" s="51"/>
      <c r="AZ394" s="51"/>
    </row>
    <row r="395" spans="1:52" s="158" customFormat="1" ht="15" customHeight="1" x14ac:dyDescent="0.3">
      <c r="A395" s="19"/>
      <c r="B395" s="182"/>
      <c r="C395" s="183">
        <f t="shared" si="49"/>
        <v>38.400000000000276</v>
      </c>
      <c r="D395" s="202">
        <f>15+[1]!STEPLOAD(5)</f>
        <v>20</v>
      </c>
      <c r="E395" s="183">
        <f t="shared" si="51"/>
        <v>40.794131390952373</v>
      </c>
      <c r="F395" s="183">
        <f t="shared" si="52"/>
        <v>0.5</v>
      </c>
      <c r="G395" s="183">
        <f>5</f>
        <v>5</v>
      </c>
      <c r="H395" s="183">
        <f t="shared" si="50"/>
        <v>48.369398218365724</v>
      </c>
      <c r="I395" s="183">
        <f t="shared" si="53"/>
        <v>0.9</v>
      </c>
      <c r="J395" s="183">
        <f>1</f>
        <v>1</v>
      </c>
      <c r="K395" s="183">
        <f t="shared" si="54"/>
        <v>4.1870000000000003</v>
      </c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68"/>
      <c r="AD395" s="19"/>
      <c r="AE395" s="184"/>
      <c r="AF395" s="183">
        <f t="shared" si="55"/>
        <v>-2.6592037087880271E-6</v>
      </c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68"/>
      <c r="AQ395" s="168"/>
      <c r="AR395" s="182"/>
      <c r="AS395" s="183">
        <f t="shared" ref="AS395:AS458" si="56">(AU395-E395)/(MeasuredVariableHigher-MeasuredVariableLower)</f>
        <v>-6.7193497983453203E-8</v>
      </c>
      <c r="AT395" s="183">
        <f>[1]!LIM(AT394+Mode*r0*((1+IntegrationStep/2/Ti+Td/IntegrationStep)*AS395-(1-IntegrationStep/2/Ti+2*Td/IntegrationStep)*AS394+Td/IntegrationStep*AS393))</f>
        <v>0.40307831848638104</v>
      </c>
      <c r="AU395" s="183">
        <f t="shared" ref="AU395:AU458" si="57">SetPoint</f>
        <v>40.794124671602574</v>
      </c>
      <c r="AW395" s="51"/>
      <c r="AX395" s="51"/>
      <c r="AY395" s="51"/>
      <c r="AZ395" s="51"/>
    </row>
    <row r="396" spans="1:52" s="158" customFormat="1" ht="15" customHeight="1" x14ac:dyDescent="0.3">
      <c r="A396" s="19"/>
      <c r="B396" s="182"/>
      <c r="C396" s="183">
        <f t="shared" ref="C396:C459" si="58">C395+IntegrationStep</f>
        <v>38.500000000000277</v>
      </c>
      <c r="D396" s="202">
        <f>15+[1]!STEPLOAD(5)</f>
        <v>20</v>
      </c>
      <c r="E396" s="183">
        <f t="shared" si="51"/>
        <v>40.794131125032003</v>
      </c>
      <c r="F396" s="183">
        <f t="shared" si="52"/>
        <v>0.5</v>
      </c>
      <c r="G396" s="183">
        <f>5</f>
        <v>5</v>
      </c>
      <c r="H396" s="183">
        <f t="shared" ref="H396:H459" si="59">ManipulatedVariableHigher*AT396</f>
        <v>48.369400041057062</v>
      </c>
      <c r="I396" s="183">
        <f t="shared" si="53"/>
        <v>0.9</v>
      </c>
      <c r="J396" s="183">
        <f>1</f>
        <v>1</v>
      </c>
      <c r="K396" s="183">
        <f t="shared" si="54"/>
        <v>4.1870000000000003</v>
      </c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68"/>
      <c r="AD396" s="19"/>
      <c r="AE396" s="184"/>
      <c r="AF396" s="183">
        <f t="shared" si="55"/>
        <v>-2.5542537924749809E-6</v>
      </c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68"/>
      <c r="AQ396" s="168"/>
      <c r="AR396" s="182"/>
      <c r="AS396" s="183">
        <f t="shared" si="56"/>
        <v>-6.45342942817706E-8</v>
      </c>
      <c r="AT396" s="183">
        <f>[1]!LIM(AT395+Mode*r0*((1+IntegrationStep/2/Ti+Td/IntegrationStep)*AS396-(1-IntegrationStep/2/Ti+2*Td/IntegrationStep)*AS395+Td/IntegrationStep*AS394))</f>
        <v>0.40307833367547552</v>
      </c>
      <c r="AU396" s="183">
        <f t="shared" si="57"/>
        <v>40.794124671602574</v>
      </c>
      <c r="AW396" s="51"/>
      <c r="AX396" s="51"/>
      <c r="AY396" s="51"/>
      <c r="AZ396" s="51"/>
    </row>
    <row r="397" spans="1:52" s="158" customFormat="1" ht="15" customHeight="1" x14ac:dyDescent="0.3">
      <c r="A397" s="19"/>
      <c r="B397" s="182"/>
      <c r="C397" s="183">
        <f t="shared" si="58"/>
        <v>38.600000000000279</v>
      </c>
      <c r="D397" s="202">
        <f>15+[1]!STEPLOAD(5)</f>
        <v>20</v>
      </c>
      <c r="E397" s="183">
        <f t="shared" ref="E397:E460" si="60">E396+(C397-C396)*AF396</f>
        <v>40.794130869606626</v>
      </c>
      <c r="F397" s="183">
        <f t="shared" ref="F397:F460" si="61">0.5</f>
        <v>0.5</v>
      </c>
      <c r="G397" s="183">
        <f>5</f>
        <v>5</v>
      </c>
      <c r="H397" s="183">
        <f t="shared" si="59"/>
        <v>48.369401792141311</v>
      </c>
      <c r="I397" s="183">
        <f t="shared" ref="I397:I460" si="62">0.9</f>
        <v>0.9</v>
      </c>
      <c r="J397" s="183">
        <f>1</f>
        <v>1</v>
      </c>
      <c r="K397" s="183">
        <f t="shared" ref="K397:K460" si="63">4.187</f>
        <v>4.1870000000000003</v>
      </c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68"/>
      <c r="AD397" s="19"/>
      <c r="AE397" s="184"/>
      <c r="AF397" s="183">
        <f t="shared" ref="AF397:AF460" si="64">F397/G397*(D397-E397)+H397*I397/G397/J397/K397</f>
        <v>-2.4534317790703142E-6</v>
      </c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68"/>
      <c r="AQ397" s="168"/>
      <c r="AR397" s="182"/>
      <c r="AS397" s="183">
        <f t="shared" si="56"/>
        <v>-6.1980040513276439E-8</v>
      </c>
      <c r="AT397" s="183">
        <f>[1]!LIM(AT396+Mode*r0*((1+IntegrationStep/2/Ti+Td/IntegrationStep)*AS397-(1-IntegrationStep/2/Ti+2*Td/IntegrationStep)*AS396+Td/IntegrationStep*AS395))</f>
        <v>0.40307834826784428</v>
      </c>
      <c r="AU397" s="183">
        <f t="shared" si="57"/>
        <v>40.794124671602574</v>
      </c>
      <c r="AW397" s="51"/>
      <c r="AX397" s="51"/>
      <c r="AY397" s="51"/>
      <c r="AZ397" s="51"/>
    </row>
    <row r="398" spans="1:52" s="158" customFormat="1" ht="15" customHeight="1" x14ac:dyDescent="0.3">
      <c r="A398" s="19"/>
      <c r="B398" s="182"/>
      <c r="C398" s="183">
        <f t="shared" si="58"/>
        <v>38.70000000000028</v>
      </c>
      <c r="D398" s="202">
        <f>15+[1]!STEPLOAD(5)</f>
        <v>20</v>
      </c>
      <c r="E398" s="183">
        <f t="shared" si="60"/>
        <v>40.794130624263445</v>
      </c>
      <c r="F398" s="183">
        <f t="shared" si="61"/>
        <v>0.5</v>
      </c>
      <c r="G398" s="183">
        <f>5</f>
        <v>5</v>
      </c>
      <c r="H398" s="183">
        <f t="shared" si="59"/>
        <v>48.369403474418952</v>
      </c>
      <c r="I398" s="183">
        <f t="shared" si="62"/>
        <v>0.9</v>
      </c>
      <c r="J398" s="183">
        <f>1</f>
        <v>1</v>
      </c>
      <c r="K398" s="183">
        <f t="shared" si="63"/>
        <v>4.1870000000000003</v>
      </c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68"/>
      <c r="AD398" s="19"/>
      <c r="AE398" s="184"/>
      <c r="AF398" s="183">
        <f t="shared" si="64"/>
        <v>-2.3565759961208244E-6</v>
      </c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68"/>
      <c r="AQ398" s="168"/>
      <c r="AR398" s="182"/>
      <c r="AS398" s="183">
        <f t="shared" si="56"/>
        <v>-5.9526608708893039E-8</v>
      </c>
      <c r="AT398" s="183">
        <f>[1]!LIM(AT397+Mode*r0*((1+IntegrationStep/2/Ti+Td/IntegrationStep)*AS398-(1-IntegrationStep/2/Ti+2*Td/IntegrationStep)*AS397+Td/IntegrationStep*AS396))</f>
        <v>0.40307836228682459</v>
      </c>
      <c r="AU398" s="183">
        <f t="shared" si="57"/>
        <v>40.794124671602574</v>
      </c>
      <c r="AW398" s="51"/>
      <c r="AX398" s="51"/>
      <c r="AY398" s="51"/>
      <c r="AZ398" s="51"/>
    </row>
    <row r="399" spans="1:52" s="158" customFormat="1" ht="15" customHeight="1" x14ac:dyDescent="0.3">
      <c r="A399" s="19"/>
      <c r="B399" s="182"/>
      <c r="C399" s="183">
        <f t="shared" si="58"/>
        <v>38.800000000000281</v>
      </c>
      <c r="D399" s="202">
        <f>15+[1]!STEPLOAD(5)</f>
        <v>20</v>
      </c>
      <c r="E399" s="183">
        <f t="shared" si="60"/>
        <v>40.794130388605844</v>
      </c>
      <c r="F399" s="183">
        <f t="shared" si="61"/>
        <v>0.5</v>
      </c>
      <c r="G399" s="183">
        <f>5</f>
        <v>5</v>
      </c>
      <c r="H399" s="183">
        <f t="shared" si="59"/>
        <v>48.369405090581353</v>
      </c>
      <c r="I399" s="183">
        <f t="shared" si="62"/>
        <v>0.9</v>
      </c>
      <c r="J399" s="183">
        <f>1</f>
        <v>1</v>
      </c>
      <c r="K399" s="183">
        <f t="shared" si="63"/>
        <v>4.1870000000000003</v>
      </c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68"/>
      <c r="AD399" s="19"/>
      <c r="AE399" s="184"/>
      <c r="AF399" s="183">
        <f t="shared" si="64"/>
        <v>-2.2635310781282669E-6</v>
      </c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68"/>
      <c r="AQ399" s="168"/>
      <c r="AR399" s="182"/>
      <c r="AS399" s="183">
        <f t="shared" si="56"/>
        <v>-5.7170032690123659E-8</v>
      </c>
      <c r="AT399" s="183">
        <f>[1]!LIM(AT398+Mode*r0*((1+IntegrationStep/2/Ti+Td/IntegrationStep)*AS399-(1-IntegrationStep/2/Ti+2*Td/IntegrationStep)*AS398+Td/IntegrationStep*AS397))</f>
        <v>0.40307837575484462</v>
      </c>
      <c r="AU399" s="183">
        <f t="shared" si="57"/>
        <v>40.794124671602574</v>
      </c>
      <c r="AW399" s="51"/>
      <c r="AX399" s="51"/>
      <c r="AY399" s="51"/>
      <c r="AZ399" s="51"/>
    </row>
    <row r="400" spans="1:52" s="158" customFormat="1" ht="15" customHeight="1" x14ac:dyDescent="0.3">
      <c r="A400" s="19"/>
      <c r="B400" s="182"/>
      <c r="C400" s="183">
        <f t="shared" si="58"/>
        <v>38.900000000000283</v>
      </c>
      <c r="D400" s="202">
        <f>15+[1]!STEPLOAD(5)</f>
        <v>20</v>
      </c>
      <c r="E400" s="183">
        <f t="shared" si="60"/>
        <v>40.794130162252735</v>
      </c>
      <c r="F400" s="183">
        <f t="shared" si="61"/>
        <v>0.5</v>
      </c>
      <c r="G400" s="183">
        <f>5</f>
        <v>5</v>
      </c>
      <c r="H400" s="183">
        <f t="shared" si="59"/>
        <v>48.369406643215292</v>
      </c>
      <c r="I400" s="183">
        <f t="shared" si="62"/>
        <v>0.9</v>
      </c>
      <c r="J400" s="183">
        <f>1</f>
        <v>1</v>
      </c>
      <c r="K400" s="183">
        <f t="shared" si="63"/>
        <v>4.1870000000000003</v>
      </c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68"/>
      <c r="AD400" s="19"/>
      <c r="AE400" s="184"/>
      <c r="AF400" s="183">
        <f t="shared" si="64"/>
        <v>-2.1741477120862385E-6</v>
      </c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68"/>
      <c r="AQ400" s="168"/>
      <c r="AR400" s="182"/>
      <c r="AS400" s="183">
        <f t="shared" si="56"/>
        <v>-5.490650160311361E-8</v>
      </c>
      <c r="AT400" s="183">
        <f>[1]!LIM(AT399+Mode*r0*((1+IntegrationStep/2/Ti+Td/IntegrationStep)*AS400-(1-IntegrationStep/2/Ti+2*Td/IntegrationStep)*AS399+Td/IntegrationStep*AS398))</f>
        <v>0.40307838869346074</v>
      </c>
      <c r="AU400" s="183">
        <f t="shared" si="57"/>
        <v>40.794124671602574</v>
      </c>
      <c r="AW400" s="51"/>
      <c r="AX400" s="51"/>
      <c r="AY400" s="51"/>
      <c r="AZ400" s="51"/>
    </row>
    <row r="401" spans="1:52" s="158" customFormat="1" ht="15" customHeight="1" x14ac:dyDescent="0.3">
      <c r="A401" s="19"/>
      <c r="B401" s="182"/>
      <c r="C401" s="183">
        <f t="shared" si="58"/>
        <v>39.000000000000284</v>
      </c>
      <c r="D401" s="202">
        <f>15+[1]!STEPLOAD(5)</f>
        <v>20</v>
      </c>
      <c r="E401" s="183">
        <f t="shared" si="60"/>
        <v>40.794129944837962</v>
      </c>
      <c r="F401" s="183">
        <f t="shared" si="61"/>
        <v>0.5</v>
      </c>
      <c r="G401" s="183">
        <f>5</f>
        <v>5</v>
      </c>
      <c r="H401" s="183">
        <f t="shared" si="59"/>
        <v>48.369408134806946</v>
      </c>
      <c r="I401" s="183">
        <f t="shared" si="62"/>
        <v>0.9</v>
      </c>
      <c r="J401" s="183">
        <f>1</f>
        <v>1</v>
      </c>
      <c r="K401" s="183">
        <f t="shared" si="63"/>
        <v>4.1870000000000003</v>
      </c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68"/>
      <c r="AD401" s="19"/>
      <c r="AE401" s="184"/>
      <c r="AF401" s="183">
        <f t="shared" si="64"/>
        <v>-2.0882823990042709E-6</v>
      </c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68"/>
      <c r="AQ401" s="168"/>
      <c r="AR401" s="182"/>
      <c r="AS401" s="183">
        <f t="shared" si="56"/>
        <v>-5.2732353879036964E-8</v>
      </c>
      <c r="AT401" s="183">
        <f>[1]!LIM(AT400+Mode*r0*((1+IntegrationStep/2/Ti+Td/IntegrationStep)*AS401-(1-IntegrationStep/2/Ti+2*Td/IntegrationStep)*AS400+Td/IntegrationStep*AS399))</f>
        <v>0.40307840112339122</v>
      </c>
      <c r="AU401" s="183">
        <f t="shared" si="57"/>
        <v>40.794124671602574</v>
      </c>
      <c r="AW401" s="51"/>
      <c r="AX401" s="51"/>
      <c r="AY401" s="51"/>
      <c r="AZ401" s="51"/>
    </row>
    <row r="402" spans="1:52" s="158" customFormat="1" ht="15" customHeight="1" x14ac:dyDescent="0.3">
      <c r="A402" s="19"/>
      <c r="B402" s="182"/>
      <c r="C402" s="183">
        <f t="shared" si="58"/>
        <v>39.100000000000286</v>
      </c>
      <c r="D402" s="202">
        <f>15+[1]!STEPLOAD(5)</f>
        <v>20</v>
      </c>
      <c r="E402" s="183">
        <f t="shared" si="60"/>
        <v>40.794129736009722</v>
      </c>
      <c r="F402" s="183">
        <f t="shared" si="61"/>
        <v>0.5</v>
      </c>
      <c r="G402" s="183">
        <f>5</f>
        <v>5</v>
      </c>
      <c r="H402" s="183">
        <f t="shared" si="59"/>
        <v>48.369409567745691</v>
      </c>
      <c r="I402" s="183">
        <f t="shared" si="62"/>
        <v>0.9</v>
      </c>
      <c r="J402" s="183">
        <f>1</f>
        <v>1</v>
      </c>
      <c r="K402" s="183">
        <f t="shared" si="63"/>
        <v>4.1870000000000003</v>
      </c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68"/>
      <c r="AD402" s="19"/>
      <c r="AE402" s="184"/>
      <c r="AF402" s="183">
        <f t="shared" si="64"/>
        <v>-2.0057972407450109E-6</v>
      </c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68"/>
      <c r="AQ402" s="168"/>
      <c r="AR402" s="182"/>
      <c r="AS402" s="183">
        <f t="shared" si="56"/>
        <v>-5.0644071478700425E-8</v>
      </c>
      <c r="AT402" s="183">
        <f>[1]!LIM(AT401+Mode*r0*((1+IntegrationStep/2/Ti+Td/IntegrationStep)*AS402-(1-IntegrationStep/2/Ti+2*Td/IntegrationStep)*AS401+Td/IntegrationStep*AS400))</f>
        <v>0.40307841306454745</v>
      </c>
      <c r="AU402" s="183">
        <f t="shared" si="57"/>
        <v>40.794124671602574</v>
      </c>
      <c r="AW402" s="51"/>
      <c r="AX402" s="51"/>
      <c r="AY402" s="51"/>
      <c r="AZ402" s="51"/>
    </row>
    <row r="403" spans="1:52" s="158" customFormat="1" ht="15" customHeight="1" x14ac:dyDescent="0.3">
      <c r="A403" s="19"/>
      <c r="B403" s="182"/>
      <c r="C403" s="183">
        <f t="shared" si="58"/>
        <v>39.200000000000287</v>
      </c>
      <c r="D403" s="202">
        <f>15+[1]!STEPLOAD(5)</f>
        <v>20</v>
      </c>
      <c r="E403" s="183">
        <f t="shared" si="60"/>
        <v>40.794129535429995</v>
      </c>
      <c r="F403" s="183">
        <f t="shared" si="61"/>
        <v>0.5</v>
      </c>
      <c r="G403" s="183">
        <f>5</f>
        <v>5</v>
      </c>
      <c r="H403" s="183">
        <f t="shared" si="59"/>
        <v>48.369410944328003</v>
      </c>
      <c r="I403" s="183">
        <f t="shared" si="62"/>
        <v>0.9</v>
      </c>
      <c r="J403" s="183">
        <f>1</f>
        <v>1</v>
      </c>
      <c r="K403" s="183">
        <f t="shared" si="63"/>
        <v>4.1870000000000003</v>
      </c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68"/>
      <c r="AD403" s="19"/>
      <c r="AE403" s="184"/>
      <c r="AF403" s="183">
        <f t="shared" si="64"/>
        <v>-1.9265597086537412E-6</v>
      </c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68"/>
      <c r="AQ403" s="168"/>
      <c r="AR403" s="182"/>
      <c r="AS403" s="183">
        <f t="shared" si="56"/>
        <v>-4.8638274208201436E-8</v>
      </c>
      <c r="AT403" s="183">
        <f>[1]!LIM(AT402+Mode*r0*((1+IntegrationStep/2/Ti+Td/IntegrationStep)*AS403-(1-IntegrationStep/2/Ti+2*Td/IntegrationStep)*AS402+Td/IntegrationStep*AS401))</f>
        <v>0.40307842453606668</v>
      </c>
      <c r="AU403" s="183">
        <f t="shared" si="57"/>
        <v>40.794124671602574</v>
      </c>
      <c r="AW403" s="51"/>
      <c r="AX403" s="51"/>
      <c r="AY403" s="51"/>
      <c r="AZ403" s="51"/>
    </row>
    <row r="404" spans="1:52" s="158" customFormat="1" ht="15" customHeight="1" x14ac:dyDescent="0.3">
      <c r="A404" s="19"/>
      <c r="B404" s="182"/>
      <c r="C404" s="183">
        <f t="shared" si="58"/>
        <v>39.300000000000288</v>
      </c>
      <c r="D404" s="202">
        <f>15+[1]!STEPLOAD(5)</f>
        <v>20</v>
      </c>
      <c r="E404" s="183">
        <f t="shared" si="60"/>
        <v>40.794129342774028</v>
      </c>
      <c r="F404" s="183">
        <f t="shared" si="61"/>
        <v>0.5</v>
      </c>
      <c r="G404" s="183">
        <f>5</f>
        <v>5</v>
      </c>
      <c r="H404" s="183">
        <f t="shared" si="59"/>
        <v>48.369412266760669</v>
      </c>
      <c r="I404" s="183">
        <f t="shared" si="62"/>
        <v>0.9</v>
      </c>
      <c r="J404" s="183">
        <f>1</f>
        <v>1</v>
      </c>
      <c r="K404" s="183">
        <f t="shared" si="63"/>
        <v>4.1870000000000003</v>
      </c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68"/>
      <c r="AD404" s="19"/>
      <c r="AE404" s="184"/>
      <c r="AF404" s="183">
        <f t="shared" si="64"/>
        <v>-1.8504424570409128E-6</v>
      </c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68"/>
      <c r="AQ404" s="168"/>
      <c r="AR404" s="182"/>
      <c r="AS404" s="183">
        <f t="shared" si="56"/>
        <v>-4.6711714531966208E-8</v>
      </c>
      <c r="AT404" s="183">
        <f>[1]!LIM(AT403+Mode*r0*((1+IntegrationStep/2/Ti+Td/IntegrationStep)*AS404-(1-IntegrationStep/2/Ti+2*Td/IntegrationStep)*AS403+Td/IntegrationStep*AS402))</f>
        <v>0.40307843555633893</v>
      </c>
      <c r="AU404" s="183">
        <f t="shared" si="57"/>
        <v>40.794124671602574</v>
      </c>
      <c r="AW404" s="51"/>
      <c r="AX404" s="51"/>
      <c r="AY404" s="51"/>
      <c r="AZ404" s="51"/>
    </row>
    <row r="405" spans="1:52" s="158" customFormat="1" ht="15" customHeight="1" x14ac:dyDescent="0.3">
      <c r="A405" s="19"/>
      <c r="B405" s="182"/>
      <c r="C405" s="183">
        <f t="shared" si="58"/>
        <v>39.40000000000029</v>
      </c>
      <c r="D405" s="202">
        <f>15+[1]!STEPLOAD(5)</f>
        <v>20</v>
      </c>
      <c r="E405" s="183">
        <f t="shared" si="60"/>
        <v>40.794129157729785</v>
      </c>
      <c r="F405" s="183">
        <f t="shared" si="61"/>
        <v>0.5</v>
      </c>
      <c r="G405" s="183">
        <f>5</f>
        <v>5</v>
      </c>
      <c r="H405" s="183">
        <f t="shared" si="59"/>
        <v>48.369413537164846</v>
      </c>
      <c r="I405" s="183">
        <f t="shared" si="62"/>
        <v>0.9</v>
      </c>
      <c r="J405" s="183">
        <f>1</f>
        <v>1</v>
      </c>
      <c r="K405" s="183">
        <f t="shared" si="63"/>
        <v>4.1870000000000003</v>
      </c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68"/>
      <c r="AD405" s="19"/>
      <c r="AE405" s="184"/>
      <c r="AF405" s="183">
        <f t="shared" si="64"/>
        <v>-1.7773230926998451E-6</v>
      </c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68"/>
      <c r="AQ405" s="168"/>
      <c r="AR405" s="182"/>
      <c r="AS405" s="183">
        <f t="shared" si="56"/>
        <v>-4.4861272101570647E-8</v>
      </c>
      <c r="AT405" s="183">
        <f>[1]!LIM(AT404+Mode*r0*((1+IntegrationStep/2/Ti+Td/IntegrationStep)*AS405-(1-IntegrationStep/2/Ti+2*Td/IntegrationStep)*AS404+Td/IntegrationStep*AS403))</f>
        <v>0.40307844614304039</v>
      </c>
      <c r="AU405" s="183">
        <f t="shared" si="57"/>
        <v>40.794124671602574</v>
      </c>
      <c r="AW405" s="51"/>
      <c r="AX405" s="51"/>
      <c r="AY405" s="51"/>
      <c r="AZ405" s="51"/>
    </row>
    <row r="406" spans="1:52" s="158" customFormat="1" ht="15" customHeight="1" x14ac:dyDescent="0.3">
      <c r="A406" s="19"/>
      <c r="B406" s="182"/>
      <c r="C406" s="183">
        <f t="shared" si="58"/>
        <v>39.500000000000291</v>
      </c>
      <c r="D406" s="202">
        <f>15+[1]!STEPLOAD(5)</f>
        <v>20</v>
      </c>
      <c r="E406" s="183">
        <f t="shared" si="60"/>
        <v>40.794128979997474</v>
      </c>
      <c r="F406" s="183">
        <f t="shared" si="61"/>
        <v>0.5</v>
      </c>
      <c r="G406" s="183">
        <f>5</f>
        <v>5</v>
      </c>
      <c r="H406" s="183">
        <f t="shared" si="59"/>
        <v>48.369414757578966</v>
      </c>
      <c r="I406" s="183">
        <f t="shared" si="62"/>
        <v>0.9</v>
      </c>
      <c r="J406" s="183">
        <f>1</f>
        <v>1</v>
      </c>
      <c r="K406" s="183">
        <f t="shared" si="63"/>
        <v>4.1870000000000003</v>
      </c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68"/>
      <c r="AD406" s="19"/>
      <c r="AE406" s="184"/>
      <c r="AF406" s="183">
        <f t="shared" si="64"/>
        <v>-1.7070840052646474E-6</v>
      </c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68"/>
      <c r="AQ406" s="168"/>
      <c r="AR406" s="182"/>
      <c r="AS406" s="183">
        <f t="shared" si="56"/>
        <v>-4.3083948995104035E-8</v>
      </c>
      <c r="AT406" s="183">
        <f>[1]!LIM(AT405+Mode*r0*((1+IntegrationStep/2/Ti+Td/IntegrationStep)*AS406-(1-IntegrationStep/2/Ti+2*Td/IntegrationStep)*AS405+Td/IntegrationStep*AS404))</f>
        <v>0.40307845631315803</v>
      </c>
      <c r="AU406" s="183">
        <f t="shared" si="57"/>
        <v>40.794124671602574</v>
      </c>
      <c r="AW406" s="51"/>
      <c r="AX406" s="51"/>
      <c r="AY406" s="51"/>
      <c r="AZ406" s="51"/>
    </row>
    <row r="407" spans="1:52" s="158" customFormat="1" ht="15" customHeight="1" x14ac:dyDescent="0.3">
      <c r="A407" s="19"/>
      <c r="B407" s="182"/>
      <c r="C407" s="183">
        <f t="shared" si="58"/>
        <v>39.600000000000293</v>
      </c>
      <c r="D407" s="202">
        <f>15+[1]!STEPLOAD(5)</f>
        <v>20</v>
      </c>
      <c r="E407" s="183">
        <f t="shared" si="60"/>
        <v>40.79412880928907</v>
      </c>
      <c r="F407" s="183">
        <f t="shared" si="61"/>
        <v>0.5</v>
      </c>
      <c r="G407" s="183">
        <f>5</f>
        <v>5</v>
      </c>
      <c r="H407" s="183">
        <f t="shared" si="59"/>
        <v>48.369415929961917</v>
      </c>
      <c r="I407" s="183">
        <f t="shared" si="62"/>
        <v>0.9</v>
      </c>
      <c r="J407" s="183">
        <f>1</f>
        <v>1</v>
      </c>
      <c r="K407" s="183">
        <f t="shared" si="63"/>
        <v>4.1870000000000003</v>
      </c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68"/>
      <c r="AD407" s="19"/>
      <c r="AE407" s="184"/>
      <c r="AF407" s="183">
        <f t="shared" si="64"/>
        <v>-1.6396121780282158E-6</v>
      </c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68"/>
      <c r="AQ407" s="168"/>
      <c r="AR407" s="182"/>
      <c r="AS407" s="183">
        <f t="shared" si="56"/>
        <v>-4.1376864956532698E-8</v>
      </c>
      <c r="AT407" s="183">
        <f>[1]!LIM(AT406+Mode*r0*((1+IntegrationStep/2/Ti+Td/IntegrationStep)*AS407-(1-IntegrationStep/2/Ti+2*Td/IntegrationStep)*AS406+Td/IntegrationStep*AS405))</f>
        <v>0.40307846608301601</v>
      </c>
      <c r="AU407" s="183">
        <f t="shared" si="57"/>
        <v>40.794124671602574</v>
      </c>
      <c r="AW407" s="51"/>
      <c r="AX407" s="51"/>
      <c r="AY407" s="51"/>
      <c r="AZ407" s="51"/>
    </row>
    <row r="408" spans="1:52" s="158" customFormat="1" ht="15" customHeight="1" x14ac:dyDescent="0.3">
      <c r="A408" s="19"/>
      <c r="B408" s="182"/>
      <c r="C408" s="183">
        <f t="shared" si="58"/>
        <v>39.700000000000294</v>
      </c>
      <c r="D408" s="202">
        <f>15+[1]!STEPLOAD(5)</f>
        <v>20</v>
      </c>
      <c r="E408" s="183">
        <f t="shared" si="60"/>
        <v>40.794128645327852</v>
      </c>
      <c r="F408" s="183">
        <f t="shared" si="61"/>
        <v>0.5</v>
      </c>
      <c r="G408" s="183">
        <f>5</f>
        <v>5</v>
      </c>
      <c r="H408" s="183">
        <f t="shared" si="59"/>
        <v>48.369417056196191</v>
      </c>
      <c r="I408" s="183">
        <f t="shared" si="62"/>
        <v>0.9</v>
      </c>
      <c r="J408" s="183">
        <f>1</f>
        <v>1</v>
      </c>
      <c r="K408" s="183">
        <f t="shared" si="63"/>
        <v>4.1870000000000003</v>
      </c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68"/>
      <c r="AD408" s="19"/>
      <c r="AE408" s="184"/>
      <c r="AF408" s="183">
        <f t="shared" si="64"/>
        <v>-1.5747990107506382E-6</v>
      </c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68"/>
      <c r="AQ408" s="168"/>
      <c r="AR408" s="182"/>
      <c r="AS408" s="183">
        <f t="shared" si="56"/>
        <v>-3.9737252777172219E-8</v>
      </c>
      <c r="AT408" s="183">
        <f>[1]!LIM(AT407+Mode*r0*((1+IntegrationStep/2/Ti+Td/IntegrationStep)*AS408-(1-IntegrationStep/2/Ti+2*Td/IntegrationStep)*AS407+Td/IntegrationStep*AS406))</f>
        <v>0.40307847546830161</v>
      </c>
      <c r="AU408" s="183">
        <f t="shared" si="57"/>
        <v>40.794124671602574</v>
      </c>
      <c r="AW408" s="51"/>
      <c r="AX408" s="51"/>
      <c r="AY408" s="51"/>
      <c r="AZ408" s="51"/>
    </row>
    <row r="409" spans="1:52" s="158" customFormat="1" ht="15" customHeight="1" x14ac:dyDescent="0.3">
      <c r="A409" s="19"/>
      <c r="B409" s="182"/>
      <c r="C409" s="183">
        <f t="shared" si="58"/>
        <v>39.800000000000296</v>
      </c>
      <c r="D409" s="202">
        <f>15+[1]!STEPLOAD(5)</f>
        <v>20</v>
      </c>
      <c r="E409" s="183">
        <f t="shared" si="60"/>
        <v>40.794128487847949</v>
      </c>
      <c r="F409" s="183">
        <f t="shared" si="61"/>
        <v>0.5</v>
      </c>
      <c r="G409" s="183">
        <f>5</f>
        <v>5</v>
      </c>
      <c r="H409" s="183">
        <f t="shared" si="59"/>
        <v>48.369418138091049</v>
      </c>
      <c r="I409" s="183">
        <f t="shared" si="62"/>
        <v>0.9</v>
      </c>
      <c r="J409" s="183">
        <f>1</f>
        <v>1</v>
      </c>
      <c r="K409" s="183">
        <f t="shared" si="63"/>
        <v>4.1870000000000003</v>
      </c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68"/>
      <c r="AD409" s="19"/>
      <c r="AE409" s="184"/>
      <c r="AF409" s="183">
        <f t="shared" si="64"/>
        <v>-1.5125401353621726E-6</v>
      </c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68"/>
      <c r="AQ409" s="168"/>
      <c r="AR409" s="182"/>
      <c r="AS409" s="183">
        <f t="shared" si="56"/>
        <v>-3.8162453748213918E-8</v>
      </c>
      <c r="AT409" s="183">
        <f>[1]!LIM(AT408+Mode*r0*((1+IntegrationStep/2/Ti+Td/IntegrationStep)*AS409-(1-IntegrationStep/2/Ti+2*Td/IntegrationStep)*AS408+Td/IntegrationStep*AS407))</f>
        <v>0.40307848448409206</v>
      </c>
      <c r="AU409" s="183">
        <f t="shared" si="57"/>
        <v>40.794124671602574</v>
      </c>
      <c r="AW409" s="51"/>
      <c r="AX409" s="51"/>
      <c r="AY409" s="51"/>
      <c r="AZ409" s="51"/>
    </row>
    <row r="410" spans="1:52" s="158" customFormat="1" ht="15" customHeight="1" x14ac:dyDescent="0.3">
      <c r="A410" s="19"/>
      <c r="B410" s="182"/>
      <c r="C410" s="183">
        <f t="shared" si="58"/>
        <v>39.900000000000297</v>
      </c>
      <c r="D410" s="202">
        <f>15+[1]!STEPLOAD(5)</f>
        <v>20</v>
      </c>
      <c r="E410" s="183">
        <f t="shared" si="60"/>
        <v>40.794128336593936</v>
      </c>
      <c r="F410" s="183">
        <f t="shared" si="61"/>
        <v>0.5</v>
      </c>
      <c r="G410" s="183">
        <f>5</f>
        <v>5</v>
      </c>
      <c r="H410" s="183">
        <f t="shared" si="59"/>
        <v>48.369419177385033</v>
      </c>
      <c r="I410" s="183">
        <f t="shared" si="62"/>
        <v>0.9</v>
      </c>
      <c r="J410" s="183">
        <f>1</f>
        <v>1</v>
      </c>
      <c r="K410" s="183">
        <f t="shared" si="63"/>
        <v>4.1870000000000003</v>
      </c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68"/>
      <c r="AD410" s="19"/>
      <c r="AE410" s="184"/>
      <c r="AF410" s="183">
        <f t="shared" si="64"/>
        <v>-1.4527352698578966E-6</v>
      </c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68"/>
      <c r="AQ410" s="168"/>
      <c r="AR410" s="182"/>
      <c r="AS410" s="183">
        <f t="shared" si="56"/>
        <v>-3.6649913610631302E-8</v>
      </c>
      <c r="AT410" s="183">
        <f>[1]!LIM(AT409+Mode*r0*((1+IntegrationStep/2/Ti+Td/IntegrationStep)*AS410-(1-IntegrationStep/2/Ti+2*Td/IntegrationStep)*AS409+Td/IntegrationStep*AS408))</f>
        <v>0.40307849314487526</v>
      </c>
      <c r="AU410" s="183">
        <f t="shared" si="57"/>
        <v>40.794124671602574</v>
      </c>
      <c r="AW410" s="51"/>
      <c r="AX410" s="51"/>
      <c r="AY410" s="51"/>
      <c r="AZ410" s="51"/>
    </row>
    <row r="411" spans="1:52" s="158" customFormat="1" ht="15" customHeight="1" x14ac:dyDescent="0.3">
      <c r="A411" s="19"/>
      <c r="B411" s="182"/>
      <c r="C411" s="183">
        <f t="shared" si="58"/>
        <v>40.000000000000298</v>
      </c>
      <c r="D411" s="202">
        <f>15+[1]!STEPLOAD(5)</f>
        <v>20</v>
      </c>
      <c r="E411" s="183">
        <f t="shared" si="60"/>
        <v>40.794128191320411</v>
      </c>
      <c r="F411" s="183">
        <f t="shared" si="61"/>
        <v>0.5</v>
      </c>
      <c r="G411" s="183">
        <f>5</f>
        <v>5</v>
      </c>
      <c r="H411" s="183">
        <f t="shared" si="59"/>
        <v>48.369420175748907</v>
      </c>
      <c r="I411" s="183">
        <f t="shared" si="62"/>
        <v>0.9</v>
      </c>
      <c r="J411" s="183">
        <f>1</f>
        <v>1</v>
      </c>
      <c r="K411" s="183">
        <f t="shared" si="63"/>
        <v>4.1870000000000003</v>
      </c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68"/>
      <c r="AD411" s="19"/>
      <c r="AE411" s="184"/>
      <c r="AF411" s="183">
        <f t="shared" si="64"/>
        <v>-1.395288047323362E-6</v>
      </c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68"/>
      <c r="AQ411" s="168"/>
      <c r="AR411" s="182"/>
      <c r="AS411" s="183">
        <f t="shared" si="56"/>
        <v>-3.5197178362977869E-8</v>
      </c>
      <c r="AT411" s="183">
        <f>[1]!LIM(AT410+Mode*r0*((1+IntegrationStep/2/Ti+Td/IntegrationStep)*AS411-(1-IntegrationStep/2/Ti+2*Td/IntegrationStep)*AS410+Td/IntegrationStep*AS409))</f>
        <v>0.40307850146457425</v>
      </c>
      <c r="AU411" s="183">
        <f t="shared" si="57"/>
        <v>40.794124671602574</v>
      </c>
      <c r="AW411" s="51"/>
      <c r="AX411" s="51"/>
      <c r="AY411" s="51"/>
      <c r="AZ411" s="51"/>
    </row>
    <row r="412" spans="1:52" s="158" customFormat="1" ht="15" customHeight="1" x14ac:dyDescent="0.3">
      <c r="A412" s="19"/>
      <c r="B412" s="182"/>
      <c r="C412" s="183">
        <f t="shared" si="58"/>
        <v>40.1000000000003</v>
      </c>
      <c r="D412" s="202">
        <f>15+[1]!STEPLOAD(5)</f>
        <v>20</v>
      </c>
      <c r="E412" s="183">
        <f t="shared" si="60"/>
        <v>40.794128051791603</v>
      </c>
      <c r="F412" s="183">
        <f t="shared" si="61"/>
        <v>0.5</v>
      </c>
      <c r="G412" s="183">
        <f>5</f>
        <v>5</v>
      </c>
      <c r="H412" s="183">
        <f t="shared" si="59"/>
        <v>48.369421134788411</v>
      </c>
      <c r="I412" s="183">
        <f t="shared" si="62"/>
        <v>0.9</v>
      </c>
      <c r="J412" s="183">
        <f>1</f>
        <v>1</v>
      </c>
      <c r="K412" s="183">
        <f t="shared" si="63"/>
        <v>4.1870000000000003</v>
      </c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68"/>
      <c r="AD412" s="19"/>
      <c r="AE412" s="184"/>
      <c r="AF412" s="183">
        <f t="shared" si="64"/>
        <v>-1.3401058587270143E-6</v>
      </c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68"/>
      <c r="AQ412" s="168"/>
      <c r="AR412" s="182"/>
      <c r="AS412" s="183">
        <f t="shared" si="56"/>
        <v>-3.3801890282347811E-8</v>
      </c>
      <c r="AT412" s="183">
        <f>[1]!LIM(AT411+Mode*r0*((1+IntegrationStep/2/Ti+Td/IntegrationStep)*AS412-(1-IntegrationStep/2/Ti+2*Td/IntegrationStep)*AS411+Td/IntegrationStep*AS410))</f>
        <v>0.40307850945657009</v>
      </c>
      <c r="AU412" s="183">
        <f t="shared" si="57"/>
        <v>40.794124671602574</v>
      </c>
      <c r="AW412" s="51"/>
      <c r="AX412" s="51"/>
      <c r="AY412" s="51"/>
      <c r="AZ412" s="51"/>
    </row>
    <row r="413" spans="1:52" s="158" customFormat="1" ht="15" customHeight="1" x14ac:dyDescent="0.3">
      <c r="A413" s="19"/>
      <c r="B413" s="182"/>
      <c r="C413" s="183">
        <f t="shared" si="58"/>
        <v>40.200000000000301</v>
      </c>
      <c r="D413" s="202">
        <f>15+[1]!STEPLOAD(5)</f>
        <v>20</v>
      </c>
      <c r="E413" s="183">
        <f t="shared" si="60"/>
        <v>40.794127917781019</v>
      </c>
      <c r="F413" s="183">
        <f t="shared" si="61"/>
        <v>0.5</v>
      </c>
      <c r="G413" s="183">
        <f>5</f>
        <v>5</v>
      </c>
      <c r="H413" s="183">
        <f t="shared" si="59"/>
        <v>48.36942205604624</v>
      </c>
      <c r="I413" s="183">
        <f t="shared" si="62"/>
        <v>0.9</v>
      </c>
      <c r="J413" s="183">
        <f>1</f>
        <v>1</v>
      </c>
      <c r="K413" s="183">
        <f t="shared" si="63"/>
        <v>4.1870000000000003</v>
      </c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68"/>
      <c r="AD413" s="19"/>
      <c r="AE413" s="184"/>
      <c r="AF413" s="183">
        <f t="shared" si="64"/>
        <v>-1.2870997347924629E-6</v>
      </c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68"/>
      <c r="AQ413" s="168"/>
      <c r="AR413" s="182"/>
      <c r="AS413" s="183">
        <f t="shared" si="56"/>
        <v>-3.2461784442716633E-8</v>
      </c>
      <c r="AT413" s="183">
        <f>[1]!LIM(AT412+Mode*r0*((1+IntegrationStep/2/Ti+Td/IntegrationStep)*AS413-(1-IntegrationStep/2/Ti+2*Td/IntegrationStep)*AS412+Td/IntegrationStep*AS411))</f>
        <v>0.40307851713371867</v>
      </c>
      <c r="AU413" s="183">
        <f t="shared" si="57"/>
        <v>40.794124671602574</v>
      </c>
      <c r="AW413" s="51"/>
      <c r="AX413" s="51"/>
      <c r="AY413" s="51"/>
      <c r="AZ413" s="51"/>
    </row>
    <row r="414" spans="1:52" s="158" customFormat="1" ht="15" customHeight="1" x14ac:dyDescent="0.3">
      <c r="A414" s="19"/>
      <c r="B414" s="182"/>
      <c r="C414" s="183">
        <f t="shared" si="58"/>
        <v>40.300000000000303</v>
      </c>
      <c r="D414" s="202">
        <f>15+[1]!STEPLOAD(5)</f>
        <v>20</v>
      </c>
      <c r="E414" s="183">
        <f t="shared" si="60"/>
        <v>40.794127789071048</v>
      </c>
      <c r="F414" s="183">
        <f t="shared" si="61"/>
        <v>0.5</v>
      </c>
      <c r="G414" s="183">
        <f>5</f>
        <v>5</v>
      </c>
      <c r="H414" s="183">
        <f t="shared" si="59"/>
        <v>48.369422941005155</v>
      </c>
      <c r="I414" s="183">
        <f t="shared" si="62"/>
        <v>0.9</v>
      </c>
      <c r="J414" s="183">
        <f>1</f>
        <v>1</v>
      </c>
      <c r="K414" s="183">
        <f t="shared" si="63"/>
        <v>4.1870000000000003</v>
      </c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68"/>
      <c r="AD414" s="19"/>
      <c r="AE414" s="184"/>
      <c r="AF414" s="183">
        <f t="shared" si="64"/>
        <v>-1.2361841705832433E-6</v>
      </c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68"/>
      <c r="AQ414" s="168"/>
      <c r="AR414" s="182"/>
      <c r="AS414" s="183">
        <f t="shared" si="56"/>
        <v>-3.1174684735901793E-8</v>
      </c>
      <c r="AT414" s="183">
        <f>[1]!LIM(AT413+Mode*r0*((1+IntegrationStep/2/Ti+Td/IntegrationStep)*AS414-(1-IntegrationStep/2/Ti+2*Td/IntegrationStep)*AS413+Td/IntegrationStep*AS412))</f>
        <v>0.40307852450837628</v>
      </c>
      <c r="AU414" s="183">
        <f t="shared" si="57"/>
        <v>40.794124671602574</v>
      </c>
      <c r="AW414" s="51"/>
      <c r="AX414" s="51"/>
      <c r="AY414" s="51"/>
      <c r="AZ414" s="51"/>
    </row>
    <row r="415" spans="1:52" s="158" customFormat="1" ht="15" customHeight="1" x14ac:dyDescent="0.3">
      <c r="A415" s="19"/>
      <c r="B415" s="182"/>
      <c r="C415" s="183">
        <f t="shared" si="58"/>
        <v>40.400000000000304</v>
      </c>
      <c r="D415" s="202">
        <f>15+[1]!STEPLOAD(5)</f>
        <v>20</v>
      </c>
      <c r="E415" s="183">
        <f t="shared" si="60"/>
        <v>40.794127665452628</v>
      </c>
      <c r="F415" s="183">
        <f t="shared" si="61"/>
        <v>0.5</v>
      </c>
      <c r="G415" s="183">
        <f>5</f>
        <v>5</v>
      </c>
      <c r="H415" s="183">
        <f t="shared" si="59"/>
        <v>48.36942379109005</v>
      </c>
      <c r="I415" s="183">
        <f t="shared" si="62"/>
        <v>0.9</v>
      </c>
      <c r="J415" s="183">
        <f>1</f>
        <v>1</v>
      </c>
      <c r="K415" s="183">
        <f t="shared" si="63"/>
        <v>4.1870000000000003</v>
      </c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68"/>
      <c r="AD415" s="19"/>
      <c r="AE415" s="184"/>
      <c r="AF415" s="183">
        <f t="shared" si="64"/>
        <v>-1.1872770020460166E-6</v>
      </c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68"/>
      <c r="AQ415" s="168"/>
      <c r="AR415" s="182"/>
      <c r="AS415" s="183">
        <f t="shared" si="56"/>
        <v>-2.9938500532011859E-8</v>
      </c>
      <c r="AT415" s="183">
        <f>[1]!LIM(AT414+Mode*r0*((1+IntegrationStep/2/Ti+Td/IntegrationStep)*AS415-(1-IntegrationStep/2/Ti+2*Td/IntegrationStep)*AS414+Td/IntegrationStep*AS413))</f>
        <v>0.40307853159241708</v>
      </c>
      <c r="AU415" s="183">
        <f t="shared" si="57"/>
        <v>40.794124671602574</v>
      </c>
      <c r="AW415" s="51"/>
      <c r="AX415" s="51"/>
      <c r="AY415" s="51"/>
      <c r="AZ415" s="51"/>
    </row>
    <row r="416" spans="1:52" s="158" customFormat="1" ht="15" customHeight="1" x14ac:dyDescent="0.3">
      <c r="A416" s="19"/>
      <c r="B416" s="182"/>
      <c r="C416" s="183">
        <f t="shared" si="58"/>
        <v>40.500000000000306</v>
      </c>
      <c r="D416" s="202">
        <f>15+[1]!STEPLOAD(5)</f>
        <v>20</v>
      </c>
      <c r="E416" s="183">
        <f t="shared" si="60"/>
        <v>40.79412754672493</v>
      </c>
      <c r="F416" s="183">
        <f t="shared" si="61"/>
        <v>0.5</v>
      </c>
      <c r="G416" s="183">
        <f>5</f>
        <v>5</v>
      </c>
      <c r="H416" s="183">
        <f t="shared" si="59"/>
        <v>48.369424607669821</v>
      </c>
      <c r="I416" s="183">
        <f t="shared" si="62"/>
        <v>0.9</v>
      </c>
      <c r="J416" s="183">
        <f>1</f>
        <v>1</v>
      </c>
      <c r="K416" s="183">
        <f t="shared" si="63"/>
        <v>4.1870000000000003</v>
      </c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68"/>
      <c r="AD416" s="19"/>
      <c r="AE416" s="184"/>
      <c r="AF416" s="183">
        <f t="shared" si="64"/>
        <v>-1.1402992980968918E-6</v>
      </c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68"/>
      <c r="AQ416" s="168"/>
      <c r="AR416" s="182"/>
      <c r="AS416" s="183">
        <f t="shared" si="56"/>
        <v>-2.8751223553058482E-8</v>
      </c>
      <c r="AT416" s="183">
        <f>[1]!LIM(AT415+Mode*r0*((1+IntegrationStep/2/Ti+Td/IntegrationStep)*AS416-(1-IntegrationStep/2/Ti+2*Td/IntegrationStep)*AS415+Td/IntegrationStep*AS414))</f>
        <v>0.4030785383972485</v>
      </c>
      <c r="AU416" s="183">
        <f t="shared" si="57"/>
        <v>40.794124671602574</v>
      </c>
      <c r="AW416" s="51"/>
      <c r="AX416" s="51"/>
      <c r="AY416" s="51"/>
      <c r="AZ416" s="51"/>
    </row>
    <row r="417" spans="1:52" s="158" customFormat="1" ht="15" customHeight="1" x14ac:dyDescent="0.3">
      <c r="A417" s="19"/>
      <c r="B417" s="182"/>
      <c r="C417" s="183">
        <f t="shared" si="58"/>
        <v>40.600000000000307</v>
      </c>
      <c r="D417" s="202">
        <f>15+[1]!STEPLOAD(5)</f>
        <v>20</v>
      </c>
      <c r="E417" s="183">
        <f t="shared" si="60"/>
        <v>40.794127432694999</v>
      </c>
      <c r="F417" s="183">
        <f t="shared" si="61"/>
        <v>0.5</v>
      </c>
      <c r="G417" s="183">
        <f>5</f>
        <v>5</v>
      </c>
      <c r="H417" s="183">
        <f t="shared" si="59"/>
        <v>48.369425392060236</v>
      </c>
      <c r="I417" s="183">
        <f t="shared" si="62"/>
        <v>0.9</v>
      </c>
      <c r="J417" s="183">
        <f>1</f>
        <v>1</v>
      </c>
      <c r="K417" s="183">
        <f t="shared" si="63"/>
        <v>4.1870000000000003</v>
      </c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68"/>
      <c r="AD417" s="19"/>
      <c r="AE417" s="184"/>
      <c r="AF417" s="183">
        <f t="shared" si="64"/>
        <v>-1.0951751980847746E-6</v>
      </c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68"/>
      <c r="AQ417" s="168"/>
      <c r="AR417" s="182"/>
      <c r="AS417" s="183">
        <f t="shared" si="56"/>
        <v>-2.7610924249188428E-8</v>
      </c>
      <c r="AT417" s="183">
        <f>[1]!LIM(AT416+Mode*r0*((1+IntegrationStep/2/Ti+Td/IntegrationStep)*AS417-(1-IntegrationStep/2/Ti+2*Td/IntegrationStep)*AS416+Td/IntegrationStep*AS415))</f>
        <v>0.40307854493383533</v>
      </c>
      <c r="AU417" s="183">
        <f t="shared" si="57"/>
        <v>40.794124671602574</v>
      </c>
      <c r="AW417" s="51"/>
      <c r="AX417" s="51"/>
      <c r="AY417" s="51"/>
      <c r="AZ417" s="51"/>
    </row>
    <row r="418" spans="1:52" s="158" customFormat="1" ht="15" customHeight="1" x14ac:dyDescent="0.3">
      <c r="A418" s="19"/>
      <c r="B418" s="182"/>
      <c r="C418" s="183">
        <f t="shared" si="58"/>
        <v>40.700000000000308</v>
      </c>
      <c r="D418" s="202">
        <f>15+[1]!STEPLOAD(5)</f>
        <v>20</v>
      </c>
      <c r="E418" s="183">
        <f t="shared" si="60"/>
        <v>40.794127323177477</v>
      </c>
      <c r="F418" s="183">
        <f t="shared" si="61"/>
        <v>0.5</v>
      </c>
      <c r="G418" s="183">
        <f>5</f>
        <v>5</v>
      </c>
      <c r="H418" s="183">
        <f t="shared" si="59"/>
        <v>48.369426145525487</v>
      </c>
      <c r="I418" s="183">
        <f t="shared" si="62"/>
        <v>0.9</v>
      </c>
      <c r="J418" s="183">
        <f>1</f>
        <v>1</v>
      </c>
      <c r="K418" s="183">
        <f t="shared" si="63"/>
        <v>4.1870000000000003</v>
      </c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68"/>
      <c r="AD418" s="19"/>
      <c r="AE418" s="184"/>
      <c r="AF418" s="183">
        <f t="shared" si="64"/>
        <v>-1.0518318180885444E-6</v>
      </c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68"/>
      <c r="AQ418" s="168"/>
      <c r="AR418" s="182"/>
      <c r="AS418" s="183">
        <f t="shared" si="56"/>
        <v>-2.6515749027566926E-8</v>
      </c>
      <c r="AT418" s="183">
        <f>[1]!LIM(AT417+Mode*r0*((1+IntegrationStep/2/Ti+Td/IntegrationStep)*AS418-(1-IntegrationStep/2/Ti+2*Td/IntegrationStep)*AS417+Td/IntegrationStep*AS416))</f>
        <v>0.40307855121271241</v>
      </c>
      <c r="AU418" s="183">
        <f t="shared" si="57"/>
        <v>40.794124671602574</v>
      </c>
      <c r="AW418" s="51"/>
      <c r="AX418" s="51"/>
      <c r="AY418" s="51"/>
      <c r="AZ418" s="51"/>
    </row>
    <row r="419" spans="1:52" s="158" customFormat="1" ht="15" customHeight="1" x14ac:dyDescent="0.3">
      <c r="A419" s="19"/>
      <c r="B419" s="182"/>
      <c r="C419" s="183">
        <f t="shared" si="58"/>
        <v>40.80000000000031</v>
      </c>
      <c r="D419" s="202">
        <f>15+[1]!STEPLOAD(5)</f>
        <v>20</v>
      </c>
      <c r="E419" s="183">
        <f t="shared" si="60"/>
        <v>40.794127217994294</v>
      </c>
      <c r="F419" s="183">
        <f t="shared" si="61"/>
        <v>0.5</v>
      </c>
      <c r="G419" s="183">
        <f>5</f>
        <v>5</v>
      </c>
      <c r="H419" s="183">
        <f t="shared" si="59"/>
        <v>48.369426869280289</v>
      </c>
      <c r="I419" s="183">
        <f t="shared" si="62"/>
        <v>0.9</v>
      </c>
      <c r="J419" s="183">
        <f>1</f>
        <v>1</v>
      </c>
      <c r="K419" s="183">
        <f t="shared" si="63"/>
        <v>4.1870000000000003</v>
      </c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68"/>
      <c r="AD419" s="19"/>
      <c r="AE419" s="184"/>
      <c r="AF419" s="183">
        <f t="shared" si="64"/>
        <v>-1.0101991305688784E-6</v>
      </c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68"/>
      <c r="AQ419" s="168"/>
      <c r="AR419" s="182"/>
      <c r="AS419" s="183">
        <f t="shared" si="56"/>
        <v>-2.5463917197043884E-8</v>
      </c>
      <c r="AT419" s="183">
        <f>[1]!LIM(AT418+Mode*r0*((1+IntegrationStep/2/Ti+Td/IntegrationStep)*AS419-(1-IntegrationStep/2/Ti+2*Td/IntegrationStep)*AS418+Td/IntegrationStep*AS417))</f>
        <v>0.40307855724400243</v>
      </c>
      <c r="AU419" s="183">
        <f t="shared" si="57"/>
        <v>40.794124671602574</v>
      </c>
      <c r="AW419" s="51"/>
      <c r="AX419" s="51"/>
      <c r="AY419" s="51"/>
      <c r="AZ419" s="51"/>
    </row>
    <row r="420" spans="1:52" s="158" customFormat="1" ht="15" customHeight="1" x14ac:dyDescent="0.3">
      <c r="A420" s="19"/>
      <c r="B420" s="182"/>
      <c r="C420" s="183">
        <f t="shared" si="58"/>
        <v>40.900000000000311</v>
      </c>
      <c r="D420" s="202">
        <f>15+[1]!STEPLOAD(5)</f>
        <v>20</v>
      </c>
      <c r="E420" s="183">
        <f t="shared" si="60"/>
        <v>40.79412711697438</v>
      </c>
      <c r="F420" s="183">
        <f t="shared" si="61"/>
        <v>0.5</v>
      </c>
      <c r="G420" s="183">
        <f>5</f>
        <v>5</v>
      </c>
      <c r="H420" s="183">
        <f t="shared" si="59"/>
        <v>48.369427564491957</v>
      </c>
      <c r="I420" s="183">
        <f t="shared" si="62"/>
        <v>0.9</v>
      </c>
      <c r="J420" s="183">
        <f>1</f>
        <v>1</v>
      </c>
      <c r="K420" s="183">
        <f t="shared" si="63"/>
        <v>4.1870000000000003</v>
      </c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68"/>
      <c r="AD420" s="19"/>
      <c r="AE420" s="184"/>
      <c r="AF420" s="183">
        <f t="shared" si="64"/>
        <v>-9.7020984490825413E-7</v>
      </c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68"/>
      <c r="AQ420" s="168"/>
      <c r="AR420" s="182"/>
      <c r="AS420" s="183">
        <f t="shared" si="56"/>
        <v>-2.4453718054928685E-8</v>
      </c>
      <c r="AT420" s="183">
        <f>[1]!LIM(AT419+Mode*r0*((1+IntegrationStep/2/Ti+Td/IntegrationStep)*AS420-(1-IntegrationStep/2/Ti+2*Td/IntegrationStep)*AS419+Td/IntegrationStep*AS418))</f>
        <v>0.40307856303743295</v>
      </c>
      <c r="AU420" s="183">
        <f t="shared" si="57"/>
        <v>40.794124671602574</v>
      </c>
      <c r="AW420" s="51"/>
      <c r="AX420" s="51"/>
      <c r="AY420" s="51"/>
      <c r="AZ420" s="51"/>
    </row>
    <row r="421" spans="1:52" s="158" customFormat="1" ht="15" customHeight="1" x14ac:dyDescent="0.3">
      <c r="A421" s="19"/>
      <c r="B421" s="182"/>
      <c r="C421" s="183">
        <f t="shared" si="58"/>
        <v>41.000000000000313</v>
      </c>
      <c r="D421" s="202">
        <f>15+[1]!STEPLOAD(5)</f>
        <v>20</v>
      </c>
      <c r="E421" s="183">
        <f t="shared" si="60"/>
        <v>40.794127019953393</v>
      </c>
      <c r="F421" s="183">
        <f t="shared" si="61"/>
        <v>0.5</v>
      </c>
      <c r="G421" s="183">
        <f>5</f>
        <v>5</v>
      </c>
      <c r="H421" s="183">
        <f t="shared" si="59"/>
        <v>48.369428232282125</v>
      </c>
      <c r="I421" s="183">
        <f t="shared" si="62"/>
        <v>0.9</v>
      </c>
      <c r="J421" s="183">
        <f>1</f>
        <v>1</v>
      </c>
      <c r="K421" s="183">
        <f t="shared" si="63"/>
        <v>4.1870000000000003</v>
      </c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68"/>
      <c r="AD421" s="19"/>
      <c r="AE421" s="184"/>
      <c r="AF421" s="183">
        <f t="shared" si="64"/>
        <v>-9.3179930793496624E-7</v>
      </c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68"/>
      <c r="AQ421" s="168"/>
      <c r="AR421" s="182"/>
      <c r="AS421" s="183">
        <f t="shared" si="56"/>
        <v>-2.3483508186927793E-8</v>
      </c>
      <c r="AT421" s="183">
        <f>[1]!LIM(AT420+Mode*r0*((1+IntegrationStep/2/Ti+Td/IntegrationStep)*AS421-(1-IntegrationStep/2/Ti+2*Td/IntegrationStep)*AS420+Td/IntegrationStep*AS419))</f>
        <v>0.40307856860235103</v>
      </c>
      <c r="AU421" s="183">
        <f t="shared" si="57"/>
        <v>40.794124671602574</v>
      </c>
      <c r="AW421" s="51"/>
      <c r="AX421" s="51"/>
      <c r="AY421" s="51"/>
      <c r="AZ421" s="51"/>
    </row>
    <row r="422" spans="1:52" s="158" customFormat="1" ht="15" customHeight="1" x14ac:dyDescent="0.3">
      <c r="A422" s="19"/>
      <c r="B422" s="182"/>
      <c r="C422" s="183">
        <f t="shared" si="58"/>
        <v>41.100000000000314</v>
      </c>
      <c r="D422" s="202">
        <f>15+[1]!STEPLOAD(5)</f>
        <v>20</v>
      </c>
      <c r="E422" s="183">
        <f t="shared" si="60"/>
        <v>40.794126926773465</v>
      </c>
      <c r="F422" s="183">
        <f t="shared" si="61"/>
        <v>0.5</v>
      </c>
      <c r="G422" s="183">
        <f>5</f>
        <v>5</v>
      </c>
      <c r="H422" s="183">
        <f t="shared" si="59"/>
        <v>48.369428873728438</v>
      </c>
      <c r="I422" s="183">
        <f t="shared" si="62"/>
        <v>0.9</v>
      </c>
      <c r="J422" s="183">
        <f>1</f>
        <v>1</v>
      </c>
      <c r="K422" s="183">
        <f t="shared" si="63"/>
        <v>4.1870000000000003</v>
      </c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68"/>
      <c r="AD422" s="19"/>
      <c r="AE422" s="184"/>
      <c r="AF422" s="183">
        <f t="shared" si="64"/>
        <v>-8.9490540533532226E-7</v>
      </c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68"/>
      <c r="AQ422" s="168"/>
      <c r="AR422" s="182"/>
      <c r="AS422" s="183">
        <f t="shared" si="56"/>
        <v>-2.2551708909190894E-8</v>
      </c>
      <c r="AT422" s="183">
        <f>[1]!LIM(AT421+Mode*r0*((1+IntegrationStep/2/Ti+Td/IntegrationStep)*AS422-(1-IntegrationStep/2/Ti+2*Td/IntegrationStep)*AS421+Td/IntegrationStep*AS420))</f>
        <v>0.403078573947737</v>
      </c>
      <c r="AU422" s="183">
        <f t="shared" si="57"/>
        <v>40.794124671602574</v>
      </c>
      <c r="AW422" s="51"/>
      <c r="AX422" s="51"/>
      <c r="AY422" s="51"/>
      <c r="AZ422" s="51"/>
    </row>
    <row r="423" spans="1:52" s="158" customFormat="1" ht="15" customHeight="1" x14ac:dyDescent="0.3">
      <c r="A423" s="19"/>
      <c r="B423" s="182"/>
      <c r="C423" s="183">
        <f t="shared" si="58"/>
        <v>41.200000000000315</v>
      </c>
      <c r="D423" s="202">
        <f>15+[1]!STEPLOAD(5)</f>
        <v>20</v>
      </c>
      <c r="E423" s="183">
        <f t="shared" si="60"/>
        <v>40.794126837282924</v>
      </c>
      <c r="F423" s="183">
        <f t="shared" si="61"/>
        <v>0.5</v>
      </c>
      <c r="G423" s="183">
        <f>5</f>
        <v>5</v>
      </c>
      <c r="H423" s="183">
        <f t="shared" si="59"/>
        <v>48.369429489866654</v>
      </c>
      <c r="I423" s="183">
        <f t="shared" si="62"/>
        <v>0.9</v>
      </c>
      <c r="J423" s="183">
        <f>1</f>
        <v>1</v>
      </c>
      <c r="K423" s="183">
        <f t="shared" si="63"/>
        <v>4.1870000000000003</v>
      </c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68"/>
      <c r="AD423" s="19"/>
      <c r="AE423" s="184"/>
      <c r="AF423" s="183">
        <f t="shared" si="64"/>
        <v>-8.5946844174955572E-7</v>
      </c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68"/>
      <c r="AQ423" s="168"/>
      <c r="AR423" s="182"/>
      <c r="AS423" s="183">
        <f t="shared" si="56"/>
        <v>-2.1656803497194232E-8</v>
      </c>
      <c r="AT423" s="183">
        <f>[1]!LIM(AT422+Mode*r0*((1+IntegrationStep/2/Ti+Td/IntegrationStep)*AS423-(1-IntegrationStep/2/Ti+2*Td/IntegrationStep)*AS422+Td/IntegrationStep*AS421))</f>
        <v>0.40307857908222211</v>
      </c>
      <c r="AU423" s="183">
        <f t="shared" si="57"/>
        <v>40.794124671602574</v>
      </c>
      <c r="AW423" s="51"/>
      <c r="AX423" s="51"/>
      <c r="AY423" s="51"/>
      <c r="AZ423" s="51"/>
    </row>
    <row r="424" spans="1:52" s="158" customFormat="1" ht="15" customHeight="1" x14ac:dyDescent="0.3">
      <c r="A424" s="19"/>
      <c r="B424" s="182"/>
      <c r="C424" s="183">
        <f t="shared" si="58"/>
        <v>41.300000000000317</v>
      </c>
      <c r="D424" s="202">
        <f>15+[1]!STEPLOAD(5)</f>
        <v>20</v>
      </c>
      <c r="E424" s="183">
        <f t="shared" si="60"/>
        <v>40.79412675133608</v>
      </c>
      <c r="F424" s="183">
        <f t="shared" si="61"/>
        <v>0.5</v>
      </c>
      <c r="G424" s="183">
        <f>5</f>
        <v>5</v>
      </c>
      <c r="H424" s="183">
        <f t="shared" si="59"/>
        <v>48.369430081691732</v>
      </c>
      <c r="I424" s="183">
        <f t="shared" si="62"/>
        <v>0.9</v>
      </c>
      <c r="J424" s="183">
        <f>1</f>
        <v>1</v>
      </c>
      <c r="K424" s="183">
        <f t="shared" si="63"/>
        <v>4.1870000000000003</v>
      </c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68"/>
      <c r="AD424" s="19"/>
      <c r="AE424" s="184"/>
      <c r="AF424" s="183">
        <f t="shared" si="64"/>
        <v>-8.2543107415844474E-7</v>
      </c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68"/>
      <c r="AQ424" s="168"/>
      <c r="AR424" s="182"/>
      <c r="AS424" s="183">
        <f t="shared" si="56"/>
        <v>-2.079733505411241E-8</v>
      </c>
      <c r="AT424" s="183">
        <f>[1]!LIM(AT423+Mode*r0*((1+IntegrationStep/2/Ti+Td/IntegrationStep)*AS424-(1-IntegrationStep/2/Ti+2*Td/IntegrationStep)*AS423+Td/IntegrationStep*AS422))</f>
        <v>0.4030785840140978</v>
      </c>
      <c r="AU424" s="183">
        <f t="shared" si="57"/>
        <v>40.794124671602574</v>
      </c>
      <c r="AW424" s="51"/>
      <c r="AX424" s="51"/>
      <c r="AY424" s="51"/>
      <c r="AZ424" s="51"/>
    </row>
    <row r="425" spans="1:52" s="158" customFormat="1" ht="15" customHeight="1" x14ac:dyDescent="0.3">
      <c r="A425" s="19"/>
      <c r="B425" s="182"/>
      <c r="C425" s="183">
        <f t="shared" si="58"/>
        <v>41.400000000000318</v>
      </c>
      <c r="D425" s="202">
        <f>15+[1]!STEPLOAD(5)</f>
        <v>20</v>
      </c>
      <c r="E425" s="183">
        <f t="shared" si="60"/>
        <v>40.79412666879297</v>
      </c>
      <c r="F425" s="183">
        <f t="shared" si="61"/>
        <v>0.5</v>
      </c>
      <c r="G425" s="183">
        <f>5</f>
        <v>5</v>
      </c>
      <c r="H425" s="183">
        <f t="shared" si="59"/>
        <v>48.369430650159842</v>
      </c>
      <c r="I425" s="183">
        <f t="shared" si="62"/>
        <v>0.9</v>
      </c>
      <c r="J425" s="183">
        <f>1</f>
        <v>1</v>
      </c>
      <c r="K425" s="183">
        <f t="shared" si="63"/>
        <v>4.1870000000000003</v>
      </c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68"/>
      <c r="AD425" s="19"/>
      <c r="AE425" s="184"/>
      <c r="AF425" s="183">
        <f t="shared" si="64"/>
        <v>-7.9273820041692034E-7</v>
      </c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68"/>
      <c r="AQ425" s="168"/>
      <c r="AR425" s="182"/>
      <c r="AS425" s="183">
        <f t="shared" si="56"/>
        <v>-1.9971903952864523E-8</v>
      </c>
      <c r="AT425" s="183">
        <f>[1]!LIM(AT424+Mode*r0*((1+IntegrationStep/2/Ti+Td/IntegrationStep)*AS425-(1-IntegrationStep/2/Ti+2*Td/IntegrationStep)*AS424+Td/IntegrationStep*AS423))</f>
        <v>0.40307858875133201</v>
      </c>
      <c r="AU425" s="183">
        <f t="shared" si="57"/>
        <v>40.794124671602574</v>
      </c>
      <c r="AW425" s="51"/>
      <c r="AX425" s="51"/>
      <c r="AY425" s="51"/>
      <c r="AZ425" s="51"/>
    </row>
    <row r="426" spans="1:52" s="158" customFormat="1" ht="15" customHeight="1" x14ac:dyDescent="0.3">
      <c r="A426" s="19"/>
      <c r="B426" s="182"/>
      <c r="C426" s="183">
        <f t="shared" si="58"/>
        <v>41.50000000000032</v>
      </c>
      <c r="D426" s="202">
        <f>15+[1]!STEPLOAD(5)</f>
        <v>20</v>
      </c>
      <c r="E426" s="183">
        <f t="shared" si="60"/>
        <v>40.794126589519152</v>
      </c>
      <c r="F426" s="183">
        <f t="shared" si="61"/>
        <v>0.5</v>
      </c>
      <c r="G426" s="183">
        <f>5</f>
        <v>5</v>
      </c>
      <c r="H426" s="183">
        <f t="shared" si="59"/>
        <v>48.369431196189488</v>
      </c>
      <c r="I426" s="183">
        <f t="shared" si="62"/>
        <v>0.9</v>
      </c>
      <c r="J426" s="183">
        <f>1</f>
        <v>1</v>
      </c>
      <c r="K426" s="183">
        <f t="shared" si="63"/>
        <v>4.1870000000000003</v>
      </c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68"/>
      <c r="AD426" s="19"/>
      <c r="AE426" s="184"/>
      <c r="AF426" s="183">
        <f t="shared" si="64"/>
        <v>-7.613368908643281E-7</v>
      </c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68"/>
      <c r="AQ426" s="168"/>
      <c r="AR426" s="182"/>
      <c r="AS426" s="183">
        <f t="shared" si="56"/>
        <v>-1.9179165775540242E-8</v>
      </c>
      <c r="AT426" s="183">
        <f>[1]!LIM(AT425+Mode*r0*((1+IntegrationStep/2/Ti+Td/IntegrationStep)*AS426-(1-IntegrationStep/2/Ti+2*Td/IntegrationStep)*AS425+Td/IntegrationStep*AS424))</f>
        <v>0.40307859330157908</v>
      </c>
      <c r="AU426" s="183">
        <f t="shared" si="57"/>
        <v>40.794124671602574</v>
      </c>
      <c r="AW426" s="51"/>
      <c r="AX426" s="51"/>
      <c r="AY426" s="51"/>
      <c r="AZ426" s="51"/>
    </row>
    <row r="427" spans="1:52" s="158" customFormat="1" ht="15" customHeight="1" x14ac:dyDescent="0.3">
      <c r="A427" s="19"/>
      <c r="B427" s="182"/>
      <c r="C427" s="183">
        <f t="shared" si="58"/>
        <v>41.600000000000321</v>
      </c>
      <c r="D427" s="202">
        <f>15+[1]!STEPLOAD(5)</f>
        <v>20</v>
      </c>
      <c r="E427" s="183">
        <f t="shared" si="60"/>
        <v>40.794126513385464</v>
      </c>
      <c r="F427" s="183">
        <f t="shared" si="61"/>
        <v>0.5</v>
      </c>
      <c r="G427" s="183">
        <f>5</f>
        <v>5</v>
      </c>
      <c r="H427" s="183">
        <f t="shared" si="59"/>
        <v>48.369431720663485</v>
      </c>
      <c r="I427" s="183">
        <f t="shared" si="62"/>
        <v>0.9</v>
      </c>
      <c r="J427" s="183">
        <f>1</f>
        <v>1</v>
      </c>
      <c r="K427" s="183">
        <f t="shared" si="63"/>
        <v>4.1870000000000003</v>
      </c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68"/>
      <c r="AD427" s="19"/>
      <c r="AE427" s="184"/>
      <c r="AF427" s="183">
        <f t="shared" si="64"/>
        <v>-7.3117627641394733E-7</v>
      </c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68"/>
      <c r="AQ427" s="168"/>
      <c r="AR427" s="182"/>
      <c r="AS427" s="183">
        <f t="shared" si="56"/>
        <v>-1.84178288975545E-8</v>
      </c>
      <c r="AT427" s="183">
        <f>[1]!LIM(AT426+Mode*r0*((1+IntegrationStep/2/Ti+Td/IntegrationStep)*AS427-(1-IntegrationStep/2/Ti+2*Td/IntegrationStep)*AS426+Td/IntegrationStep*AS425))</f>
        <v>0.40307859767219573</v>
      </c>
      <c r="AU427" s="183">
        <f t="shared" si="57"/>
        <v>40.794124671602574</v>
      </c>
      <c r="AW427" s="51"/>
      <c r="AX427" s="51"/>
      <c r="AY427" s="51"/>
      <c r="AZ427" s="51"/>
    </row>
    <row r="428" spans="1:52" s="158" customFormat="1" ht="15" customHeight="1" x14ac:dyDescent="0.3">
      <c r="A428" s="19"/>
      <c r="B428" s="182"/>
      <c r="C428" s="183">
        <f t="shared" si="58"/>
        <v>41.700000000000323</v>
      </c>
      <c r="D428" s="202">
        <f>15+[1]!STEPLOAD(5)</f>
        <v>20</v>
      </c>
      <c r="E428" s="183">
        <f t="shared" si="60"/>
        <v>40.794126440267839</v>
      </c>
      <c r="F428" s="183">
        <f t="shared" si="61"/>
        <v>0.5</v>
      </c>
      <c r="G428" s="183">
        <f>5</f>
        <v>5</v>
      </c>
      <c r="H428" s="183">
        <f t="shared" si="59"/>
        <v>48.369432224429914</v>
      </c>
      <c r="I428" s="183">
        <f t="shared" si="62"/>
        <v>0.9</v>
      </c>
      <c r="J428" s="183">
        <f>1</f>
        <v>1</v>
      </c>
      <c r="K428" s="183">
        <f t="shared" si="63"/>
        <v>4.1870000000000003</v>
      </c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68"/>
      <c r="AD428" s="19"/>
      <c r="AE428" s="184"/>
      <c r="AF428" s="183">
        <f t="shared" si="64"/>
        <v>-7.0220748993321536E-7</v>
      </c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68"/>
      <c r="AQ428" s="168"/>
      <c r="AR428" s="182"/>
      <c r="AS428" s="183">
        <f t="shared" si="56"/>
        <v>-1.7686652640236388E-8</v>
      </c>
      <c r="AT428" s="183">
        <f>[1]!LIM(AT427+Mode*r0*((1+IntegrationStep/2/Ti+Td/IntegrationStep)*AS428-(1-IntegrationStep/2/Ti+2*Td/IntegrationStep)*AS427+Td/IntegrationStep*AS426))</f>
        <v>0.4030786018702493</v>
      </c>
      <c r="AU428" s="183">
        <f t="shared" si="57"/>
        <v>40.794124671602574</v>
      </c>
      <c r="AW428" s="51"/>
      <c r="AX428" s="51"/>
      <c r="AY428" s="51"/>
      <c r="AZ428" s="51"/>
    </row>
    <row r="429" spans="1:52" s="158" customFormat="1" ht="15" customHeight="1" x14ac:dyDescent="0.3">
      <c r="A429" s="19"/>
      <c r="B429" s="182"/>
      <c r="C429" s="183">
        <f t="shared" si="58"/>
        <v>41.800000000000324</v>
      </c>
      <c r="D429" s="202">
        <f>15+[1]!STEPLOAD(5)</f>
        <v>20</v>
      </c>
      <c r="E429" s="183">
        <f t="shared" si="60"/>
        <v>40.794126370047088</v>
      </c>
      <c r="F429" s="183">
        <f t="shared" si="61"/>
        <v>0.5</v>
      </c>
      <c r="G429" s="183">
        <f>5</f>
        <v>5</v>
      </c>
      <c r="H429" s="183">
        <f t="shared" si="59"/>
        <v>48.369432708303719</v>
      </c>
      <c r="I429" s="183">
        <f t="shared" si="62"/>
        <v>0.9</v>
      </c>
      <c r="J429" s="183">
        <f>1</f>
        <v>1</v>
      </c>
      <c r="K429" s="183">
        <f t="shared" si="63"/>
        <v>4.1870000000000003</v>
      </c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68"/>
      <c r="AD429" s="19"/>
      <c r="AE429" s="184"/>
      <c r="AF429" s="183">
        <f t="shared" si="64"/>
        <v>-6.7438357920224234E-7</v>
      </c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68"/>
      <c r="AQ429" s="168"/>
      <c r="AR429" s="182"/>
      <c r="AS429" s="183">
        <f t="shared" si="56"/>
        <v>-1.6984445139200943E-8</v>
      </c>
      <c r="AT429" s="183">
        <f>[1]!LIM(AT428+Mode*r0*((1+IntegrationStep/2/Ti+Td/IntegrationStep)*AS429-(1-IntegrationStep/2/Ti+2*Td/IntegrationStep)*AS428+Td/IntegrationStep*AS427))</f>
        <v>0.40307860590253097</v>
      </c>
      <c r="AU429" s="183">
        <f t="shared" si="57"/>
        <v>40.794124671602574</v>
      </c>
      <c r="AW429" s="51"/>
      <c r="AX429" s="51"/>
      <c r="AY429" s="51"/>
      <c r="AZ429" s="51"/>
    </row>
    <row r="430" spans="1:52" s="158" customFormat="1" ht="15" customHeight="1" x14ac:dyDescent="0.3">
      <c r="A430" s="19"/>
      <c r="B430" s="182"/>
      <c r="C430" s="183">
        <f t="shared" si="58"/>
        <v>41.900000000000325</v>
      </c>
      <c r="D430" s="202">
        <f>15+[1]!STEPLOAD(5)</f>
        <v>20</v>
      </c>
      <c r="E430" s="183">
        <f t="shared" si="60"/>
        <v>40.794126302608731</v>
      </c>
      <c r="F430" s="183">
        <f t="shared" si="61"/>
        <v>0.5</v>
      </c>
      <c r="G430" s="183">
        <f>5</f>
        <v>5</v>
      </c>
      <c r="H430" s="183">
        <f t="shared" si="59"/>
        <v>48.369433173067748</v>
      </c>
      <c r="I430" s="183">
        <f t="shared" si="62"/>
        <v>0.9</v>
      </c>
      <c r="J430" s="183">
        <f>1</f>
        <v>1</v>
      </c>
      <c r="K430" s="183">
        <f t="shared" si="63"/>
        <v>4.1870000000000003</v>
      </c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68"/>
      <c r="AD430" s="19"/>
      <c r="AE430" s="184"/>
      <c r="AF430" s="183">
        <f t="shared" si="64"/>
        <v>-6.4765944207678672E-7</v>
      </c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68"/>
      <c r="AQ430" s="168"/>
      <c r="AR430" s="182"/>
      <c r="AS430" s="183">
        <f t="shared" si="56"/>
        <v>-1.6310061567992307E-8</v>
      </c>
      <c r="AT430" s="183">
        <f>[1]!LIM(AT429+Mode*r0*((1+IntegrationStep/2/Ti+Td/IntegrationStep)*AS430-(1-IntegrationStep/2/Ti+2*Td/IntegrationStep)*AS429+Td/IntegrationStep*AS428))</f>
        <v>0.40307860977556453</v>
      </c>
      <c r="AU430" s="183">
        <f t="shared" si="57"/>
        <v>40.794124671602574</v>
      </c>
      <c r="AW430" s="51"/>
      <c r="AX430" s="51"/>
      <c r="AY430" s="51"/>
      <c r="AZ430" s="51"/>
    </row>
    <row r="431" spans="1:52" s="158" customFormat="1" ht="15" customHeight="1" x14ac:dyDescent="0.3">
      <c r="A431" s="19"/>
      <c r="B431" s="182"/>
      <c r="C431" s="183">
        <f t="shared" si="58"/>
        <v>42.000000000000327</v>
      </c>
      <c r="D431" s="202">
        <f>15+[1]!STEPLOAD(5)</f>
        <v>20</v>
      </c>
      <c r="E431" s="183">
        <f t="shared" si="60"/>
        <v>40.794126237842789</v>
      </c>
      <c r="F431" s="183">
        <f t="shared" si="61"/>
        <v>0.5</v>
      </c>
      <c r="G431" s="183">
        <f>5</f>
        <v>5</v>
      </c>
      <c r="H431" s="183">
        <f t="shared" si="59"/>
        <v>48.369433619474265</v>
      </c>
      <c r="I431" s="183">
        <f t="shared" si="62"/>
        <v>0.9</v>
      </c>
      <c r="J431" s="183">
        <f>1</f>
        <v>1</v>
      </c>
      <c r="K431" s="183">
        <f t="shared" si="63"/>
        <v>4.1870000000000003</v>
      </c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68"/>
      <c r="AD431" s="19"/>
      <c r="AE431" s="184"/>
      <c r="AF431" s="183">
        <f t="shared" si="64"/>
        <v>-6.2199173855859158E-7</v>
      </c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68"/>
      <c r="AQ431" s="168"/>
      <c r="AR431" s="182"/>
      <c r="AS431" s="183">
        <f t="shared" si="56"/>
        <v>-1.5662402148564071E-8</v>
      </c>
      <c r="AT431" s="183">
        <f>[1]!LIM(AT430+Mode*r0*((1+IntegrationStep/2/Ti+Td/IntegrationStep)*AS431-(1-IntegrationStep/2/Ti+2*Td/IntegrationStep)*AS430+Td/IntegrationStep*AS429))</f>
        <v>0.40307861349561885</v>
      </c>
      <c r="AU431" s="183">
        <f t="shared" si="57"/>
        <v>40.794124671602574</v>
      </c>
      <c r="AW431" s="51"/>
      <c r="AX431" s="51"/>
      <c r="AY431" s="51"/>
      <c r="AZ431" s="51"/>
    </row>
    <row r="432" spans="1:52" s="158" customFormat="1" ht="15" customHeight="1" x14ac:dyDescent="0.3">
      <c r="A432" s="19"/>
      <c r="B432" s="182"/>
      <c r="C432" s="183">
        <f t="shared" si="58"/>
        <v>42.100000000000328</v>
      </c>
      <c r="D432" s="202">
        <f>15+[1]!STEPLOAD(5)</f>
        <v>20</v>
      </c>
      <c r="E432" s="183">
        <f t="shared" si="60"/>
        <v>40.794126175643612</v>
      </c>
      <c r="F432" s="183">
        <f t="shared" si="61"/>
        <v>0.5</v>
      </c>
      <c r="G432" s="183">
        <f>5</f>
        <v>5</v>
      </c>
      <c r="H432" s="183">
        <f t="shared" si="59"/>
        <v>48.369434048246177</v>
      </c>
      <c r="I432" s="183">
        <f t="shared" si="62"/>
        <v>0.9</v>
      </c>
      <c r="J432" s="183">
        <f>1</f>
        <v>1</v>
      </c>
      <c r="K432" s="183">
        <f t="shared" si="63"/>
        <v>4.1870000000000003</v>
      </c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68"/>
      <c r="AD432" s="19"/>
      <c r="AE432" s="184"/>
      <c r="AF432" s="183">
        <f t="shared" si="64"/>
        <v>-5.9733882729062771E-7</v>
      </c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68"/>
      <c r="AQ432" s="168"/>
      <c r="AR432" s="182"/>
      <c r="AS432" s="183">
        <f t="shared" si="56"/>
        <v>-1.5040410374922431E-8</v>
      </c>
      <c r="AT432" s="183">
        <f>[1]!LIM(AT431+Mode*r0*((1+IntegrationStep/2/Ti+Td/IntegrationStep)*AS432-(1-IntegrationStep/2/Ti+2*Td/IntegrationStep)*AS431+Td/IntegrationStep*AS430))</f>
        <v>0.40307861706871811</v>
      </c>
      <c r="AU432" s="183">
        <f t="shared" si="57"/>
        <v>40.794124671602574</v>
      </c>
      <c r="AW432" s="51"/>
      <c r="AX432" s="51"/>
      <c r="AY432" s="51"/>
      <c r="AZ432" s="51"/>
    </row>
    <row r="433" spans="1:52" s="158" customFormat="1" ht="15" customHeight="1" x14ac:dyDescent="0.3">
      <c r="A433" s="19"/>
      <c r="B433" s="182"/>
      <c r="C433" s="183">
        <f t="shared" si="58"/>
        <v>42.20000000000033</v>
      </c>
      <c r="D433" s="202">
        <f>15+[1]!STEPLOAD(5)</f>
        <v>20</v>
      </c>
      <c r="E433" s="183">
        <f t="shared" si="60"/>
        <v>40.794126115909727</v>
      </c>
      <c r="F433" s="183">
        <f t="shared" si="61"/>
        <v>0.5</v>
      </c>
      <c r="G433" s="183">
        <f>5</f>
        <v>5</v>
      </c>
      <c r="H433" s="183">
        <f t="shared" si="59"/>
        <v>48.36943446007777</v>
      </c>
      <c r="I433" s="183">
        <f t="shared" si="62"/>
        <v>0.9</v>
      </c>
      <c r="J433" s="183">
        <f>1</f>
        <v>1</v>
      </c>
      <c r="K433" s="183">
        <f t="shared" si="63"/>
        <v>4.1870000000000003</v>
      </c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68"/>
      <c r="AD433" s="19"/>
      <c r="AE433" s="184"/>
      <c r="AF433" s="183">
        <f t="shared" si="64"/>
        <v>-5.7366071226638837E-7</v>
      </c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68"/>
      <c r="AQ433" s="168"/>
      <c r="AR433" s="182"/>
      <c r="AS433" s="183">
        <f t="shared" si="56"/>
        <v>-1.4443071520986451E-8</v>
      </c>
      <c r="AT433" s="183">
        <f>[1]!LIM(AT432+Mode*r0*((1+IntegrationStep/2/Ti+Td/IntegrationStep)*AS433-(1-IntegrationStep/2/Ti+2*Td/IntegrationStep)*AS432+Td/IntegrationStep*AS431))</f>
        <v>0.40307862050064808</v>
      </c>
      <c r="AU433" s="183">
        <f t="shared" si="57"/>
        <v>40.794124671602574</v>
      </c>
      <c r="AW433" s="51"/>
      <c r="AX433" s="51"/>
      <c r="AY433" s="51"/>
      <c r="AZ433" s="51"/>
    </row>
    <row r="434" spans="1:52" s="158" customFormat="1" ht="15" customHeight="1" x14ac:dyDescent="0.3">
      <c r="A434" s="19"/>
      <c r="B434" s="182"/>
      <c r="C434" s="183">
        <f t="shared" si="58"/>
        <v>42.300000000000331</v>
      </c>
      <c r="D434" s="202">
        <f>15+[1]!STEPLOAD(5)</f>
        <v>20</v>
      </c>
      <c r="E434" s="183">
        <f t="shared" si="60"/>
        <v>40.794126058543654</v>
      </c>
      <c r="F434" s="183">
        <f t="shared" si="61"/>
        <v>0.5</v>
      </c>
      <c r="G434" s="183">
        <f>5</f>
        <v>5</v>
      </c>
      <c r="H434" s="183">
        <f t="shared" si="59"/>
        <v>48.369434855636229</v>
      </c>
      <c r="I434" s="183">
        <f t="shared" si="62"/>
        <v>0.9</v>
      </c>
      <c r="J434" s="183">
        <f>1</f>
        <v>1</v>
      </c>
      <c r="K434" s="183">
        <f t="shared" si="63"/>
        <v>4.1870000000000003</v>
      </c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68"/>
      <c r="AD434" s="19"/>
      <c r="AE434" s="184"/>
      <c r="AF434" s="183">
        <f t="shared" si="64"/>
        <v>-5.5091896511427763E-7</v>
      </c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68"/>
      <c r="AQ434" s="168"/>
      <c r="AR434" s="182"/>
      <c r="AS434" s="183">
        <f t="shared" si="56"/>
        <v>-1.386941079317694E-8</v>
      </c>
      <c r="AT434" s="183">
        <f>[1]!LIM(AT433+Mode*r0*((1+IntegrationStep/2/Ti+Td/IntegrationStep)*AS434-(1-IntegrationStep/2/Ti+2*Td/IntegrationStep)*AS433+Td/IntegrationStep*AS432))</f>
        <v>0.40307862379696857</v>
      </c>
      <c r="AU434" s="183">
        <f t="shared" si="57"/>
        <v>40.794124671602574</v>
      </c>
      <c r="AW434" s="51"/>
      <c r="AX434" s="51"/>
      <c r="AY434" s="51"/>
      <c r="AZ434" s="51"/>
    </row>
    <row r="435" spans="1:52" s="158" customFormat="1" ht="15" customHeight="1" x14ac:dyDescent="0.3">
      <c r="A435" s="19"/>
      <c r="B435" s="182"/>
      <c r="C435" s="183">
        <f t="shared" si="58"/>
        <v>42.400000000000333</v>
      </c>
      <c r="D435" s="202">
        <f>15+[1]!STEPLOAD(5)</f>
        <v>20</v>
      </c>
      <c r="E435" s="183">
        <f t="shared" si="60"/>
        <v>40.794126003451758</v>
      </c>
      <c r="F435" s="183">
        <f t="shared" si="61"/>
        <v>0.5</v>
      </c>
      <c r="G435" s="183">
        <f>5</f>
        <v>5</v>
      </c>
      <c r="H435" s="183">
        <f t="shared" si="59"/>
        <v>48.369435235562541</v>
      </c>
      <c r="I435" s="183">
        <f t="shared" si="62"/>
        <v>0.9</v>
      </c>
      <c r="J435" s="183">
        <f>1</f>
        <v>1</v>
      </c>
      <c r="K435" s="183">
        <f t="shared" si="63"/>
        <v>4.1870000000000003</v>
      </c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68"/>
      <c r="AD435" s="19"/>
      <c r="AE435" s="184"/>
      <c r="AF435" s="183">
        <f t="shared" si="64"/>
        <v>-5.2907666470147774E-7</v>
      </c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68"/>
      <c r="AQ435" s="168"/>
      <c r="AR435" s="182"/>
      <c r="AS435" s="183">
        <f t="shared" si="56"/>
        <v>-1.3318491838276714E-8</v>
      </c>
      <c r="AT435" s="183">
        <f>[1]!LIM(AT434+Mode*r0*((1+IntegrationStep/2/Ti+Td/IntegrationStep)*AS435-(1-IntegrationStep/2/Ti+2*Td/IntegrationStep)*AS434+Td/IntegrationStep*AS433))</f>
        <v>0.40307862696302116</v>
      </c>
      <c r="AU435" s="183">
        <f t="shared" si="57"/>
        <v>40.794124671602574</v>
      </c>
      <c r="AW435" s="51"/>
      <c r="AX435" s="51"/>
      <c r="AY435" s="51"/>
      <c r="AZ435" s="51"/>
    </row>
    <row r="436" spans="1:52" s="158" customFormat="1" ht="15" customHeight="1" x14ac:dyDescent="0.3">
      <c r="A436" s="19"/>
      <c r="B436" s="182"/>
      <c r="C436" s="183">
        <f t="shared" si="58"/>
        <v>42.500000000000334</v>
      </c>
      <c r="D436" s="202">
        <f>15+[1]!STEPLOAD(5)</f>
        <v>20</v>
      </c>
      <c r="E436" s="183">
        <f t="shared" si="60"/>
        <v>40.794125950544093</v>
      </c>
      <c r="F436" s="183">
        <f t="shared" si="61"/>
        <v>0.5</v>
      </c>
      <c r="G436" s="183">
        <f>5</f>
        <v>5</v>
      </c>
      <c r="H436" s="183">
        <f t="shared" si="59"/>
        <v>48.369435600472613</v>
      </c>
      <c r="I436" s="183">
        <f t="shared" si="62"/>
        <v>0.9</v>
      </c>
      <c r="J436" s="183">
        <f>1</f>
        <v>1</v>
      </c>
      <c r="K436" s="183">
        <f t="shared" si="63"/>
        <v>4.1870000000000003</v>
      </c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68"/>
      <c r="AD436" s="19"/>
      <c r="AE436" s="184"/>
      <c r="AF436" s="183">
        <f t="shared" si="64"/>
        <v>-5.0809833807008431E-7</v>
      </c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68"/>
      <c r="AQ436" s="168"/>
      <c r="AR436" s="182"/>
      <c r="AS436" s="183">
        <f t="shared" si="56"/>
        <v>-1.2789415180236574E-8</v>
      </c>
      <c r="AT436" s="183">
        <f>[1]!LIM(AT435+Mode*r0*((1+IntegrationStep/2/Ti+Td/IntegrationStep)*AS436-(1-IntegrationStep/2/Ti+2*Td/IntegrationStep)*AS435+Td/IntegrationStep*AS434))</f>
        <v>0.40307863000393845</v>
      </c>
      <c r="AU436" s="183">
        <f t="shared" si="57"/>
        <v>40.794124671602574</v>
      </c>
      <c r="AW436" s="51"/>
      <c r="AX436" s="51"/>
      <c r="AY436" s="51"/>
      <c r="AZ436" s="51"/>
    </row>
    <row r="437" spans="1:52" s="158" customFormat="1" ht="15" customHeight="1" x14ac:dyDescent="0.3">
      <c r="A437" s="19"/>
      <c r="B437" s="182"/>
      <c r="C437" s="183">
        <f t="shared" si="58"/>
        <v>42.600000000000335</v>
      </c>
      <c r="D437" s="202">
        <f>15+[1]!STEPLOAD(5)</f>
        <v>20</v>
      </c>
      <c r="E437" s="183">
        <f t="shared" si="60"/>
        <v>40.794125899734262</v>
      </c>
      <c r="F437" s="183">
        <f t="shared" si="61"/>
        <v>0.5</v>
      </c>
      <c r="G437" s="183">
        <f>5</f>
        <v>5</v>
      </c>
      <c r="H437" s="183">
        <f t="shared" si="59"/>
        <v>48.369435950958099</v>
      </c>
      <c r="I437" s="183">
        <f t="shared" si="62"/>
        <v>0.9</v>
      </c>
      <c r="J437" s="183">
        <f>1</f>
        <v>1</v>
      </c>
      <c r="K437" s="183">
        <f t="shared" si="63"/>
        <v>4.1870000000000003</v>
      </c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68"/>
      <c r="AD437" s="19"/>
      <c r="AE437" s="184"/>
      <c r="AF437" s="183">
        <f t="shared" si="64"/>
        <v>-4.8794991114320396E-7</v>
      </c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68"/>
      <c r="AQ437" s="168"/>
      <c r="AR437" s="182"/>
      <c r="AS437" s="183">
        <f t="shared" si="56"/>
        <v>-1.228131687014411E-8</v>
      </c>
      <c r="AT437" s="183">
        <f>[1]!LIM(AT436+Mode*r0*((1+IntegrationStep/2/Ti+Td/IntegrationStep)*AS437-(1-IntegrationStep/2/Ti+2*Td/IntegrationStep)*AS436+Td/IntegrationStep*AS435))</f>
        <v>0.40307863292465085</v>
      </c>
      <c r="AU437" s="183">
        <f t="shared" si="57"/>
        <v>40.794124671602574</v>
      </c>
      <c r="AW437" s="51"/>
      <c r="AX437" s="51"/>
      <c r="AY437" s="51"/>
      <c r="AZ437" s="51"/>
    </row>
    <row r="438" spans="1:52" s="158" customFormat="1" ht="15" customHeight="1" x14ac:dyDescent="0.3">
      <c r="A438" s="19"/>
      <c r="B438" s="182"/>
      <c r="C438" s="183">
        <f t="shared" si="58"/>
        <v>42.700000000000337</v>
      </c>
      <c r="D438" s="202">
        <f>15+[1]!STEPLOAD(5)</f>
        <v>20</v>
      </c>
      <c r="E438" s="183">
        <f t="shared" si="60"/>
        <v>40.794125850939274</v>
      </c>
      <c r="F438" s="183">
        <f t="shared" si="61"/>
        <v>0.5</v>
      </c>
      <c r="G438" s="183">
        <f>5</f>
        <v>5</v>
      </c>
      <c r="H438" s="183">
        <f t="shared" si="59"/>
        <v>48.36943628758749</v>
      </c>
      <c r="I438" s="183">
        <f t="shared" si="62"/>
        <v>0.9</v>
      </c>
      <c r="J438" s="183">
        <f>1</f>
        <v>1</v>
      </c>
      <c r="K438" s="183">
        <f t="shared" si="63"/>
        <v>4.1870000000000003</v>
      </c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68"/>
      <c r="AD438" s="19"/>
      <c r="AE438" s="184"/>
      <c r="AF438" s="183">
        <f t="shared" si="64"/>
        <v>-4.6859864477610813E-7</v>
      </c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68"/>
      <c r="AQ438" s="168"/>
      <c r="AR438" s="182"/>
      <c r="AS438" s="183">
        <f t="shared" si="56"/>
        <v>-1.1793366994083954E-8</v>
      </c>
      <c r="AT438" s="183">
        <f>[1]!LIM(AT437+Mode*r0*((1+IntegrationStep/2/Ti+Td/IntegrationStep)*AS438-(1-IntegrationStep/2/Ti+2*Td/IntegrationStep)*AS437+Td/IntegrationStep*AS436))</f>
        <v>0.40307863572989577</v>
      </c>
      <c r="AU438" s="183">
        <f t="shared" si="57"/>
        <v>40.794124671602574</v>
      </c>
      <c r="AW438" s="51"/>
      <c r="AX438" s="51"/>
      <c r="AY438" s="51"/>
      <c r="AZ438" s="51"/>
    </row>
    <row r="439" spans="1:52" s="158" customFormat="1" ht="15" customHeight="1" x14ac:dyDescent="0.3">
      <c r="A439" s="19"/>
      <c r="B439" s="182"/>
      <c r="C439" s="183">
        <f t="shared" si="58"/>
        <v>42.800000000000338</v>
      </c>
      <c r="D439" s="202">
        <f>15+[1]!STEPLOAD(5)</f>
        <v>20</v>
      </c>
      <c r="E439" s="183">
        <f t="shared" si="60"/>
        <v>40.794125804079407</v>
      </c>
      <c r="F439" s="183">
        <f t="shared" si="61"/>
        <v>0.5</v>
      </c>
      <c r="G439" s="183">
        <f>5</f>
        <v>5</v>
      </c>
      <c r="H439" s="183">
        <f t="shared" si="59"/>
        <v>48.369436610907059</v>
      </c>
      <c r="I439" s="183">
        <f t="shared" si="62"/>
        <v>0.9</v>
      </c>
      <c r="J439" s="183">
        <f>1</f>
        <v>1</v>
      </c>
      <c r="K439" s="183">
        <f t="shared" si="63"/>
        <v>4.1870000000000003</v>
      </c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68"/>
      <c r="AD439" s="19"/>
      <c r="AE439" s="184"/>
      <c r="AF439" s="183">
        <f t="shared" si="64"/>
        <v>-4.5001308279779551E-7</v>
      </c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68"/>
      <c r="AQ439" s="168"/>
      <c r="AR439" s="182"/>
      <c r="AS439" s="183">
        <f t="shared" si="56"/>
        <v>-1.1324768323106582E-8</v>
      </c>
      <c r="AT439" s="183">
        <f>[1]!LIM(AT438+Mode*r0*((1+IntegrationStep/2/Ti+Td/IntegrationStep)*AS439-(1-IntegrationStep/2/Ti+2*Td/IntegrationStep)*AS438+Td/IntegrationStep*AS437))</f>
        <v>0.40307863842422548</v>
      </c>
      <c r="AU439" s="183">
        <f t="shared" si="57"/>
        <v>40.794124671602574</v>
      </c>
      <c r="AW439" s="51"/>
      <c r="AX439" s="51"/>
      <c r="AY439" s="51"/>
      <c r="AZ439" s="51"/>
    </row>
    <row r="440" spans="1:52" s="158" customFormat="1" ht="15" customHeight="1" x14ac:dyDescent="0.3">
      <c r="A440" s="19"/>
      <c r="B440" s="182"/>
      <c r="C440" s="183">
        <f t="shared" si="58"/>
        <v>42.90000000000034</v>
      </c>
      <c r="D440" s="202">
        <f>15+[1]!STEPLOAD(5)</f>
        <v>20</v>
      </c>
      <c r="E440" s="183">
        <f t="shared" si="60"/>
        <v>40.794125759078099</v>
      </c>
      <c r="F440" s="183">
        <f t="shared" si="61"/>
        <v>0.5</v>
      </c>
      <c r="G440" s="183">
        <f>5</f>
        <v>5</v>
      </c>
      <c r="H440" s="183">
        <f t="shared" si="59"/>
        <v>48.369436921441313</v>
      </c>
      <c r="I440" s="183">
        <f t="shared" si="62"/>
        <v>0.9</v>
      </c>
      <c r="J440" s="183">
        <f>1</f>
        <v>1</v>
      </c>
      <c r="K440" s="183">
        <f t="shared" si="63"/>
        <v>4.1870000000000003</v>
      </c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68"/>
      <c r="AD440" s="19"/>
      <c r="AE440" s="184"/>
      <c r="AF440" s="183">
        <f t="shared" si="64"/>
        <v>-4.3216301959247971E-7</v>
      </c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68"/>
      <c r="AQ440" s="168"/>
      <c r="AR440" s="182"/>
      <c r="AS440" s="183">
        <f t="shared" si="56"/>
        <v>-1.0874755247414214E-8</v>
      </c>
      <c r="AT440" s="183">
        <f>[1]!LIM(AT439+Mode*r0*((1+IntegrationStep/2/Ti+Td/IntegrationStep)*AS440-(1-IntegrationStep/2/Ti+2*Td/IntegrationStep)*AS439+Td/IntegrationStep*AS438))</f>
        <v>0.40307864101201096</v>
      </c>
      <c r="AU440" s="183">
        <f t="shared" si="57"/>
        <v>40.794124671602574</v>
      </c>
      <c r="AW440" s="51"/>
      <c r="AX440" s="51"/>
      <c r="AY440" s="51"/>
      <c r="AZ440" s="51"/>
    </row>
    <row r="441" spans="1:52" s="158" customFormat="1" ht="15" customHeight="1" x14ac:dyDescent="0.3">
      <c r="A441" s="19"/>
      <c r="B441" s="182"/>
      <c r="C441" s="183">
        <f t="shared" si="58"/>
        <v>43.000000000000341</v>
      </c>
      <c r="D441" s="202">
        <f>15+[1]!STEPLOAD(5)</f>
        <v>20</v>
      </c>
      <c r="E441" s="183">
        <f t="shared" si="60"/>
        <v>40.794125715861796</v>
      </c>
      <c r="F441" s="183">
        <f t="shared" si="61"/>
        <v>0.5</v>
      </c>
      <c r="G441" s="183">
        <f>5</f>
        <v>5</v>
      </c>
      <c r="H441" s="183">
        <f t="shared" si="59"/>
        <v>48.369437219694461</v>
      </c>
      <c r="I441" s="183">
        <f t="shared" si="62"/>
        <v>0.9</v>
      </c>
      <c r="J441" s="183">
        <f>1</f>
        <v>1</v>
      </c>
      <c r="K441" s="183">
        <f t="shared" si="63"/>
        <v>4.1870000000000003</v>
      </c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68"/>
      <c r="AD441" s="19"/>
      <c r="AE441" s="184"/>
      <c r="AF441" s="183">
        <f t="shared" si="64"/>
        <v>-4.1501942504851286E-7</v>
      </c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68"/>
      <c r="AQ441" s="168"/>
      <c r="AR441" s="182"/>
      <c r="AS441" s="183">
        <f t="shared" si="56"/>
        <v>-1.044259221316679E-8</v>
      </c>
      <c r="AT441" s="183">
        <f>[1]!LIM(AT440+Mode*r0*((1+IntegrationStep/2/Ti+Td/IntegrationStep)*AS441-(1-IntegrationStep/2/Ti+2*Td/IntegrationStep)*AS440+Td/IntegrationStep*AS439))</f>
        <v>0.40307864349745381</v>
      </c>
      <c r="AU441" s="183">
        <f t="shared" si="57"/>
        <v>40.794124671602574</v>
      </c>
      <c r="AW441" s="51"/>
      <c r="AX441" s="51"/>
      <c r="AY441" s="51"/>
      <c r="AZ441" s="51"/>
    </row>
    <row r="442" spans="1:52" s="158" customFormat="1" ht="15" customHeight="1" x14ac:dyDescent="0.3">
      <c r="A442" s="19"/>
      <c r="B442" s="182"/>
      <c r="C442" s="183">
        <f t="shared" si="58"/>
        <v>43.100000000000342</v>
      </c>
      <c r="D442" s="202">
        <f>15+[1]!STEPLOAD(5)</f>
        <v>20</v>
      </c>
      <c r="E442" s="183">
        <f t="shared" si="60"/>
        <v>40.794125674359854</v>
      </c>
      <c r="F442" s="183">
        <f t="shared" si="61"/>
        <v>0.5</v>
      </c>
      <c r="G442" s="183">
        <f>5</f>
        <v>5</v>
      </c>
      <c r="H442" s="183">
        <f t="shared" si="59"/>
        <v>48.369437506150689</v>
      </c>
      <c r="I442" s="183">
        <f t="shared" si="62"/>
        <v>0.9</v>
      </c>
      <c r="J442" s="183">
        <f>1</f>
        <v>1</v>
      </c>
      <c r="K442" s="183">
        <f t="shared" si="63"/>
        <v>4.1870000000000003</v>
      </c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68"/>
      <c r="AD442" s="19"/>
      <c r="AE442" s="184"/>
      <c r="AF442" s="183">
        <f t="shared" si="64"/>
        <v>-3.9855441791303292E-7</v>
      </c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68"/>
      <c r="AQ442" s="168"/>
      <c r="AR442" s="182"/>
      <c r="AS442" s="183">
        <f t="shared" si="56"/>
        <v>-1.0027572798776418E-8</v>
      </c>
      <c r="AT442" s="183">
        <f>[1]!LIM(AT441+Mode*r0*((1+IntegrationStep/2/Ti+Td/IntegrationStep)*AS442-(1-IntegrationStep/2/Ti+2*Td/IntegrationStep)*AS441+Td/IntegrationStep*AS440))</f>
        <v>0.40307864588458908</v>
      </c>
      <c r="AU442" s="183">
        <f t="shared" si="57"/>
        <v>40.794124671602574</v>
      </c>
      <c r="AW442" s="51"/>
      <c r="AX442" s="51"/>
      <c r="AY442" s="51"/>
      <c r="AZ442" s="51"/>
    </row>
    <row r="443" spans="1:52" s="158" customFormat="1" ht="15" customHeight="1" x14ac:dyDescent="0.3">
      <c r="A443" s="19"/>
      <c r="B443" s="182"/>
      <c r="C443" s="183">
        <f t="shared" si="58"/>
        <v>43.200000000000344</v>
      </c>
      <c r="D443" s="202">
        <f>15+[1]!STEPLOAD(5)</f>
        <v>20</v>
      </c>
      <c r="E443" s="183">
        <f t="shared" si="60"/>
        <v>40.794125634504411</v>
      </c>
      <c r="F443" s="183">
        <f t="shared" si="61"/>
        <v>0.5</v>
      </c>
      <c r="G443" s="183">
        <f>5</f>
        <v>5</v>
      </c>
      <c r="H443" s="183">
        <f t="shared" si="59"/>
        <v>48.369437781275373</v>
      </c>
      <c r="I443" s="183">
        <f t="shared" si="62"/>
        <v>0.9</v>
      </c>
      <c r="J443" s="183">
        <f>1</f>
        <v>1</v>
      </c>
      <c r="K443" s="183">
        <f t="shared" si="63"/>
        <v>4.1870000000000003</v>
      </c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68"/>
      <c r="AD443" s="19"/>
      <c r="AE443" s="184"/>
      <c r="AF443" s="183">
        <f t="shared" si="64"/>
        <v>-3.8274120583992044E-7</v>
      </c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68"/>
      <c r="AQ443" s="168"/>
      <c r="AR443" s="182"/>
      <c r="AS443" s="183">
        <f t="shared" si="56"/>
        <v>-9.6290183648761747E-9</v>
      </c>
      <c r="AT443" s="183">
        <f>[1]!LIM(AT442+Mode*r0*((1+IntegrationStep/2/Ti+Td/IntegrationStep)*AS443-(1-IntegrationStep/2/Ti+2*Td/IntegrationStep)*AS442+Td/IntegrationStep*AS441))</f>
        <v>0.40307864817729477</v>
      </c>
      <c r="AU443" s="183">
        <f t="shared" si="57"/>
        <v>40.794124671602574</v>
      </c>
      <c r="AW443" s="51"/>
      <c r="AX443" s="51"/>
      <c r="AY443" s="51"/>
      <c r="AZ443" s="51"/>
    </row>
    <row r="444" spans="1:52" s="158" customFormat="1" ht="15" customHeight="1" x14ac:dyDescent="0.3">
      <c r="A444" s="19"/>
      <c r="B444" s="182"/>
      <c r="C444" s="183">
        <f t="shared" si="58"/>
        <v>43.300000000000345</v>
      </c>
      <c r="D444" s="202">
        <f>15+[1]!STEPLOAD(5)</f>
        <v>20</v>
      </c>
      <c r="E444" s="183">
        <f t="shared" si="60"/>
        <v>40.794125596230288</v>
      </c>
      <c r="F444" s="183">
        <f t="shared" si="61"/>
        <v>0.5</v>
      </c>
      <c r="G444" s="183">
        <f>5</f>
        <v>5</v>
      </c>
      <c r="H444" s="183">
        <f t="shared" si="59"/>
        <v>48.369438045515444</v>
      </c>
      <c r="I444" s="183">
        <f t="shared" si="62"/>
        <v>0.9</v>
      </c>
      <c r="J444" s="183">
        <f>1</f>
        <v>1</v>
      </c>
      <c r="K444" s="183">
        <f t="shared" si="63"/>
        <v>4.1870000000000003</v>
      </c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68"/>
      <c r="AD444" s="19"/>
      <c r="AE444" s="184"/>
      <c r="AF444" s="183">
        <f t="shared" si="64"/>
        <v>-3.675540583003567E-7</v>
      </c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68"/>
      <c r="AQ444" s="168"/>
      <c r="AR444" s="182"/>
      <c r="AS444" s="183">
        <f t="shared" si="56"/>
        <v>-9.2462771306145446E-9</v>
      </c>
      <c r="AT444" s="183">
        <f>[1]!LIM(AT443+Mode*r0*((1+IntegrationStep/2/Ti+Td/IntegrationStep)*AS444-(1-IntegrationStep/2/Ti+2*Td/IntegrationStep)*AS443+Td/IntegrationStep*AS442))</f>
        <v>0.40307865037929536</v>
      </c>
      <c r="AU444" s="183">
        <f t="shared" si="57"/>
        <v>40.794124671602574</v>
      </c>
      <c r="AW444" s="51"/>
      <c r="AX444" s="51"/>
      <c r="AY444" s="51"/>
      <c r="AZ444" s="51"/>
    </row>
    <row r="445" spans="1:52" s="158" customFormat="1" ht="15" customHeight="1" x14ac:dyDescent="0.3">
      <c r="A445" s="19"/>
      <c r="B445" s="182"/>
      <c r="C445" s="183">
        <f t="shared" si="58"/>
        <v>43.400000000000347</v>
      </c>
      <c r="D445" s="202">
        <f>15+[1]!STEPLOAD(5)</f>
        <v>20</v>
      </c>
      <c r="E445" s="183">
        <f t="shared" si="60"/>
        <v>40.794125559474878</v>
      </c>
      <c r="F445" s="183">
        <f t="shared" si="61"/>
        <v>0.5</v>
      </c>
      <c r="G445" s="183">
        <f>5</f>
        <v>5</v>
      </c>
      <c r="H445" s="183">
        <f t="shared" si="59"/>
        <v>48.369438299300306</v>
      </c>
      <c r="I445" s="183">
        <f t="shared" si="62"/>
        <v>0.9</v>
      </c>
      <c r="J445" s="183">
        <f>1</f>
        <v>1</v>
      </c>
      <c r="K445" s="183">
        <f t="shared" si="63"/>
        <v>4.1870000000000003</v>
      </c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68"/>
      <c r="AD445" s="19"/>
      <c r="AE445" s="184"/>
      <c r="AF445" s="183">
        <f t="shared" si="64"/>
        <v>-3.5296825373620777E-7</v>
      </c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68"/>
      <c r="AQ445" s="168"/>
      <c r="AR445" s="182"/>
      <c r="AS445" s="183">
        <f t="shared" si="56"/>
        <v>-8.8787230367870502E-9</v>
      </c>
      <c r="AT445" s="183">
        <f>[1]!LIM(AT444+Mode*r0*((1+IntegrationStep/2/Ti+Td/IntegrationStep)*AS445-(1-IntegrationStep/2/Ti+2*Td/IntegrationStep)*AS444+Td/IntegrationStep*AS443))</f>
        <v>0.40307865249416924</v>
      </c>
      <c r="AU445" s="183">
        <f t="shared" si="57"/>
        <v>40.794124671602574</v>
      </c>
      <c r="AW445" s="51"/>
      <c r="AX445" s="51"/>
      <c r="AY445" s="51"/>
      <c r="AZ445" s="51"/>
    </row>
    <row r="446" spans="1:52" s="158" customFormat="1" ht="15" customHeight="1" x14ac:dyDescent="0.3">
      <c r="A446" s="19"/>
      <c r="B446" s="182"/>
      <c r="C446" s="183">
        <f t="shared" si="58"/>
        <v>43.500000000000348</v>
      </c>
      <c r="D446" s="202">
        <f>15+[1]!STEPLOAD(5)</f>
        <v>20</v>
      </c>
      <c r="E446" s="183">
        <f t="shared" si="60"/>
        <v>40.79412552417805</v>
      </c>
      <c r="F446" s="183">
        <f t="shared" si="61"/>
        <v>0.5</v>
      </c>
      <c r="G446" s="183">
        <f>5</f>
        <v>5</v>
      </c>
      <c r="H446" s="183">
        <f t="shared" si="59"/>
        <v>48.369438543042477</v>
      </c>
      <c r="I446" s="183">
        <f t="shared" si="62"/>
        <v>0.9</v>
      </c>
      <c r="J446" s="183">
        <f>1</f>
        <v>1</v>
      </c>
      <c r="K446" s="183">
        <f t="shared" si="63"/>
        <v>4.1870000000000003</v>
      </c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68"/>
      <c r="AD446" s="19"/>
      <c r="AE446" s="184"/>
      <c r="AF446" s="183">
        <f t="shared" si="64"/>
        <v>-3.389600435887985E-7</v>
      </c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68"/>
      <c r="AQ446" s="168"/>
      <c r="AR446" s="182"/>
      <c r="AS446" s="183">
        <f t="shared" si="56"/>
        <v>-8.5257547510764202E-9</v>
      </c>
      <c r="AT446" s="183">
        <f>[1]!LIM(AT445+Mode*r0*((1+IntegrationStep/2/Ti+Td/IntegrationStep)*AS446-(1-IntegrationStep/2/Ti+2*Td/IntegrationStep)*AS445+Td/IntegrationStep*AS444))</f>
        <v>0.40307865452535396</v>
      </c>
      <c r="AU446" s="183">
        <f t="shared" si="57"/>
        <v>40.794124671602574</v>
      </c>
      <c r="AW446" s="51"/>
      <c r="AX446" s="51"/>
      <c r="AY446" s="51"/>
      <c r="AZ446" s="51"/>
    </row>
    <row r="447" spans="1:52" s="158" customFormat="1" ht="15" customHeight="1" x14ac:dyDescent="0.3">
      <c r="A447" s="19"/>
      <c r="B447" s="182"/>
      <c r="C447" s="183">
        <f t="shared" si="58"/>
        <v>43.60000000000035</v>
      </c>
      <c r="D447" s="202">
        <f>15+[1]!STEPLOAD(5)</f>
        <v>20</v>
      </c>
      <c r="E447" s="183">
        <f t="shared" si="60"/>
        <v>40.794125490282042</v>
      </c>
      <c r="F447" s="183">
        <f t="shared" si="61"/>
        <v>0.5</v>
      </c>
      <c r="G447" s="183">
        <f>5</f>
        <v>5</v>
      </c>
      <c r="H447" s="183">
        <f t="shared" si="59"/>
        <v>48.369438777138249</v>
      </c>
      <c r="I447" s="183">
        <f t="shared" si="62"/>
        <v>0.9</v>
      </c>
      <c r="J447" s="183">
        <f>1</f>
        <v>1</v>
      </c>
      <c r="K447" s="183">
        <f t="shared" si="63"/>
        <v>4.1870000000000003</v>
      </c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68"/>
      <c r="AD447" s="19"/>
      <c r="AE447" s="184"/>
      <c r="AF447" s="183">
        <f t="shared" si="64"/>
        <v>-3.2550661721586494E-7</v>
      </c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68"/>
      <c r="AQ447" s="168"/>
      <c r="AR447" s="182"/>
      <c r="AS447" s="183">
        <f t="shared" si="56"/>
        <v>-8.1867946732927516E-9</v>
      </c>
      <c r="AT447" s="183">
        <f>[1]!LIM(AT446+Mode*r0*((1+IntegrationStep/2/Ti+Td/IntegrationStep)*AS447-(1-IntegrationStep/2/Ti+2*Td/IntegrationStep)*AS446+Td/IntegrationStep*AS445))</f>
        <v>0.4030786564761521</v>
      </c>
      <c r="AU447" s="183">
        <f t="shared" si="57"/>
        <v>40.794124671602574</v>
      </c>
      <c r="AW447" s="51"/>
      <c r="AX447" s="51"/>
      <c r="AY447" s="51"/>
      <c r="AZ447" s="51"/>
    </row>
    <row r="448" spans="1:52" s="158" customFormat="1" ht="15" customHeight="1" x14ac:dyDescent="0.3">
      <c r="A448" s="19"/>
      <c r="B448" s="182"/>
      <c r="C448" s="183">
        <f t="shared" si="58"/>
        <v>43.700000000000351</v>
      </c>
      <c r="D448" s="202">
        <f>15+[1]!STEPLOAD(5)</f>
        <v>20</v>
      </c>
      <c r="E448" s="183">
        <f t="shared" si="60"/>
        <v>40.794125457731383</v>
      </c>
      <c r="F448" s="183">
        <f t="shared" si="61"/>
        <v>0.5</v>
      </c>
      <c r="G448" s="183">
        <f>5</f>
        <v>5</v>
      </c>
      <c r="H448" s="183">
        <f t="shared" si="59"/>
        <v>48.369439001968253</v>
      </c>
      <c r="I448" s="183">
        <f t="shared" si="62"/>
        <v>0.9</v>
      </c>
      <c r="J448" s="183">
        <f>1</f>
        <v>1</v>
      </c>
      <c r="K448" s="183">
        <f t="shared" si="63"/>
        <v>4.1870000000000003</v>
      </c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68"/>
      <c r="AD448" s="19"/>
      <c r="AE448" s="184"/>
      <c r="AF448" s="183">
        <f t="shared" si="64"/>
        <v>-3.1258606281170387E-7</v>
      </c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68"/>
      <c r="AQ448" s="168"/>
      <c r="AR448" s="182"/>
      <c r="AS448" s="183">
        <f t="shared" si="56"/>
        <v>-7.8612880827222394E-9</v>
      </c>
      <c r="AT448" s="183">
        <f>[1]!LIM(AT447+Mode*r0*((1+IntegrationStep/2/Ti+Td/IntegrationStep)*AS448-(1-IntegrationStep/2/Ti+2*Td/IntegrationStep)*AS447+Td/IntegrationStep*AS446))</f>
        <v>0.40307865834973544</v>
      </c>
      <c r="AU448" s="183">
        <f t="shared" si="57"/>
        <v>40.794124671602574</v>
      </c>
      <c r="AW448" s="51"/>
      <c r="AX448" s="51"/>
      <c r="AY448" s="51"/>
      <c r="AZ448" s="51"/>
    </row>
    <row r="449" spans="1:52" s="158" customFormat="1" ht="15" customHeight="1" x14ac:dyDescent="0.3">
      <c r="A449" s="19"/>
      <c r="B449" s="182"/>
      <c r="C449" s="183">
        <f t="shared" si="58"/>
        <v>43.800000000000352</v>
      </c>
      <c r="D449" s="202">
        <f>15+[1]!STEPLOAD(5)</f>
        <v>20</v>
      </c>
      <c r="E449" s="183">
        <f t="shared" si="60"/>
        <v>40.794125426472775</v>
      </c>
      <c r="F449" s="183">
        <f t="shared" si="61"/>
        <v>0.5</v>
      </c>
      <c r="G449" s="183">
        <f>5</f>
        <v>5</v>
      </c>
      <c r="H449" s="183">
        <f t="shared" si="59"/>
        <v>48.369439217898417</v>
      </c>
      <c r="I449" s="183">
        <f t="shared" si="62"/>
        <v>0.9</v>
      </c>
      <c r="J449" s="183">
        <f>1</f>
        <v>1</v>
      </c>
      <c r="K449" s="183">
        <f t="shared" si="63"/>
        <v>4.1870000000000003</v>
      </c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68"/>
      <c r="AD449" s="19"/>
      <c r="AE449" s="184"/>
      <c r="AF449" s="183">
        <f t="shared" si="64"/>
        <v>-3.0017731900144895E-7</v>
      </c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68"/>
      <c r="AQ449" s="168"/>
      <c r="AR449" s="182"/>
      <c r="AS449" s="183">
        <f t="shared" si="56"/>
        <v>-7.5487020012587898E-9</v>
      </c>
      <c r="AT449" s="183">
        <f>[1]!LIM(AT448+Mode*r0*((1+IntegrationStep/2/Ti+Td/IntegrationStep)*AS449-(1-IntegrationStep/2/Ti+2*Td/IntegrationStep)*AS448+Td/IntegrationStep*AS447))</f>
        <v>0.4030786601491535</v>
      </c>
      <c r="AU449" s="183">
        <f t="shared" si="57"/>
        <v>40.794124671602574</v>
      </c>
      <c r="AW449" s="51"/>
      <c r="AX449" s="51"/>
      <c r="AY449" s="51"/>
      <c r="AZ449" s="51"/>
    </row>
    <row r="450" spans="1:52" s="158" customFormat="1" ht="15" customHeight="1" x14ac:dyDescent="0.3">
      <c r="A450" s="19"/>
      <c r="B450" s="182"/>
      <c r="C450" s="183">
        <f t="shared" si="58"/>
        <v>43.900000000000354</v>
      </c>
      <c r="D450" s="202">
        <f>15+[1]!STEPLOAD(5)</f>
        <v>20</v>
      </c>
      <c r="E450" s="183">
        <f t="shared" si="60"/>
        <v>40.794125396455044</v>
      </c>
      <c r="F450" s="183">
        <f t="shared" si="61"/>
        <v>0.5</v>
      </c>
      <c r="G450" s="183">
        <f>5</f>
        <v>5</v>
      </c>
      <c r="H450" s="183">
        <f t="shared" si="59"/>
        <v>48.369439425279971</v>
      </c>
      <c r="I450" s="183">
        <f t="shared" si="62"/>
        <v>0.9</v>
      </c>
      <c r="J450" s="183">
        <f>1</f>
        <v>1</v>
      </c>
      <c r="K450" s="183">
        <f t="shared" si="63"/>
        <v>4.1870000000000003</v>
      </c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68"/>
      <c r="AD450" s="19"/>
      <c r="AE450" s="184"/>
      <c r="AF450" s="183">
        <f t="shared" si="64"/>
        <v>-2.8826016995608938E-7</v>
      </c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68"/>
      <c r="AQ450" s="168"/>
      <c r="AR450" s="182"/>
      <c r="AS450" s="183">
        <f t="shared" si="56"/>
        <v>-7.2485246960241059E-9</v>
      </c>
      <c r="AT450" s="183">
        <f>[1]!LIM(AT449+Mode*r0*((1+IntegrationStep/2/Ti+Td/IntegrationStep)*AS450-(1-IntegrationStep/2/Ti+2*Td/IntegrationStep)*AS449+Td/IntegrationStep*AS448))</f>
        <v>0.4030786618773331</v>
      </c>
      <c r="AU450" s="183">
        <f t="shared" si="57"/>
        <v>40.794124671602574</v>
      </c>
      <c r="AW450" s="51"/>
      <c r="AX450" s="51"/>
      <c r="AY450" s="51"/>
      <c r="AZ450" s="51"/>
    </row>
    <row r="451" spans="1:52" s="158" customFormat="1" ht="15" customHeight="1" x14ac:dyDescent="0.3">
      <c r="A451" s="19"/>
      <c r="B451" s="182"/>
      <c r="C451" s="183">
        <f t="shared" si="58"/>
        <v>44.000000000000355</v>
      </c>
      <c r="D451" s="202">
        <f>15+[1]!STEPLOAD(5)</f>
        <v>20</v>
      </c>
      <c r="E451" s="183">
        <f t="shared" si="60"/>
        <v>40.794125367629029</v>
      </c>
      <c r="F451" s="183">
        <f t="shared" si="61"/>
        <v>0.5</v>
      </c>
      <c r="G451" s="183">
        <f>5</f>
        <v>5</v>
      </c>
      <c r="H451" s="183">
        <f t="shared" si="59"/>
        <v>48.369439624450493</v>
      </c>
      <c r="I451" s="183">
        <f t="shared" si="62"/>
        <v>0.9</v>
      </c>
      <c r="J451" s="183">
        <f>1</f>
        <v>1</v>
      </c>
      <c r="K451" s="183">
        <f t="shared" si="63"/>
        <v>4.1870000000000003</v>
      </c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68"/>
      <c r="AD451" s="19"/>
      <c r="AE451" s="184"/>
      <c r="AF451" s="183">
        <f t="shared" si="64"/>
        <v>-2.7681518677269423E-7</v>
      </c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68"/>
      <c r="AQ451" s="168"/>
      <c r="AR451" s="182"/>
      <c r="AS451" s="183">
        <f t="shared" si="56"/>
        <v>-6.9602645424993172E-9</v>
      </c>
      <c r="AT451" s="183">
        <f>[1]!LIM(AT450+Mode*r0*((1+IntegrationStep/2/Ti+Td/IntegrationStep)*AS451-(1-IntegrationStep/2/Ti+2*Td/IntegrationStep)*AS450+Td/IntegrationStep*AS449))</f>
        <v>0.40307866353708743</v>
      </c>
      <c r="AU451" s="183">
        <f t="shared" si="57"/>
        <v>40.794124671602574</v>
      </c>
      <c r="AW451" s="51"/>
      <c r="AX451" s="51"/>
      <c r="AY451" s="51"/>
      <c r="AZ451" s="51"/>
    </row>
    <row r="452" spans="1:52" s="158" customFormat="1" ht="15" customHeight="1" x14ac:dyDescent="0.3">
      <c r="A452" s="19"/>
      <c r="B452" s="182"/>
      <c r="C452" s="183">
        <f t="shared" si="58"/>
        <v>44.100000000000357</v>
      </c>
      <c r="D452" s="202">
        <f>15+[1]!STEPLOAD(5)</f>
        <v>20</v>
      </c>
      <c r="E452" s="183">
        <f t="shared" si="60"/>
        <v>40.794125339947513</v>
      </c>
      <c r="F452" s="183">
        <f t="shared" si="61"/>
        <v>0.5</v>
      </c>
      <c r="G452" s="183">
        <f>5</f>
        <v>5</v>
      </c>
      <c r="H452" s="183">
        <f t="shared" si="59"/>
        <v>48.369439815734211</v>
      </c>
      <c r="I452" s="183">
        <f t="shared" si="62"/>
        <v>0.9</v>
      </c>
      <c r="J452" s="183">
        <f>1</f>
        <v>1</v>
      </c>
      <c r="K452" s="183">
        <f t="shared" si="63"/>
        <v>4.1870000000000003</v>
      </c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68"/>
      <c r="AD452" s="19"/>
      <c r="AE452" s="184"/>
      <c r="AF452" s="183">
        <f t="shared" si="64"/>
        <v>-2.6582370837857638E-7</v>
      </c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68"/>
      <c r="AQ452" s="168"/>
      <c r="AR452" s="182"/>
      <c r="AS452" s="183">
        <f t="shared" si="56"/>
        <v>-6.6834493850365107E-9</v>
      </c>
      <c r="AT452" s="183">
        <f>[1]!LIM(AT451+Mode*r0*((1+IntegrationStep/2/Ti+Td/IntegrationStep)*AS452-(1-IntegrationStep/2/Ti+2*Td/IntegrationStep)*AS451+Td/IntegrationStep*AS450))</f>
        <v>0.40307866513111845</v>
      </c>
      <c r="AU452" s="183">
        <f t="shared" si="57"/>
        <v>40.794124671602574</v>
      </c>
      <c r="AW452" s="51"/>
      <c r="AX452" s="51"/>
      <c r="AY452" s="51"/>
      <c r="AZ452" s="51"/>
    </row>
    <row r="453" spans="1:52" s="158" customFormat="1" ht="15" customHeight="1" x14ac:dyDescent="0.3">
      <c r="A453" s="19"/>
      <c r="B453" s="182"/>
      <c r="C453" s="183">
        <f t="shared" si="58"/>
        <v>44.200000000000358</v>
      </c>
      <c r="D453" s="202">
        <f>15+[1]!STEPLOAD(5)</f>
        <v>20</v>
      </c>
      <c r="E453" s="183">
        <f t="shared" si="60"/>
        <v>40.794125313365143</v>
      </c>
      <c r="F453" s="183">
        <f t="shared" si="61"/>
        <v>0.5</v>
      </c>
      <c r="G453" s="183">
        <f>5</f>
        <v>5</v>
      </c>
      <c r="H453" s="183">
        <f t="shared" si="59"/>
        <v>48.36943999944269</v>
      </c>
      <c r="I453" s="183">
        <f t="shared" si="62"/>
        <v>0.9</v>
      </c>
      <c r="J453" s="183">
        <f>1</f>
        <v>1</v>
      </c>
      <c r="K453" s="183">
        <f t="shared" si="63"/>
        <v>4.1870000000000003</v>
      </c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68"/>
      <c r="AD453" s="19"/>
      <c r="AE453" s="184"/>
      <c r="AF453" s="183">
        <f t="shared" si="64"/>
        <v>-2.5526780556006656E-7</v>
      </c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68"/>
      <c r="AQ453" s="168"/>
      <c r="AR453" s="182"/>
      <c r="AS453" s="183">
        <f t="shared" si="56"/>
        <v>-6.417625684207451E-9</v>
      </c>
      <c r="AT453" s="183">
        <f>[1]!LIM(AT452+Mode*r0*((1+IntegrationStep/2/Ti+Td/IntegrationStep)*AS453-(1-IntegrationStep/2/Ti+2*Td/IntegrationStep)*AS452+Td/IntegrationStep*AS451))</f>
        <v>0.40307866666202241</v>
      </c>
      <c r="AU453" s="183">
        <f t="shared" si="57"/>
        <v>40.794124671602574</v>
      </c>
      <c r="AW453" s="51"/>
      <c r="AX453" s="51"/>
      <c r="AY453" s="51"/>
      <c r="AZ453" s="51"/>
    </row>
    <row r="454" spans="1:52" s="158" customFormat="1" ht="15" customHeight="1" x14ac:dyDescent="0.3">
      <c r="A454" s="19"/>
      <c r="B454" s="182"/>
      <c r="C454" s="183">
        <f t="shared" si="58"/>
        <v>44.30000000000036</v>
      </c>
      <c r="D454" s="202">
        <f>15+[1]!STEPLOAD(5)</f>
        <v>20</v>
      </c>
      <c r="E454" s="183">
        <f t="shared" si="60"/>
        <v>40.794125287838362</v>
      </c>
      <c r="F454" s="183">
        <f t="shared" si="61"/>
        <v>0.5</v>
      </c>
      <c r="G454" s="183">
        <f>5</f>
        <v>5</v>
      </c>
      <c r="H454" s="183">
        <f t="shared" si="59"/>
        <v>48.369440175875113</v>
      </c>
      <c r="I454" s="183">
        <f t="shared" si="62"/>
        <v>0.9</v>
      </c>
      <c r="J454" s="183">
        <f>1</f>
        <v>1</v>
      </c>
      <c r="K454" s="183">
        <f t="shared" si="63"/>
        <v>4.1870000000000003</v>
      </c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68"/>
      <c r="AD454" s="19"/>
      <c r="AE454" s="184"/>
      <c r="AF454" s="183">
        <f t="shared" si="64"/>
        <v>-2.4513026097849888E-7</v>
      </c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68"/>
      <c r="AQ454" s="168"/>
      <c r="AR454" s="182"/>
      <c r="AS454" s="183">
        <f t="shared" si="56"/>
        <v>-6.1623578773151168E-9</v>
      </c>
      <c r="AT454" s="183">
        <f>[1]!LIM(AT453+Mode*r0*((1+IntegrationStep/2/Ti+Td/IntegrationStep)*AS454-(1-IntegrationStep/2/Ti+2*Td/IntegrationStep)*AS453+Td/IntegrationStep*AS452))</f>
        <v>0.40307866813229259</v>
      </c>
      <c r="AU454" s="183">
        <f t="shared" si="57"/>
        <v>40.794124671602574</v>
      </c>
      <c r="AW454" s="51"/>
      <c r="AX454" s="51"/>
      <c r="AY454" s="51"/>
      <c r="AZ454" s="51"/>
    </row>
    <row r="455" spans="1:52" s="158" customFormat="1" ht="15" customHeight="1" x14ac:dyDescent="0.3">
      <c r="A455" s="19"/>
      <c r="B455" s="182"/>
      <c r="C455" s="183">
        <f t="shared" si="58"/>
        <v>44.400000000000361</v>
      </c>
      <c r="D455" s="202">
        <f>15+[1]!STEPLOAD(5)</f>
        <v>20</v>
      </c>
      <c r="E455" s="183">
        <f t="shared" si="60"/>
        <v>40.794125263325334</v>
      </c>
      <c r="F455" s="183">
        <f t="shared" si="61"/>
        <v>0.5</v>
      </c>
      <c r="G455" s="183">
        <f>5</f>
        <v>5</v>
      </c>
      <c r="H455" s="183">
        <f t="shared" si="59"/>
        <v>48.369440345318942</v>
      </c>
      <c r="I455" s="183">
        <f t="shared" si="62"/>
        <v>0.9</v>
      </c>
      <c r="J455" s="183">
        <f>1</f>
        <v>1</v>
      </c>
      <c r="K455" s="183">
        <f t="shared" si="63"/>
        <v>4.1870000000000003</v>
      </c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68"/>
      <c r="AD455" s="19"/>
      <c r="AE455" s="184"/>
      <c r="AF455" s="183">
        <f t="shared" si="64"/>
        <v>-2.3539453275489564E-7</v>
      </c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68"/>
      <c r="AQ455" s="168"/>
      <c r="AR455" s="182"/>
      <c r="AS455" s="183">
        <f t="shared" si="56"/>
        <v>-5.9172275967966925E-9</v>
      </c>
      <c r="AT455" s="183">
        <f>[1]!LIM(AT454+Mode*r0*((1+IntegrationStep/2/Ti+Td/IntegrationStep)*AS455-(1-IntegrationStep/2/Ti+2*Td/IntegrationStep)*AS454+Td/IntegrationStep*AS453))</f>
        <v>0.40307866954432453</v>
      </c>
      <c r="AU455" s="183">
        <f t="shared" si="57"/>
        <v>40.794124671602574</v>
      </c>
      <c r="AW455" s="51"/>
      <c r="AX455" s="51"/>
      <c r="AY455" s="51"/>
      <c r="AZ455" s="51"/>
    </row>
    <row r="456" spans="1:52" s="158" customFormat="1" ht="15" customHeight="1" x14ac:dyDescent="0.3">
      <c r="A456" s="19"/>
      <c r="B456" s="182"/>
      <c r="C456" s="183">
        <f t="shared" si="58"/>
        <v>44.500000000000362</v>
      </c>
      <c r="D456" s="202">
        <f>15+[1]!STEPLOAD(5)</f>
        <v>20</v>
      </c>
      <c r="E456" s="183">
        <f t="shared" si="60"/>
        <v>40.794125239785878</v>
      </c>
      <c r="F456" s="183">
        <f t="shared" si="61"/>
        <v>0.5</v>
      </c>
      <c r="G456" s="183">
        <f>5</f>
        <v>5</v>
      </c>
      <c r="H456" s="183">
        <f t="shared" si="59"/>
        <v>48.369440508050296</v>
      </c>
      <c r="I456" s="183">
        <f t="shared" si="62"/>
        <v>0.9</v>
      </c>
      <c r="J456" s="183">
        <f>1</f>
        <v>1</v>
      </c>
      <c r="K456" s="183">
        <f t="shared" si="63"/>
        <v>4.1870000000000003</v>
      </c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68"/>
      <c r="AD456" s="19"/>
      <c r="AE456" s="184"/>
      <c r="AF456" s="183">
        <f t="shared" si="64"/>
        <v>-2.2604473226550681E-7</v>
      </c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68"/>
      <c r="AQ456" s="168"/>
      <c r="AR456" s="182"/>
      <c r="AS456" s="183">
        <f t="shared" si="56"/>
        <v>-5.6818330307351064E-9</v>
      </c>
      <c r="AT456" s="183">
        <f>[1]!LIM(AT455+Mode*r0*((1+IntegrationStep/2/Ti+Td/IntegrationStep)*AS456-(1-IntegrationStep/2/Ti+2*Td/IntegrationStep)*AS455+Td/IntegrationStep*AS454))</f>
        <v>0.40307867090041916</v>
      </c>
      <c r="AU456" s="183">
        <f t="shared" si="57"/>
        <v>40.794124671602574</v>
      </c>
      <c r="AW456" s="51"/>
      <c r="AX456" s="51"/>
      <c r="AY456" s="51"/>
      <c r="AZ456" s="51"/>
    </row>
    <row r="457" spans="1:52" s="158" customFormat="1" ht="15" customHeight="1" x14ac:dyDescent="0.3">
      <c r="A457" s="19"/>
      <c r="B457" s="182"/>
      <c r="C457" s="183">
        <f t="shared" si="58"/>
        <v>44.600000000000364</v>
      </c>
      <c r="D457" s="202">
        <f>15+[1]!STEPLOAD(5)</f>
        <v>20</v>
      </c>
      <c r="E457" s="183">
        <f t="shared" si="60"/>
        <v>40.794125217181403</v>
      </c>
      <c r="F457" s="183">
        <f t="shared" si="61"/>
        <v>0.5</v>
      </c>
      <c r="G457" s="183">
        <f>5</f>
        <v>5</v>
      </c>
      <c r="H457" s="183">
        <f t="shared" si="59"/>
        <v>48.369440664334363</v>
      </c>
      <c r="I457" s="183">
        <f t="shared" si="62"/>
        <v>0.9</v>
      </c>
      <c r="J457" s="183">
        <f>1</f>
        <v>1</v>
      </c>
      <c r="K457" s="183">
        <f t="shared" si="63"/>
        <v>4.1870000000000003</v>
      </c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68"/>
      <c r="AD457" s="19"/>
      <c r="AE457" s="184"/>
      <c r="AF457" s="183">
        <f t="shared" si="64"/>
        <v>-2.1706560016099274E-7</v>
      </c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68"/>
      <c r="AQ457" s="168"/>
      <c r="AR457" s="182"/>
      <c r="AS457" s="183">
        <f t="shared" si="56"/>
        <v>-5.4557882833705658E-9</v>
      </c>
      <c r="AT457" s="183">
        <f>[1]!LIM(AT456+Mode*r0*((1+IntegrationStep/2/Ti+Td/IntegrationStep)*AS457-(1-IntegrationStep/2/Ti+2*Td/IntegrationStep)*AS456+Td/IntegrationStep*AS455))</f>
        <v>0.40307867220278637</v>
      </c>
      <c r="AU457" s="183">
        <f t="shared" si="57"/>
        <v>40.794124671602574</v>
      </c>
      <c r="AW457" s="51"/>
      <c r="AX457" s="51"/>
      <c r="AY457" s="51"/>
      <c r="AZ457" s="51"/>
    </row>
    <row r="458" spans="1:52" s="158" customFormat="1" ht="15" customHeight="1" x14ac:dyDescent="0.3">
      <c r="A458" s="19"/>
      <c r="B458" s="182"/>
      <c r="C458" s="183">
        <f t="shared" si="58"/>
        <v>44.700000000000365</v>
      </c>
      <c r="D458" s="202">
        <f>15+[1]!STEPLOAD(5)</f>
        <v>20</v>
      </c>
      <c r="E458" s="183">
        <f t="shared" si="60"/>
        <v>40.794125195474841</v>
      </c>
      <c r="F458" s="183">
        <f t="shared" si="61"/>
        <v>0.5</v>
      </c>
      <c r="G458" s="183">
        <f>5</f>
        <v>5</v>
      </c>
      <c r="H458" s="183">
        <f t="shared" si="59"/>
        <v>48.369440814425985</v>
      </c>
      <c r="I458" s="183">
        <f t="shared" si="62"/>
        <v>0.9</v>
      </c>
      <c r="J458" s="183">
        <f>1</f>
        <v>1</v>
      </c>
      <c r="K458" s="183">
        <f t="shared" si="63"/>
        <v>4.1870000000000003</v>
      </c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68"/>
      <c r="AD458" s="19"/>
      <c r="AE458" s="184"/>
      <c r="AF458" s="183">
        <f t="shared" si="64"/>
        <v>-2.0844247394791182E-7</v>
      </c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68"/>
      <c r="AQ458" s="168"/>
      <c r="AR458" s="182"/>
      <c r="AS458" s="183">
        <f t="shared" si="56"/>
        <v>-5.2387226645578269E-9</v>
      </c>
      <c r="AT458" s="183">
        <f>[1]!LIM(AT457+Mode*r0*((1+IntegrationStep/2/Ti+Td/IntegrationStep)*AS458-(1-IntegrationStep/2/Ti+2*Td/IntegrationStep)*AS457+Td/IntegrationStep*AS456))</f>
        <v>0.40307867345354986</v>
      </c>
      <c r="AU458" s="183">
        <f t="shared" si="57"/>
        <v>40.794124671602574</v>
      </c>
      <c r="AW458" s="51"/>
      <c r="AX458" s="51"/>
      <c r="AY458" s="51"/>
      <c r="AZ458" s="51"/>
    </row>
    <row r="459" spans="1:52" s="158" customFormat="1" ht="15" customHeight="1" x14ac:dyDescent="0.3">
      <c r="A459" s="19"/>
      <c r="B459" s="182"/>
      <c r="C459" s="183">
        <f t="shared" si="58"/>
        <v>44.800000000000367</v>
      </c>
      <c r="D459" s="202">
        <f>15+[1]!STEPLOAD(5)</f>
        <v>20</v>
      </c>
      <c r="E459" s="183">
        <f t="shared" si="60"/>
        <v>40.794125174630594</v>
      </c>
      <c r="F459" s="183">
        <f t="shared" si="61"/>
        <v>0.5</v>
      </c>
      <c r="G459" s="183">
        <f>5</f>
        <v>5</v>
      </c>
      <c r="H459" s="183">
        <f t="shared" si="59"/>
        <v>48.369440958569868</v>
      </c>
      <c r="I459" s="183">
        <f t="shared" si="62"/>
        <v>0.9</v>
      </c>
      <c r="J459" s="183">
        <f>1</f>
        <v>1</v>
      </c>
      <c r="K459" s="183">
        <f t="shared" si="63"/>
        <v>4.1870000000000003</v>
      </c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68"/>
      <c r="AD459" s="19"/>
      <c r="AE459" s="184"/>
      <c r="AF459" s="183">
        <f t="shared" si="64"/>
        <v>-2.0016127377786574E-7</v>
      </c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68"/>
      <c r="AQ459" s="168"/>
      <c r="AR459" s="182"/>
      <c r="AS459" s="183">
        <f t="shared" ref="AS459:AS522" si="65">(AU459-E459)/(MeasuredVariableHigher-MeasuredVariableLower)</f>
        <v>-5.0302801923862717E-9</v>
      </c>
      <c r="AT459" s="183">
        <f>[1]!LIM(AT458+Mode*r0*((1+IntegrationStep/2/Ti+Td/IntegrationStep)*AS459-(1-IntegrationStep/2/Ti+2*Td/IntegrationStep)*AS458+Td/IntegrationStep*AS457))</f>
        <v>0.40307867465474889</v>
      </c>
      <c r="AU459" s="183">
        <f t="shared" ref="AU459:AU522" si="66">SetPoint</f>
        <v>40.794124671602574</v>
      </c>
      <c r="AW459" s="51"/>
      <c r="AX459" s="51"/>
      <c r="AY459" s="51"/>
      <c r="AZ459" s="51"/>
    </row>
    <row r="460" spans="1:52" s="158" customFormat="1" ht="15" customHeight="1" x14ac:dyDescent="0.3">
      <c r="A460" s="19"/>
      <c r="B460" s="182"/>
      <c r="C460" s="183">
        <f t="shared" ref="C460:C523" si="67">C459+IntegrationStep</f>
        <v>44.900000000000368</v>
      </c>
      <c r="D460" s="202">
        <f>15+[1]!STEPLOAD(5)</f>
        <v>20</v>
      </c>
      <c r="E460" s="183">
        <f t="shared" si="60"/>
        <v>40.79412515461447</v>
      </c>
      <c r="F460" s="183">
        <f t="shared" si="61"/>
        <v>0.5</v>
      </c>
      <c r="G460" s="183">
        <f>5</f>
        <v>5</v>
      </c>
      <c r="H460" s="183">
        <f t="shared" ref="H460:H523" si="68">ManipulatedVariableHigher*AT460</f>
        <v>48.369441097001115</v>
      </c>
      <c r="I460" s="183">
        <f t="shared" si="62"/>
        <v>0.9</v>
      </c>
      <c r="J460" s="183">
        <f>1</f>
        <v>1</v>
      </c>
      <c r="K460" s="183">
        <f t="shared" si="63"/>
        <v>4.1870000000000003</v>
      </c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68"/>
      <c r="AD460" s="19"/>
      <c r="AE460" s="184"/>
      <c r="AF460" s="183">
        <f t="shared" si="64"/>
        <v>-1.922084735817009E-7</v>
      </c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68"/>
      <c r="AQ460" s="168"/>
      <c r="AR460" s="182"/>
      <c r="AS460" s="183">
        <f t="shared" si="65"/>
        <v>-4.8301189536914539E-9</v>
      </c>
      <c r="AT460" s="183">
        <f>[1]!LIM(AT459+Mode*r0*((1+IntegrationStep/2/Ti+Td/IntegrationStep)*AS460-(1-IntegrationStep/2/Ti+2*Td/IntegrationStep)*AS459+Td/IntegrationStep*AS458))</f>
        <v>0.40307867580834261</v>
      </c>
      <c r="AU460" s="183">
        <f t="shared" si="66"/>
        <v>40.794124671602574</v>
      </c>
      <c r="AW460" s="51"/>
      <c r="AX460" s="51"/>
      <c r="AY460" s="51"/>
      <c r="AZ460" s="51"/>
    </row>
    <row r="461" spans="1:52" s="158" customFormat="1" ht="15" customHeight="1" x14ac:dyDescent="0.3">
      <c r="A461" s="19"/>
      <c r="B461" s="182"/>
      <c r="C461" s="183">
        <f t="shared" si="67"/>
        <v>45.000000000000369</v>
      </c>
      <c r="D461" s="202">
        <f>15+[1]!STEPLOAD(5)</f>
        <v>20</v>
      </c>
      <c r="E461" s="183">
        <f t="shared" ref="E461:E524" si="69">E460+(C461-C460)*AF460</f>
        <v>40.794125135393621</v>
      </c>
      <c r="F461" s="183">
        <f t="shared" ref="F461:F524" si="70">0.5</f>
        <v>0.5</v>
      </c>
      <c r="G461" s="183">
        <f>5</f>
        <v>5</v>
      </c>
      <c r="H461" s="183">
        <f t="shared" si="68"/>
        <v>48.369441229945728</v>
      </c>
      <c r="I461" s="183">
        <f t="shared" ref="I461:I524" si="71">0.9</f>
        <v>0.9</v>
      </c>
      <c r="J461" s="183">
        <f>1</f>
        <v>1</v>
      </c>
      <c r="K461" s="183">
        <f t="shared" ref="K461:K524" si="72">4.187</f>
        <v>4.1870000000000003</v>
      </c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68"/>
      <c r="AD461" s="19"/>
      <c r="AE461" s="184"/>
      <c r="AF461" s="183">
        <f t="shared" ref="AF461:AF524" si="73">F461/G461*(D461-E461)+H461*I461/G461/J461/K461</f>
        <v>-1.8457107220370972E-7</v>
      </c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68"/>
      <c r="AQ461" s="168"/>
      <c r="AR461" s="182"/>
      <c r="AS461" s="183">
        <f t="shared" si="65"/>
        <v>-4.6379104645666302E-9</v>
      </c>
      <c r="AT461" s="183">
        <f>[1]!LIM(AT460+Mode*r0*((1+IntegrationStep/2/Ti+Td/IntegrationStep)*AS461-(1-IntegrationStep/2/Ti+2*Td/IntegrationStep)*AS460+Td/IntegrationStep*AS459))</f>
        <v>0.40307867691621441</v>
      </c>
      <c r="AU461" s="183">
        <f t="shared" si="66"/>
        <v>40.794124671602574</v>
      </c>
      <c r="AW461" s="51"/>
      <c r="AX461" s="51"/>
      <c r="AY461" s="51"/>
      <c r="AZ461" s="51"/>
    </row>
    <row r="462" spans="1:52" s="158" customFormat="1" ht="15" customHeight="1" x14ac:dyDescent="0.3">
      <c r="A462" s="19"/>
      <c r="B462" s="182"/>
      <c r="C462" s="183">
        <f t="shared" si="67"/>
        <v>45.100000000000371</v>
      </c>
      <c r="D462" s="202">
        <f>15+[1]!STEPLOAD(5)</f>
        <v>20</v>
      </c>
      <c r="E462" s="183">
        <f t="shared" si="69"/>
        <v>40.794125116936513</v>
      </c>
      <c r="F462" s="183">
        <f t="shared" si="70"/>
        <v>0.5</v>
      </c>
      <c r="G462" s="183">
        <f>5</f>
        <v>5</v>
      </c>
      <c r="H462" s="183">
        <f t="shared" si="68"/>
        <v>48.369441357620545</v>
      </c>
      <c r="I462" s="183">
        <f t="shared" si="71"/>
        <v>0.9</v>
      </c>
      <c r="J462" s="183">
        <f>1</f>
        <v>1</v>
      </c>
      <c r="K462" s="183">
        <f t="shared" si="72"/>
        <v>4.1870000000000003</v>
      </c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68"/>
      <c r="AD462" s="19"/>
      <c r="AE462" s="184"/>
      <c r="AF462" s="183">
        <f t="shared" si="73"/>
        <v>-1.772365947338983E-7</v>
      </c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68"/>
      <c r="AQ462" s="168"/>
      <c r="AR462" s="182"/>
      <c r="AS462" s="183">
        <f t="shared" si="65"/>
        <v>-4.4533393861456719E-9</v>
      </c>
      <c r="AT462" s="183">
        <f>[1]!LIM(AT461+Mode*r0*((1+IntegrationStep/2/Ti+Td/IntegrationStep)*AS462-(1-IntegrationStep/2/Ti+2*Td/IntegrationStep)*AS461+Td/IntegrationStep*AS460))</f>
        <v>0.40307867798017122</v>
      </c>
      <c r="AU462" s="183">
        <f t="shared" si="66"/>
        <v>40.794124671602574</v>
      </c>
      <c r="AW462" s="51"/>
      <c r="AX462" s="51"/>
      <c r="AY462" s="51"/>
      <c r="AZ462" s="51"/>
    </row>
    <row r="463" spans="1:52" s="158" customFormat="1" ht="15" customHeight="1" x14ac:dyDescent="0.3">
      <c r="A463" s="19"/>
      <c r="B463" s="182"/>
      <c r="C463" s="183">
        <f t="shared" si="67"/>
        <v>45.200000000000372</v>
      </c>
      <c r="D463" s="202">
        <f>15+[1]!STEPLOAD(5)</f>
        <v>20</v>
      </c>
      <c r="E463" s="183">
        <f t="shared" si="69"/>
        <v>40.794125099212856</v>
      </c>
      <c r="F463" s="183">
        <f t="shared" si="70"/>
        <v>0.5</v>
      </c>
      <c r="G463" s="183">
        <f>5</f>
        <v>5</v>
      </c>
      <c r="H463" s="183">
        <f t="shared" si="68"/>
        <v>48.369441480233924</v>
      </c>
      <c r="I463" s="183">
        <f t="shared" si="71"/>
        <v>0.9</v>
      </c>
      <c r="J463" s="183">
        <f>1</f>
        <v>1</v>
      </c>
      <c r="K463" s="183">
        <f t="shared" si="72"/>
        <v>4.1870000000000003</v>
      </c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68"/>
      <c r="AD463" s="19"/>
      <c r="AE463" s="184"/>
      <c r="AF463" s="183">
        <f t="shared" si="73"/>
        <v>-1.7019305387222516E-7</v>
      </c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68"/>
      <c r="AQ463" s="168"/>
      <c r="AR463" s="182"/>
      <c r="AS463" s="183">
        <f t="shared" si="65"/>
        <v>-4.2761028140603228E-9</v>
      </c>
      <c r="AT463" s="183">
        <f>[1]!LIM(AT462+Mode*r0*((1+IntegrationStep/2/Ti+Td/IntegrationStep)*AS463-(1-IntegrationStep/2/Ti+2*Td/IntegrationStep)*AS462+Td/IntegrationStep*AS461))</f>
        <v>0.40307867900194938</v>
      </c>
      <c r="AU463" s="183">
        <f t="shared" si="66"/>
        <v>40.794124671602574</v>
      </c>
      <c r="AW463" s="51"/>
      <c r="AX463" s="51"/>
      <c r="AY463" s="51"/>
      <c r="AZ463" s="51"/>
    </row>
    <row r="464" spans="1:52" s="158" customFormat="1" ht="15" customHeight="1" x14ac:dyDescent="0.3">
      <c r="A464" s="19"/>
      <c r="B464" s="182"/>
      <c r="C464" s="183">
        <f t="shared" si="67"/>
        <v>45.300000000000374</v>
      </c>
      <c r="D464" s="202">
        <f>15+[1]!STEPLOAD(5)</f>
        <v>20</v>
      </c>
      <c r="E464" s="183">
        <f t="shared" si="69"/>
        <v>40.794125082193553</v>
      </c>
      <c r="F464" s="183">
        <f t="shared" si="70"/>
        <v>0.5</v>
      </c>
      <c r="G464" s="183">
        <f>5</f>
        <v>5</v>
      </c>
      <c r="H464" s="183">
        <f t="shared" si="68"/>
        <v>48.369441597986103</v>
      </c>
      <c r="I464" s="183">
        <f t="shared" si="71"/>
        <v>0.9</v>
      </c>
      <c r="J464" s="183">
        <f>1</f>
        <v>1</v>
      </c>
      <c r="K464" s="183">
        <f t="shared" si="72"/>
        <v>4.1870000000000003</v>
      </c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68"/>
      <c r="AD464" s="19"/>
      <c r="AE464" s="184"/>
      <c r="AF464" s="183">
        <f t="shared" si="73"/>
        <v>-1.6342893349730048E-7</v>
      </c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68"/>
      <c r="AQ464" s="168"/>
      <c r="AR464" s="182"/>
      <c r="AS464" s="183">
        <f t="shared" si="65"/>
        <v>-4.1059097810602911E-9</v>
      </c>
      <c r="AT464" s="183">
        <f>[1]!LIM(AT463+Mode*r0*((1+IntegrationStep/2/Ti+Td/IntegrationStep)*AS464-(1-IntegrationStep/2/Ti+2*Td/IntegrationStep)*AS463+Td/IntegrationStep*AS462))</f>
        <v>0.4030786799832175</v>
      </c>
      <c r="AU464" s="183">
        <f t="shared" si="66"/>
        <v>40.794124671602574</v>
      </c>
      <c r="AW464" s="51"/>
      <c r="AX464" s="51"/>
      <c r="AY464" s="51"/>
      <c r="AZ464" s="51"/>
    </row>
    <row r="465" spans="1:52" s="158" customFormat="1" ht="15" customHeight="1" x14ac:dyDescent="0.3">
      <c r="A465" s="19"/>
      <c r="B465" s="182"/>
      <c r="C465" s="183">
        <f t="shared" si="67"/>
        <v>45.400000000000375</v>
      </c>
      <c r="D465" s="202">
        <f>15+[1]!STEPLOAD(5)</f>
        <v>20</v>
      </c>
      <c r="E465" s="183">
        <f t="shared" si="69"/>
        <v>40.794125065850658</v>
      </c>
      <c r="F465" s="183">
        <f t="shared" si="70"/>
        <v>0.5</v>
      </c>
      <c r="G465" s="183">
        <f>5</f>
        <v>5</v>
      </c>
      <c r="H465" s="183">
        <f t="shared" si="68"/>
        <v>48.36944171106942</v>
      </c>
      <c r="I465" s="183">
        <f t="shared" si="71"/>
        <v>0.9</v>
      </c>
      <c r="J465" s="183">
        <f>1</f>
        <v>1</v>
      </c>
      <c r="K465" s="183">
        <f t="shared" si="72"/>
        <v>4.1870000000000003</v>
      </c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68"/>
      <c r="AD465" s="19"/>
      <c r="AE465" s="184"/>
      <c r="AF465" s="183">
        <f t="shared" si="73"/>
        <v>-1.5693316868237162E-7</v>
      </c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68"/>
      <c r="AQ465" s="168"/>
      <c r="AR465" s="182"/>
      <c r="AS465" s="183">
        <f t="shared" si="65"/>
        <v>-3.9424808306876001E-9</v>
      </c>
      <c r="AT465" s="183">
        <f>[1]!LIM(AT464+Mode*r0*((1+IntegrationStep/2/Ti+Td/IntegrationStep)*AS465-(1-IntegrationStep/2/Ti+2*Td/IntegrationStep)*AS464+Td/IntegrationStep*AS463))</f>
        <v>0.40307868092557853</v>
      </c>
      <c r="AU465" s="183">
        <f t="shared" si="66"/>
        <v>40.794124671602574</v>
      </c>
      <c r="AW465" s="51"/>
      <c r="AX465" s="51"/>
      <c r="AY465" s="51"/>
      <c r="AZ465" s="51"/>
    </row>
    <row r="466" spans="1:52" s="158" customFormat="1" ht="15" customHeight="1" x14ac:dyDescent="0.3">
      <c r="A466" s="19"/>
      <c r="B466" s="182"/>
      <c r="C466" s="183">
        <f t="shared" si="67"/>
        <v>45.500000000000377</v>
      </c>
      <c r="D466" s="202">
        <f>15+[1]!STEPLOAD(5)</f>
        <v>20</v>
      </c>
      <c r="E466" s="183">
        <f t="shared" si="69"/>
        <v>40.794125050157341</v>
      </c>
      <c r="F466" s="183">
        <f t="shared" si="70"/>
        <v>0.5</v>
      </c>
      <c r="G466" s="183">
        <f>5</f>
        <v>5</v>
      </c>
      <c r="H466" s="183">
        <f t="shared" si="68"/>
        <v>48.369441819668488</v>
      </c>
      <c r="I466" s="183">
        <f t="shared" si="71"/>
        <v>0.9</v>
      </c>
      <c r="J466" s="183">
        <f>1</f>
        <v>1</v>
      </c>
      <c r="K466" s="183">
        <f t="shared" si="72"/>
        <v>4.1870000000000003</v>
      </c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68"/>
      <c r="AD466" s="19"/>
      <c r="AE466" s="184"/>
      <c r="AF466" s="183">
        <f t="shared" si="73"/>
        <v>-1.5069514036625264E-7</v>
      </c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68"/>
      <c r="AQ466" s="168"/>
      <c r="AR466" s="182"/>
      <c r="AS466" s="183">
        <f t="shared" si="65"/>
        <v>-3.7855476620052284E-9</v>
      </c>
      <c r="AT466" s="183">
        <f>[1]!LIM(AT465+Mode*r0*((1+IntegrationStep/2/Ti+Td/IntegrationStep)*AS466-(1-IntegrationStep/2/Ti+2*Td/IntegrationStep)*AS465+Td/IntegrationStep*AS464))</f>
        <v>0.40307868183057072</v>
      </c>
      <c r="AU466" s="183">
        <f t="shared" si="66"/>
        <v>40.794124671602574</v>
      </c>
      <c r="AW466" s="51"/>
      <c r="AX466" s="51"/>
      <c r="AY466" s="51"/>
      <c r="AZ466" s="51"/>
    </row>
    <row r="467" spans="1:52" s="158" customFormat="1" ht="15" customHeight="1" x14ac:dyDescent="0.3">
      <c r="A467" s="19"/>
      <c r="B467" s="182"/>
      <c r="C467" s="183">
        <f t="shared" si="67"/>
        <v>45.600000000000378</v>
      </c>
      <c r="D467" s="202">
        <f>15+[1]!STEPLOAD(5)</f>
        <v>20</v>
      </c>
      <c r="E467" s="183">
        <f t="shared" si="69"/>
        <v>40.794125035087824</v>
      </c>
      <c r="F467" s="183">
        <f t="shared" si="70"/>
        <v>0.5</v>
      </c>
      <c r="G467" s="183">
        <f>5</f>
        <v>5</v>
      </c>
      <c r="H467" s="183">
        <f t="shared" si="68"/>
        <v>48.369441923960792</v>
      </c>
      <c r="I467" s="183">
        <f t="shared" si="71"/>
        <v>0.9</v>
      </c>
      <c r="J467" s="183">
        <f>1</f>
        <v>1</v>
      </c>
      <c r="K467" s="183">
        <f t="shared" si="72"/>
        <v>4.1870000000000003</v>
      </c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68"/>
      <c r="AD467" s="19"/>
      <c r="AE467" s="184"/>
      <c r="AF467" s="183">
        <f t="shared" si="73"/>
        <v>-1.4470463982618753E-7</v>
      </c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68"/>
      <c r="AQ467" s="168"/>
      <c r="AR467" s="182"/>
      <c r="AS467" s="183">
        <f t="shared" si="65"/>
        <v>-3.6348524901086422E-9</v>
      </c>
      <c r="AT467" s="183">
        <f>[1]!LIM(AT466+Mode*r0*((1+IntegrationStep/2/Ti+Td/IntegrationStep)*AS467-(1-IntegrationStep/2/Ti+2*Td/IntegrationStep)*AS466+Td/IntegrationStep*AS465))</f>
        <v>0.40307868269967329</v>
      </c>
      <c r="AU467" s="183">
        <f t="shared" si="66"/>
        <v>40.794124671602574</v>
      </c>
      <c r="AW467" s="51"/>
      <c r="AX467" s="51"/>
      <c r="AY467" s="51"/>
      <c r="AZ467" s="51"/>
    </row>
    <row r="468" spans="1:52" s="158" customFormat="1" ht="15" customHeight="1" x14ac:dyDescent="0.3">
      <c r="A468" s="19"/>
      <c r="B468" s="182"/>
      <c r="C468" s="183">
        <f t="shared" si="67"/>
        <v>45.700000000000379</v>
      </c>
      <c r="D468" s="202">
        <f>15+[1]!STEPLOAD(5)</f>
        <v>20</v>
      </c>
      <c r="E468" s="183">
        <f t="shared" si="69"/>
        <v>40.794125020617358</v>
      </c>
      <c r="F468" s="183">
        <f t="shared" si="70"/>
        <v>0.5</v>
      </c>
      <c r="G468" s="183">
        <f>5</f>
        <v>5</v>
      </c>
      <c r="H468" s="183">
        <f t="shared" si="68"/>
        <v>48.369442024116672</v>
      </c>
      <c r="I468" s="183">
        <f t="shared" si="71"/>
        <v>0.9</v>
      </c>
      <c r="J468" s="183">
        <f>1</f>
        <v>1</v>
      </c>
      <c r="K468" s="183">
        <f t="shared" si="72"/>
        <v>4.1870000000000003</v>
      </c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68"/>
      <c r="AD468" s="19"/>
      <c r="AE468" s="184"/>
      <c r="AF468" s="183">
        <f t="shared" si="73"/>
        <v>-1.3895187178647461E-7</v>
      </c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68"/>
      <c r="AQ468" s="168"/>
      <c r="AR468" s="182"/>
      <c r="AS468" s="183">
        <f t="shared" si="65"/>
        <v>-3.4901478329629755E-9</v>
      </c>
      <c r="AT468" s="183">
        <f>[1]!LIM(AT467+Mode*r0*((1+IntegrationStep/2/Ti+Td/IntegrationStep)*AS468-(1-IntegrationStep/2/Ti+2*Td/IntegrationStep)*AS467+Td/IntegrationStep*AS466))</f>
        <v>0.40307868353430559</v>
      </c>
      <c r="AU468" s="183">
        <f t="shared" si="66"/>
        <v>40.794124671602574</v>
      </c>
      <c r="AW468" s="51"/>
      <c r="AX468" s="51"/>
      <c r="AY468" s="51"/>
      <c r="AZ468" s="51"/>
    </row>
    <row r="469" spans="1:52" s="158" customFormat="1" ht="15" customHeight="1" x14ac:dyDescent="0.3">
      <c r="A469" s="19"/>
      <c r="B469" s="182"/>
      <c r="C469" s="183">
        <f t="shared" si="67"/>
        <v>45.800000000000381</v>
      </c>
      <c r="D469" s="202">
        <f>15+[1]!STEPLOAD(5)</f>
        <v>20</v>
      </c>
      <c r="E469" s="183">
        <f t="shared" si="69"/>
        <v>40.794125006722169</v>
      </c>
      <c r="F469" s="183">
        <f t="shared" si="70"/>
        <v>0.5</v>
      </c>
      <c r="G469" s="183">
        <f>5</f>
        <v>5</v>
      </c>
      <c r="H469" s="183">
        <f t="shared" si="68"/>
        <v>48.369442120299837</v>
      </c>
      <c r="I469" s="183">
        <f t="shared" si="71"/>
        <v>0.9</v>
      </c>
      <c r="J469" s="183">
        <f>1</f>
        <v>1</v>
      </c>
      <c r="K469" s="183">
        <f t="shared" si="72"/>
        <v>4.1870000000000003</v>
      </c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68"/>
      <c r="AD469" s="19"/>
      <c r="AE469" s="184"/>
      <c r="AF469" s="183">
        <f t="shared" si="73"/>
        <v>-1.3342741889132981E-7</v>
      </c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68"/>
      <c r="AQ469" s="168"/>
      <c r="AR469" s="182"/>
      <c r="AS469" s="183">
        <f t="shared" si="65"/>
        <v>-3.3511959429688433E-9</v>
      </c>
      <c r="AT469" s="183">
        <f>[1]!LIM(AT468+Mode*r0*((1+IntegrationStep/2/Ti+Td/IntegrationStep)*AS469-(1-IntegrationStep/2/Ti+2*Td/IntegrationStep)*AS468+Td/IntegrationStep*AS467))</f>
        <v>0.40307868433583199</v>
      </c>
      <c r="AU469" s="183">
        <f t="shared" si="66"/>
        <v>40.794124671602574</v>
      </c>
      <c r="AW469" s="51"/>
      <c r="AX469" s="51"/>
      <c r="AY469" s="51"/>
      <c r="AZ469" s="51"/>
    </row>
    <row r="470" spans="1:52" s="158" customFormat="1" ht="15" customHeight="1" x14ac:dyDescent="0.3">
      <c r="A470" s="19"/>
      <c r="B470" s="182"/>
      <c r="C470" s="183">
        <f t="shared" si="67"/>
        <v>45.900000000000382</v>
      </c>
      <c r="D470" s="202">
        <f>15+[1]!STEPLOAD(5)</f>
        <v>20</v>
      </c>
      <c r="E470" s="183">
        <f t="shared" si="69"/>
        <v>40.794124993379427</v>
      </c>
      <c r="F470" s="183">
        <f t="shared" si="70"/>
        <v>0.5</v>
      </c>
      <c r="G470" s="183">
        <f>5</f>
        <v>5</v>
      </c>
      <c r="H470" s="183">
        <f t="shared" si="68"/>
        <v>48.369442212667494</v>
      </c>
      <c r="I470" s="183">
        <f t="shared" si="71"/>
        <v>0.9</v>
      </c>
      <c r="J470" s="183">
        <f>1</f>
        <v>1</v>
      </c>
      <c r="K470" s="183">
        <f t="shared" si="72"/>
        <v>4.1870000000000003</v>
      </c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68"/>
      <c r="AD470" s="19"/>
      <c r="AE470" s="184"/>
      <c r="AF470" s="183">
        <f t="shared" si="73"/>
        <v>-1.2812223948444057E-7</v>
      </c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68"/>
      <c r="AQ470" s="168"/>
      <c r="AR470" s="182"/>
      <c r="AS470" s="183">
        <f t="shared" si="65"/>
        <v>-3.2177685227452455E-9</v>
      </c>
      <c r="AT470" s="183">
        <f>[1]!LIM(AT469+Mode*r0*((1+IntegrationStep/2/Ti+Td/IntegrationStep)*AS470-(1-IntegrationStep/2/Ti+2*Td/IntegrationStep)*AS469+Td/IntegrationStep*AS468))</f>
        <v>0.40307868510556244</v>
      </c>
      <c r="AU470" s="183">
        <f t="shared" si="66"/>
        <v>40.794124671602574</v>
      </c>
      <c r="AW470" s="51"/>
      <c r="AX470" s="51"/>
      <c r="AY470" s="51"/>
      <c r="AZ470" s="51"/>
    </row>
    <row r="471" spans="1:52" s="158" customFormat="1" ht="15" customHeight="1" x14ac:dyDescent="0.3">
      <c r="A471" s="19"/>
      <c r="B471" s="182"/>
      <c r="C471" s="183">
        <f t="shared" si="67"/>
        <v>46.000000000000384</v>
      </c>
      <c r="D471" s="202">
        <f>15+[1]!STEPLOAD(5)</f>
        <v>20</v>
      </c>
      <c r="E471" s="183">
        <f t="shared" si="69"/>
        <v>40.794124980567204</v>
      </c>
      <c r="F471" s="183">
        <f t="shared" si="70"/>
        <v>0.5</v>
      </c>
      <c r="G471" s="183">
        <f>5</f>
        <v>5</v>
      </c>
      <c r="H471" s="183">
        <f t="shared" si="68"/>
        <v>48.369442301370661</v>
      </c>
      <c r="I471" s="183">
        <f t="shared" si="71"/>
        <v>0.9</v>
      </c>
      <c r="J471" s="183">
        <f>1</f>
        <v>1</v>
      </c>
      <c r="K471" s="183">
        <f t="shared" si="72"/>
        <v>4.1870000000000003</v>
      </c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68"/>
      <c r="AD471" s="19"/>
      <c r="AE471" s="184"/>
      <c r="AF471" s="183">
        <f t="shared" si="73"/>
        <v>-1.2302764940130828E-7</v>
      </c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68"/>
      <c r="AQ471" s="168"/>
      <c r="AR471" s="182"/>
      <c r="AS471" s="183">
        <f t="shared" si="65"/>
        <v>-3.0896462988039275E-9</v>
      </c>
      <c r="AT471" s="183">
        <f>[1]!LIM(AT470+Mode*r0*((1+IntegrationStep/2/Ti+Td/IntegrationStep)*AS471-(1-IntegrationStep/2/Ti+2*Td/IntegrationStep)*AS470+Td/IntegrationStep*AS469))</f>
        <v>0.40307868584475554</v>
      </c>
      <c r="AU471" s="183">
        <f t="shared" si="66"/>
        <v>40.794124671602574</v>
      </c>
      <c r="AW471" s="51"/>
      <c r="AX471" s="51"/>
      <c r="AY471" s="51"/>
      <c r="AZ471" s="51"/>
    </row>
    <row r="472" spans="1:52" s="158" customFormat="1" ht="15" customHeight="1" x14ac:dyDescent="0.3">
      <c r="A472" s="19"/>
      <c r="B472" s="182"/>
      <c r="C472" s="183">
        <f t="shared" si="67"/>
        <v>46.100000000000385</v>
      </c>
      <c r="D472" s="202">
        <f>15+[1]!STEPLOAD(5)</f>
        <v>20</v>
      </c>
      <c r="E472" s="183">
        <f t="shared" si="69"/>
        <v>40.794124968264441</v>
      </c>
      <c r="F472" s="183">
        <f t="shared" si="70"/>
        <v>0.5</v>
      </c>
      <c r="G472" s="183">
        <f>5</f>
        <v>5</v>
      </c>
      <c r="H472" s="183">
        <f t="shared" si="68"/>
        <v>48.369442386554447</v>
      </c>
      <c r="I472" s="183">
        <f t="shared" si="71"/>
        <v>0.9</v>
      </c>
      <c r="J472" s="183">
        <f>1</f>
        <v>1</v>
      </c>
      <c r="K472" s="183">
        <f t="shared" si="72"/>
        <v>4.1870000000000003</v>
      </c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68"/>
      <c r="AD472" s="19"/>
      <c r="AE472" s="184"/>
      <c r="AF472" s="183">
        <f t="shared" si="73"/>
        <v>-1.1813530464976907E-7</v>
      </c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68"/>
      <c r="AQ472" s="168"/>
      <c r="AR472" s="182"/>
      <c r="AS472" s="183">
        <f t="shared" si="65"/>
        <v>-2.9666186662780093E-9</v>
      </c>
      <c r="AT472" s="183">
        <f>[1]!LIM(AT471+Mode*r0*((1+IntegrationStep/2/Ti+Td/IntegrationStep)*AS472-(1-IntegrationStep/2/Ti+2*Td/IntegrationStep)*AS471+Td/IntegrationStep*AS470))</f>
        <v>0.40307868655462037</v>
      </c>
      <c r="AU472" s="183">
        <f t="shared" si="66"/>
        <v>40.794124671602574</v>
      </c>
      <c r="AW472" s="51"/>
      <c r="AX472" s="51"/>
      <c r="AY472" s="51"/>
      <c r="AZ472" s="51"/>
    </row>
    <row r="473" spans="1:52" s="158" customFormat="1" ht="15" customHeight="1" x14ac:dyDescent="0.3">
      <c r="A473" s="19"/>
      <c r="B473" s="182"/>
      <c r="C473" s="183">
        <f t="shared" si="67"/>
        <v>46.200000000000387</v>
      </c>
      <c r="D473" s="202">
        <f>15+[1]!STEPLOAD(5)</f>
        <v>20</v>
      </c>
      <c r="E473" s="183">
        <f t="shared" si="69"/>
        <v>40.794124956450908</v>
      </c>
      <c r="F473" s="183">
        <f t="shared" si="70"/>
        <v>0.5</v>
      </c>
      <c r="G473" s="183">
        <f>5</f>
        <v>5</v>
      </c>
      <c r="H473" s="183">
        <f t="shared" si="68"/>
        <v>48.369442468358251</v>
      </c>
      <c r="I473" s="183">
        <f t="shared" si="71"/>
        <v>0.9</v>
      </c>
      <c r="J473" s="183">
        <f>1</f>
        <v>1</v>
      </c>
      <c r="K473" s="183">
        <f t="shared" si="72"/>
        <v>4.1870000000000003</v>
      </c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68"/>
      <c r="AD473" s="19"/>
      <c r="AE473" s="184"/>
      <c r="AF473" s="183">
        <f t="shared" si="73"/>
        <v>-1.1343718941958514E-7</v>
      </c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68"/>
      <c r="AQ473" s="168"/>
      <c r="AR473" s="182"/>
      <c r="AS473" s="183">
        <f t="shared" si="65"/>
        <v>-2.84848333365062E-9</v>
      </c>
      <c r="AT473" s="183">
        <f>[1]!LIM(AT472+Mode*r0*((1+IntegrationStep/2/Ti+Td/IntegrationStep)*AS473-(1-IntegrationStep/2/Ti+2*Td/IntegrationStep)*AS472+Td/IntegrationStep*AS471))</f>
        <v>0.40307868723631873</v>
      </c>
      <c r="AU473" s="183">
        <f t="shared" si="66"/>
        <v>40.794124671602574</v>
      </c>
      <c r="AW473" s="51"/>
      <c r="AX473" s="51"/>
      <c r="AY473" s="51"/>
      <c r="AZ473" s="51"/>
    </row>
    <row r="474" spans="1:52" s="158" customFormat="1" ht="15" customHeight="1" x14ac:dyDescent="0.3">
      <c r="A474" s="19"/>
      <c r="B474" s="182"/>
      <c r="C474" s="183">
        <f t="shared" si="67"/>
        <v>46.300000000000388</v>
      </c>
      <c r="D474" s="202">
        <f>15+[1]!STEPLOAD(5)</f>
        <v>20</v>
      </c>
      <c r="E474" s="183">
        <f t="shared" si="69"/>
        <v>40.794124945107185</v>
      </c>
      <c r="F474" s="183">
        <f t="shared" si="70"/>
        <v>0.5</v>
      </c>
      <c r="G474" s="183">
        <f>5</f>
        <v>5</v>
      </c>
      <c r="H474" s="183">
        <f t="shared" si="68"/>
        <v>48.369442546915842</v>
      </c>
      <c r="I474" s="183">
        <f t="shared" si="71"/>
        <v>0.9</v>
      </c>
      <c r="J474" s="183">
        <f>1</f>
        <v>1</v>
      </c>
      <c r="K474" s="183">
        <f t="shared" si="72"/>
        <v>4.1870000000000003</v>
      </c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68"/>
      <c r="AD474" s="19"/>
      <c r="AE474" s="184"/>
      <c r="AF474" s="183">
        <f t="shared" si="73"/>
        <v>-1.0892560986519584E-7</v>
      </c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68"/>
      <c r="AQ474" s="168"/>
      <c r="AR474" s="182"/>
      <c r="AS474" s="183">
        <f t="shared" si="65"/>
        <v>-2.7350461095920765E-9</v>
      </c>
      <c r="AT474" s="183">
        <f>[1]!LIM(AT473+Mode*r0*((1+IntegrationStep/2/Ti+Td/IntegrationStep)*AS474-(1-IntegrationStep/2/Ti+2*Td/IntegrationStep)*AS473+Td/IntegrationStep*AS472))</f>
        <v>0.40307868789096535</v>
      </c>
      <c r="AU474" s="183">
        <f t="shared" si="66"/>
        <v>40.794124671602574</v>
      </c>
      <c r="AW474" s="51"/>
      <c r="AX474" s="51"/>
      <c r="AY474" s="51"/>
      <c r="AZ474" s="51"/>
    </row>
    <row r="475" spans="1:52" s="158" customFormat="1" ht="15" customHeight="1" x14ac:dyDescent="0.3">
      <c r="A475" s="19"/>
      <c r="B475" s="182"/>
      <c r="C475" s="183">
        <f t="shared" si="67"/>
        <v>46.400000000000389</v>
      </c>
      <c r="D475" s="202">
        <f>15+[1]!STEPLOAD(5)</f>
        <v>20</v>
      </c>
      <c r="E475" s="183">
        <f t="shared" si="69"/>
        <v>40.794124934214622</v>
      </c>
      <c r="F475" s="183">
        <f t="shared" si="70"/>
        <v>0.5</v>
      </c>
      <c r="G475" s="183">
        <f>5</f>
        <v>5</v>
      </c>
      <c r="H475" s="183">
        <f t="shared" si="68"/>
        <v>48.369442622355734</v>
      </c>
      <c r="I475" s="183">
        <f t="shared" si="71"/>
        <v>0.9</v>
      </c>
      <c r="J475" s="183">
        <f>1</f>
        <v>1</v>
      </c>
      <c r="K475" s="183">
        <f t="shared" si="72"/>
        <v>4.1870000000000003</v>
      </c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68"/>
      <c r="AD475" s="19"/>
      <c r="AE475" s="184"/>
      <c r="AF475" s="183">
        <f t="shared" si="73"/>
        <v>-1.0459317634214926E-7</v>
      </c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68"/>
      <c r="AQ475" s="168"/>
      <c r="AR475" s="182"/>
      <c r="AS475" s="183">
        <f t="shared" si="65"/>
        <v>-2.6261204766342415E-9</v>
      </c>
      <c r="AT475" s="183">
        <f>[1]!LIM(AT474+Mode*r0*((1+IntegrationStep/2/Ti+Td/IntegrationStep)*AS475-(1-IntegrationStep/2/Ti+2*Td/IntegrationStep)*AS474+Td/IntegrationStep*AS473))</f>
        <v>0.40307868851963113</v>
      </c>
      <c r="AU475" s="183">
        <f t="shared" si="66"/>
        <v>40.794124671602574</v>
      </c>
      <c r="AW475" s="51"/>
      <c r="AX475" s="51"/>
      <c r="AY475" s="51"/>
      <c r="AZ475" s="51"/>
    </row>
    <row r="476" spans="1:52" s="158" customFormat="1" ht="15" customHeight="1" x14ac:dyDescent="0.3">
      <c r="A476" s="19"/>
      <c r="B476" s="182"/>
      <c r="C476" s="183">
        <f t="shared" si="67"/>
        <v>46.500000000000391</v>
      </c>
      <c r="D476" s="202">
        <f>15+[1]!STEPLOAD(5)</f>
        <v>20</v>
      </c>
      <c r="E476" s="183">
        <f t="shared" si="69"/>
        <v>40.794124923755305</v>
      </c>
      <c r="F476" s="183">
        <f t="shared" si="70"/>
        <v>0.5</v>
      </c>
      <c r="G476" s="183">
        <f>5</f>
        <v>5</v>
      </c>
      <c r="H476" s="183">
        <f t="shared" si="68"/>
        <v>48.369442694801364</v>
      </c>
      <c r="I476" s="183">
        <f t="shared" si="71"/>
        <v>0.9</v>
      </c>
      <c r="J476" s="183">
        <f>1</f>
        <v>1</v>
      </c>
      <c r="K476" s="183">
        <f t="shared" si="72"/>
        <v>4.1870000000000003</v>
      </c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68"/>
      <c r="AD476" s="19"/>
      <c r="AE476" s="184"/>
      <c r="AF476" s="183">
        <f t="shared" si="73"/>
        <v>-1.0043279230487201E-7</v>
      </c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68"/>
      <c r="AQ476" s="168"/>
      <c r="AR476" s="182"/>
      <c r="AS476" s="183">
        <f t="shared" si="65"/>
        <v>-2.5215273069534304E-9</v>
      </c>
      <c r="AT476" s="183">
        <f>[1]!LIM(AT475+Mode*r0*((1+IntegrationStep/2/Ti+Td/IntegrationStep)*AS476-(1-IntegrationStep/2/Ti+2*Td/IntegrationStep)*AS475+Td/IntegrationStep*AS474))</f>
        <v>0.40307868912334471</v>
      </c>
      <c r="AU476" s="183">
        <f t="shared" si="66"/>
        <v>40.794124671602574</v>
      </c>
      <c r="AW476" s="51"/>
      <c r="AX476" s="51"/>
      <c r="AY476" s="51"/>
      <c r="AZ476" s="51"/>
    </row>
    <row r="477" spans="1:52" s="158" customFormat="1" ht="15" customHeight="1" x14ac:dyDescent="0.3">
      <c r="A477" s="19"/>
      <c r="B477" s="182"/>
      <c r="C477" s="183">
        <f t="shared" si="67"/>
        <v>46.600000000000392</v>
      </c>
      <c r="D477" s="202">
        <f>15+[1]!STEPLOAD(5)</f>
        <v>20</v>
      </c>
      <c r="E477" s="183">
        <f t="shared" si="69"/>
        <v>40.794124913712025</v>
      </c>
      <c r="F477" s="183">
        <f t="shared" si="70"/>
        <v>0.5</v>
      </c>
      <c r="G477" s="183">
        <f>5</f>
        <v>5</v>
      </c>
      <c r="H477" s="183">
        <f t="shared" si="68"/>
        <v>48.369442764371414</v>
      </c>
      <c r="I477" s="183">
        <f t="shared" si="71"/>
        <v>0.9</v>
      </c>
      <c r="J477" s="183">
        <f>1</f>
        <v>1</v>
      </c>
      <c r="K477" s="183">
        <f t="shared" si="72"/>
        <v>4.1870000000000003</v>
      </c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68"/>
      <c r="AD477" s="19"/>
      <c r="AE477" s="184"/>
      <c r="AF477" s="183">
        <f t="shared" si="73"/>
        <v>-9.6437632990387101E-8</v>
      </c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68"/>
      <c r="AQ477" s="168"/>
      <c r="AR477" s="182"/>
      <c r="AS477" s="183">
        <f t="shared" si="65"/>
        <v>-2.421094507099042E-9</v>
      </c>
      <c r="AT477" s="183">
        <f>[1]!LIM(AT476+Mode*r0*((1+IntegrationStep/2/Ti+Td/IntegrationStep)*AS477-(1-IntegrationStep/2/Ti+2*Td/IntegrationStep)*AS476+Td/IntegrationStep*AS475))</f>
        <v>0.40307868970309513</v>
      </c>
      <c r="AU477" s="183">
        <f t="shared" si="66"/>
        <v>40.794124671602574</v>
      </c>
      <c r="AW477" s="51"/>
      <c r="AX477" s="51"/>
      <c r="AY477" s="51"/>
      <c r="AZ477" s="51"/>
    </row>
    <row r="478" spans="1:52" s="158" customFormat="1" ht="15" customHeight="1" x14ac:dyDescent="0.3">
      <c r="A478" s="19"/>
      <c r="B478" s="182"/>
      <c r="C478" s="183">
        <f t="shared" si="67"/>
        <v>46.700000000000394</v>
      </c>
      <c r="D478" s="202">
        <f>15+[1]!STEPLOAD(5)</f>
        <v>20</v>
      </c>
      <c r="E478" s="183">
        <f t="shared" si="69"/>
        <v>40.794124904068262</v>
      </c>
      <c r="F478" s="183">
        <f t="shared" si="70"/>
        <v>0.5</v>
      </c>
      <c r="G478" s="183">
        <f>5</f>
        <v>5</v>
      </c>
      <c r="H478" s="183">
        <f t="shared" si="68"/>
        <v>48.369442831179747</v>
      </c>
      <c r="I478" s="183">
        <f t="shared" si="71"/>
        <v>0.9</v>
      </c>
      <c r="J478" s="183">
        <f>1</f>
        <v>1</v>
      </c>
      <c r="K478" s="183">
        <f t="shared" si="72"/>
        <v>4.1870000000000003</v>
      </c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68"/>
      <c r="AD478" s="19"/>
      <c r="AE478" s="184"/>
      <c r="AF478" s="183">
        <f t="shared" si="73"/>
        <v>-9.2601152967830558E-8</v>
      </c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68"/>
      <c r="AQ478" s="168"/>
      <c r="AR478" s="182"/>
      <c r="AS478" s="183">
        <f t="shared" si="65"/>
        <v>-2.3246568758850117E-9</v>
      </c>
      <c r="AT478" s="183">
        <f>[1]!LIM(AT477+Mode*r0*((1+IntegrationStep/2/Ti+Td/IntegrationStep)*AS478-(1-IntegrationStep/2/Ti+2*Td/IntegrationStep)*AS477+Td/IntegrationStep*AS476))</f>
        <v>0.40307869025983123</v>
      </c>
      <c r="AU478" s="183">
        <f t="shared" si="66"/>
        <v>40.794124671602574</v>
      </c>
      <c r="AW478" s="51"/>
      <c r="AX478" s="51"/>
      <c r="AY478" s="51"/>
      <c r="AZ478" s="51"/>
    </row>
    <row r="479" spans="1:52" s="158" customFormat="1" ht="15" customHeight="1" x14ac:dyDescent="0.3">
      <c r="A479" s="19"/>
      <c r="B479" s="182"/>
      <c r="C479" s="183">
        <f t="shared" si="67"/>
        <v>46.800000000000395</v>
      </c>
      <c r="D479" s="202">
        <f>15+[1]!STEPLOAD(5)</f>
        <v>20</v>
      </c>
      <c r="E479" s="183">
        <f t="shared" si="69"/>
        <v>40.794124894808149</v>
      </c>
      <c r="F479" s="183">
        <f t="shared" si="70"/>
        <v>0.5</v>
      </c>
      <c r="G479" s="183">
        <f>5</f>
        <v>5</v>
      </c>
      <c r="H479" s="183">
        <f t="shared" si="68"/>
        <v>48.369442895335744</v>
      </c>
      <c r="I479" s="183">
        <f t="shared" si="71"/>
        <v>0.9</v>
      </c>
      <c r="J479" s="183">
        <f>1</f>
        <v>1</v>
      </c>
      <c r="K479" s="183">
        <f t="shared" si="72"/>
        <v>4.1870000000000003</v>
      </c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68"/>
      <c r="AD479" s="19"/>
      <c r="AE479" s="184"/>
      <c r="AF479" s="183">
        <f t="shared" si="73"/>
        <v>-8.8917062157634064E-8</v>
      </c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68"/>
      <c r="AQ479" s="168"/>
      <c r="AR479" s="182"/>
      <c r="AS479" s="183">
        <f t="shared" si="65"/>
        <v>-2.2320557491184444E-9</v>
      </c>
      <c r="AT479" s="183">
        <f>[1]!LIM(AT478+Mode*r0*((1+IntegrationStep/2/Ti+Td/IntegrationStep)*AS479-(1-IntegrationStep/2/Ti+2*Td/IntegrationStep)*AS478+Td/IntegrationStep*AS477))</f>
        <v>0.40307869079446451</v>
      </c>
      <c r="AU479" s="183">
        <f t="shared" si="66"/>
        <v>40.794124671602574</v>
      </c>
      <c r="AW479" s="51"/>
      <c r="AX479" s="51"/>
      <c r="AY479" s="51"/>
      <c r="AZ479" s="51"/>
    </row>
    <row r="480" spans="1:52" s="158" customFormat="1" ht="15" customHeight="1" x14ac:dyDescent="0.3">
      <c r="A480" s="19"/>
      <c r="B480" s="182"/>
      <c r="C480" s="183">
        <f t="shared" si="67"/>
        <v>46.900000000000396</v>
      </c>
      <c r="D480" s="202">
        <f>15+[1]!STEPLOAD(5)</f>
        <v>20</v>
      </c>
      <c r="E480" s="183">
        <f t="shared" si="69"/>
        <v>40.794124885916446</v>
      </c>
      <c r="F480" s="183">
        <f t="shared" si="70"/>
        <v>0.5</v>
      </c>
      <c r="G480" s="183">
        <f>5</f>
        <v>5</v>
      </c>
      <c r="H480" s="183">
        <f t="shared" si="68"/>
        <v>48.369442956944525</v>
      </c>
      <c r="I480" s="183">
        <f t="shared" si="71"/>
        <v>0.9</v>
      </c>
      <c r="J480" s="183">
        <f>1</f>
        <v>1</v>
      </c>
      <c r="K480" s="183">
        <f t="shared" si="72"/>
        <v>4.1870000000000003</v>
      </c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68"/>
      <c r="AD480" s="19"/>
      <c r="AE480" s="184"/>
      <c r="AF480" s="183">
        <f t="shared" si="73"/>
        <v>-8.5379317393829979E-8</v>
      </c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68"/>
      <c r="AQ480" s="168"/>
      <c r="AR480" s="182"/>
      <c r="AS480" s="183">
        <f t="shared" si="65"/>
        <v>-2.14313871538252E-9</v>
      </c>
      <c r="AT480" s="183">
        <f>[1]!LIM(AT479+Mode*r0*((1+IntegrationStep/2/Ti+Td/IntegrationStep)*AS480-(1-IntegrationStep/2/Ti+2*Td/IntegrationStep)*AS479+Td/IntegrationStep*AS478))</f>
        <v>0.40307869130787105</v>
      </c>
      <c r="AU480" s="183">
        <f t="shared" si="66"/>
        <v>40.794124671602574</v>
      </c>
      <c r="AW480" s="51"/>
      <c r="AX480" s="51"/>
      <c r="AY480" s="51"/>
      <c r="AZ480" s="51"/>
    </row>
    <row r="481" spans="1:52" s="158" customFormat="1" ht="15" customHeight="1" x14ac:dyDescent="0.3">
      <c r="A481" s="19"/>
      <c r="B481" s="182"/>
      <c r="C481" s="183">
        <f t="shared" si="67"/>
        <v>47.000000000000398</v>
      </c>
      <c r="D481" s="202">
        <f>15+[1]!STEPLOAD(5)</f>
        <v>20</v>
      </c>
      <c r="E481" s="183">
        <f t="shared" si="69"/>
        <v>40.794124877378515</v>
      </c>
      <c r="F481" s="183">
        <f t="shared" si="70"/>
        <v>0.5</v>
      </c>
      <c r="G481" s="183">
        <f>5</f>
        <v>5</v>
      </c>
      <c r="H481" s="183">
        <f t="shared" si="68"/>
        <v>48.369443016107084</v>
      </c>
      <c r="I481" s="183">
        <f t="shared" si="71"/>
        <v>0.9</v>
      </c>
      <c r="J481" s="183">
        <f>1</f>
        <v>1</v>
      </c>
      <c r="K481" s="183">
        <f t="shared" si="72"/>
        <v>4.1870000000000003</v>
      </c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68"/>
      <c r="AD481" s="19"/>
      <c r="AE481" s="184"/>
      <c r="AF481" s="183">
        <f t="shared" si="73"/>
        <v>-8.1982113542267143E-8</v>
      </c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68"/>
      <c r="AQ481" s="168"/>
      <c r="AR481" s="182"/>
      <c r="AS481" s="183">
        <f t="shared" si="65"/>
        <v>-2.0577594028736713E-9</v>
      </c>
      <c r="AT481" s="183">
        <f>[1]!LIM(AT480+Mode*r0*((1+IntegrationStep/2/Ti+Td/IntegrationStep)*AS481-(1-IntegrationStep/2/Ti+2*Td/IntegrationStep)*AS480+Td/IntegrationStep*AS479))</f>
        <v>0.40307869180089234</v>
      </c>
      <c r="AU481" s="183">
        <f t="shared" si="66"/>
        <v>40.794124671602574</v>
      </c>
      <c r="AW481" s="51"/>
      <c r="AX481" s="51"/>
      <c r="AY481" s="51"/>
      <c r="AZ481" s="51"/>
    </row>
    <row r="482" spans="1:52" s="158" customFormat="1" ht="15" customHeight="1" x14ac:dyDescent="0.3">
      <c r="A482" s="19"/>
      <c r="B482" s="182"/>
      <c r="C482" s="183">
        <f t="shared" si="67"/>
        <v>47.100000000000399</v>
      </c>
      <c r="D482" s="202">
        <f>15+[1]!STEPLOAD(5)</f>
        <v>20</v>
      </c>
      <c r="E482" s="183">
        <f t="shared" si="69"/>
        <v>40.794124869180301</v>
      </c>
      <c r="F482" s="183">
        <f t="shared" si="70"/>
        <v>0.5</v>
      </c>
      <c r="G482" s="183">
        <f>5</f>
        <v>5</v>
      </c>
      <c r="H482" s="183">
        <f t="shared" si="68"/>
        <v>48.369443072920355</v>
      </c>
      <c r="I482" s="183">
        <f t="shared" si="71"/>
        <v>0.9</v>
      </c>
      <c r="J482" s="183">
        <f>1</f>
        <v>1</v>
      </c>
      <c r="K482" s="183">
        <f t="shared" si="72"/>
        <v>4.1870000000000003</v>
      </c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68"/>
      <c r="AD482" s="19"/>
      <c r="AE482" s="184"/>
      <c r="AF482" s="183">
        <f t="shared" si="73"/>
        <v>-7.8719878171540358E-8</v>
      </c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68"/>
      <c r="AQ482" s="168"/>
      <c r="AR482" s="182"/>
      <c r="AS482" s="183">
        <f t="shared" si="65"/>
        <v>-1.9757772662387651E-9</v>
      </c>
      <c r="AT482" s="183">
        <f>[1]!LIM(AT481+Mode*r0*((1+IntegrationStep/2/Ti+Td/IntegrationStep)*AS482-(1-IntegrationStep/2/Ti+2*Td/IntegrationStep)*AS481+Td/IntegrationStep*AS480))</f>
        <v>0.40307869227433629</v>
      </c>
      <c r="AU482" s="183">
        <f t="shared" si="66"/>
        <v>40.794124671602574</v>
      </c>
      <c r="AW482" s="51"/>
      <c r="AX482" s="51"/>
      <c r="AY482" s="51"/>
      <c r="AZ482" s="51"/>
    </row>
    <row r="483" spans="1:52" s="158" customFormat="1" ht="15" customHeight="1" x14ac:dyDescent="0.3">
      <c r="A483" s="19"/>
      <c r="B483" s="182"/>
      <c r="C483" s="183">
        <f t="shared" si="67"/>
        <v>47.200000000000401</v>
      </c>
      <c r="D483" s="202">
        <f>15+[1]!STEPLOAD(5)</f>
        <v>20</v>
      </c>
      <c r="E483" s="183">
        <f t="shared" si="69"/>
        <v>40.794124861308312</v>
      </c>
      <c r="F483" s="183">
        <f t="shared" si="70"/>
        <v>0.5</v>
      </c>
      <c r="G483" s="183">
        <f>5</f>
        <v>5</v>
      </c>
      <c r="H483" s="183">
        <f t="shared" si="68"/>
        <v>48.369443127477382</v>
      </c>
      <c r="I483" s="183">
        <f t="shared" si="71"/>
        <v>0.9</v>
      </c>
      <c r="J483" s="183">
        <f>1</f>
        <v>1</v>
      </c>
      <c r="K483" s="183">
        <f t="shared" si="72"/>
        <v>4.1870000000000003</v>
      </c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68"/>
      <c r="AD483" s="19"/>
      <c r="AE483" s="184"/>
      <c r="AF483" s="183">
        <f t="shared" si="73"/>
        <v>-7.5587261338938561E-8</v>
      </c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68"/>
      <c r="AQ483" s="168"/>
      <c r="AR483" s="182"/>
      <c r="AS483" s="183">
        <f t="shared" si="65"/>
        <v>-1.897057373412281E-9</v>
      </c>
      <c r="AT483" s="183">
        <f>[1]!LIM(AT482+Mode*r0*((1+IntegrationStep/2/Ti+Td/IntegrationStep)*AS483-(1-IntegrationStep/2/Ti+2*Td/IntegrationStep)*AS482+Td/IntegrationStep*AS481))</f>
        <v>0.40307869272897817</v>
      </c>
      <c r="AU483" s="183">
        <f t="shared" si="66"/>
        <v>40.794124671602574</v>
      </c>
      <c r="AW483" s="51"/>
      <c r="AX483" s="51"/>
      <c r="AY483" s="51"/>
      <c r="AZ483" s="51"/>
    </row>
    <row r="484" spans="1:52" s="158" customFormat="1" ht="15" customHeight="1" x14ac:dyDescent="0.3">
      <c r="A484" s="19"/>
      <c r="B484" s="182"/>
      <c r="C484" s="183">
        <f t="shared" si="67"/>
        <v>47.300000000000402</v>
      </c>
      <c r="D484" s="202">
        <f>15+[1]!STEPLOAD(5)</f>
        <v>20</v>
      </c>
      <c r="E484" s="183">
        <f t="shared" si="69"/>
        <v>40.794124853749587</v>
      </c>
      <c r="F484" s="183">
        <f t="shared" si="70"/>
        <v>0.5</v>
      </c>
      <c r="G484" s="183">
        <f>5</f>
        <v>5</v>
      </c>
      <c r="H484" s="183">
        <f t="shared" si="68"/>
        <v>48.369443179867567</v>
      </c>
      <c r="I484" s="183">
        <f t="shared" si="71"/>
        <v>0.9</v>
      </c>
      <c r="J484" s="183">
        <f>1</f>
        <v>1</v>
      </c>
      <c r="K484" s="183">
        <f t="shared" si="72"/>
        <v>4.1870000000000003</v>
      </c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68"/>
      <c r="AD484" s="19"/>
      <c r="AE484" s="184"/>
      <c r="AF484" s="183">
        <f t="shared" si="73"/>
        <v>-7.2579124044125365E-8</v>
      </c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68"/>
      <c r="AQ484" s="168"/>
      <c r="AR484" s="182"/>
      <c r="AS484" s="183">
        <f t="shared" si="65"/>
        <v>-1.8214701213992157E-9</v>
      </c>
      <c r="AT484" s="183">
        <f>[1]!LIM(AT483+Mode*r0*((1+IntegrationStep/2/Ti+Td/IntegrationStep)*AS484-(1-IntegrationStep/2/Ti+2*Td/IntegrationStep)*AS483+Td/IntegrationStep*AS482))</f>
        <v>0.40307869316556305</v>
      </c>
      <c r="AU484" s="183">
        <f t="shared" si="66"/>
        <v>40.794124671602574</v>
      </c>
      <c r="AW484" s="51"/>
      <c r="AX484" s="51"/>
      <c r="AY484" s="51"/>
      <c r="AZ484" s="51"/>
    </row>
    <row r="485" spans="1:52" s="158" customFormat="1" ht="15" customHeight="1" x14ac:dyDescent="0.3">
      <c r="A485" s="19"/>
      <c r="B485" s="182"/>
      <c r="C485" s="183">
        <f t="shared" si="67"/>
        <v>47.400000000000404</v>
      </c>
      <c r="D485" s="202">
        <f>15+[1]!STEPLOAD(5)</f>
        <v>20</v>
      </c>
      <c r="E485" s="183">
        <f t="shared" si="69"/>
        <v>40.794124846491677</v>
      </c>
      <c r="F485" s="183">
        <f t="shared" si="70"/>
        <v>0.5</v>
      </c>
      <c r="G485" s="183">
        <f>5</f>
        <v>5</v>
      </c>
      <c r="H485" s="183">
        <f t="shared" si="68"/>
        <v>48.369443230176813</v>
      </c>
      <c r="I485" s="183">
        <f t="shared" si="71"/>
        <v>0.9</v>
      </c>
      <c r="J485" s="183">
        <f>1</f>
        <v>1</v>
      </c>
      <c r="K485" s="183">
        <f t="shared" si="72"/>
        <v>4.1870000000000003</v>
      </c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68"/>
      <c r="AD485" s="19"/>
      <c r="AE485" s="184"/>
      <c r="AF485" s="183">
        <f t="shared" si="73"/>
        <v>-6.9690528015087239E-8</v>
      </c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68"/>
      <c r="AQ485" s="168"/>
      <c r="AR485" s="182"/>
      <c r="AS485" s="183">
        <f t="shared" si="65"/>
        <v>-1.7488910231122645E-9</v>
      </c>
      <c r="AT485" s="183">
        <f>[1]!LIM(AT484+Mode*r0*((1+IntegrationStep/2/Ti+Td/IntegrationStep)*AS485-(1-IntegrationStep/2/Ti+2*Td/IntegrationStep)*AS484+Td/IntegrationStep*AS483))</f>
        <v>0.4030786935848068</v>
      </c>
      <c r="AU485" s="183">
        <f t="shared" si="66"/>
        <v>40.794124671602574</v>
      </c>
      <c r="AW485" s="51"/>
      <c r="AX485" s="51"/>
      <c r="AY485" s="51"/>
      <c r="AZ485" s="51"/>
    </row>
    <row r="486" spans="1:52" s="158" customFormat="1" ht="15" customHeight="1" x14ac:dyDescent="0.3">
      <c r="A486" s="19"/>
      <c r="B486" s="182"/>
      <c r="C486" s="183">
        <f t="shared" si="67"/>
        <v>47.500000000000405</v>
      </c>
      <c r="D486" s="202">
        <f>15+[1]!STEPLOAD(5)</f>
        <v>20</v>
      </c>
      <c r="E486" s="183">
        <f t="shared" si="69"/>
        <v>40.794124839522624</v>
      </c>
      <c r="F486" s="183">
        <f t="shared" si="70"/>
        <v>0.5</v>
      </c>
      <c r="G486" s="183">
        <f>5</f>
        <v>5</v>
      </c>
      <c r="H486" s="183">
        <f t="shared" si="68"/>
        <v>48.369443278487708</v>
      </c>
      <c r="I486" s="183">
        <f t="shared" si="71"/>
        <v>0.9</v>
      </c>
      <c r="J486" s="183">
        <f>1</f>
        <v>1</v>
      </c>
      <c r="K486" s="183">
        <f t="shared" si="72"/>
        <v>4.1870000000000003</v>
      </c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68"/>
      <c r="AD486" s="19"/>
      <c r="AE486" s="184"/>
      <c r="AF486" s="183">
        <f t="shared" si="73"/>
        <v>-6.6916726826349304E-8</v>
      </c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68"/>
      <c r="AQ486" s="168"/>
      <c r="AR486" s="182"/>
      <c r="AS486" s="183">
        <f t="shared" si="65"/>
        <v>-1.6792004942089988E-9</v>
      </c>
      <c r="AT486" s="183">
        <f>[1]!LIM(AT485+Mode*r0*((1+IntegrationStep/2/Ti+Td/IntegrationStep)*AS486-(1-IntegrationStep/2/Ti+2*Td/IntegrationStep)*AS485+Td/IntegrationStep*AS484))</f>
        <v>0.4030786939873976</v>
      </c>
      <c r="AU486" s="183">
        <f t="shared" si="66"/>
        <v>40.794124671602574</v>
      </c>
      <c r="AW486" s="51"/>
      <c r="AX486" s="51"/>
      <c r="AY486" s="51"/>
      <c r="AZ486" s="51"/>
    </row>
    <row r="487" spans="1:52" s="158" customFormat="1" ht="15" customHeight="1" x14ac:dyDescent="0.3">
      <c r="A487" s="19"/>
      <c r="B487" s="182"/>
      <c r="C487" s="183">
        <f t="shared" si="67"/>
        <v>47.600000000000406</v>
      </c>
      <c r="D487" s="202">
        <f>15+[1]!STEPLOAD(5)</f>
        <v>20</v>
      </c>
      <c r="E487" s="183">
        <f t="shared" si="69"/>
        <v>40.794124832830953</v>
      </c>
      <c r="F487" s="183">
        <f t="shared" si="70"/>
        <v>0.5</v>
      </c>
      <c r="G487" s="183">
        <f>5</f>
        <v>5</v>
      </c>
      <c r="H487" s="183">
        <f t="shared" si="68"/>
        <v>48.369443324879398</v>
      </c>
      <c r="I487" s="183">
        <f t="shared" si="71"/>
        <v>0.9</v>
      </c>
      <c r="J487" s="183">
        <f>1</f>
        <v>1</v>
      </c>
      <c r="K487" s="183">
        <f t="shared" si="72"/>
        <v>4.1870000000000003</v>
      </c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68"/>
      <c r="AD487" s="19"/>
      <c r="AE487" s="184"/>
      <c r="AF487" s="183">
        <f t="shared" si="73"/>
        <v>-6.4253171228045858E-8</v>
      </c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68"/>
      <c r="AQ487" s="168"/>
      <c r="AR487" s="182"/>
      <c r="AS487" s="183">
        <f t="shared" si="65"/>
        <v>-1.6122837820375934E-9</v>
      </c>
      <c r="AT487" s="183">
        <f>[1]!LIM(AT486+Mode*r0*((1+IntegrationStep/2/Ti+Td/IntegrationStep)*AS487-(1-IntegrationStep/2/Ti+2*Td/IntegrationStep)*AS486+Td/IntegrationStep*AS485))</f>
        <v>0.40307869437399496</v>
      </c>
      <c r="AU487" s="183">
        <f t="shared" si="66"/>
        <v>40.794124671602574</v>
      </c>
      <c r="AW487" s="51"/>
      <c r="AX487" s="51"/>
      <c r="AY487" s="51"/>
      <c r="AZ487" s="51"/>
    </row>
    <row r="488" spans="1:52" s="158" customFormat="1" ht="15" customHeight="1" x14ac:dyDescent="0.3">
      <c r="A488" s="19"/>
      <c r="B488" s="182"/>
      <c r="C488" s="183">
        <f t="shared" si="67"/>
        <v>47.700000000000408</v>
      </c>
      <c r="D488" s="202">
        <f>15+[1]!STEPLOAD(5)</f>
        <v>20</v>
      </c>
      <c r="E488" s="183">
        <f t="shared" si="69"/>
        <v>40.794124826405636</v>
      </c>
      <c r="F488" s="183">
        <f t="shared" si="70"/>
        <v>0.5</v>
      </c>
      <c r="G488" s="183">
        <f>5</f>
        <v>5</v>
      </c>
      <c r="H488" s="183">
        <f t="shared" si="68"/>
        <v>48.369443369428033</v>
      </c>
      <c r="I488" s="183">
        <f t="shared" si="71"/>
        <v>0.9</v>
      </c>
      <c r="J488" s="183">
        <f>1</f>
        <v>1</v>
      </c>
      <c r="K488" s="183">
        <f t="shared" si="72"/>
        <v>4.1870000000000003</v>
      </c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68"/>
      <c r="AD488" s="19"/>
      <c r="AE488" s="184"/>
      <c r="AF488" s="183">
        <f t="shared" si="73"/>
        <v>-6.1695484721013827E-8</v>
      </c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68"/>
      <c r="AQ488" s="168"/>
      <c r="AR488" s="182"/>
      <c r="AS488" s="183">
        <f t="shared" si="65"/>
        <v>-1.5480306103654584E-9</v>
      </c>
      <c r="AT488" s="183">
        <f>[1]!LIM(AT487+Mode*r0*((1+IntegrationStep/2/Ti+Td/IntegrationStep)*AS488-(1-IntegrationStep/2/Ti+2*Td/IntegrationStep)*AS487+Td/IntegrationStep*AS486))</f>
        <v>0.40307869474523361</v>
      </c>
      <c r="AU488" s="183">
        <f t="shared" si="66"/>
        <v>40.794124671602574</v>
      </c>
      <c r="AW488" s="51"/>
      <c r="AX488" s="51"/>
      <c r="AY488" s="51"/>
      <c r="AZ488" s="51"/>
    </row>
    <row r="489" spans="1:52" s="158" customFormat="1" ht="15" customHeight="1" x14ac:dyDescent="0.3">
      <c r="A489" s="19"/>
      <c r="B489" s="182"/>
      <c r="C489" s="183">
        <f t="shared" si="67"/>
        <v>47.800000000000409</v>
      </c>
      <c r="D489" s="202">
        <f>15+[1]!STEPLOAD(5)</f>
        <v>20</v>
      </c>
      <c r="E489" s="183">
        <f t="shared" si="69"/>
        <v>40.794124820236085</v>
      </c>
      <c r="F489" s="183">
        <f t="shared" si="70"/>
        <v>0.5</v>
      </c>
      <c r="G489" s="183">
        <f>5</f>
        <v>5</v>
      </c>
      <c r="H489" s="183">
        <f t="shared" si="68"/>
        <v>48.369443412206707</v>
      </c>
      <c r="I489" s="183">
        <f t="shared" si="71"/>
        <v>0.9</v>
      </c>
      <c r="J489" s="183">
        <f>1</f>
        <v>1</v>
      </c>
      <c r="K489" s="183">
        <f t="shared" si="72"/>
        <v>4.1870000000000003</v>
      </c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68"/>
      <c r="AD489" s="19"/>
      <c r="AE489" s="184"/>
      <c r="AF489" s="183">
        <f t="shared" si="73"/>
        <v>-5.923946577723882E-8</v>
      </c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68"/>
      <c r="AQ489" s="168"/>
      <c r="AR489" s="182"/>
      <c r="AS489" s="183">
        <f t="shared" si="65"/>
        <v>-1.4863351083249655E-9</v>
      </c>
      <c r="AT489" s="183">
        <f>[1]!LIM(AT488+Mode*r0*((1+IntegrationStep/2/Ti+Td/IntegrationStep)*AS489-(1-IntegrationStep/2/Ti+2*Td/IntegrationStep)*AS488+Td/IntegrationStep*AS487))</f>
        <v>0.40307869510172256</v>
      </c>
      <c r="AU489" s="183">
        <f t="shared" si="66"/>
        <v>40.794124671602574</v>
      </c>
      <c r="AW489" s="51"/>
      <c r="AX489" s="51"/>
      <c r="AY489" s="51"/>
      <c r="AZ489" s="51"/>
    </row>
    <row r="490" spans="1:52" s="158" customFormat="1" ht="15" customHeight="1" x14ac:dyDescent="0.3">
      <c r="A490" s="19"/>
      <c r="B490" s="182"/>
      <c r="C490" s="183">
        <f t="shared" si="67"/>
        <v>47.900000000000411</v>
      </c>
      <c r="D490" s="202">
        <f>15+[1]!STEPLOAD(5)</f>
        <v>20</v>
      </c>
      <c r="E490" s="183">
        <f t="shared" si="69"/>
        <v>40.794124814312141</v>
      </c>
      <c r="F490" s="183">
        <f t="shared" si="70"/>
        <v>0.5</v>
      </c>
      <c r="G490" s="183">
        <f>5</f>
        <v>5</v>
      </c>
      <c r="H490" s="183">
        <f t="shared" si="68"/>
        <v>48.369443453285506</v>
      </c>
      <c r="I490" s="183">
        <f t="shared" si="71"/>
        <v>0.9</v>
      </c>
      <c r="J490" s="183">
        <f>1</f>
        <v>1</v>
      </c>
      <c r="K490" s="183">
        <f t="shared" si="72"/>
        <v>4.1870000000000003</v>
      </c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68"/>
      <c r="AD490" s="19"/>
      <c r="AE490" s="184"/>
      <c r="AF490" s="183">
        <f t="shared" si="73"/>
        <v>-5.6881084731230658E-8</v>
      </c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68"/>
      <c r="AQ490" s="168"/>
      <c r="AR490" s="182"/>
      <c r="AS490" s="183">
        <f t="shared" si="65"/>
        <v>-1.4270956683049007E-9</v>
      </c>
      <c r="AT490" s="183">
        <f>[1]!LIM(AT489+Mode*r0*((1+IntegrationStep/2/Ti+Td/IntegrationStep)*AS490-(1-IntegrationStep/2/Ti+2*Td/IntegrationStep)*AS489+Td/IntegrationStep*AS488))</f>
        <v>0.4030786954440459</v>
      </c>
      <c r="AU490" s="183">
        <f t="shared" si="66"/>
        <v>40.794124671602574</v>
      </c>
      <c r="AW490" s="51"/>
      <c r="AX490" s="51"/>
      <c r="AY490" s="51"/>
      <c r="AZ490" s="51"/>
    </row>
    <row r="491" spans="1:52" s="158" customFormat="1" ht="15" customHeight="1" x14ac:dyDescent="0.3">
      <c r="A491" s="19"/>
      <c r="B491" s="182"/>
      <c r="C491" s="183">
        <f t="shared" si="67"/>
        <v>48.000000000000412</v>
      </c>
      <c r="D491" s="202">
        <f>15+[1]!STEPLOAD(5)</f>
        <v>20</v>
      </c>
      <c r="E491" s="183">
        <f t="shared" si="69"/>
        <v>40.794124808624034</v>
      </c>
      <c r="F491" s="183">
        <f t="shared" si="70"/>
        <v>0.5</v>
      </c>
      <c r="G491" s="183">
        <f>5</f>
        <v>5</v>
      </c>
      <c r="H491" s="183">
        <f t="shared" si="68"/>
        <v>48.369443492731968</v>
      </c>
      <c r="I491" s="183">
        <f t="shared" si="71"/>
        <v>0.9</v>
      </c>
      <c r="J491" s="183">
        <f>1</f>
        <v>1</v>
      </c>
      <c r="K491" s="183">
        <f t="shared" si="72"/>
        <v>4.1870000000000003</v>
      </c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68"/>
      <c r="AD491" s="19"/>
      <c r="AE491" s="184"/>
      <c r="AF491" s="183">
        <f t="shared" si="73"/>
        <v>-5.46164624637413E-8</v>
      </c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68"/>
      <c r="AQ491" s="168"/>
      <c r="AR491" s="182"/>
      <c r="AS491" s="183">
        <f t="shared" si="65"/>
        <v>-1.3702145906790974E-9</v>
      </c>
      <c r="AT491" s="183">
        <f>[1]!LIM(AT490+Mode*r0*((1+IntegrationStep/2/Ti+Td/IntegrationStep)*AS491-(1-IntegrationStep/2/Ti+2*Td/IntegrationStep)*AS490+Td/IntegrationStep*AS489))</f>
        <v>0.40307869577276639</v>
      </c>
      <c r="AU491" s="183">
        <f t="shared" si="66"/>
        <v>40.794124671602574</v>
      </c>
      <c r="AW491" s="51"/>
      <c r="AX491" s="51"/>
      <c r="AY491" s="51"/>
      <c r="AZ491" s="51"/>
    </row>
    <row r="492" spans="1:52" s="158" customFormat="1" ht="15" customHeight="1" x14ac:dyDescent="0.3">
      <c r="A492" s="19"/>
      <c r="B492" s="182"/>
      <c r="C492" s="183">
        <f t="shared" si="67"/>
        <v>48.100000000000414</v>
      </c>
      <c r="D492" s="202">
        <f>15+[1]!STEPLOAD(5)</f>
        <v>20</v>
      </c>
      <c r="E492" s="183">
        <f t="shared" si="69"/>
        <v>40.79412480316239</v>
      </c>
      <c r="F492" s="183">
        <f t="shared" si="70"/>
        <v>0.5</v>
      </c>
      <c r="G492" s="183">
        <f>5</f>
        <v>5</v>
      </c>
      <c r="H492" s="183">
        <f t="shared" si="68"/>
        <v>48.369443530610766</v>
      </c>
      <c r="I492" s="183">
        <f t="shared" si="71"/>
        <v>0.9</v>
      </c>
      <c r="J492" s="183">
        <f>1</f>
        <v>1</v>
      </c>
      <c r="K492" s="183">
        <f t="shared" si="72"/>
        <v>4.1870000000000003</v>
      </c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68"/>
      <c r="AD492" s="19"/>
      <c r="AE492" s="184"/>
      <c r="AF492" s="183">
        <f t="shared" si="73"/>
        <v>-5.2441881059905882E-8</v>
      </c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68"/>
      <c r="AQ492" s="168"/>
      <c r="AR492" s="182"/>
      <c r="AS492" s="183">
        <f t="shared" si="65"/>
        <v>-1.3155981548607088E-9</v>
      </c>
      <c r="AT492" s="183">
        <f>[1]!LIM(AT491+Mode*r0*((1+IntegrationStep/2/Ti+Td/IntegrationStep)*AS492-(1-IntegrationStep/2/Ti+2*Td/IntegrationStep)*AS491+Td/IntegrationStep*AS490))</f>
        <v>0.40307869608842306</v>
      </c>
      <c r="AU492" s="183">
        <f t="shared" si="66"/>
        <v>40.794124671602574</v>
      </c>
      <c r="AW492" s="51"/>
      <c r="AX492" s="51"/>
      <c r="AY492" s="51"/>
      <c r="AZ492" s="51"/>
    </row>
    <row r="493" spans="1:52" s="158" customFormat="1" ht="15" customHeight="1" x14ac:dyDescent="0.3">
      <c r="A493" s="19"/>
      <c r="B493" s="182"/>
      <c r="C493" s="183">
        <f t="shared" si="67"/>
        <v>48.200000000000415</v>
      </c>
      <c r="D493" s="202">
        <f>15+[1]!STEPLOAD(5)</f>
        <v>20</v>
      </c>
      <c r="E493" s="183">
        <f t="shared" si="69"/>
        <v>40.794124797918201</v>
      </c>
      <c r="F493" s="183">
        <f t="shared" si="70"/>
        <v>0.5</v>
      </c>
      <c r="G493" s="183">
        <f>5</f>
        <v>5</v>
      </c>
      <c r="H493" s="183">
        <f t="shared" si="68"/>
        <v>48.369443566984195</v>
      </c>
      <c r="I493" s="183">
        <f t="shared" si="71"/>
        <v>0.9</v>
      </c>
      <c r="J493" s="183">
        <f>1</f>
        <v>1</v>
      </c>
      <c r="K493" s="183">
        <f t="shared" si="72"/>
        <v>4.1870000000000003</v>
      </c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68"/>
      <c r="AD493" s="19"/>
      <c r="AE493" s="184"/>
      <c r="AF493" s="183">
        <f t="shared" si="73"/>
        <v>-5.0353760716603801E-8</v>
      </c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68"/>
      <c r="AQ493" s="168"/>
      <c r="AR493" s="182"/>
      <c r="AS493" s="183">
        <f t="shared" si="65"/>
        <v>-1.2631562640308403E-9</v>
      </c>
      <c r="AT493" s="183">
        <f>[1]!LIM(AT492+Mode*r0*((1+IntegrationStep/2/Ti+Td/IntegrationStep)*AS493-(1-IntegrationStep/2/Ti+2*Td/IntegrationStep)*AS492+Td/IntegrationStep*AS491))</f>
        <v>0.40307869639153499</v>
      </c>
      <c r="AU493" s="183">
        <f t="shared" si="66"/>
        <v>40.794124671602574</v>
      </c>
      <c r="AW493" s="51"/>
      <c r="AX493" s="51"/>
      <c r="AY493" s="51"/>
      <c r="AZ493" s="51"/>
    </row>
    <row r="494" spans="1:52" s="158" customFormat="1" ht="15" customHeight="1" x14ac:dyDescent="0.3">
      <c r="A494" s="19"/>
      <c r="B494" s="182"/>
      <c r="C494" s="183">
        <f t="shared" si="67"/>
        <v>48.300000000000416</v>
      </c>
      <c r="D494" s="202">
        <f>15+[1]!STEPLOAD(5)</f>
        <v>20</v>
      </c>
      <c r="E494" s="183">
        <f t="shared" si="69"/>
        <v>40.794124792882826</v>
      </c>
      <c r="F494" s="183">
        <f t="shared" si="70"/>
        <v>0.5</v>
      </c>
      <c r="G494" s="183">
        <f>5</f>
        <v>5</v>
      </c>
      <c r="H494" s="183">
        <f t="shared" si="68"/>
        <v>48.369443601911875</v>
      </c>
      <c r="I494" s="183">
        <f t="shared" si="71"/>
        <v>0.9</v>
      </c>
      <c r="J494" s="183">
        <f>1</f>
        <v>1</v>
      </c>
      <c r="K494" s="183">
        <f t="shared" si="72"/>
        <v>4.1870000000000003</v>
      </c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68"/>
      <c r="AD494" s="19"/>
      <c r="AE494" s="184"/>
      <c r="AF494" s="183">
        <f t="shared" si="73"/>
        <v>-4.8348675285581066E-8</v>
      </c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68"/>
      <c r="AQ494" s="168"/>
      <c r="AR494" s="182"/>
      <c r="AS494" s="183">
        <f t="shared" si="65"/>
        <v>-1.2128025161928235E-9</v>
      </c>
      <c r="AT494" s="183">
        <f>[1]!LIM(AT493+Mode*r0*((1+IntegrationStep/2/Ti+Td/IntegrationStep)*AS494-(1-IntegrationStep/2/Ti+2*Td/IntegrationStep)*AS493+Td/IntegrationStep*AS492))</f>
        <v>0.40307869668259894</v>
      </c>
      <c r="AU494" s="183">
        <f t="shared" si="66"/>
        <v>40.794124671602574</v>
      </c>
      <c r="AW494" s="51"/>
      <c r="AX494" s="51"/>
      <c r="AY494" s="51"/>
      <c r="AZ494" s="51"/>
    </row>
    <row r="495" spans="1:52" s="158" customFormat="1" ht="15" customHeight="1" x14ac:dyDescent="0.3">
      <c r="A495" s="19"/>
      <c r="B495" s="182"/>
      <c r="C495" s="183">
        <f t="shared" si="67"/>
        <v>48.400000000000418</v>
      </c>
      <c r="D495" s="202">
        <f>15+[1]!STEPLOAD(5)</f>
        <v>20</v>
      </c>
      <c r="E495" s="183">
        <f t="shared" si="69"/>
        <v>40.794124788047959</v>
      </c>
      <c r="F495" s="183">
        <f t="shared" si="70"/>
        <v>0.5</v>
      </c>
      <c r="G495" s="183">
        <f>5</f>
        <v>5</v>
      </c>
      <c r="H495" s="183">
        <f t="shared" si="68"/>
        <v>48.369443635451205</v>
      </c>
      <c r="I495" s="183">
        <f t="shared" si="71"/>
        <v>0.9</v>
      </c>
      <c r="J495" s="183">
        <f>1</f>
        <v>1</v>
      </c>
      <c r="K495" s="183">
        <f t="shared" si="72"/>
        <v>4.1870000000000003</v>
      </c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68"/>
      <c r="AD495" s="19"/>
      <c r="AE495" s="184"/>
      <c r="AF495" s="183">
        <f t="shared" si="73"/>
        <v>-4.64233256280977E-8</v>
      </c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68"/>
      <c r="AQ495" s="168"/>
      <c r="AR495" s="182"/>
      <c r="AS495" s="183">
        <f t="shared" si="65"/>
        <v>-1.1644538489008482E-9</v>
      </c>
      <c r="AT495" s="183">
        <f>[1]!LIM(AT494+Mode*r0*((1+IntegrationStep/2/Ti+Td/IntegrationStep)*AS495-(1-IntegrationStep/2/Ti+2*Td/IntegrationStep)*AS494+Td/IntegrationStep*AS493))</f>
        <v>0.40307869696209336</v>
      </c>
      <c r="AU495" s="183">
        <f t="shared" si="66"/>
        <v>40.794124671602574</v>
      </c>
      <c r="AW495" s="51"/>
      <c r="AX495" s="51"/>
      <c r="AY495" s="51"/>
      <c r="AZ495" s="51"/>
    </row>
    <row r="496" spans="1:52" s="158" customFormat="1" ht="15" customHeight="1" x14ac:dyDescent="0.3">
      <c r="A496" s="19"/>
      <c r="B496" s="182"/>
      <c r="C496" s="183">
        <f t="shared" si="67"/>
        <v>48.500000000000419</v>
      </c>
      <c r="D496" s="202">
        <f>15+[1]!STEPLOAD(5)</f>
        <v>20</v>
      </c>
      <c r="E496" s="183">
        <f t="shared" si="69"/>
        <v>40.794124783405628</v>
      </c>
      <c r="F496" s="183">
        <f t="shared" si="70"/>
        <v>0.5</v>
      </c>
      <c r="G496" s="183">
        <f>5</f>
        <v>5</v>
      </c>
      <c r="H496" s="183">
        <f t="shared" si="68"/>
        <v>48.369443667657265</v>
      </c>
      <c r="I496" s="183">
        <f t="shared" si="71"/>
        <v>0.9</v>
      </c>
      <c r="J496" s="183">
        <f>1</f>
        <v>1</v>
      </c>
      <c r="K496" s="183">
        <f t="shared" si="72"/>
        <v>4.1870000000000003</v>
      </c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68"/>
      <c r="AD496" s="19"/>
      <c r="AE496" s="184"/>
      <c r="AF496" s="183">
        <f t="shared" si="73"/>
        <v>-4.4574547164444311E-8</v>
      </c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68"/>
      <c r="AQ496" s="168"/>
      <c r="AR496" s="182"/>
      <c r="AS496" s="183">
        <f t="shared" si="65"/>
        <v>-1.1180305392599621E-9</v>
      </c>
      <c r="AT496" s="183">
        <f>[1]!LIM(AT495+Mode*r0*((1+IntegrationStep/2/Ti+Td/IntegrationStep)*AS496-(1-IntegrationStep/2/Ti+2*Td/IntegrationStep)*AS495+Td/IntegrationStep*AS494))</f>
        <v>0.40307869723047718</v>
      </c>
      <c r="AU496" s="183">
        <f t="shared" si="66"/>
        <v>40.794124671602574</v>
      </c>
      <c r="AW496" s="51"/>
      <c r="AX496" s="51"/>
      <c r="AY496" s="51"/>
      <c r="AZ496" s="51"/>
    </row>
    <row r="497" spans="1:52" s="158" customFormat="1" ht="15" customHeight="1" x14ac:dyDescent="0.3">
      <c r="A497" s="19"/>
      <c r="B497" s="182"/>
      <c r="C497" s="183">
        <f t="shared" si="67"/>
        <v>48.600000000000421</v>
      </c>
      <c r="D497" s="202">
        <f>15+[1]!STEPLOAD(5)</f>
        <v>20</v>
      </c>
      <c r="E497" s="183">
        <f t="shared" si="69"/>
        <v>40.794124778948174</v>
      </c>
      <c r="F497" s="183">
        <f t="shared" si="70"/>
        <v>0.5</v>
      </c>
      <c r="G497" s="183">
        <f>5</f>
        <v>5</v>
      </c>
      <c r="H497" s="183">
        <f t="shared" si="68"/>
        <v>48.369443698583005</v>
      </c>
      <c r="I497" s="183">
        <f t="shared" si="71"/>
        <v>0.9</v>
      </c>
      <c r="J497" s="183">
        <f>1</f>
        <v>1</v>
      </c>
      <c r="K497" s="183">
        <f t="shared" si="72"/>
        <v>4.1870000000000003</v>
      </c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68"/>
      <c r="AD497" s="19"/>
      <c r="AE497" s="184"/>
      <c r="AF497" s="183">
        <f t="shared" si="73"/>
        <v>-4.2799297883533427E-8</v>
      </c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68"/>
      <c r="AQ497" s="168"/>
      <c r="AR497" s="182"/>
      <c r="AS497" s="183">
        <f t="shared" si="65"/>
        <v>-1.0734559907632502E-9</v>
      </c>
      <c r="AT497" s="183">
        <f>[1]!LIM(AT496+Mode*r0*((1+IntegrationStep/2/Ti+Td/IntegrationStep)*AS497-(1-IntegrationStep/2/Ti+2*Td/IntegrationStep)*AS496+Td/IntegrationStep*AS495))</f>
        <v>0.4030786974881917</v>
      </c>
      <c r="AU497" s="183">
        <f t="shared" si="66"/>
        <v>40.794124671602574</v>
      </c>
      <c r="AW497" s="51"/>
      <c r="AX497" s="51"/>
      <c r="AY497" s="51"/>
      <c r="AZ497" s="51"/>
    </row>
    <row r="498" spans="1:52" s="158" customFormat="1" ht="15" customHeight="1" x14ac:dyDescent="0.3">
      <c r="A498" s="19"/>
      <c r="B498" s="182"/>
      <c r="C498" s="183">
        <f t="shared" si="67"/>
        <v>48.700000000000422</v>
      </c>
      <c r="D498" s="202">
        <f>15+[1]!STEPLOAD(5)</f>
        <v>20</v>
      </c>
      <c r="E498" s="183">
        <f t="shared" si="69"/>
        <v>40.794124774668241</v>
      </c>
      <c r="F498" s="183">
        <f t="shared" si="70"/>
        <v>0.5</v>
      </c>
      <c r="G498" s="183">
        <f>5</f>
        <v>5</v>
      </c>
      <c r="H498" s="183">
        <f t="shared" si="68"/>
        <v>48.369443728279265</v>
      </c>
      <c r="I498" s="183">
        <f t="shared" si="71"/>
        <v>0.9</v>
      </c>
      <c r="J498" s="183">
        <f>1</f>
        <v>1</v>
      </c>
      <c r="K498" s="183">
        <f t="shared" si="72"/>
        <v>4.1870000000000003</v>
      </c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68"/>
      <c r="AD498" s="19"/>
      <c r="AE498" s="184"/>
      <c r="AF498" s="183">
        <f t="shared" si="73"/>
        <v>-4.1094656122453443E-8</v>
      </c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68"/>
      <c r="AQ498" s="168"/>
      <c r="AR498" s="182"/>
      <c r="AS498" s="183">
        <f t="shared" si="65"/>
        <v>-1.0306566622375612E-9</v>
      </c>
      <c r="AT498" s="183">
        <f>[1]!LIM(AT497+Mode*r0*((1+IntegrationStep/2/Ti+Td/IntegrationStep)*AS498-(1-IntegrationStep/2/Ti+2*Td/IntegrationStep)*AS497+Td/IntegrationStep*AS496))</f>
        <v>0.40307869773566052</v>
      </c>
      <c r="AU498" s="183">
        <f t="shared" si="66"/>
        <v>40.794124671602574</v>
      </c>
      <c r="AW498" s="51"/>
      <c r="AX498" s="51"/>
      <c r="AY498" s="51"/>
      <c r="AZ498" s="51"/>
    </row>
    <row r="499" spans="1:52" s="158" customFormat="1" ht="15" customHeight="1" x14ac:dyDescent="0.3">
      <c r="A499" s="19"/>
      <c r="B499" s="182"/>
      <c r="C499" s="183">
        <f t="shared" si="67"/>
        <v>48.800000000000423</v>
      </c>
      <c r="D499" s="202">
        <f>15+[1]!STEPLOAD(5)</f>
        <v>20</v>
      </c>
      <c r="E499" s="183">
        <f t="shared" si="69"/>
        <v>40.794124770558774</v>
      </c>
      <c r="F499" s="183">
        <f t="shared" si="70"/>
        <v>0.5</v>
      </c>
      <c r="G499" s="183">
        <f>5</f>
        <v>5</v>
      </c>
      <c r="H499" s="183">
        <f t="shared" si="68"/>
        <v>48.369443756794738</v>
      </c>
      <c r="I499" s="183">
        <f t="shared" si="71"/>
        <v>0.9</v>
      </c>
      <c r="J499" s="183">
        <f>1</f>
        <v>1</v>
      </c>
      <c r="K499" s="183">
        <f t="shared" si="72"/>
        <v>4.1870000000000003</v>
      </c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68"/>
      <c r="AD499" s="19"/>
      <c r="AE499" s="184"/>
      <c r="AF499" s="183">
        <f t="shared" si="73"/>
        <v>-3.9457823675093096E-8</v>
      </c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68"/>
      <c r="AQ499" s="168"/>
      <c r="AR499" s="182"/>
      <c r="AS499" s="183">
        <f t="shared" si="65"/>
        <v>-9.8956199678923441E-10</v>
      </c>
      <c r="AT499" s="183">
        <f>[1]!LIM(AT498+Mode*r0*((1+IntegrationStep/2/Ti+Td/IntegrationStep)*AS499-(1-IntegrationStep/2/Ti+2*Td/IntegrationStep)*AS498+Td/IntegrationStep*AS497))</f>
        <v>0.40307869797328949</v>
      </c>
      <c r="AU499" s="183">
        <f t="shared" si="66"/>
        <v>40.794124671602574</v>
      </c>
      <c r="AW499" s="51"/>
      <c r="AX499" s="51"/>
      <c r="AY499" s="51"/>
      <c r="AZ499" s="51"/>
    </row>
    <row r="500" spans="1:52" s="158" customFormat="1" ht="15" customHeight="1" x14ac:dyDescent="0.3">
      <c r="A500" s="19"/>
      <c r="B500" s="182"/>
      <c r="C500" s="183">
        <f t="shared" si="67"/>
        <v>48.900000000000425</v>
      </c>
      <c r="D500" s="202">
        <f>15+[1]!STEPLOAD(5)</f>
        <v>20</v>
      </c>
      <c r="E500" s="183">
        <f t="shared" si="69"/>
        <v>40.794124766612995</v>
      </c>
      <c r="F500" s="183">
        <f t="shared" si="70"/>
        <v>0.5</v>
      </c>
      <c r="G500" s="183">
        <f>5</f>
        <v>5</v>
      </c>
      <c r="H500" s="183">
        <f t="shared" si="68"/>
        <v>48.369443784176269</v>
      </c>
      <c r="I500" s="183">
        <f t="shared" si="71"/>
        <v>0.9</v>
      </c>
      <c r="J500" s="183">
        <f>1</f>
        <v>1</v>
      </c>
      <c r="K500" s="183">
        <f t="shared" si="72"/>
        <v>4.1870000000000003</v>
      </c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68"/>
      <c r="AD500" s="19"/>
      <c r="AE500" s="184"/>
      <c r="AF500" s="183">
        <f t="shared" si="73"/>
        <v>-3.7886108028573062E-8</v>
      </c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68"/>
      <c r="AQ500" s="168"/>
      <c r="AR500" s="182"/>
      <c r="AS500" s="183">
        <f t="shared" si="65"/>
        <v>-9.5010420864127808E-10</v>
      </c>
      <c r="AT500" s="183">
        <f>[1]!LIM(AT499+Mode*r0*((1+IntegrationStep/2/Ti+Td/IntegrationStep)*AS500-(1-IntegrationStep/2/Ti+2*Td/IntegrationStep)*AS499+Td/IntegrationStep*AS498))</f>
        <v>0.40307869820146891</v>
      </c>
      <c r="AU500" s="183">
        <f t="shared" si="66"/>
        <v>40.794124671602574</v>
      </c>
      <c r="AW500" s="51"/>
      <c r="AX500" s="51"/>
      <c r="AY500" s="51"/>
      <c r="AZ500" s="51"/>
    </row>
    <row r="501" spans="1:52" s="158" customFormat="1" ht="15" customHeight="1" x14ac:dyDescent="0.3">
      <c r="A501" s="19"/>
      <c r="B501" s="182"/>
      <c r="C501" s="183">
        <f t="shared" si="67"/>
        <v>49.000000000000426</v>
      </c>
      <c r="D501" s="202">
        <f>15+[1]!STEPLOAD(5)</f>
        <v>20</v>
      </c>
      <c r="E501" s="183">
        <f t="shared" si="69"/>
        <v>40.794124762824381</v>
      </c>
      <c r="F501" s="183">
        <f t="shared" si="70"/>
        <v>0.5</v>
      </c>
      <c r="G501" s="183">
        <f>5</f>
        <v>5</v>
      </c>
      <c r="H501" s="183">
        <f t="shared" si="68"/>
        <v>48.369443810469072</v>
      </c>
      <c r="I501" s="183">
        <f t="shared" si="71"/>
        <v>0.9</v>
      </c>
      <c r="J501" s="183">
        <f>1</f>
        <v>1</v>
      </c>
      <c r="K501" s="183">
        <f t="shared" si="72"/>
        <v>4.1870000000000003</v>
      </c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68"/>
      <c r="AD501" s="19"/>
      <c r="AE501" s="184"/>
      <c r="AF501" s="183">
        <f t="shared" si="73"/>
        <v>-3.637691348146177E-8</v>
      </c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68"/>
      <c r="AQ501" s="168"/>
      <c r="AR501" s="182"/>
      <c r="AS501" s="183">
        <f t="shared" si="65"/>
        <v>-9.1221806997054954E-10</v>
      </c>
      <c r="AT501" s="183">
        <f>[1]!LIM(AT500+Mode*r0*((1+IntegrationStep/2/Ti+Td/IntegrationStep)*AS501-(1-IntegrationStep/2/Ti+2*Td/IntegrationStep)*AS500+Td/IntegrationStep*AS499))</f>
        <v>0.40307869842057559</v>
      </c>
      <c r="AU501" s="183">
        <f t="shared" si="66"/>
        <v>40.794124671602574</v>
      </c>
      <c r="AW501" s="51"/>
      <c r="AX501" s="51"/>
      <c r="AY501" s="51"/>
      <c r="AZ501" s="51"/>
    </row>
    <row r="502" spans="1:52" s="158" customFormat="1" ht="15" customHeight="1" x14ac:dyDescent="0.3">
      <c r="A502" s="19"/>
      <c r="B502" s="182"/>
      <c r="C502" s="183">
        <f t="shared" si="67"/>
        <v>49.100000000000428</v>
      </c>
      <c r="D502" s="202">
        <f>15+[1]!STEPLOAD(5)</f>
        <v>20</v>
      </c>
      <c r="E502" s="183">
        <f t="shared" si="69"/>
        <v>40.794124759186687</v>
      </c>
      <c r="F502" s="183">
        <f t="shared" si="70"/>
        <v>0.5</v>
      </c>
      <c r="G502" s="183">
        <f>5</f>
        <v>5</v>
      </c>
      <c r="H502" s="183">
        <f t="shared" si="68"/>
        <v>48.36944383571624</v>
      </c>
      <c r="I502" s="183">
        <f t="shared" si="71"/>
        <v>0.9</v>
      </c>
      <c r="J502" s="183">
        <f>1</f>
        <v>1</v>
      </c>
      <c r="K502" s="183">
        <f t="shared" si="72"/>
        <v>4.1870000000000003</v>
      </c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68"/>
      <c r="AD502" s="19"/>
      <c r="AE502" s="184"/>
      <c r="AF502" s="183">
        <f t="shared" si="73"/>
        <v>-3.4927762904146675E-8</v>
      </c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68"/>
      <c r="AQ502" s="168"/>
      <c r="AR502" s="182"/>
      <c r="AS502" s="183">
        <f t="shared" si="65"/>
        <v>-8.7584112407057541E-10</v>
      </c>
      <c r="AT502" s="183">
        <f>[1]!LIM(AT501+Mode*r0*((1+IntegrationStep/2/Ti+Td/IntegrationStep)*AS502-(1-IntegrationStep/2/Ti+2*Td/IntegrationStep)*AS501+Td/IntegrationStep*AS500))</f>
        <v>0.40307869863096868</v>
      </c>
      <c r="AU502" s="183">
        <f t="shared" si="66"/>
        <v>40.794124671602574</v>
      </c>
      <c r="AW502" s="51"/>
      <c r="AX502" s="51"/>
      <c r="AY502" s="51"/>
      <c r="AZ502" s="51"/>
    </row>
    <row r="503" spans="1:52" s="158" customFormat="1" ht="15" customHeight="1" x14ac:dyDescent="0.3">
      <c r="A503" s="19"/>
      <c r="B503" s="182"/>
      <c r="C503" s="183">
        <f t="shared" si="67"/>
        <v>49.200000000000429</v>
      </c>
      <c r="D503" s="202">
        <f>15+[1]!STEPLOAD(5)</f>
        <v>20</v>
      </c>
      <c r="E503" s="183">
        <f t="shared" si="69"/>
        <v>40.794124755693908</v>
      </c>
      <c r="F503" s="183">
        <f t="shared" si="70"/>
        <v>0.5</v>
      </c>
      <c r="G503" s="183">
        <f>5</f>
        <v>5</v>
      </c>
      <c r="H503" s="183">
        <f t="shared" si="68"/>
        <v>48.369443859959297</v>
      </c>
      <c r="I503" s="183">
        <f t="shared" si="71"/>
        <v>0.9</v>
      </c>
      <c r="J503" s="183">
        <f>1</f>
        <v>1</v>
      </c>
      <c r="K503" s="183">
        <f t="shared" si="72"/>
        <v>4.1870000000000003</v>
      </c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68"/>
      <c r="AD503" s="19"/>
      <c r="AE503" s="184"/>
      <c r="AF503" s="183">
        <f t="shared" si="73"/>
        <v>-3.3536271093481673E-8</v>
      </c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68"/>
      <c r="AQ503" s="168"/>
      <c r="AR503" s="182"/>
      <c r="AS503" s="183">
        <f t="shared" si="65"/>
        <v>-8.4091333008018409E-10</v>
      </c>
      <c r="AT503" s="183">
        <f>[1]!LIM(AT502+Mode*r0*((1+IntegrationStep/2/Ti+Td/IntegrationStep)*AS503-(1-IntegrationStep/2/Ti+2*Td/IntegrationStep)*AS502+Td/IntegrationStep*AS501))</f>
        <v>0.40307869883299413</v>
      </c>
      <c r="AU503" s="183">
        <f t="shared" si="66"/>
        <v>40.794124671602574</v>
      </c>
      <c r="AW503" s="51"/>
      <c r="AX503" s="51"/>
      <c r="AY503" s="51"/>
      <c r="AZ503" s="51"/>
    </row>
    <row r="504" spans="1:52" s="158" customFormat="1" ht="15" customHeight="1" x14ac:dyDescent="0.3">
      <c r="A504" s="19"/>
      <c r="B504" s="182"/>
      <c r="C504" s="183">
        <f t="shared" si="67"/>
        <v>49.300000000000431</v>
      </c>
      <c r="D504" s="202">
        <f>15+[1]!STEPLOAD(5)</f>
        <v>20</v>
      </c>
      <c r="E504" s="183">
        <f t="shared" si="69"/>
        <v>40.794124752340281</v>
      </c>
      <c r="F504" s="183">
        <f t="shared" si="70"/>
        <v>0.5</v>
      </c>
      <c r="G504" s="183">
        <f>5</f>
        <v>5</v>
      </c>
      <c r="H504" s="183">
        <f t="shared" si="68"/>
        <v>48.369443883238041</v>
      </c>
      <c r="I504" s="183">
        <f t="shared" si="71"/>
        <v>0.9</v>
      </c>
      <c r="J504" s="183">
        <f>1</f>
        <v>1</v>
      </c>
      <c r="K504" s="183">
        <f t="shared" si="72"/>
        <v>4.1870000000000003</v>
      </c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68"/>
      <c r="AD504" s="19"/>
      <c r="AE504" s="184"/>
      <c r="AF504" s="183">
        <f t="shared" si="73"/>
        <v>-3.2200150101857616E-8</v>
      </c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68"/>
      <c r="AQ504" s="168"/>
      <c r="AR504" s="182"/>
      <c r="AS504" s="183">
        <f t="shared" si="65"/>
        <v>-8.0737706298350532E-10</v>
      </c>
      <c r="AT504" s="183">
        <f>[1]!LIM(AT503+Mode*r0*((1+IntegrationStep/2/Ti+Td/IntegrationStep)*AS504-(1-IntegrationStep/2/Ti+2*Td/IntegrationStep)*AS503+Td/IntegrationStep*AS502))</f>
        <v>0.40307869902698368</v>
      </c>
      <c r="AU504" s="183">
        <f t="shared" si="66"/>
        <v>40.794124671602574</v>
      </c>
      <c r="AW504" s="51"/>
      <c r="AX504" s="51"/>
      <c r="AY504" s="51"/>
      <c r="AZ504" s="51"/>
    </row>
    <row r="505" spans="1:52" s="158" customFormat="1" ht="15" customHeight="1" x14ac:dyDescent="0.3">
      <c r="A505" s="19"/>
      <c r="B505" s="182"/>
      <c r="C505" s="183">
        <f t="shared" si="67"/>
        <v>49.400000000000432</v>
      </c>
      <c r="D505" s="202">
        <f>15+[1]!STEPLOAD(5)</f>
        <v>20</v>
      </c>
      <c r="E505" s="183">
        <f t="shared" si="69"/>
        <v>40.794124749120265</v>
      </c>
      <c r="F505" s="183">
        <f t="shared" si="70"/>
        <v>0.5</v>
      </c>
      <c r="G505" s="183">
        <f>5</f>
        <v>5</v>
      </c>
      <c r="H505" s="183">
        <f t="shared" si="68"/>
        <v>48.36944390559087</v>
      </c>
      <c r="I505" s="183">
        <f t="shared" si="71"/>
        <v>0.9</v>
      </c>
      <c r="J505" s="183">
        <f>1</f>
        <v>1</v>
      </c>
      <c r="K505" s="183">
        <f t="shared" si="72"/>
        <v>4.1870000000000003</v>
      </c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68"/>
      <c r="AD505" s="19"/>
      <c r="AE505" s="184"/>
      <c r="AF505" s="183">
        <f t="shared" si="73"/>
        <v>-3.0917195914526019E-8</v>
      </c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68"/>
      <c r="AQ505" s="168"/>
      <c r="AR505" s="182"/>
      <c r="AS505" s="183">
        <f t="shared" si="65"/>
        <v>-7.751769004471498E-10</v>
      </c>
      <c r="AT505" s="183">
        <f>[1]!LIM(AT504+Mode*r0*((1+IntegrationStep/2/Ti+Td/IntegrationStep)*AS505-(1-IntegrationStep/2/Ti+2*Td/IntegrationStep)*AS504+Td/IntegrationStep*AS503))</f>
        <v>0.40307869921325723</v>
      </c>
      <c r="AU505" s="183">
        <f t="shared" si="66"/>
        <v>40.794124671602574</v>
      </c>
      <c r="AW505" s="51"/>
      <c r="AX505" s="51"/>
      <c r="AY505" s="51"/>
      <c r="AZ505" s="51"/>
    </row>
    <row r="506" spans="1:52" s="158" customFormat="1" ht="15" customHeight="1" x14ac:dyDescent="0.3">
      <c r="A506" s="19"/>
      <c r="B506" s="182"/>
      <c r="C506" s="183">
        <f t="shared" si="67"/>
        <v>49.500000000000433</v>
      </c>
      <c r="D506" s="202">
        <f>15+[1]!STEPLOAD(5)</f>
        <v>20</v>
      </c>
      <c r="E506" s="183">
        <f t="shared" si="69"/>
        <v>40.794124746028544</v>
      </c>
      <c r="F506" s="183">
        <f t="shared" si="70"/>
        <v>0.5</v>
      </c>
      <c r="G506" s="183">
        <f>5</f>
        <v>5</v>
      </c>
      <c r="H506" s="183">
        <f t="shared" si="68"/>
        <v>48.369443927054519</v>
      </c>
      <c r="I506" s="183">
        <f t="shared" si="71"/>
        <v>0.9</v>
      </c>
      <c r="J506" s="183">
        <f>1</f>
        <v>1</v>
      </c>
      <c r="K506" s="183">
        <f t="shared" si="72"/>
        <v>4.1870000000000003</v>
      </c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68"/>
      <c r="AD506" s="19"/>
      <c r="AE506" s="184"/>
      <c r="AF506" s="183">
        <f t="shared" si="73"/>
        <v>-2.9685296887294044E-8</v>
      </c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68"/>
      <c r="AQ506" s="168"/>
      <c r="AR506" s="182"/>
      <c r="AS506" s="183">
        <f t="shared" si="65"/>
        <v>-7.442596938744828E-10</v>
      </c>
      <c r="AT506" s="183">
        <f>[1]!LIM(AT505+Mode*r0*((1+IntegrationStep/2/Ti+Td/IntegrationStep)*AS506-(1-IntegrationStep/2/Ti+2*Td/IntegrationStep)*AS505+Td/IntegrationStep*AS504))</f>
        <v>0.40307869939212099</v>
      </c>
      <c r="AU506" s="183">
        <f t="shared" si="66"/>
        <v>40.794124671602574</v>
      </c>
      <c r="AW506" s="51"/>
      <c r="AX506" s="51"/>
      <c r="AY506" s="51"/>
      <c r="AZ506" s="51"/>
    </row>
    <row r="507" spans="1:52" s="158" customFormat="1" ht="15" customHeight="1" x14ac:dyDescent="0.3">
      <c r="A507" s="19"/>
      <c r="B507" s="182"/>
      <c r="C507" s="183">
        <f t="shared" si="67"/>
        <v>49.600000000000435</v>
      </c>
      <c r="D507" s="202">
        <f>15+[1]!STEPLOAD(5)</f>
        <v>20</v>
      </c>
      <c r="E507" s="183">
        <f t="shared" si="69"/>
        <v>40.794124743060017</v>
      </c>
      <c r="F507" s="183">
        <f t="shared" si="70"/>
        <v>0.5</v>
      </c>
      <c r="G507" s="183">
        <f>5</f>
        <v>5</v>
      </c>
      <c r="H507" s="183">
        <f t="shared" si="68"/>
        <v>48.36944394766423</v>
      </c>
      <c r="I507" s="183">
        <f t="shared" si="71"/>
        <v>0.9</v>
      </c>
      <c r="J507" s="183">
        <f>1</f>
        <v>1</v>
      </c>
      <c r="K507" s="183">
        <f t="shared" si="72"/>
        <v>4.1870000000000003</v>
      </c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68"/>
      <c r="AD507" s="19"/>
      <c r="AE507" s="184"/>
      <c r="AF507" s="183">
        <f t="shared" si="73"/>
        <v>-2.8502427973364775E-8</v>
      </c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68"/>
      <c r="AQ507" s="168"/>
      <c r="AR507" s="182"/>
      <c r="AS507" s="183">
        <f t="shared" si="65"/>
        <v>-7.145744262970766E-10</v>
      </c>
      <c r="AT507" s="183">
        <f>[1]!LIM(AT506+Mode*r0*((1+IntegrationStep/2/Ti+Td/IntegrationStep)*AS507-(1-IntegrationStep/2/Ti+2*Td/IntegrationStep)*AS506+Td/IntegrationStep*AS505))</f>
        <v>0.4030786995638686</v>
      </c>
      <c r="AU507" s="183">
        <f t="shared" si="66"/>
        <v>40.794124671602574</v>
      </c>
      <c r="AW507" s="51"/>
      <c r="AX507" s="51"/>
      <c r="AY507" s="51"/>
      <c r="AZ507" s="51"/>
    </row>
    <row r="508" spans="1:52" s="158" customFormat="1" ht="15" customHeight="1" x14ac:dyDescent="0.3">
      <c r="A508" s="19"/>
      <c r="B508" s="182"/>
      <c r="C508" s="183">
        <f t="shared" si="67"/>
        <v>49.700000000000436</v>
      </c>
      <c r="D508" s="202">
        <f>15+[1]!STEPLOAD(5)</f>
        <v>20</v>
      </c>
      <c r="E508" s="183">
        <f t="shared" si="69"/>
        <v>40.794124740209774</v>
      </c>
      <c r="F508" s="183">
        <f t="shared" si="70"/>
        <v>0.5</v>
      </c>
      <c r="G508" s="183">
        <f>5</f>
        <v>5</v>
      </c>
      <c r="H508" s="183">
        <f t="shared" si="68"/>
        <v>48.369443967454053</v>
      </c>
      <c r="I508" s="183">
        <f t="shared" si="71"/>
        <v>0.9</v>
      </c>
      <c r="J508" s="183">
        <f>1</f>
        <v>1</v>
      </c>
      <c r="K508" s="183">
        <f t="shared" si="72"/>
        <v>4.1870000000000003</v>
      </c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68"/>
      <c r="AD508" s="19"/>
      <c r="AE508" s="184"/>
      <c r="AF508" s="183">
        <f t="shared" si="73"/>
        <v>-2.7366635624304081E-8</v>
      </c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68"/>
      <c r="AQ508" s="168"/>
      <c r="AR508" s="182"/>
      <c r="AS508" s="183">
        <f t="shared" si="65"/>
        <v>-6.8607199921189024E-10</v>
      </c>
      <c r="AT508" s="183">
        <f>[1]!LIM(AT507+Mode*r0*((1+IntegrationStep/2/Ti+Td/IntegrationStep)*AS508-(1-IntegrationStep/2/Ti+2*Td/IntegrationStep)*AS507+Td/IntegrationStep*AS506))</f>
        <v>0.4030786997287838</v>
      </c>
      <c r="AU508" s="183">
        <f t="shared" si="66"/>
        <v>40.794124671602574</v>
      </c>
      <c r="AW508" s="51"/>
      <c r="AX508" s="51"/>
      <c r="AY508" s="51"/>
      <c r="AZ508" s="51"/>
    </row>
    <row r="509" spans="1:52" s="158" customFormat="1" ht="15" customHeight="1" x14ac:dyDescent="0.3">
      <c r="A509" s="19"/>
      <c r="B509" s="182"/>
      <c r="C509" s="183">
        <f t="shared" si="67"/>
        <v>49.800000000000438</v>
      </c>
      <c r="D509" s="202">
        <f>15+[1]!STEPLOAD(5)</f>
        <v>20</v>
      </c>
      <c r="E509" s="183">
        <f t="shared" si="69"/>
        <v>40.794124737473112</v>
      </c>
      <c r="F509" s="183">
        <f t="shared" si="70"/>
        <v>0.5</v>
      </c>
      <c r="G509" s="183">
        <f>5</f>
        <v>5</v>
      </c>
      <c r="H509" s="183">
        <f t="shared" si="68"/>
        <v>48.369443986456488</v>
      </c>
      <c r="I509" s="183">
        <f t="shared" si="71"/>
        <v>0.9</v>
      </c>
      <c r="J509" s="183">
        <f>1</f>
        <v>1</v>
      </c>
      <c r="K509" s="183">
        <f t="shared" si="72"/>
        <v>4.1870000000000003</v>
      </c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68"/>
      <c r="AD509" s="19"/>
      <c r="AE509" s="184"/>
      <c r="AF509" s="183">
        <f t="shared" si="73"/>
        <v>-2.6276050668627704E-8</v>
      </c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68"/>
      <c r="AQ509" s="168"/>
      <c r="AR509" s="182"/>
      <c r="AS509" s="183">
        <f t="shared" si="65"/>
        <v>-6.5870537468981634E-10</v>
      </c>
      <c r="AT509" s="183">
        <f>[1]!LIM(AT508+Mode*r0*((1+IntegrationStep/2/Ti+Td/IntegrationStep)*AS509-(1-IntegrationStep/2/Ti+2*Td/IntegrationStep)*AS508+Td/IntegrationStep*AS507))</f>
        <v>0.4030786998871374</v>
      </c>
      <c r="AU509" s="183">
        <f t="shared" si="66"/>
        <v>40.794124671602574</v>
      </c>
      <c r="AW509" s="51"/>
      <c r="AX509" s="51"/>
      <c r="AY509" s="51"/>
      <c r="AZ509" s="51"/>
    </row>
    <row r="510" spans="1:52" s="158" customFormat="1" ht="15" customHeight="1" x14ac:dyDescent="0.3">
      <c r="A510" s="19"/>
      <c r="B510" s="182"/>
      <c r="C510" s="183">
        <f t="shared" si="67"/>
        <v>49.900000000000439</v>
      </c>
      <c r="D510" s="202">
        <f>15+[1]!STEPLOAD(5)</f>
        <v>20</v>
      </c>
      <c r="E510" s="183">
        <f t="shared" si="69"/>
        <v>40.794124734845504</v>
      </c>
      <c r="F510" s="183">
        <f t="shared" si="70"/>
        <v>0.5</v>
      </c>
      <c r="G510" s="183">
        <f>5</f>
        <v>5</v>
      </c>
      <c r="H510" s="183">
        <f t="shared" si="68"/>
        <v>48.369444004702906</v>
      </c>
      <c r="I510" s="183">
        <f t="shared" si="71"/>
        <v>0.9</v>
      </c>
      <c r="J510" s="183">
        <f>1</f>
        <v>1</v>
      </c>
      <c r="K510" s="183">
        <f t="shared" si="72"/>
        <v>4.1870000000000003</v>
      </c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68"/>
      <c r="AD510" s="19"/>
      <c r="AE510" s="184"/>
      <c r="AF510" s="183">
        <f t="shared" si="73"/>
        <v>-2.5228872324589702E-8</v>
      </c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68"/>
      <c r="AQ510" s="168"/>
      <c r="AR510" s="182"/>
      <c r="AS510" s="183">
        <f t="shared" si="65"/>
        <v>-6.3242929115858711E-10</v>
      </c>
      <c r="AT510" s="183">
        <f>[1]!LIM(AT509+Mode*r0*((1+IntegrationStep/2/Ti+Td/IntegrationStep)*AS510-(1-IntegrationStep/2/Ti+2*Td/IntegrationStep)*AS509+Td/IntegrationStep*AS508))</f>
        <v>0.40307870003919088</v>
      </c>
      <c r="AU510" s="183">
        <f t="shared" si="66"/>
        <v>40.794124671602574</v>
      </c>
      <c r="AW510" s="51"/>
      <c r="AX510" s="51"/>
      <c r="AY510" s="51"/>
      <c r="AZ510" s="51"/>
    </row>
    <row r="511" spans="1:52" s="158" customFormat="1" ht="15" customHeight="1" x14ac:dyDescent="0.3">
      <c r="A511" s="19"/>
      <c r="B511" s="182"/>
      <c r="C511" s="183">
        <f t="shared" si="67"/>
        <v>50.000000000000441</v>
      </c>
      <c r="D511" s="202">
        <f>15+[1]!STEPLOAD(5)</f>
        <v>20</v>
      </c>
      <c r="E511" s="183">
        <f t="shared" si="69"/>
        <v>40.794124732322615</v>
      </c>
      <c r="F511" s="183">
        <f t="shared" si="70"/>
        <v>0.5</v>
      </c>
      <c r="G511" s="183">
        <f>5</f>
        <v>5</v>
      </c>
      <c r="H511" s="183">
        <f t="shared" si="68"/>
        <v>48.369444022223234</v>
      </c>
      <c r="I511" s="183">
        <f t="shared" si="71"/>
        <v>0.9</v>
      </c>
      <c r="J511" s="183">
        <f>1</f>
        <v>1</v>
      </c>
      <c r="K511" s="183">
        <f t="shared" si="72"/>
        <v>4.1870000000000003</v>
      </c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68"/>
      <c r="AD511" s="19"/>
      <c r="AE511" s="184"/>
      <c r="AF511" s="183">
        <f t="shared" si="73"/>
        <v>-2.4223381078769535E-8</v>
      </c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68"/>
      <c r="AQ511" s="168"/>
      <c r="AR511" s="182"/>
      <c r="AS511" s="183">
        <f t="shared" si="65"/>
        <v>-6.0720040551132115E-10</v>
      </c>
      <c r="AT511" s="183">
        <f>[1]!LIM(AT510+Mode*r0*((1+IntegrationStep/2/Ti+Td/IntegrationStep)*AS511-(1-IntegrationStep/2/Ti+2*Td/IntegrationStep)*AS510+Td/IntegrationStep*AS509))</f>
        <v>0.40307870018519359</v>
      </c>
      <c r="AU511" s="183">
        <f t="shared" si="66"/>
        <v>40.794124671602574</v>
      </c>
      <c r="AW511" s="51"/>
      <c r="AX511" s="51"/>
      <c r="AY511" s="51"/>
      <c r="AZ511" s="51"/>
    </row>
    <row r="512" spans="1:52" s="158" customFormat="1" ht="15" customHeight="1" x14ac:dyDescent="0.3">
      <c r="A512" s="19"/>
      <c r="B512" s="182"/>
      <c r="C512" s="183">
        <f t="shared" si="67"/>
        <v>50.100000000000442</v>
      </c>
      <c r="D512" s="202">
        <f>15+[1]!STEPLOAD(5)</f>
        <v>20</v>
      </c>
      <c r="E512" s="183">
        <f t="shared" si="69"/>
        <v>40.794124729900275</v>
      </c>
      <c r="F512" s="183">
        <f t="shared" si="70"/>
        <v>0.5</v>
      </c>
      <c r="G512" s="183">
        <f>5</f>
        <v>5</v>
      </c>
      <c r="H512" s="183">
        <f t="shared" si="68"/>
        <v>48.369444039046357</v>
      </c>
      <c r="I512" s="183">
        <f t="shared" si="71"/>
        <v>0.9</v>
      </c>
      <c r="J512" s="183">
        <f>1</f>
        <v>1</v>
      </c>
      <c r="K512" s="183">
        <f t="shared" si="72"/>
        <v>4.1870000000000003</v>
      </c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68"/>
      <c r="AD512" s="19"/>
      <c r="AE512" s="184"/>
      <c r="AF512" s="183">
        <f t="shared" si="73"/>
        <v>-2.3257917813879203E-8</v>
      </c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68"/>
      <c r="AQ512" s="168"/>
      <c r="AR512" s="182"/>
      <c r="AS512" s="183">
        <f t="shared" si="65"/>
        <v>-5.8297700888942928E-10</v>
      </c>
      <c r="AT512" s="183">
        <f>[1]!LIM(AT511+Mode*r0*((1+IntegrationStep/2/Ti+Td/IntegrationStep)*AS512-(1-IntegrationStep/2/Ti+2*Td/IntegrationStep)*AS511+Td/IntegrationStep*AS510))</f>
        <v>0.40307870032538629</v>
      </c>
      <c r="AU512" s="183">
        <f t="shared" si="66"/>
        <v>40.794124671602574</v>
      </c>
      <c r="AW512" s="51"/>
      <c r="AX512" s="51"/>
      <c r="AY512" s="51"/>
      <c r="AZ512" s="51"/>
    </row>
    <row r="513" spans="1:52" s="158" customFormat="1" ht="15" customHeight="1" x14ac:dyDescent="0.3">
      <c r="A513" s="19"/>
      <c r="B513" s="182"/>
      <c r="C513" s="183">
        <f t="shared" si="67"/>
        <v>50.200000000000443</v>
      </c>
      <c r="D513" s="202">
        <f>15+[1]!STEPLOAD(5)</f>
        <v>20</v>
      </c>
      <c r="E513" s="183">
        <f t="shared" si="69"/>
        <v>40.794124727574484</v>
      </c>
      <c r="F513" s="183">
        <f t="shared" si="70"/>
        <v>0.5</v>
      </c>
      <c r="G513" s="183">
        <f>5</f>
        <v>5</v>
      </c>
      <c r="H513" s="183">
        <f t="shared" si="68"/>
        <v>48.369444055199935</v>
      </c>
      <c r="I513" s="183">
        <f t="shared" si="71"/>
        <v>0.9</v>
      </c>
      <c r="J513" s="183">
        <f>1</f>
        <v>1</v>
      </c>
      <c r="K513" s="183">
        <f t="shared" si="72"/>
        <v>4.1870000000000003</v>
      </c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68"/>
      <c r="AD513" s="19"/>
      <c r="AE513" s="184"/>
      <c r="AF513" s="183">
        <f t="shared" si="73"/>
        <v>-2.2330892690547444E-8</v>
      </c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68"/>
      <c r="AQ513" s="168"/>
      <c r="AR513" s="182"/>
      <c r="AS513" s="183">
        <f t="shared" si="65"/>
        <v>-5.5971909773688826E-10</v>
      </c>
      <c r="AT513" s="183">
        <f>[1]!LIM(AT512+Mode*r0*((1+IntegrationStep/2/Ti+Td/IntegrationStep)*AS513-(1-IntegrationStep/2/Ti+2*Td/IntegrationStep)*AS512+Td/IntegrationStep*AS511))</f>
        <v>0.40307870045999944</v>
      </c>
      <c r="AU513" s="183">
        <f t="shared" si="66"/>
        <v>40.794124671602574</v>
      </c>
      <c r="AW513" s="51"/>
      <c r="AX513" s="51"/>
      <c r="AY513" s="51"/>
      <c r="AZ513" s="51"/>
    </row>
    <row r="514" spans="1:52" s="158" customFormat="1" ht="15" customHeight="1" x14ac:dyDescent="0.3">
      <c r="A514" s="19"/>
      <c r="B514" s="182"/>
      <c r="C514" s="183">
        <f t="shared" si="67"/>
        <v>50.300000000000445</v>
      </c>
      <c r="D514" s="202">
        <f>15+[1]!STEPLOAD(5)</f>
        <v>20</v>
      </c>
      <c r="E514" s="183">
        <f t="shared" si="69"/>
        <v>40.794124725341398</v>
      </c>
      <c r="F514" s="183">
        <f t="shared" si="70"/>
        <v>0.5</v>
      </c>
      <c r="G514" s="183">
        <f>5</f>
        <v>5</v>
      </c>
      <c r="H514" s="183">
        <f t="shared" si="68"/>
        <v>48.369444070710578</v>
      </c>
      <c r="I514" s="183">
        <f t="shared" si="71"/>
        <v>0.9</v>
      </c>
      <c r="J514" s="183">
        <f>1</f>
        <v>1</v>
      </c>
      <c r="K514" s="183">
        <f t="shared" si="72"/>
        <v>4.1870000000000003</v>
      </c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68"/>
      <c r="AD514" s="19"/>
      <c r="AE514" s="184"/>
      <c r="AF514" s="183">
        <f t="shared" si="73"/>
        <v>-2.1440778485981582E-8</v>
      </c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68"/>
      <c r="AQ514" s="168"/>
      <c r="AR514" s="182"/>
      <c r="AS514" s="183">
        <f t="shared" si="65"/>
        <v>-5.3738823169169335E-10</v>
      </c>
      <c r="AT514" s="183">
        <f>[1]!LIM(AT513+Mode*r0*((1+IntegrationStep/2/Ti+Td/IntegrationStep)*AS514-(1-IntegrationStep/2/Ti+2*Td/IntegrationStep)*AS513+Td/IntegrationStep*AS512))</f>
        <v>0.40307870058925482</v>
      </c>
      <c r="AU514" s="183">
        <f t="shared" si="66"/>
        <v>40.794124671602574</v>
      </c>
      <c r="AW514" s="51"/>
      <c r="AX514" s="51"/>
      <c r="AY514" s="51"/>
      <c r="AZ514" s="51"/>
    </row>
    <row r="515" spans="1:52" s="158" customFormat="1" ht="15" customHeight="1" x14ac:dyDescent="0.3">
      <c r="A515" s="19"/>
      <c r="B515" s="182"/>
      <c r="C515" s="183">
        <f t="shared" si="67"/>
        <v>50.400000000000446</v>
      </c>
      <c r="D515" s="202">
        <f>15+[1]!STEPLOAD(5)</f>
        <v>20</v>
      </c>
      <c r="E515" s="183">
        <f t="shared" si="69"/>
        <v>40.794124723197321</v>
      </c>
      <c r="F515" s="183">
        <f t="shared" si="70"/>
        <v>0.5</v>
      </c>
      <c r="G515" s="183">
        <f>5</f>
        <v>5</v>
      </c>
      <c r="H515" s="183">
        <f t="shared" si="68"/>
        <v>48.369444085603909</v>
      </c>
      <c r="I515" s="183">
        <f t="shared" si="71"/>
        <v>0.9</v>
      </c>
      <c r="J515" s="183">
        <f>1</f>
        <v>1</v>
      </c>
      <c r="K515" s="183">
        <f t="shared" si="72"/>
        <v>4.1870000000000003</v>
      </c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68"/>
      <c r="AD515" s="19"/>
      <c r="AE515" s="184"/>
      <c r="AF515" s="183">
        <f t="shared" si="73"/>
        <v>-2.0586103488540175E-8</v>
      </c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68"/>
      <c r="AQ515" s="168"/>
      <c r="AR515" s="182"/>
      <c r="AS515" s="183">
        <f t="shared" si="65"/>
        <v>-5.1594746253158515E-10</v>
      </c>
      <c r="AT515" s="183">
        <f>[1]!LIM(AT514+Mode*r0*((1+IntegrationStep/2/Ti+Td/IntegrationStep)*AS515-(1-IntegrationStep/2/Ti+2*Td/IntegrationStep)*AS514+Td/IntegrationStep*AS513))</f>
        <v>0.40307870071336593</v>
      </c>
      <c r="AU515" s="183">
        <f t="shared" si="66"/>
        <v>40.794124671602574</v>
      </c>
      <c r="AW515" s="51"/>
      <c r="AX515" s="51"/>
      <c r="AY515" s="51"/>
      <c r="AZ515" s="51"/>
    </row>
    <row r="516" spans="1:52" s="158" customFormat="1" ht="15" customHeight="1" x14ac:dyDescent="0.3">
      <c r="A516" s="19"/>
      <c r="B516" s="182"/>
      <c r="C516" s="183">
        <f t="shared" si="67"/>
        <v>50.500000000000448</v>
      </c>
      <c r="D516" s="202">
        <f>15+[1]!STEPLOAD(5)</f>
        <v>20</v>
      </c>
      <c r="E516" s="183">
        <f t="shared" si="69"/>
        <v>40.794124721138708</v>
      </c>
      <c r="F516" s="183">
        <f t="shared" si="70"/>
        <v>0.5</v>
      </c>
      <c r="G516" s="183">
        <f>5</f>
        <v>5</v>
      </c>
      <c r="H516" s="183">
        <f t="shared" si="68"/>
        <v>48.369444099904491</v>
      </c>
      <c r="I516" s="183">
        <f t="shared" si="71"/>
        <v>0.9</v>
      </c>
      <c r="J516" s="183">
        <f>1</f>
        <v>1</v>
      </c>
      <c r="K516" s="183">
        <f t="shared" si="72"/>
        <v>4.1870000000000003</v>
      </c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68"/>
      <c r="AD516" s="19"/>
      <c r="AE516" s="184"/>
      <c r="AF516" s="183">
        <f t="shared" si="73"/>
        <v>-1.9765456826803529E-8</v>
      </c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68"/>
      <c r="AQ516" s="168"/>
      <c r="AR516" s="182"/>
      <c r="AS516" s="183">
        <f t="shared" si="65"/>
        <v>-4.9536133417404929E-10</v>
      </c>
      <c r="AT516" s="183">
        <f>[1]!LIM(AT515+Mode*r0*((1+IntegrationStep/2/Ti+Td/IntegrationStep)*AS516-(1-IntegrationStep/2/Ti+2*Td/IntegrationStep)*AS515+Td/IntegrationStep*AS514))</f>
        <v>0.40307870083253744</v>
      </c>
      <c r="AU516" s="183">
        <f t="shared" si="66"/>
        <v>40.794124671602574</v>
      </c>
      <c r="AW516" s="51"/>
      <c r="AX516" s="51"/>
      <c r="AY516" s="51"/>
      <c r="AZ516" s="51"/>
    </row>
    <row r="517" spans="1:52" s="158" customFormat="1" ht="15" customHeight="1" x14ac:dyDescent="0.3">
      <c r="A517" s="19"/>
      <c r="B517" s="182"/>
      <c r="C517" s="183">
        <f t="shared" si="67"/>
        <v>50.600000000000449</v>
      </c>
      <c r="D517" s="202">
        <f>15+[1]!STEPLOAD(5)</f>
        <v>20</v>
      </c>
      <c r="E517" s="183">
        <f t="shared" si="69"/>
        <v>40.794124719162163</v>
      </c>
      <c r="F517" s="183">
        <f t="shared" si="70"/>
        <v>0.5</v>
      </c>
      <c r="G517" s="183">
        <f>5</f>
        <v>5</v>
      </c>
      <c r="H517" s="183">
        <f t="shared" si="68"/>
        <v>48.369444113635765</v>
      </c>
      <c r="I517" s="183">
        <f t="shared" si="71"/>
        <v>0.9</v>
      </c>
      <c r="J517" s="183">
        <f>1</f>
        <v>1</v>
      </c>
      <c r="K517" s="183">
        <f t="shared" si="72"/>
        <v>4.1870000000000003</v>
      </c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68"/>
      <c r="AD517" s="19"/>
      <c r="AE517" s="184"/>
      <c r="AF517" s="183">
        <f t="shared" si="73"/>
        <v>-1.8977492022287379E-8</v>
      </c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68"/>
      <c r="AQ517" s="168"/>
      <c r="AR517" s="182"/>
      <c r="AS517" s="183">
        <f t="shared" si="65"/>
        <v>-4.7559588267631624E-10</v>
      </c>
      <c r="AT517" s="183">
        <f>[1]!LIM(AT516+Mode*r0*((1+IntegrationStep/2/Ti+Td/IntegrationStep)*AS517-(1-IntegrationStep/2/Ti+2*Td/IntegrationStep)*AS516+Td/IntegrationStep*AS515))</f>
        <v>0.40307870094696474</v>
      </c>
      <c r="AU517" s="183">
        <f t="shared" si="66"/>
        <v>40.794124671602574</v>
      </c>
      <c r="AW517" s="51"/>
      <c r="AX517" s="51"/>
      <c r="AY517" s="51"/>
      <c r="AZ517" s="51"/>
    </row>
    <row r="518" spans="1:52" s="158" customFormat="1" ht="15" customHeight="1" x14ac:dyDescent="0.3">
      <c r="A518" s="19"/>
      <c r="B518" s="182"/>
      <c r="C518" s="183">
        <f t="shared" si="67"/>
        <v>50.70000000000045</v>
      </c>
      <c r="D518" s="202">
        <f>15+[1]!STEPLOAD(5)</f>
        <v>20</v>
      </c>
      <c r="E518" s="183">
        <f t="shared" si="69"/>
        <v>40.794124717264417</v>
      </c>
      <c r="F518" s="183">
        <f t="shared" si="70"/>
        <v>0.5</v>
      </c>
      <c r="G518" s="183">
        <f>5</f>
        <v>5</v>
      </c>
      <c r="H518" s="183">
        <f t="shared" si="68"/>
        <v>48.369444126820376</v>
      </c>
      <c r="I518" s="183">
        <f t="shared" si="71"/>
        <v>0.9</v>
      </c>
      <c r="J518" s="183">
        <f>1</f>
        <v>1</v>
      </c>
      <c r="K518" s="183">
        <f t="shared" si="72"/>
        <v>4.1870000000000003</v>
      </c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68"/>
      <c r="AD518" s="19"/>
      <c r="AE518" s="184"/>
      <c r="AF518" s="183">
        <f t="shared" si="73"/>
        <v>-1.8220908781785283E-8</v>
      </c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68"/>
      <c r="AQ518" s="168"/>
      <c r="AR518" s="182"/>
      <c r="AS518" s="183">
        <f t="shared" si="65"/>
        <v>-4.566184230725412E-10</v>
      </c>
      <c r="AT518" s="183">
        <f>[1]!LIM(AT517+Mode*r0*((1+IntegrationStep/2/Ti+Td/IntegrationStep)*AS518-(1-IntegrationStep/2/Ti+2*Td/IntegrationStep)*AS517+Td/IntegrationStep*AS516))</f>
        <v>0.40307870105683646</v>
      </c>
      <c r="AU518" s="183">
        <f t="shared" si="66"/>
        <v>40.794124671602574</v>
      </c>
      <c r="AW518" s="51"/>
      <c r="AX518" s="51"/>
      <c r="AY518" s="51"/>
      <c r="AZ518" s="51"/>
    </row>
    <row r="519" spans="1:52" s="158" customFormat="1" ht="15" customHeight="1" x14ac:dyDescent="0.3">
      <c r="A519" s="19"/>
      <c r="B519" s="182"/>
      <c r="C519" s="183">
        <f t="shared" si="67"/>
        <v>50.800000000000452</v>
      </c>
      <c r="D519" s="202">
        <f>15+[1]!STEPLOAD(5)</f>
        <v>20</v>
      </c>
      <c r="E519" s="183">
        <f t="shared" si="69"/>
        <v>40.794124715442329</v>
      </c>
      <c r="F519" s="183">
        <f t="shared" si="70"/>
        <v>0.5</v>
      </c>
      <c r="G519" s="183">
        <f>5</f>
        <v>5</v>
      </c>
      <c r="H519" s="183">
        <f t="shared" si="68"/>
        <v>48.369444139480088</v>
      </c>
      <c r="I519" s="183">
        <f t="shared" si="71"/>
        <v>0.9</v>
      </c>
      <c r="J519" s="183">
        <f>1</f>
        <v>1</v>
      </c>
      <c r="K519" s="183">
        <f t="shared" si="72"/>
        <v>4.1870000000000003</v>
      </c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68"/>
      <c r="AD519" s="19"/>
      <c r="AE519" s="184"/>
      <c r="AF519" s="183">
        <f t="shared" si="73"/>
        <v>-1.7494456550082305E-8</v>
      </c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68"/>
      <c r="AQ519" s="168"/>
      <c r="AR519" s="182"/>
      <c r="AS519" s="183">
        <f t="shared" si="65"/>
        <v>-4.3839754937380349E-10</v>
      </c>
      <c r="AT519" s="183">
        <f>[1]!LIM(AT518+Mode*r0*((1+IntegrationStep/2/Ti+Td/IntegrationStep)*AS519-(1-IntegrationStep/2/Ti+2*Td/IntegrationStep)*AS518+Td/IntegrationStep*AS517))</f>
        <v>0.40307870116233407</v>
      </c>
      <c r="AU519" s="183">
        <f t="shared" si="66"/>
        <v>40.794124671602574</v>
      </c>
      <c r="AW519" s="51"/>
      <c r="AX519" s="51"/>
      <c r="AY519" s="51"/>
      <c r="AZ519" s="51"/>
    </row>
    <row r="520" spans="1:52" s="158" customFormat="1" ht="15" customHeight="1" x14ac:dyDescent="0.3">
      <c r="A520" s="19"/>
      <c r="B520" s="182"/>
      <c r="C520" s="183">
        <f t="shared" si="67"/>
        <v>50.900000000000453</v>
      </c>
      <c r="D520" s="202">
        <f>15+[1]!STEPLOAD(5)</f>
        <v>20</v>
      </c>
      <c r="E520" s="183">
        <f t="shared" si="69"/>
        <v>40.794124713692881</v>
      </c>
      <c r="F520" s="183">
        <f t="shared" si="70"/>
        <v>0.5</v>
      </c>
      <c r="G520" s="183">
        <f>5</f>
        <v>5</v>
      </c>
      <c r="H520" s="183">
        <f t="shared" si="68"/>
        <v>48.369444151635896</v>
      </c>
      <c r="I520" s="183">
        <f t="shared" si="71"/>
        <v>0.9</v>
      </c>
      <c r="J520" s="183">
        <f>1</f>
        <v>1</v>
      </c>
      <c r="K520" s="183">
        <f t="shared" si="72"/>
        <v>4.1870000000000003</v>
      </c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68"/>
      <c r="AD520" s="19"/>
      <c r="AE520" s="184"/>
      <c r="AF520" s="183">
        <f t="shared" si="73"/>
        <v>-1.679693051315212E-8</v>
      </c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68"/>
      <c r="AQ520" s="168"/>
      <c r="AR520" s="182"/>
      <c r="AS520" s="183">
        <f t="shared" si="65"/>
        <v>-4.2090306351383331E-10</v>
      </c>
      <c r="AT520" s="183">
        <f>[1]!LIM(AT519+Mode*r0*((1+IntegrationStep/2/Ti+Td/IntegrationStep)*AS520-(1-IntegrationStep/2/Ti+2*Td/IntegrationStep)*AS519+Td/IntegrationStep*AS518))</f>
        <v>0.40307870126363249</v>
      </c>
      <c r="AU520" s="183">
        <f t="shared" si="66"/>
        <v>40.794124671602574</v>
      </c>
      <c r="AW520" s="51"/>
      <c r="AX520" s="51"/>
      <c r="AY520" s="51"/>
      <c r="AZ520" s="51"/>
    </row>
    <row r="521" spans="1:52" s="158" customFormat="1" ht="15" customHeight="1" x14ac:dyDescent="0.3">
      <c r="A521" s="19"/>
      <c r="B521" s="182"/>
      <c r="C521" s="183">
        <f t="shared" si="67"/>
        <v>51.000000000000455</v>
      </c>
      <c r="D521" s="202">
        <f>15+[1]!STEPLOAD(5)</f>
        <v>20</v>
      </c>
      <c r="E521" s="183">
        <f t="shared" si="69"/>
        <v>40.794124712013186</v>
      </c>
      <c r="F521" s="183">
        <f t="shared" si="70"/>
        <v>0.5</v>
      </c>
      <c r="G521" s="183">
        <f>5</f>
        <v>5</v>
      </c>
      <c r="H521" s="183">
        <f t="shared" si="68"/>
        <v>48.369444163307698</v>
      </c>
      <c r="I521" s="183">
        <f t="shared" si="71"/>
        <v>0.9</v>
      </c>
      <c r="J521" s="183">
        <f>1</f>
        <v>1</v>
      </c>
      <c r="K521" s="183">
        <f t="shared" si="72"/>
        <v>4.1870000000000003</v>
      </c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68"/>
      <c r="AD521" s="19"/>
      <c r="AE521" s="184"/>
      <c r="AF521" s="183">
        <f t="shared" si="73"/>
        <v>-1.6127188029457784E-8</v>
      </c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68"/>
      <c r="AQ521" s="168"/>
      <c r="AR521" s="182"/>
      <c r="AS521" s="183">
        <f t="shared" si="65"/>
        <v>-4.0410611745755885E-10</v>
      </c>
      <c r="AT521" s="183">
        <f>[1]!LIM(AT520+Mode*r0*((1+IntegrationStep/2/Ti+Td/IntegrationStep)*AS521-(1-IntegrationStep/2/Ti+2*Td/IntegrationStep)*AS520+Td/IntegrationStep*AS519))</f>
        <v>0.40307870136089746</v>
      </c>
      <c r="AU521" s="183">
        <f t="shared" si="66"/>
        <v>40.794124671602574</v>
      </c>
      <c r="AW521" s="51"/>
      <c r="AX521" s="51"/>
      <c r="AY521" s="51"/>
      <c r="AZ521" s="51"/>
    </row>
    <row r="522" spans="1:52" s="158" customFormat="1" ht="15" customHeight="1" x14ac:dyDescent="0.3">
      <c r="A522" s="19"/>
      <c r="B522" s="182"/>
      <c r="C522" s="183">
        <f t="shared" si="67"/>
        <v>51.100000000000456</v>
      </c>
      <c r="D522" s="202">
        <f>15+[1]!STEPLOAD(5)</f>
        <v>20</v>
      </c>
      <c r="E522" s="183">
        <f t="shared" si="69"/>
        <v>40.794124710400467</v>
      </c>
      <c r="F522" s="183">
        <f t="shared" si="70"/>
        <v>0.5</v>
      </c>
      <c r="G522" s="183">
        <f>5</f>
        <v>5</v>
      </c>
      <c r="H522" s="183">
        <f t="shared" si="68"/>
        <v>48.369444174514726</v>
      </c>
      <c r="I522" s="183">
        <f t="shared" si="71"/>
        <v>0.9</v>
      </c>
      <c r="J522" s="183">
        <f>1</f>
        <v>1</v>
      </c>
      <c r="K522" s="183">
        <f t="shared" si="72"/>
        <v>4.1870000000000003</v>
      </c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68"/>
      <c r="AD522" s="19"/>
      <c r="AE522" s="184"/>
      <c r="AF522" s="183">
        <f t="shared" si="73"/>
        <v>-1.5484123760955981E-8</v>
      </c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68"/>
      <c r="AQ522" s="168"/>
      <c r="AR522" s="182"/>
      <c r="AS522" s="183">
        <f t="shared" si="65"/>
        <v>-3.8797892898401187E-10</v>
      </c>
      <c r="AT522" s="183">
        <f>[1]!LIM(AT521+Mode*r0*((1+IntegrationStep/2/Ti+Td/IntegrationStep)*AS522-(1-IntegrationStep/2/Ti+2*Td/IntegrationStep)*AS521+Td/IntegrationStep*AS520))</f>
        <v>0.40307870145428937</v>
      </c>
      <c r="AU522" s="183">
        <f t="shared" si="66"/>
        <v>40.794124671602574</v>
      </c>
      <c r="AW522" s="51"/>
      <c r="AX522" s="51"/>
      <c r="AY522" s="51"/>
      <c r="AZ522" s="51"/>
    </row>
    <row r="523" spans="1:52" s="158" customFormat="1" ht="15" customHeight="1" x14ac:dyDescent="0.3">
      <c r="A523" s="19"/>
      <c r="B523" s="182"/>
      <c r="C523" s="183">
        <f t="shared" si="67"/>
        <v>51.200000000000458</v>
      </c>
      <c r="D523" s="202">
        <f>15+[1]!STEPLOAD(5)</f>
        <v>20</v>
      </c>
      <c r="E523" s="183">
        <f t="shared" si="69"/>
        <v>40.794124708852053</v>
      </c>
      <c r="F523" s="183">
        <f t="shared" si="70"/>
        <v>0.5</v>
      </c>
      <c r="G523" s="183">
        <f>5</f>
        <v>5</v>
      </c>
      <c r="H523" s="183">
        <f t="shared" si="68"/>
        <v>48.369444185275526</v>
      </c>
      <c r="I523" s="183">
        <f t="shared" si="71"/>
        <v>0.9</v>
      </c>
      <c r="J523" s="183">
        <f>1</f>
        <v>1</v>
      </c>
      <c r="K523" s="183">
        <f t="shared" si="72"/>
        <v>4.1870000000000003</v>
      </c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68"/>
      <c r="AD523" s="19"/>
      <c r="AE523" s="184"/>
      <c r="AF523" s="183">
        <f t="shared" si="73"/>
        <v>-1.48666732258107E-8</v>
      </c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68"/>
      <c r="AQ523" s="168"/>
      <c r="AR523" s="182"/>
      <c r="AS523" s="183">
        <f t="shared" ref="AS523:AS586" si="74">(AU523-E523)/(MeasuredVariableHigher-MeasuredVariableLower)</f>
        <v>-3.7249478168632779E-10</v>
      </c>
      <c r="AT523" s="183">
        <f>[1]!LIM(AT522+Mode*r0*((1+IntegrationStep/2/Ti+Td/IntegrationStep)*AS523-(1-IntegrationStep/2/Ti+2*Td/IntegrationStep)*AS522+Td/IntegrationStep*AS521))</f>
        <v>0.40307870154396275</v>
      </c>
      <c r="AU523" s="183">
        <f t="shared" ref="AU523:AU586" si="75">SetPoint</f>
        <v>40.794124671602574</v>
      </c>
      <c r="AW523" s="51"/>
      <c r="AX523" s="51"/>
      <c r="AY523" s="51"/>
      <c r="AZ523" s="51"/>
    </row>
    <row r="524" spans="1:52" s="158" customFormat="1" ht="15" customHeight="1" x14ac:dyDescent="0.3">
      <c r="A524" s="19"/>
      <c r="B524" s="182"/>
      <c r="C524" s="183">
        <f t="shared" ref="C524:C587" si="76">C523+IntegrationStep</f>
        <v>51.300000000000459</v>
      </c>
      <c r="D524" s="202">
        <f>15+[1]!STEPLOAD(5)</f>
        <v>20</v>
      </c>
      <c r="E524" s="183">
        <f t="shared" si="69"/>
        <v>40.794124707365384</v>
      </c>
      <c r="F524" s="183">
        <f t="shared" si="70"/>
        <v>0.5</v>
      </c>
      <c r="G524" s="183">
        <f>5</f>
        <v>5</v>
      </c>
      <c r="H524" s="183">
        <f t="shared" ref="H524:H587" si="77">ManipulatedVariableHigher*AT524</f>
        <v>48.369444195607798</v>
      </c>
      <c r="I524" s="183">
        <f t="shared" si="71"/>
        <v>0.9</v>
      </c>
      <c r="J524" s="183">
        <f>1</f>
        <v>1</v>
      </c>
      <c r="K524" s="183">
        <f t="shared" si="72"/>
        <v>4.1870000000000003</v>
      </c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68"/>
      <c r="AD524" s="19"/>
      <c r="AE524" s="184"/>
      <c r="AF524" s="183">
        <f t="shared" si="73"/>
        <v>-1.4273819903820595E-8</v>
      </c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68"/>
      <c r="AQ524" s="168"/>
      <c r="AR524" s="182"/>
      <c r="AS524" s="183">
        <f t="shared" si="74"/>
        <v>-3.576280960260192E-10</v>
      </c>
      <c r="AT524" s="183">
        <f>[1]!LIM(AT523+Mode*r0*((1+IntegrationStep/2/Ti+Td/IntegrationStep)*AS524-(1-IntegrationStep/2/Ti+2*Td/IntegrationStep)*AS523+Td/IntegrationStep*AS522))</f>
        <v>0.40307870163006498</v>
      </c>
      <c r="AU524" s="183">
        <f t="shared" si="75"/>
        <v>40.794124671602574</v>
      </c>
      <c r="AW524" s="51"/>
      <c r="AX524" s="51"/>
      <c r="AY524" s="51"/>
      <c r="AZ524" s="51"/>
    </row>
    <row r="525" spans="1:52" s="158" customFormat="1" ht="15" customHeight="1" x14ac:dyDescent="0.3">
      <c r="A525" s="19"/>
      <c r="B525" s="182"/>
      <c r="C525" s="183">
        <f t="shared" si="76"/>
        <v>51.40000000000046</v>
      </c>
      <c r="D525" s="202">
        <f>15+[1]!STEPLOAD(5)</f>
        <v>20</v>
      </c>
      <c r="E525" s="183">
        <f t="shared" ref="E525:E588" si="78">E524+(C525-C524)*AF524</f>
        <v>40.794124705938003</v>
      </c>
      <c r="F525" s="183">
        <f t="shared" ref="F525:F588" si="79">0.5</f>
        <v>0.5</v>
      </c>
      <c r="G525" s="183">
        <f>5</f>
        <v>5</v>
      </c>
      <c r="H525" s="183">
        <f t="shared" si="77"/>
        <v>48.369444205528552</v>
      </c>
      <c r="I525" s="183">
        <f t="shared" ref="I525:I588" si="80">0.9</f>
        <v>0.9</v>
      </c>
      <c r="J525" s="183">
        <f>1</f>
        <v>1</v>
      </c>
      <c r="K525" s="183">
        <f t="shared" ref="K525:K588" si="81">4.187</f>
        <v>4.1870000000000003</v>
      </c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68"/>
      <c r="AD525" s="19"/>
      <c r="AE525" s="184"/>
      <c r="AF525" s="183">
        <f t="shared" ref="AF525:AF588" si="82">F525/G525*(D525-E525)+H525*I525/G525/J525/K525</f>
        <v>-1.3704586354634785E-8</v>
      </c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68"/>
      <c r="AQ525" s="168"/>
      <c r="AR525" s="182"/>
      <c r="AS525" s="183">
        <f t="shared" si="74"/>
        <v>-3.4335428722442884E-10</v>
      </c>
      <c r="AT525" s="183">
        <f>[1]!LIM(AT524+Mode*r0*((1+IntegrationStep/2/Ti+Td/IntegrationStep)*AS525-(1-IntegrationStep/2/Ti+2*Td/IntegrationStep)*AS524+Td/IntegrationStep*AS523))</f>
        <v>0.40307870171273791</v>
      </c>
      <c r="AU525" s="183">
        <f t="shared" si="75"/>
        <v>40.794124671602574</v>
      </c>
      <c r="AW525" s="51"/>
      <c r="AX525" s="51"/>
      <c r="AY525" s="51"/>
      <c r="AZ525" s="51"/>
    </row>
    <row r="526" spans="1:52" s="158" customFormat="1" ht="15" customHeight="1" x14ac:dyDescent="0.3">
      <c r="A526" s="19"/>
      <c r="B526" s="182"/>
      <c r="C526" s="183">
        <f t="shared" si="76"/>
        <v>51.500000000000462</v>
      </c>
      <c r="D526" s="202">
        <f>15+[1]!STEPLOAD(5)</f>
        <v>20</v>
      </c>
      <c r="E526" s="183">
        <f t="shared" si="78"/>
        <v>40.794124704567544</v>
      </c>
      <c r="F526" s="183">
        <f t="shared" si="79"/>
        <v>0.5</v>
      </c>
      <c r="G526" s="183">
        <f>5</f>
        <v>5</v>
      </c>
      <c r="H526" s="183">
        <f t="shared" si="77"/>
        <v>48.36944421505423</v>
      </c>
      <c r="I526" s="183">
        <f t="shared" si="80"/>
        <v>0.9</v>
      </c>
      <c r="J526" s="183">
        <f>1</f>
        <v>1</v>
      </c>
      <c r="K526" s="183">
        <f t="shared" si="81"/>
        <v>4.1870000000000003</v>
      </c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68"/>
      <c r="AD526" s="19"/>
      <c r="AE526" s="184"/>
      <c r="AF526" s="183">
        <f t="shared" si="82"/>
        <v>-1.3158029776860758E-8</v>
      </c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68"/>
      <c r="AQ526" s="168"/>
      <c r="AR526" s="182"/>
      <c r="AS526" s="183">
        <f t="shared" si="74"/>
        <v>-3.2964969420845591E-10</v>
      </c>
      <c r="AT526" s="183">
        <f>[1]!LIM(AT525+Mode*r0*((1+IntegrationStep/2/Ti+Td/IntegrationStep)*AS526-(1-IntegrationStep/2/Ti+2*Td/IntegrationStep)*AS525+Td/IntegrationStep*AS524))</f>
        <v>0.40307870179211858</v>
      </c>
      <c r="AU526" s="183">
        <f t="shared" si="75"/>
        <v>40.794124671602574</v>
      </c>
      <c r="AW526" s="51"/>
      <c r="AX526" s="51"/>
      <c r="AY526" s="51"/>
      <c r="AZ526" s="51"/>
    </row>
    <row r="527" spans="1:52" s="158" customFormat="1" ht="15" customHeight="1" x14ac:dyDescent="0.3">
      <c r="A527" s="19"/>
      <c r="B527" s="182"/>
      <c r="C527" s="183">
        <f t="shared" si="76"/>
        <v>51.600000000000463</v>
      </c>
      <c r="D527" s="202">
        <f>15+[1]!STEPLOAD(5)</f>
        <v>20</v>
      </c>
      <c r="E527" s="183">
        <f t="shared" si="78"/>
        <v>40.79412470325174</v>
      </c>
      <c r="F527" s="183">
        <f t="shared" si="79"/>
        <v>0.5</v>
      </c>
      <c r="G527" s="183">
        <f>5</f>
        <v>5</v>
      </c>
      <c r="H527" s="183">
        <f t="shared" si="77"/>
        <v>48.369444224200528</v>
      </c>
      <c r="I527" s="183">
        <f t="shared" si="80"/>
        <v>0.9</v>
      </c>
      <c r="J527" s="183">
        <f>1</f>
        <v>1</v>
      </c>
      <c r="K527" s="183">
        <f t="shared" si="81"/>
        <v>4.1870000000000003</v>
      </c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68"/>
      <c r="AD527" s="19"/>
      <c r="AE527" s="184"/>
      <c r="AF527" s="183">
        <f t="shared" si="82"/>
        <v>-1.2633248225313309E-8</v>
      </c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68"/>
      <c r="AQ527" s="168"/>
      <c r="AR527" s="182"/>
      <c r="AS527" s="183">
        <f t="shared" si="74"/>
        <v>-3.1649165066482963E-10</v>
      </c>
      <c r="AT527" s="183">
        <f>[1]!LIM(AT526+Mode*r0*((1+IntegrationStep/2/Ti+Td/IntegrationStep)*AS527-(1-IntegrationStep/2/Ti+2*Td/IntegrationStep)*AS526+Td/IntegrationStep*AS525))</f>
        <v>0.40307870186833772</v>
      </c>
      <c r="AU527" s="183">
        <f t="shared" si="75"/>
        <v>40.794124671602574</v>
      </c>
      <c r="AW527" s="51"/>
      <c r="AX527" s="51"/>
      <c r="AY527" s="51"/>
      <c r="AZ527" s="51"/>
    </row>
    <row r="528" spans="1:52" s="158" customFormat="1" ht="15" customHeight="1" x14ac:dyDescent="0.3">
      <c r="A528" s="19"/>
      <c r="B528" s="182"/>
      <c r="C528" s="183">
        <f t="shared" si="76"/>
        <v>51.700000000000465</v>
      </c>
      <c r="D528" s="202">
        <f>15+[1]!STEPLOAD(5)</f>
        <v>20</v>
      </c>
      <c r="E528" s="183">
        <f t="shared" si="78"/>
        <v>40.794124701988416</v>
      </c>
      <c r="F528" s="183">
        <f t="shared" si="79"/>
        <v>0.5</v>
      </c>
      <c r="G528" s="183">
        <f>5</f>
        <v>5</v>
      </c>
      <c r="H528" s="183">
        <f t="shared" si="77"/>
        <v>48.369444232982474</v>
      </c>
      <c r="I528" s="183">
        <f t="shared" si="80"/>
        <v>0.9</v>
      </c>
      <c r="J528" s="183">
        <f>1</f>
        <v>1</v>
      </c>
      <c r="K528" s="183">
        <f t="shared" si="81"/>
        <v>4.1870000000000003</v>
      </c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68"/>
      <c r="AD528" s="19"/>
      <c r="AE528" s="184"/>
      <c r="AF528" s="183">
        <f t="shared" si="82"/>
        <v>-1.2129377946479281E-8</v>
      </c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68"/>
      <c r="AQ528" s="168"/>
      <c r="AR528" s="182"/>
      <c r="AS528" s="183">
        <f t="shared" si="74"/>
        <v>-3.0385841398583577E-10</v>
      </c>
      <c r="AT528" s="183">
        <f>[1]!LIM(AT527+Mode*r0*((1+IntegrationStep/2/Ti+Td/IntegrationStep)*AS528-(1-IntegrationStep/2/Ti+2*Td/IntegrationStep)*AS527+Td/IntegrationStep*AS526))</f>
        <v>0.40307870194152062</v>
      </c>
      <c r="AU528" s="183">
        <f t="shared" si="75"/>
        <v>40.794124671602574</v>
      </c>
      <c r="AW528" s="51"/>
      <c r="AX528" s="51"/>
      <c r="AY528" s="51"/>
      <c r="AZ528" s="51"/>
    </row>
    <row r="529" spans="1:52" s="158" customFormat="1" ht="15" customHeight="1" x14ac:dyDescent="0.3">
      <c r="A529" s="19"/>
      <c r="B529" s="182"/>
      <c r="C529" s="183">
        <f t="shared" si="76"/>
        <v>51.800000000000466</v>
      </c>
      <c r="D529" s="202">
        <f>15+[1]!STEPLOAD(5)</f>
        <v>20</v>
      </c>
      <c r="E529" s="183">
        <f t="shared" si="78"/>
        <v>40.794124700775477</v>
      </c>
      <c r="F529" s="183">
        <f t="shared" si="79"/>
        <v>0.5</v>
      </c>
      <c r="G529" s="183">
        <f>5</f>
        <v>5</v>
      </c>
      <c r="H529" s="183">
        <f t="shared" si="77"/>
        <v>48.369444241414662</v>
      </c>
      <c r="I529" s="183">
        <f t="shared" si="80"/>
        <v>0.9</v>
      </c>
      <c r="J529" s="183">
        <f>1</f>
        <v>1</v>
      </c>
      <c r="K529" s="183">
        <f t="shared" si="81"/>
        <v>4.1870000000000003</v>
      </c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68"/>
      <c r="AD529" s="19"/>
      <c r="AE529" s="184"/>
      <c r="AF529" s="183">
        <f t="shared" si="82"/>
        <v>-1.1645582276287314E-8</v>
      </c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68"/>
      <c r="AQ529" s="168"/>
      <c r="AR529" s="182"/>
      <c r="AS529" s="183">
        <f t="shared" si="74"/>
        <v>-2.9172902316076942E-10</v>
      </c>
      <c r="AT529" s="183">
        <f>[1]!LIM(AT528+Mode*r0*((1+IntegrationStep/2/Ti+Td/IntegrationStep)*AS529-(1-IntegrationStep/2/Ti+2*Td/IntegrationStep)*AS528+Td/IntegrationStep*AS527))</f>
        <v>0.40307870201178886</v>
      </c>
      <c r="AU529" s="183">
        <f t="shared" si="75"/>
        <v>40.794124671602574</v>
      </c>
      <c r="AW529" s="51"/>
      <c r="AX529" s="51"/>
      <c r="AY529" s="51"/>
      <c r="AZ529" s="51"/>
    </row>
    <row r="530" spans="1:52" s="158" customFormat="1" ht="15" customHeight="1" x14ac:dyDescent="0.3">
      <c r="A530" s="19"/>
      <c r="B530" s="182"/>
      <c r="C530" s="183">
        <f t="shared" si="76"/>
        <v>51.900000000000468</v>
      </c>
      <c r="D530" s="202">
        <f>15+[1]!STEPLOAD(5)</f>
        <v>20</v>
      </c>
      <c r="E530" s="183">
        <f t="shared" si="78"/>
        <v>40.794124699610919</v>
      </c>
      <c r="F530" s="183">
        <f t="shared" si="79"/>
        <v>0.5</v>
      </c>
      <c r="G530" s="183">
        <f>5</f>
        <v>5</v>
      </c>
      <c r="H530" s="183">
        <f t="shared" si="77"/>
        <v>48.369444249510934</v>
      </c>
      <c r="I530" s="183">
        <f t="shared" si="80"/>
        <v>0.9</v>
      </c>
      <c r="J530" s="183">
        <f>1</f>
        <v>1</v>
      </c>
      <c r="K530" s="183">
        <f t="shared" si="81"/>
        <v>4.1870000000000003</v>
      </c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68"/>
      <c r="AD530" s="19"/>
      <c r="AE530" s="184"/>
      <c r="AF530" s="183">
        <f t="shared" si="82"/>
        <v>-1.1181066295051778E-8</v>
      </c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68"/>
      <c r="AQ530" s="168"/>
      <c r="AR530" s="182"/>
      <c r="AS530" s="183">
        <f t="shared" si="74"/>
        <v>-2.800834408844821E-10</v>
      </c>
      <c r="AT530" s="183">
        <f>[1]!LIM(AT529+Mode*r0*((1+IntegrationStep/2/Ti+Td/IntegrationStep)*AS530-(1-IntegrationStep/2/Ti+2*Td/IntegrationStep)*AS529+Td/IntegrationStep*AS528))</f>
        <v>0.40307870207925778</v>
      </c>
      <c r="AU530" s="183">
        <f t="shared" si="75"/>
        <v>40.794124671602574</v>
      </c>
      <c r="AW530" s="51"/>
      <c r="AX530" s="51"/>
      <c r="AY530" s="51"/>
      <c r="AZ530" s="51"/>
    </row>
    <row r="531" spans="1:52" s="158" customFormat="1" ht="15" customHeight="1" x14ac:dyDescent="0.3">
      <c r="A531" s="19"/>
      <c r="B531" s="182"/>
      <c r="C531" s="183">
        <f t="shared" si="76"/>
        <v>52.000000000000469</v>
      </c>
      <c r="D531" s="202">
        <f>15+[1]!STEPLOAD(5)</f>
        <v>20</v>
      </c>
      <c r="E531" s="183">
        <f t="shared" si="78"/>
        <v>40.794124698492809</v>
      </c>
      <c r="F531" s="183">
        <f t="shared" si="79"/>
        <v>0.5</v>
      </c>
      <c r="G531" s="183">
        <f>5</f>
        <v>5</v>
      </c>
      <c r="H531" s="183">
        <f t="shared" si="77"/>
        <v>48.369444257284734</v>
      </c>
      <c r="I531" s="183">
        <f t="shared" si="80"/>
        <v>0.9</v>
      </c>
      <c r="J531" s="183">
        <f>1</f>
        <v>1</v>
      </c>
      <c r="K531" s="183">
        <f t="shared" si="81"/>
        <v>4.1870000000000003</v>
      </c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68"/>
      <c r="AD531" s="19"/>
      <c r="AE531" s="184"/>
      <c r="AF531" s="183">
        <f t="shared" si="82"/>
        <v>-1.0735057731636743E-8</v>
      </c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68"/>
      <c r="AQ531" s="168"/>
      <c r="AR531" s="182"/>
      <c r="AS531" s="183">
        <f t="shared" si="74"/>
        <v>-2.6890234039456117E-10</v>
      </c>
      <c r="AT531" s="183">
        <f>[1]!LIM(AT530+Mode*r0*((1+IntegrationStep/2/Ti+Td/IntegrationStep)*AS531-(1-IntegrationStep/2/Ti+2*Td/IntegrationStep)*AS530+Td/IntegrationStep*AS529))</f>
        <v>0.40307870214403946</v>
      </c>
      <c r="AU531" s="183">
        <f t="shared" si="75"/>
        <v>40.794124671602574</v>
      </c>
      <c r="AW531" s="51"/>
      <c r="AX531" s="51"/>
      <c r="AY531" s="51"/>
      <c r="AZ531" s="51"/>
    </row>
    <row r="532" spans="1:52" s="158" customFormat="1" ht="15" customHeight="1" x14ac:dyDescent="0.3">
      <c r="A532" s="19"/>
      <c r="B532" s="182"/>
      <c r="C532" s="183">
        <f t="shared" si="76"/>
        <v>52.10000000000047</v>
      </c>
      <c r="D532" s="202">
        <f>15+[1]!STEPLOAD(5)</f>
        <v>20</v>
      </c>
      <c r="E532" s="183">
        <f t="shared" si="78"/>
        <v>40.794124697419299</v>
      </c>
      <c r="F532" s="183">
        <f t="shared" si="79"/>
        <v>0.5</v>
      </c>
      <c r="G532" s="183">
        <f>5</f>
        <v>5</v>
      </c>
      <c r="H532" s="183">
        <f t="shared" si="77"/>
        <v>48.369444264748836</v>
      </c>
      <c r="I532" s="183">
        <f t="shared" si="80"/>
        <v>0.9</v>
      </c>
      <c r="J532" s="183">
        <f>1</f>
        <v>1</v>
      </c>
      <c r="K532" s="183">
        <f t="shared" si="81"/>
        <v>4.1870000000000003</v>
      </c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68"/>
      <c r="AD532" s="19"/>
      <c r="AE532" s="184"/>
      <c r="AF532" s="183">
        <f t="shared" si="82"/>
        <v>-1.0306823394756748E-8</v>
      </c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68"/>
      <c r="AQ532" s="168"/>
      <c r="AR532" s="182"/>
      <c r="AS532" s="183">
        <f t="shared" si="74"/>
        <v>-2.5816724757987684E-10</v>
      </c>
      <c r="AT532" s="183">
        <f>[1]!LIM(AT531+Mode*r0*((1+IntegrationStep/2/Ti+Td/IntegrationStep)*AS532-(1-IntegrationStep/2/Ti+2*Td/IntegrationStep)*AS531+Td/IntegrationStep*AS530))</f>
        <v>0.40307870220624031</v>
      </c>
      <c r="AU532" s="183">
        <f t="shared" si="75"/>
        <v>40.794124671602574</v>
      </c>
      <c r="AW532" s="51"/>
      <c r="AX532" s="51"/>
      <c r="AY532" s="51"/>
      <c r="AZ532" s="51"/>
    </row>
    <row r="533" spans="1:52" s="158" customFormat="1" ht="15" customHeight="1" x14ac:dyDescent="0.3">
      <c r="A533" s="19"/>
      <c r="B533" s="182"/>
      <c r="C533" s="183">
        <f t="shared" si="76"/>
        <v>52.200000000000472</v>
      </c>
      <c r="D533" s="202">
        <f>15+[1]!STEPLOAD(5)</f>
        <v>20</v>
      </c>
      <c r="E533" s="183">
        <f t="shared" si="78"/>
        <v>40.794124696388614</v>
      </c>
      <c r="F533" s="183">
        <f t="shared" si="79"/>
        <v>0.5</v>
      </c>
      <c r="G533" s="183">
        <f>5</f>
        <v>5</v>
      </c>
      <c r="H533" s="183">
        <f t="shared" si="77"/>
        <v>48.369444271915548</v>
      </c>
      <c r="I533" s="183">
        <f t="shared" si="80"/>
        <v>0.9</v>
      </c>
      <c r="J533" s="183">
        <f>1</f>
        <v>1</v>
      </c>
      <c r="K533" s="183">
        <f t="shared" si="81"/>
        <v>4.1870000000000003</v>
      </c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68"/>
      <c r="AD533" s="19"/>
      <c r="AE533" s="184"/>
      <c r="AF533" s="183">
        <f t="shared" si="82"/>
        <v>-9.8956567384789196E-9</v>
      </c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68"/>
      <c r="AQ533" s="168"/>
      <c r="AR533" s="182"/>
      <c r="AS533" s="183">
        <f t="shared" si="74"/>
        <v>-2.4786039887203515E-10</v>
      </c>
      <c r="AT533" s="183">
        <f>[1]!LIM(AT532+Mode*r0*((1+IntegrationStep/2/Ti+Td/IntegrationStep)*AS533-(1-IntegrationStep/2/Ti+2*Td/IntegrationStep)*AS532+Td/IntegrationStep*AS531))</f>
        <v>0.40307870226596287</v>
      </c>
      <c r="AU533" s="183">
        <f t="shared" si="75"/>
        <v>40.794124671602574</v>
      </c>
      <c r="AW533" s="51"/>
      <c r="AX533" s="51"/>
      <c r="AY533" s="51"/>
      <c r="AZ533" s="51"/>
    </row>
    <row r="534" spans="1:52" s="158" customFormat="1" ht="15" customHeight="1" x14ac:dyDescent="0.3">
      <c r="A534" s="19"/>
      <c r="B534" s="182"/>
      <c r="C534" s="183">
        <f t="shared" si="76"/>
        <v>52.300000000000473</v>
      </c>
      <c r="D534" s="202">
        <f>15+[1]!STEPLOAD(5)</f>
        <v>20</v>
      </c>
      <c r="E534" s="183">
        <f t="shared" si="78"/>
        <v>40.794124695399049</v>
      </c>
      <c r="F534" s="183">
        <f t="shared" si="79"/>
        <v>0.5</v>
      </c>
      <c r="G534" s="183">
        <f>5</f>
        <v>5</v>
      </c>
      <c r="H534" s="183">
        <f t="shared" si="77"/>
        <v>48.369444278796664</v>
      </c>
      <c r="I534" s="183">
        <f t="shared" si="80"/>
        <v>0.9</v>
      </c>
      <c r="J534" s="183">
        <f>1</f>
        <v>1</v>
      </c>
      <c r="K534" s="183">
        <f t="shared" si="81"/>
        <v>4.1870000000000003</v>
      </c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68"/>
      <c r="AD534" s="19"/>
      <c r="AE534" s="184"/>
      <c r="AF534" s="183">
        <f t="shared" si="82"/>
        <v>-9.5008796385798178E-9</v>
      </c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68"/>
      <c r="AQ534" s="168"/>
      <c r="AR534" s="182"/>
      <c r="AS534" s="183">
        <f t="shared" si="74"/>
        <v>-2.3796474124537779E-10</v>
      </c>
      <c r="AT534" s="183">
        <f>[1]!LIM(AT533+Mode*r0*((1+IntegrationStep/2/Ti+Td/IntegrationStep)*AS534-(1-IntegrationStep/2/Ti+2*Td/IntegrationStep)*AS533+Td/IntegrationStep*AS532))</f>
        <v>0.4030787023233055</v>
      </c>
      <c r="AU534" s="183">
        <f t="shared" si="75"/>
        <v>40.794124671602574</v>
      </c>
      <c r="AW534" s="51"/>
      <c r="AX534" s="51"/>
      <c r="AY534" s="51"/>
      <c r="AZ534" s="51"/>
    </row>
    <row r="535" spans="1:52" s="158" customFormat="1" ht="15" customHeight="1" x14ac:dyDescent="0.3">
      <c r="A535" s="19"/>
      <c r="B535" s="182"/>
      <c r="C535" s="183">
        <f t="shared" si="76"/>
        <v>52.400000000000475</v>
      </c>
      <c r="D535" s="202">
        <f>15+[1]!STEPLOAD(5)</f>
        <v>20</v>
      </c>
      <c r="E535" s="183">
        <f t="shared" si="78"/>
        <v>40.794124694448961</v>
      </c>
      <c r="F535" s="183">
        <f t="shared" si="79"/>
        <v>0.5</v>
      </c>
      <c r="G535" s="183">
        <f>5</f>
        <v>5</v>
      </c>
      <c r="H535" s="183">
        <f t="shared" si="77"/>
        <v>48.369444285403603</v>
      </c>
      <c r="I535" s="183">
        <f t="shared" si="80"/>
        <v>0.9</v>
      </c>
      <c r="J535" s="183">
        <f>1</f>
        <v>1</v>
      </c>
      <c r="K535" s="183">
        <f t="shared" si="81"/>
        <v>4.1870000000000003</v>
      </c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68"/>
      <c r="AD535" s="19"/>
      <c r="AE535" s="184"/>
      <c r="AF535" s="183">
        <f t="shared" si="82"/>
        <v>-9.1218370634749135E-9</v>
      </c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68"/>
      <c r="AQ535" s="168"/>
      <c r="AR535" s="182"/>
      <c r="AS535" s="183">
        <f t="shared" si="74"/>
        <v>-2.2846386116270878E-10</v>
      </c>
      <c r="AT535" s="183">
        <f>[1]!LIM(AT534+Mode*r0*((1+IntegrationStep/2/Ti+Td/IntegrationStep)*AS535-(1-IntegrationStep/2/Ti+2*Td/IntegrationStep)*AS534+Td/IntegrationStep*AS533))</f>
        <v>0.40307870237836335</v>
      </c>
      <c r="AU535" s="183">
        <f t="shared" si="75"/>
        <v>40.794124671602574</v>
      </c>
      <c r="AW535" s="51"/>
      <c r="AX535" s="51"/>
      <c r="AY535" s="51"/>
      <c r="AZ535" s="51"/>
    </row>
    <row r="536" spans="1:52" s="158" customFormat="1" ht="15" customHeight="1" x14ac:dyDescent="0.3">
      <c r="A536" s="19"/>
      <c r="B536" s="182"/>
      <c r="C536" s="183">
        <f t="shared" si="76"/>
        <v>52.500000000000476</v>
      </c>
      <c r="D536" s="202">
        <f>15+[1]!STEPLOAD(5)</f>
        <v>20</v>
      </c>
      <c r="E536" s="183">
        <f t="shared" si="78"/>
        <v>40.79412469353678</v>
      </c>
      <c r="F536" s="183">
        <f t="shared" si="79"/>
        <v>0.5</v>
      </c>
      <c r="G536" s="183">
        <f>5</f>
        <v>5</v>
      </c>
      <c r="H536" s="183">
        <f t="shared" si="77"/>
        <v>48.369444291747222</v>
      </c>
      <c r="I536" s="183">
        <f t="shared" si="80"/>
        <v>0.9</v>
      </c>
      <c r="J536" s="183">
        <f>1</f>
        <v>1</v>
      </c>
      <c r="K536" s="183">
        <f t="shared" si="81"/>
        <v>4.1870000000000003</v>
      </c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68"/>
      <c r="AD536" s="19"/>
      <c r="AE536" s="184"/>
      <c r="AF536" s="183">
        <f t="shared" si="82"/>
        <v>-8.7579055119135774E-9</v>
      </c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68"/>
      <c r="AQ536" s="168"/>
      <c r="AR536" s="182"/>
      <c r="AS536" s="183">
        <f t="shared" si="74"/>
        <v>-2.1934205562956778E-10</v>
      </c>
      <c r="AT536" s="183">
        <f>[1]!LIM(AT535+Mode*r0*((1+IntegrationStep/2/Ti+Td/IntegrationStep)*AS536-(1-IntegrationStep/2/Ti+2*Td/IntegrationStep)*AS535+Td/IntegrationStep*AS534))</f>
        <v>0.40307870243122684</v>
      </c>
      <c r="AU536" s="183">
        <f t="shared" si="75"/>
        <v>40.794124671602574</v>
      </c>
      <c r="AW536" s="51"/>
      <c r="AX536" s="51"/>
      <c r="AY536" s="51"/>
      <c r="AZ536" s="51"/>
    </row>
    <row r="537" spans="1:52" s="158" customFormat="1" ht="15" customHeight="1" x14ac:dyDescent="0.3">
      <c r="A537" s="19"/>
      <c r="B537" s="182"/>
      <c r="C537" s="183">
        <f t="shared" si="76"/>
        <v>52.600000000000477</v>
      </c>
      <c r="D537" s="202">
        <f>15+[1]!STEPLOAD(5)</f>
        <v>20</v>
      </c>
      <c r="E537" s="183">
        <f t="shared" si="78"/>
        <v>40.794124692660986</v>
      </c>
      <c r="F537" s="183">
        <f t="shared" si="79"/>
        <v>0.5</v>
      </c>
      <c r="G537" s="183">
        <f>5</f>
        <v>5</v>
      </c>
      <c r="H537" s="183">
        <f t="shared" si="77"/>
        <v>48.369444297838172</v>
      </c>
      <c r="I537" s="183">
        <f t="shared" si="80"/>
        <v>0.9</v>
      </c>
      <c r="J537" s="183">
        <f>1</f>
        <v>1</v>
      </c>
      <c r="K537" s="183">
        <f t="shared" si="81"/>
        <v>4.1870000000000003</v>
      </c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68"/>
      <c r="AD537" s="19"/>
      <c r="AE537" s="184"/>
      <c r="AF537" s="183">
        <f t="shared" si="82"/>
        <v>-8.4084752494106851E-9</v>
      </c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68"/>
      <c r="AQ537" s="168"/>
      <c r="AR537" s="182"/>
      <c r="AS537" s="183">
        <f t="shared" si="74"/>
        <v>-2.1058411903140951E-10</v>
      </c>
      <c r="AT537" s="183">
        <f>[1]!LIM(AT536+Mode*r0*((1+IntegrationStep/2/Ti+Td/IntegrationStep)*AS537-(1-IntegrationStep/2/Ti+2*Td/IntegrationStep)*AS536+Td/IntegrationStep*AS535))</f>
        <v>0.40307870248198474</v>
      </c>
      <c r="AU537" s="183">
        <f t="shared" si="75"/>
        <v>40.794124671602574</v>
      </c>
      <c r="AW537" s="51"/>
      <c r="AX537" s="51"/>
      <c r="AY537" s="51"/>
      <c r="AZ537" s="51"/>
    </row>
    <row r="538" spans="1:52" s="158" customFormat="1" ht="15" customHeight="1" x14ac:dyDescent="0.3">
      <c r="A538" s="19"/>
      <c r="B538" s="182"/>
      <c r="C538" s="183">
        <f t="shared" si="76"/>
        <v>52.700000000000479</v>
      </c>
      <c r="D538" s="202">
        <f>15+[1]!STEPLOAD(5)</f>
        <v>20</v>
      </c>
      <c r="E538" s="183">
        <f t="shared" si="78"/>
        <v>40.794124691820137</v>
      </c>
      <c r="F538" s="183">
        <f t="shared" si="79"/>
        <v>0.5</v>
      </c>
      <c r="G538" s="183">
        <f>5</f>
        <v>5</v>
      </c>
      <c r="H538" s="183">
        <f t="shared" si="77"/>
        <v>48.369444303686358</v>
      </c>
      <c r="I538" s="183">
        <f t="shared" si="80"/>
        <v>0.9</v>
      </c>
      <c r="J538" s="183">
        <f>1</f>
        <v>1</v>
      </c>
      <c r="K538" s="183">
        <f t="shared" si="81"/>
        <v>4.1870000000000003</v>
      </c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68"/>
      <c r="AD538" s="19"/>
      <c r="AE538" s="184"/>
      <c r="AF538" s="183">
        <f t="shared" si="82"/>
        <v>-8.0729751772423697E-9</v>
      </c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68"/>
      <c r="AQ538" s="168"/>
      <c r="AR538" s="182"/>
      <c r="AS538" s="183">
        <f t="shared" si="74"/>
        <v>-2.0217562735069804E-10</v>
      </c>
      <c r="AT538" s="183">
        <f>[1]!LIM(AT537+Mode*r0*((1+IntegrationStep/2/Ti+Td/IntegrationStep)*AS538-(1-IntegrationStep/2/Ti+2*Td/IntegrationStep)*AS537+Td/IntegrationStep*AS536))</f>
        <v>0.40307870253071965</v>
      </c>
      <c r="AU538" s="183">
        <f t="shared" si="75"/>
        <v>40.794124671602574</v>
      </c>
      <c r="AW538" s="51"/>
      <c r="AX538" s="51"/>
      <c r="AY538" s="51"/>
      <c r="AZ538" s="51"/>
    </row>
    <row r="539" spans="1:52" s="158" customFormat="1" ht="15" customHeight="1" x14ac:dyDescent="0.3">
      <c r="A539" s="19"/>
      <c r="B539" s="182"/>
      <c r="C539" s="183">
        <f t="shared" si="76"/>
        <v>52.80000000000048</v>
      </c>
      <c r="D539" s="202">
        <f>15+[1]!STEPLOAD(5)</f>
        <v>20</v>
      </c>
      <c r="E539" s="183">
        <f t="shared" si="78"/>
        <v>40.79412469101284</v>
      </c>
      <c r="F539" s="183">
        <f t="shared" si="79"/>
        <v>0.5</v>
      </c>
      <c r="G539" s="183">
        <f>5</f>
        <v>5</v>
      </c>
      <c r="H539" s="183">
        <f t="shared" si="77"/>
        <v>48.369444309301443</v>
      </c>
      <c r="I539" s="183">
        <f t="shared" si="80"/>
        <v>0.9</v>
      </c>
      <c r="J539" s="183">
        <f>1</f>
        <v>1</v>
      </c>
      <c r="K539" s="183">
        <f t="shared" si="81"/>
        <v>4.1870000000000003</v>
      </c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68"/>
      <c r="AD539" s="19"/>
      <c r="AE539" s="184"/>
      <c r="AF539" s="183">
        <f t="shared" si="82"/>
        <v>-7.7508524043423677E-9</v>
      </c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68"/>
      <c r="AQ539" s="168"/>
      <c r="AR539" s="182"/>
      <c r="AS539" s="183">
        <f t="shared" si="74"/>
        <v>-1.9410265394981252E-10</v>
      </c>
      <c r="AT539" s="183">
        <f>[1]!LIM(AT538+Mode*r0*((1+IntegrationStep/2/Ti+Td/IntegrationStep)*AS539-(1-IntegrationStep/2/Ti+2*Td/IntegrationStep)*AS538+Td/IntegrationStep*AS537))</f>
        <v>0.40307870257751205</v>
      </c>
      <c r="AU539" s="183">
        <f t="shared" si="75"/>
        <v>40.794124671602574</v>
      </c>
      <c r="AW539" s="51"/>
      <c r="AX539" s="51"/>
      <c r="AY539" s="51"/>
      <c r="AZ539" s="51"/>
    </row>
    <row r="540" spans="1:52" s="158" customFormat="1" ht="15" customHeight="1" x14ac:dyDescent="0.3">
      <c r="A540" s="19"/>
      <c r="B540" s="182"/>
      <c r="C540" s="183">
        <f t="shared" si="76"/>
        <v>52.900000000000482</v>
      </c>
      <c r="D540" s="202">
        <f>15+[1]!STEPLOAD(5)</f>
        <v>20</v>
      </c>
      <c r="E540" s="183">
        <f t="shared" si="78"/>
        <v>40.794124690237751</v>
      </c>
      <c r="F540" s="183">
        <f t="shared" si="79"/>
        <v>0.5</v>
      </c>
      <c r="G540" s="183">
        <f>5</f>
        <v>5</v>
      </c>
      <c r="H540" s="183">
        <f t="shared" si="77"/>
        <v>48.369444314692814</v>
      </c>
      <c r="I540" s="183">
        <f t="shared" si="80"/>
        <v>0.9</v>
      </c>
      <c r="J540" s="183">
        <f>1</f>
        <v>1</v>
      </c>
      <c r="K540" s="183">
        <f t="shared" si="81"/>
        <v>4.1870000000000003</v>
      </c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68"/>
      <c r="AD540" s="19"/>
      <c r="AE540" s="184"/>
      <c r="AF540" s="183">
        <f t="shared" si="82"/>
        <v>-7.4415669182315014E-9</v>
      </c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68"/>
      <c r="AQ540" s="168"/>
      <c r="AR540" s="182"/>
      <c r="AS540" s="183">
        <f t="shared" si="74"/>
        <v>-1.8635176957104705E-10</v>
      </c>
      <c r="AT540" s="183">
        <f>[1]!LIM(AT539+Mode*r0*((1+IntegrationStep/2/Ti+Td/IntegrationStep)*AS540-(1-IntegrationStep/2/Ti+2*Td/IntegrationStep)*AS539+Td/IntegrationStep*AS538))</f>
        <v>0.40307870262244011</v>
      </c>
      <c r="AU540" s="183">
        <f t="shared" si="75"/>
        <v>40.794124671602574</v>
      </c>
      <c r="AW540" s="51"/>
      <c r="AX540" s="51"/>
      <c r="AY540" s="51"/>
      <c r="AZ540" s="51"/>
    </row>
    <row r="541" spans="1:52" s="158" customFormat="1" ht="15" customHeight="1" x14ac:dyDescent="0.3">
      <c r="A541" s="19"/>
      <c r="B541" s="182"/>
      <c r="C541" s="183">
        <f t="shared" si="76"/>
        <v>53.000000000000483</v>
      </c>
      <c r="D541" s="202">
        <f>15+[1]!STEPLOAD(5)</f>
        <v>20</v>
      </c>
      <c r="E541" s="183">
        <f t="shared" si="78"/>
        <v>40.794124689493593</v>
      </c>
      <c r="F541" s="183">
        <f t="shared" si="79"/>
        <v>0.5</v>
      </c>
      <c r="G541" s="183">
        <f>5</f>
        <v>5</v>
      </c>
      <c r="H541" s="183">
        <f t="shared" si="77"/>
        <v>48.369444319869274</v>
      </c>
      <c r="I541" s="183">
        <f t="shared" si="80"/>
        <v>0.9</v>
      </c>
      <c r="J541" s="183">
        <f>1</f>
        <v>1</v>
      </c>
      <c r="K541" s="183">
        <f t="shared" si="81"/>
        <v>4.1870000000000003</v>
      </c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68"/>
      <c r="AD541" s="19"/>
      <c r="AE541" s="184"/>
      <c r="AF541" s="183">
        <f t="shared" si="82"/>
        <v>-7.1446142335673812E-9</v>
      </c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68"/>
      <c r="AQ541" s="168"/>
      <c r="AR541" s="182"/>
      <c r="AS541" s="183">
        <f t="shared" si="74"/>
        <v>-1.7891018444515793E-10</v>
      </c>
      <c r="AT541" s="183">
        <f>[1]!LIM(AT540+Mode*r0*((1+IntegrationStep/2/Ti+Td/IntegrationStep)*AS541-(1-IntegrationStep/2/Ti+2*Td/IntegrationStep)*AS540+Td/IntegrationStep*AS539))</f>
        <v>0.40307870266557727</v>
      </c>
      <c r="AU541" s="183">
        <f t="shared" si="75"/>
        <v>40.794124671602574</v>
      </c>
      <c r="AW541" s="51"/>
      <c r="AX541" s="51"/>
      <c r="AY541" s="51"/>
      <c r="AZ541" s="51"/>
    </row>
    <row r="542" spans="1:52" s="158" customFormat="1" ht="15" customHeight="1" x14ac:dyDescent="0.3">
      <c r="A542" s="19"/>
      <c r="B542" s="182"/>
      <c r="C542" s="183">
        <f t="shared" si="76"/>
        <v>53.100000000000485</v>
      </c>
      <c r="D542" s="202">
        <f>15+[1]!STEPLOAD(5)</f>
        <v>20</v>
      </c>
      <c r="E542" s="183">
        <f t="shared" si="78"/>
        <v>40.794124688779128</v>
      </c>
      <c r="F542" s="183">
        <f t="shared" si="79"/>
        <v>0.5</v>
      </c>
      <c r="G542" s="183">
        <f>5</f>
        <v>5</v>
      </c>
      <c r="H542" s="183">
        <f t="shared" si="77"/>
        <v>48.369444324839435</v>
      </c>
      <c r="I542" s="183">
        <f t="shared" si="80"/>
        <v>0.9</v>
      </c>
      <c r="J542" s="183">
        <f>1</f>
        <v>1</v>
      </c>
      <c r="K542" s="183">
        <f t="shared" si="81"/>
        <v>4.1870000000000003</v>
      </c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68"/>
      <c r="AD542" s="19"/>
      <c r="AE542" s="184"/>
      <c r="AF542" s="183">
        <f t="shared" si="82"/>
        <v>-6.8594991908810243E-9</v>
      </c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68"/>
      <c r="AQ542" s="168"/>
      <c r="AR542" s="182"/>
      <c r="AS542" s="183">
        <f t="shared" si="74"/>
        <v>-1.7176553512854297E-10</v>
      </c>
      <c r="AT542" s="183">
        <f>[1]!LIM(AT541+Mode*r0*((1+IntegrationStep/2/Ti+Td/IntegrationStep)*AS542-(1-IntegrationStep/2/Ti+2*Td/IntegrationStep)*AS541+Td/IntegrationStep*AS540))</f>
        <v>0.40307870270699531</v>
      </c>
      <c r="AU542" s="183">
        <f t="shared" si="75"/>
        <v>40.794124671602574</v>
      </c>
      <c r="AW542" s="51"/>
      <c r="AX542" s="51"/>
      <c r="AY542" s="51"/>
      <c r="AZ542" s="51"/>
    </row>
    <row r="543" spans="1:52" s="158" customFormat="1" ht="15" customHeight="1" x14ac:dyDescent="0.3">
      <c r="A543" s="19"/>
      <c r="B543" s="182"/>
      <c r="C543" s="183">
        <f t="shared" si="76"/>
        <v>53.200000000000486</v>
      </c>
      <c r="D543" s="202">
        <f>15+[1]!STEPLOAD(5)</f>
        <v>20</v>
      </c>
      <c r="E543" s="183">
        <f t="shared" si="78"/>
        <v>40.794124688093177</v>
      </c>
      <c r="F543" s="183">
        <f t="shared" si="79"/>
        <v>0.5</v>
      </c>
      <c r="G543" s="183">
        <f>5</f>
        <v>5</v>
      </c>
      <c r="H543" s="183">
        <f t="shared" si="77"/>
        <v>48.36944432961144</v>
      </c>
      <c r="I543" s="183">
        <f t="shared" si="80"/>
        <v>0.9</v>
      </c>
      <c r="J543" s="183">
        <f>1</f>
        <v>1</v>
      </c>
      <c r="K543" s="183">
        <f t="shared" si="81"/>
        <v>4.1870000000000003</v>
      </c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68"/>
      <c r="AD543" s="19"/>
      <c r="AE543" s="184"/>
      <c r="AF543" s="183">
        <f t="shared" si="82"/>
        <v>-6.5857546083236684E-9</v>
      </c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68"/>
      <c r="AQ543" s="168"/>
      <c r="AR543" s="182"/>
      <c r="AS543" s="183">
        <f t="shared" si="74"/>
        <v>-1.6490602661178854E-10</v>
      </c>
      <c r="AT543" s="183">
        <f>[1]!LIM(AT542+Mode*r0*((1+IntegrationStep/2/Ti+Td/IntegrationStep)*AS543-(1-IntegrationStep/2/Ti+2*Td/IntegrationStep)*AS542+Td/IntegrationStep*AS541))</f>
        <v>0.403078702746762</v>
      </c>
      <c r="AU543" s="183">
        <f t="shared" si="75"/>
        <v>40.794124671602574</v>
      </c>
      <c r="AW543" s="51"/>
      <c r="AX543" s="51"/>
      <c r="AY543" s="51"/>
      <c r="AZ543" s="51"/>
    </row>
    <row r="544" spans="1:52" s="158" customFormat="1" ht="15" customHeight="1" x14ac:dyDescent="0.3">
      <c r="A544" s="19"/>
      <c r="B544" s="182"/>
      <c r="C544" s="183">
        <f t="shared" si="76"/>
        <v>53.300000000000487</v>
      </c>
      <c r="D544" s="202">
        <f>15+[1]!STEPLOAD(5)</f>
        <v>20</v>
      </c>
      <c r="E544" s="183">
        <f t="shared" si="78"/>
        <v>40.794124687434604</v>
      </c>
      <c r="F544" s="183">
        <f t="shared" si="79"/>
        <v>0.5</v>
      </c>
      <c r="G544" s="183">
        <f>5</f>
        <v>5</v>
      </c>
      <c r="H544" s="183">
        <f t="shared" si="77"/>
        <v>48.369444334193176</v>
      </c>
      <c r="I544" s="183">
        <f t="shared" si="80"/>
        <v>0.9</v>
      </c>
      <c r="J544" s="183">
        <f>1</f>
        <v>1</v>
      </c>
      <c r="K544" s="183">
        <f t="shared" si="81"/>
        <v>4.1870000000000003</v>
      </c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68"/>
      <c r="AD544" s="19"/>
      <c r="AE544" s="184"/>
      <c r="AF544" s="183">
        <f t="shared" si="82"/>
        <v>-6.3229279589904763E-9</v>
      </c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68"/>
      <c r="AQ544" s="168"/>
      <c r="AR544" s="182"/>
      <c r="AS544" s="183">
        <f t="shared" si="74"/>
        <v>-1.5832029021112247E-10</v>
      </c>
      <c r="AT544" s="183">
        <f>[1]!LIM(AT543+Mode*r0*((1+IntegrationStep/2/Ti+Td/IntegrationStep)*AS544-(1-IntegrationStep/2/Ti+2*Td/IntegrationStep)*AS543+Td/IntegrationStep*AS542))</f>
        <v>0.40307870278494312</v>
      </c>
      <c r="AU544" s="183">
        <f t="shared" si="75"/>
        <v>40.794124671602574</v>
      </c>
      <c r="AW544" s="51"/>
      <c r="AX544" s="51"/>
      <c r="AY544" s="51"/>
      <c r="AZ544" s="51"/>
    </row>
    <row r="545" spans="1:52" s="158" customFormat="1" ht="15" customHeight="1" x14ac:dyDescent="0.3">
      <c r="A545" s="19"/>
      <c r="B545" s="182"/>
      <c r="C545" s="183">
        <f t="shared" si="76"/>
        <v>53.400000000000489</v>
      </c>
      <c r="D545" s="202">
        <f>15+[1]!STEPLOAD(5)</f>
        <v>20</v>
      </c>
      <c r="E545" s="183">
        <f t="shared" si="78"/>
        <v>40.794124686802313</v>
      </c>
      <c r="F545" s="183">
        <f t="shared" si="79"/>
        <v>0.5</v>
      </c>
      <c r="G545" s="183">
        <f>5</f>
        <v>5</v>
      </c>
      <c r="H545" s="183">
        <f t="shared" si="77"/>
        <v>48.369444338592253</v>
      </c>
      <c r="I545" s="183">
        <f t="shared" si="80"/>
        <v>0.9</v>
      </c>
      <c r="J545" s="183">
        <f>1</f>
        <v>1</v>
      </c>
      <c r="K545" s="183">
        <f t="shared" si="81"/>
        <v>4.1870000000000003</v>
      </c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68"/>
      <c r="AD545" s="19"/>
      <c r="AE545" s="184"/>
      <c r="AF545" s="183">
        <f t="shared" si="82"/>
        <v>-6.0705813709205358E-9</v>
      </c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68"/>
      <c r="AQ545" s="168"/>
      <c r="AR545" s="182"/>
      <c r="AS545" s="183">
        <f t="shared" si="74"/>
        <v>-1.5199738356841408E-10</v>
      </c>
      <c r="AT545" s="183">
        <f>[1]!LIM(AT544+Mode*r0*((1+IntegrationStep/2/Ti+Td/IntegrationStep)*AS545-(1-IntegrationStep/2/Ti+2*Td/IntegrationStep)*AS544+Td/IntegrationStep*AS543))</f>
        <v>0.40307870282160213</v>
      </c>
      <c r="AU545" s="183">
        <f t="shared" si="75"/>
        <v>40.794124671602574</v>
      </c>
      <c r="AW545" s="51"/>
      <c r="AX545" s="51"/>
      <c r="AY545" s="51"/>
      <c r="AZ545" s="51"/>
    </row>
    <row r="546" spans="1:52" s="158" customFormat="1" ht="15" customHeight="1" x14ac:dyDescent="0.3">
      <c r="A546" s="19"/>
      <c r="B546" s="182"/>
      <c r="C546" s="183">
        <f t="shared" si="76"/>
        <v>53.50000000000049</v>
      </c>
      <c r="D546" s="202">
        <f>15+[1]!STEPLOAD(5)</f>
        <v>20</v>
      </c>
      <c r="E546" s="183">
        <f t="shared" si="78"/>
        <v>40.794124686195254</v>
      </c>
      <c r="F546" s="183">
        <f t="shared" si="79"/>
        <v>0.5</v>
      </c>
      <c r="G546" s="183">
        <f>5</f>
        <v>5</v>
      </c>
      <c r="H546" s="183">
        <f t="shared" si="77"/>
        <v>48.369444342816031</v>
      </c>
      <c r="I546" s="183">
        <f t="shared" si="80"/>
        <v>0.9</v>
      </c>
      <c r="J546" s="183">
        <f>1</f>
        <v>1</v>
      </c>
      <c r="K546" s="183">
        <f t="shared" si="81"/>
        <v>4.1870000000000003</v>
      </c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68"/>
      <c r="AD546" s="19"/>
      <c r="AE546" s="184"/>
      <c r="AF546" s="183">
        <f t="shared" si="82"/>
        <v>-5.828294291632119E-9</v>
      </c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68"/>
      <c r="AQ546" s="168"/>
      <c r="AR546" s="182"/>
      <c r="AS546" s="183">
        <f t="shared" si="74"/>
        <v>-1.4592679065117408E-10</v>
      </c>
      <c r="AT546" s="183">
        <f>[1]!LIM(AT545+Mode*r0*((1+IntegrationStep/2/Ti+Td/IntegrationStep)*AS546-(1-IntegrationStep/2/Ti+2*Td/IntegrationStep)*AS545+Td/IntegrationStep*AS544))</f>
        <v>0.40307870285680025</v>
      </c>
      <c r="AU546" s="183">
        <f t="shared" si="75"/>
        <v>40.794124671602574</v>
      </c>
      <c r="AW546" s="51"/>
      <c r="AX546" s="51"/>
      <c r="AY546" s="51"/>
      <c r="AZ546" s="51"/>
    </row>
    <row r="547" spans="1:52" s="158" customFormat="1" ht="15" customHeight="1" x14ac:dyDescent="0.3">
      <c r="A547" s="19"/>
      <c r="B547" s="182"/>
      <c r="C547" s="183">
        <f t="shared" si="76"/>
        <v>53.600000000000492</v>
      </c>
      <c r="D547" s="202">
        <f>15+[1]!STEPLOAD(5)</f>
        <v>20</v>
      </c>
      <c r="E547" s="183">
        <f t="shared" si="78"/>
        <v>40.794124685612424</v>
      </c>
      <c r="F547" s="183">
        <f t="shared" si="79"/>
        <v>0.5</v>
      </c>
      <c r="G547" s="183">
        <f>5</f>
        <v>5</v>
      </c>
      <c r="H547" s="183">
        <f t="shared" si="77"/>
        <v>48.369444346871397</v>
      </c>
      <c r="I547" s="183">
        <f t="shared" si="80"/>
        <v>0.9</v>
      </c>
      <c r="J547" s="183">
        <f>1</f>
        <v>1</v>
      </c>
      <c r="K547" s="183">
        <f t="shared" si="81"/>
        <v>4.1870000000000003</v>
      </c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68"/>
      <c r="AD547" s="19"/>
      <c r="AE547" s="184"/>
      <c r="AF547" s="183">
        <f t="shared" si="82"/>
        <v>-5.5956701494608296E-9</v>
      </c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68"/>
      <c r="AQ547" s="168"/>
      <c r="AR547" s="182"/>
      <c r="AS547" s="183">
        <f t="shared" si="74"/>
        <v>-1.4009849280682829E-10</v>
      </c>
      <c r="AT547" s="183">
        <f>[1]!LIM(AT546+Mode*r0*((1+IntegrationStep/2/Ti+Td/IntegrationStep)*AS547-(1-IntegrationStep/2/Ti+2*Td/IntegrationStep)*AS546+Td/IntegrationStep*AS545))</f>
        <v>0.403078702890595</v>
      </c>
      <c r="AU547" s="183">
        <f t="shared" si="75"/>
        <v>40.794124671602574</v>
      </c>
      <c r="AW547" s="51"/>
      <c r="AX547" s="51"/>
      <c r="AY547" s="51"/>
      <c r="AZ547" s="51"/>
    </row>
    <row r="548" spans="1:52" s="158" customFormat="1" ht="15" customHeight="1" x14ac:dyDescent="0.3">
      <c r="A548" s="19"/>
      <c r="B548" s="182"/>
      <c r="C548" s="183">
        <f t="shared" si="76"/>
        <v>53.700000000000493</v>
      </c>
      <c r="D548" s="202">
        <f>15+[1]!STEPLOAD(5)</f>
        <v>20</v>
      </c>
      <c r="E548" s="183">
        <f t="shared" si="78"/>
        <v>40.794124685052857</v>
      </c>
      <c r="F548" s="183">
        <f t="shared" si="79"/>
        <v>0.5</v>
      </c>
      <c r="G548" s="183">
        <f>5</f>
        <v>5</v>
      </c>
      <c r="H548" s="183">
        <f t="shared" si="77"/>
        <v>48.369444350765072</v>
      </c>
      <c r="I548" s="183">
        <f t="shared" si="80"/>
        <v>0.9</v>
      </c>
      <c r="J548" s="183">
        <f>1</f>
        <v>1</v>
      </c>
      <c r="K548" s="183">
        <f t="shared" si="81"/>
        <v>4.1870000000000003</v>
      </c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68"/>
      <c r="AD548" s="19"/>
      <c r="AE548" s="184"/>
      <c r="AF548" s="183">
        <f t="shared" si="82"/>
        <v>-5.3723234749725179E-9</v>
      </c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68"/>
      <c r="AQ548" s="168"/>
      <c r="AR548" s="182"/>
      <c r="AS548" s="183">
        <f t="shared" si="74"/>
        <v>-1.3450282665417035E-10</v>
      </c>
      <c r="AT548" s="183">
        <f>[1]!LIM(AT547+Mode*r0*((1+IntegrationStep/2/Ti+Td/IntegrationStep)*AS548-(1-IntegrationStep/2/Ti+2*Td/IntegrationStep)*AS547+Td/IntegrationStep*AS546))</f>
        <v>0.40307870292304226</v>
      </c>
      <c r="AU548" s="183">
        <f t="shared" si="75"/>
        <v>40.794124671602574</v>
      </c>
      <c r="AW548" s="51"/>
      <c r="AX548" s="51"/>
      <c r="AY548" s="51"/>
      <c r="AZ548" s="51"/>
    </row>
    <row r="549" spans="1:52" s="158" customFormat="1" ht="15" customHeight="1" x14ac:dyDescent="0.3">
      <c r="A549" s="19"/>
      <c r="B549" s="182"/>
      <c r="C549" s="183">
        <f t="shared" si="76"/>
        <v>53.800000000000495</v>
      </c>
      <c r="D549" s="202">
        <f>15+[1]!STEPLOAD(5)</f>
        <v>20</v>
      </c>
      <c r="E549" s="183">
        <f t="shared" si="78"/>
        <v>40.794124684515623</v>
      </c>
      <c r="F549" s="183">
        <f t="shared" si="79"/>
        <v>0.5</v>
      </c>
      <c r="G549" s="183">
        <f>5</f>
        <v>5</v>
      </c>
      <c r="H549" s="183">
        <f t="shared" si="77"/>
        <v>48.369444354503543</v>
      </c>
      <c r="I549" s="183">
        <f t="shared" si="80"/>
        <v>0.9</v>
      </c>
      <c r="J549" s="183">
        <f>1</f>
        <v>1</v>
      </c>
      <c r="K549" s="183">
        <f t="shared" si="81"/>
        <v>4.1870000000000003</v>
      </c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68"/>
      <c r="AD549" s="19"/>
      <c r="AE549" s="184"/>
      <c r="AF549" s="183">
        <f t="shared" si="82"/>
        <v>-5.1578830095877493E-9</v>
      </c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68"/>
      <c r="AQ549" s="168"/>
      <c r="AR549" s="182"/>
      <c r="AS549" s="183">
        <f t="shared" si="74"/>
        <v>-1.2913048408336181E-10</v>
      </c>
      <c r="AT549" s="183">
        <f>[1]!LIM(AT548+Mode*r0*((1+IntegrationStep/2/Ti+Td/IntegrationStep)*AS549-(1-IntegrationStep/2/Ti+2*Td/IntegrationStep)*AS548+Td/IntegrationStep*AS547))</f>
        <v>0.40307870295419618</v>
      </c>
      <c r="AU549" s="183">
        <f t="shared" si="75"/>
        <v>40.794124671602574</v>
      </c>
      <c r="AW549" s="51"/>
      <c r="AX549" s="51"/>
      <c r="AY549" s="51"/>
      <c r="AZ549" s="51"/>
    </row>
    <row r="550" spans="1:52" s="158" customFormat="1" ht="15" customHeight="1" x14ac:dyDescent="0.3">
      <c r="A550" s="19"/>
      <c r="B550" s="182"/>
      <c r="C550" s="183">
        <f t="shared" si="76"/>
        <v>53.900000000000496</v>
      </c>
      <c r="D550" s="202">
        <f>15+[1]!STEPLOAD(5)</f>
        <v>20</v>
      </c>
      <c r="E550" s="183">
        <f t="shared" si="78"/>
        <v>40.794124683999833</v>
      </c>
      <c r="F550" s="183">
        <f t="shared" si="79"/>
        <v>0.5</v>
      </c>
      <c r="G550" s="183">
        <f>5</f>
        <v>5</v>
      </c>
      <c r="H550" s="183">
        <f t="shared" si="77"/>
        <v>48.369444358092942</v>
      </c>
      <c r="I550" s="183">
        <f t="shared" si="80"/>
        <v>0.9</v>
      </c>
      <c r="J550" s="183">
        <f>1</f>
        <v>1</v>
      </c>
      <c r="K550" s="183">
        <f t="shared" si="81"/>
        <v>4.1870000000000003</v>
      </c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68"/>
      <c r="AD550" s="19"/>
      <c r="AE550" s="184"/>
      <c r="AF550" s="183">
        <f t="shared" si="82"/>
        <v>-4.9519943701170632E-9</v>
      </c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68"/>
      <c r="AQ550" s="168"/>
      <c r="AR550" s="182"/>
      <c r="AS550" s="183">
        <f t="shared" si="74"/>
        <v>-1.2397258331020567E-10</v>
      </c>
      <c r="AT550" s="183">
        <f>[1]!LIM(AT549+Mode*r0*((1+IntegrationStep/2/Ti+Td/IntegrationStep)*AS550-(1-IntegrationStep/2/Ti+2*Td/IntegrationStep)*AS549+Td/IntegrationStep*AS548))</f>
        <v>0.40307870298410786</v>
      </c>
      <c r="AU550" s="183">
        <f t="shared" si="75"/>
        <v>40.794124671602574</v>
      </c>
      <c r="AW550" s="51"/>
      <c r="AX550" s="51"/>
      <c r="AY550" s="51"/>
      <c r="AZ550" s="51"/>
    </row>
    <row r="551" spans="1:52" s="158" customFormat="1" ht="15" customHeight="1" x14ac:dyDescent="0.3">
      <c r="A551" s="19"/>
      <c r="B551" s="182"/>
      <c r="C551" s="183">
        <f t="shared" si="76"/>
        <v>54.000000000000497</v>
      </c>
      <c r="D551" s="202">
        <f>15+[1]!STEPLOAD(5)</f>
        <v>20</v>
      </c>
      <c r="E551" s="183">
        <f t="shared" si="78"/>
        <v>40.794124683504634</v>
      </c>
      <c r="F551" s="183">
        <f t="shared" si="79"/>
        <v>0.5</v>
      </c>
      <c r="G551" s="183">
        <f>5</f>
        <v>5</v>
      </c>
      <c r="H551" s="183">
        <f t="shared" si="77"/>
        <v>48.369444361539173</v>
      </c>
      <c r="I551" s="183">
        <f t="shared" si="80"/>
        <v>0.9</v>
      </c>
      <c r="J551" s="183">
        <f>1</f>
        <v>1</v>
      </c>
      <c r="K551" s="183">
        <f t="shared" si="81"/>
        <v>4.1870000000000003</v>
      </c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68"/>
      <c r="AD551" s="19"/>
      <c r="AE551" s="184"/>
      <c r="AF551" s="183">
        <f t="shared" si="82"/>
        <v>-4.7543200487609738E-9</v>
      </c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68"/>
      <c r="AQ551" s="168"/>
      <c r="AR551" s="182"/>
      <c r="AS551" s="183">
        <f t="shared" si="74"/>
        <v>-1.190205978218728E-10</v>
      </c>
      <c r="AT551" s="183">
        <f>[1]!LIM(AT550+Mode*r0*((1+IntegrationStep/2/Ti+Td/IntegrationStep)*AS551-(1-IntegrationStep/2/Ti+2*Td/IntegrationStep)*AS550+Td/IntegrationStep*AS549))</f>
        <v>0.40307870301282644</v>
      </c>
      <c r="AU551" s="183">
        <f t="shared" si="75"/>
        <v>40.794124671602574</v>
      </c>
      <c r="AW551" s="51"/>
      <c r="AX551" s="51"/>
      <c r="AY551" s="51"/>
      <c r="AZ551" s="51"/>
    </row>
    <row r="552" spans="1:52" s="158" customFormat="1" ht="15" customHeight="1" x14ac:dyDescent="0.3">
      <c r="A552" s="19"/>
      <c r="B552" s="182"/>
      <c r="C552" s="183">
        <f t="shared" si="76"/>
        <v>54.100000000000499</v>
      </c>
      <c r="D552" s="202">
        <f>15+[1]!STEPLOAD(5)</f>
        <v>20</v>
      </c>
      <c r="E552" s="183">
        <f t="shared" si="78"/>
        <v>40.794124683029203</v>
      </c>
      <c r="F552" s="183">
        <f t="shared" si="79"/>
        <v>0.5</v>
      </c>
      <c r="G552" s="183">
        <f>5</f>
        <v>5</v>
      </c>
      <c r="H552" s="183">
        <f t="shared" si="77"/>
        <v>48.369444364847979</v>
      </c>
      <c r="I552" s="183">
        <f t="shared" si="80"/>
        <v>0.9</v>
      </c>
      <c r="J552" s="183">
        <f>1</f>
        <v>1</v>
      </c>
      <c r="K552" s="183">
        <f t="shared" si="81"/>
        <v>4.1870000000000003</v>
      </c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68"/>
      <c r="AD552" s="19"/>
      <c r="AE552" s="184"/>
      <c r="AF552" s="183">
        <f t="shared" si="82"/>
        <v>-4.5645314195041919E-9</v>
      </c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68"/>
      <c r="AQ552" s="168"/>
      <c r="AR552" s="182"/>
      <c r="AS552" s="183">
        <f t="shared" si="74"/>
        <v>-1.1426628532262839E-10</v>
      </c>
      <c r="AT552" s="183">
        <f>[1]!LIM(AT551+Mode*r0*((1+IntegrationStep/2/Ti+Td/IntegrationStep)*AS552-(1-IntegrationStep/2/Ti+2*Td/IntegrationStep)*AS551+Td/IntegrationStep*AS550))</f>
        <v>0.40307870304039983</v>
      </c>
      <c r="AU552" s="183">
        <f t="shared" si="75"/>
        <v>40.794124671602574</v>
      </c>
      <c r="AW552" s="51"/>
      <c r="AX552" s="51"/>
      <c r="AY552" s="51"/>
      <c r="AZ552" s="51"/>
    </row>
    <row r="553" spans="1:52" s="158" customFormat="1" ht="15" customHeight="1" x14ac:dyDescent="0.3">
      <c r="A553" s="19"/>
      <c r="B553" s="182"/>
      <c r="C553" s="183">
        <f t="shared" si="76"/>
        <v>54.2000000000005</v>
      </c>
      <c r="D553" s="202">
        <f>15+[1]!STEPLOAD(5)</f>
        <v>20</v>
      </c>
      <c r="E553" s="183">
        <f t="shared" si="78"/>
        <v>40.79412468257275</v>
      </c>
      <c r="F553" s="183">
        <f t="shared" si="79"/>
        <v>0.5</v>
      </c>
      <c r="G553" s="183">
        <f>5</f>
        <v>5</v>
      </c>
      <c r="H553" s="183">
        <f t="shared" si="77"/>
        <v>48.369444368024844</v>
      </c>
      <c r="I553" s="183">
        <f t="shared" si="80"/>
        <v>0.9</v>
      </c>
      <c r="J553" s="183">
        <f>1</f>
        <v>1</v>
      </c>
      <c r="K553" s="183">
        <f t="shared" si="81"/>
        <v>4.1870000000000003</v>
      </c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68"/>
      <c r="AD553" s="19"/>
      <c r="AE553" s="184"/>
      <c r="AF553" s="183">
        <f t="shared" si="82"/>
        <v>-4.3823118467400946E-9</v>
      </c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68"/>
      <c r="AQ553" s="168"/>
      <c r="AR553" s="182"/>
      <c r="AS553" s="183">
        <f t="shared" si="74"/>
        <v>-1.0970175878810551E-10</v>
      </c>
      <c r="AT553" s="183">
        <f>[1]!LIM(AT552+Mode*r0*((1+IntegrationStep/2/Ti+Td/IntegrationStep)*AS553-(1-IntegrationStep/2/Ti+2*Td/IntegrationStep)*AS552+Td/IntegrationStep*AS551))</f>
        <v>0.40307870306687371</v>
      </c>
      <c r="AU553" s="183">
        <f t="shared" si="75"/>
        <v>40.794124671602574</v>
      </c>
      <c r="AW553" s="51"/>
      <c r="AX553" s="51"/>
      <c r="AY553" s="51"/>
      <c r="AZ553" s="51"/>
    </row>
    <row r="554" spans="1:52" s="158" customFormat="1" ht="15" customHeight="1" x14ac:dyDescent="0.3">
      <c r="A554" s="19"/>
      <c r="B554" s="182"/>
      <c r="C554" s="183">
        <f t="shared" si="76"/>
        <v>54.300000000000502</v>
      </c>
      <c r="D554" s="202">
        <f>15+[1]!STEPLOAD(5)</f>
        <v>20</v>
      </c>
      <c r="E554" s="183">
        <f t="shared" si="78"/>
        <v>40.794124682134516</v>
      </c>
      <c r="F554" s="183">
        <f t="shared" si="79"/>
        <v>0.5</v>
      </c>
      <c r="G554" s="183">
        <f>5</f>
        <v>5</v>
      </c>
      <c r="H554" s="183">
        <f t="shared" si="77"/>
        <v>48.369444371075083</v>
      </c>
      <c r="I554" s="183">
        <f t="shared" si="80"/>
        <v>0.9</v>
      </c>
      <c r="J554" s="183">
        <f>1</f>
        <v>1</v>
      </c>
      <c r="K554" s="183">
        <f t="shared" si="81"/>
        <v>4.1870000000000003</v>
      </c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68"/>
      <c r="AD554" s="19"/>
      <c r="AE554" s="184"/>
      <c r="AF554" s="183">
        <f t="shared" si="82"/>
        <v>-4.207358017538354E-9</v>
      </c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68"/>
      <c r="AQ554" s="168"/>
      <c r="AR554" s="182"/>
      <c r="AS554" s="183">
        <f t="shared" si="74"/>
        <v>-1.0531941541103151E-10</v>
      </c>
      <c r="AT554" s="183">
        <f>[1]!LIM(AT553+Mode*r0*((1+IntegrationStep/2/Ti+Td/IntegrationStep)*AS554-(1-IntegrationStep/2/Ti+2*Td/IntegrationStep)*AS553+Td/IntegrationStep*AS552))</f>
        <v>0.40307870309229238</v>
      </c>
      <c r="AU554" s="183">
        <f t="shared" si="75"/>
        <v>40.794124671602574</v>
      </c>
      <c r="AW554" s="51"/>
      <c r="AX554" s="51"/>
      <c r="AY554" s="51"/>
      <c r="AZ554" s="51"/>
    </row>
    <row r="555" spans="1:52" s="158" customFormat="1" ht="15" customHeight="1" x14ac:dyDescent="0.3">
      <c r="A555" s="19"/>
      <c r="B555" s="182"/>
      <c r="C555" s="183">
        <f t="shared" si="76"/>
        <v>54.400000000000503</v>
      </c>
      <c r="D555" s="202">
        <f>15+[1]!STEPLOAD(5)</f>
        <v>20</v>
      </c>
      <c r="E555" s="183">
        <f t="shared" si="78"/>
        <v>40.794124681713782</v>
      </c>
      <c r="F555" s="183">
        <f t="shared" si="79"/>
        <v>0.5</v>
      </c>
      <c r="G555" s="183">
        <f>5</f>
        <v>5</v>
      </c>
      <c r="H555" s="183">
        <f t="shared" si="77"/>
        <v>48.369444374003585</v>
      </c>
      <c r="I555" s="183">
        <f t="shared" si="80"/>
        <v>0.9</v>
      </c>
      <c r="J555" s="183">
        <f>1</f>
        <v>1</v>
      </c>
      <c r="K555" s="183">
        <f t="shared" si="81"/>
        <v>4.1870000000000003</v>
      </c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68"/>
      <c r="AD555" s="19"/>
      <c r="AE555" s="184"/>
      <c r="AF555" s="183">
        <f t="shared" si="82"/>
        <v>-4.0393874911615057E-9</v>
      </c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68"/>
      <c r="AQ555" s="168"/>
      <c r="AR555" s="182"/>
      <c r="AS555" s="183">
        <f t="shared" si="74"/>
        <v>-1.0111207870977523E-10</v>
      </c>
      <c r="AT555" s="183">
        <f>[1]!LIM(AT554+Mode*r0*((1+IntegrationStep/2/Ti+Td/IntegrationStep)*AS555-(1-IntegrationStep/2/Ti+2*Td/IntegrationStep)*AS554+Td/IntegrationStep*AS553))</f>
        <v>0.40307870311669652</v>
      </c>
      <c r="AU555" s="183">
        <f t="shared" si="75"/>
        <v>40.794124671602574</v>
      </c>
      <c r="AW555" s="51"/>
      <c r="AX555" s="51"/>
      <c r="AY555" s="51"/>
      <c r="AZ555" s="51"/>
    </row>
    <row r="556" spans="1:52" s="158" customFormat="1" ht="15" customHeight="1" x14ac:dyDescent="0.3">
      <c r="A556" s="19"/>
      <c r="B556" s="182"/>
      <c r="C556" s="183">
        <f t="shared" si="76"/>
        <v>54.500000000000504</v>
      </c>
      <c r="D556" s="202">
        <f>15+[1]!STEPLOAD(5)</f>
        <v>20</v>
      </c>
      <c r="E556" s="183">
        <f t="shared" si="78"/>
        <v>40.794124681309846</v>
      </c>
      <c r="F556" s="183">
        <f t="shared" si="79"/>
        <v>0.5</v>
      </c>
      <c r="G556" s="183">
        <f>5</f>
        <v>5</v>
      </c>
      <c r="H556" s="183">
        <f t="shared" si="77"/>
        <v>48.369444376815281</v>
      </c>
      <c r="I556" s="183">
        <f t="shared" si="80"/>
        <v>0.9</v>
      </c>
      <c r="J556" s="183">
        <f>1</f>
        <v>1</v>
      </c>
      <c r="K556" s="183">
        <f t="shared" si="81"/>
        <v>4.1870000000000003</v>
      </c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68"/>
      <c r="AD556" s="19"/>
      <c r="AE556" s="184"/>
      <c r="AF556" s="183">
        <f t="shared" si="82"/>
        <v>-3.8781187150505048E-9</v>
      </c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68"/>
      <c r="AQ556" s="168"/>
      <c r="AR556" s="182"/>
      <c r="AS556" s="183">
        <f t="shared" si="74"/>
        <v>-9.7072714311252642E-11</v>
      </c>
      <c r="AT556" s="183">
        <f>[1]!LIM(AT555+Mode*r0*((1+IntegrationStep/2/Ti+Td/IntegrationStep)*AS556-(1-IntegrationStep/2/Ti+2*Td/IntegrationStep)*AS555+Td/IntegrationStep*AS554))</f>
        <v>0.40307870314012734</v>
      </c>
      <c r="AU556" s="183">
        <f t="shared" si="75"/>
        <v>40.794124671602574</v>
      </c>
      <c r="AW556" s="51"/>
      <c r="AX556" s="51"/>
      <c r="AY556" s="51"/>
      <c r="AZ556" s="51"/>
    </row>
    <row r="557" spans="1:52" s="158" customFormat="1" ht="15" customHeight="1" x14ac:dyDescent="0.3">
      <c r="A557" s="19"/>
      <c r="B557" s="182"/>
      <c r="C557" s="183">
        <f t="shared" si="76"/>
        <v>54.600000000000506</v>
      </c>
      <c r="D557" s="202">
        <f>15+[1]!STEPLOAD(5)</f>
        <v>20</v>
      </c>
      <c r="E557" s="183">
        <f t="shared" si="78"/>
        <v>40.794124680922032</v>
      </c>
      <c r="F557" s="183">
        <f t="shared" si="79"/>
        <v>0.5</v>
      </c>
      <c r="G557" s="183">
        <f>5</f>
        <v>5</v>
      </c>
      <c r="H557" s="183">
        <f t="shared" si="77"/>
        <v>48.369444379514924</v>
      </c>
      <c r="I557" s="183">
        <f t="shared" si="80"/>
        <v>0.9</v>
      </c>
      <c r="J557" s="183">
        <f>1</f>
        <v>1</v>
      </c>
      <c r="K557" s="183">
        <f t="shared" si="81"/>
        <v>4.1870000000000003</v>
      </c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68"/>
      <c r="AD557" s="19"/>
      <c r="AE557" s="184"/>
      <c r="AF557" s="183">
        <f t="shared" si="82"/>
        <v>-3.7232790184305031E-9</v>
      </c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68"/>
      <c r="AQ557" s="168"/>
      <c r="AR557" s="182"/>
      <c r="AS557" s="183">
        <f t="shared" si="74"/>
        <v>-9.3194572059474008E-11</v>
      </c>
      <c r="AT557" s="183">
        <f>[1]!LIM(AT556+Mode*r0*((1+IntegrationStep/2/Ti+Td/IntegrationStep)*AS557-(1-IntegrationStep/2/Ti+2*Td/IntegrationStep)*AS556+Td/IntegrationStep*AS555))</f>
        <v>0.40307870316262434</v>
      </c>
      <c r="AU557" s="183">
        <f t="shared" si="75"/>
        <v>40.794124671602574</v>
      </c>
      <c r="AW557" s="51"/>
      <c r="AX557" s="51"/>
      <c r="AY557" s="51"/>
      <c r="AZ557" s="51"/>
    </row>
    <row r="558" spans="1:52" s="158" customFormat="1" ht="15" customHeight="1" x14ac:dyDescent="0.3">
      <c r="A558" s="19"/>
      <c r="B558" s="182"/>
      <c r="C558" s="183">
        <f t="shared" si="76"/>
        <v>54.700000000000507</v>
      </c>
      <c r="D558" s="202">
        <f>15+[1]!STEPLOAD(5)</f>
        <v>20</v>
      </c>
      <c r="E558" s="183">
        <f t="shared" si="78"/>
        <v>40.794124680549707</v>
      </c>
      <c r="F558" s="183">
        <f t="shared" si="79"/>
        <v>0.5</v>
      </c>
      <c r="G558" s="183">
        <f>5</f>
        <v>5</v>
      </c>
      <c r="H558" s="183">
        <f t="shared" si="77"/>
        <v>48.369444382106778</v>
      </c>
      <c r="I558" s="183">
        <f t="shared" si="80"/>
        <v>0.9</v>
      </c>
      <c r="J558" s="183">
        <f>1</f>
        <v>1</v>
      </c>
      <c r="K558" s="183">
        <f t="shared" si="81"/>
        <v>4.1870000000000003</v>
      </c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68"/>
      <c r="AD558" s="19"/>
      <c r="AE558" s="184"/>
      <c r="AF558" s="183">
        <f t="shared" si="82"/>
        <v>-3.5746223758792439E-9</v>
      </c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68"/>
      <c r="AQ558" s="168"/>
      <c r="AR558" s="182"/>
      <c r="AS558" s="183">
        <f t="shared" si="74"/>
        <v>-8.9471328124091083E-11</v>
      </c>
      <c r="AT558" s="183">
        <f>[1]!LIM(AT557+Mode*r0*((1+IntegrationStep/2/Ti+Td/IntegrationStep)*AS558-(1-IntegrationStep/2/Ti+2*Td/IntegrationStep)*AS557+Td/IntegrationStep*AS556))</f>
        <v>0.40307870318422312</v>
      </c>
      <c r="AU558" s="183">
        <f t="shared" si="75"/>
        <v>40.794124671602574</v>
      </c>
      <c r="AW558" s="51"/>
      <c r="AX558" s="51"/>
      <c r="AY558" s="51"/>
      <c r="AZ558" s="51"/>
    </row>
    <row r="559" spans="1:52" s="158" customFormat="1" ht="15" customHeight="1" x14ac:dyDescent="0.3">
      <c r="A559" s="19"/>
      <c r="B559" s="182"/>
      <c r="C559" s="183">
        <f t="shared" si="76"/>
        <v>54.800000000000509</v>
      </c>
      <c r="D559" s="202">
        <f>15+[1]!STEPLOAD(5)</f>
        <v>20</v>
      </c>
      <c r="E559" s="183">
        <f t="shared" si="78"/>
        <v>40.794124680192247</v>
      </c>
      <c r="F559" s="183">
        <f t="shared" si="79"/>
        <v>0.5</v>
      </c>
      <c r="G559" s="183">
        <f>5</f>
        <v>5</v>
      </c>
      <c r="H559" s="183">
        <f t="shared" si="77"/>
        <v>48.369444384595269</v>
      </c>
      <c r="I559" s="183">
        <f t="shared" si="80"/>
        <v>0.9</v>
      </c>
      <c r="J559" s="183">
        <f>1</f>
        <v>1</v>
      </c>
      <c r="K559" s="183">
        <f t="shared" si="81"/>
        <v>4.1870000000000003</v>
      </c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68"/>
      <c r="AD559" s="19"/>
      <c r="AE559" s="184"/>
      <c r="AF559" s="183">
        <f t="shared" si="82"/>
        <v>-3.4318952124579027E-9</v>
      </c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68"/>
      <c r="AQ559" s="168"/>
      <c r="AR559" s="182"/>
      <c r="AS559" s="183">
        <f t="shared" si="74"/>
        <v>-8.5896729729029171E-11</v>
      </c>
      <c r="AT559" s="183">
        <f>[1]!LIM(AT558+Mode*r0*((1+IntegrationStep/2/Ti+Td/IntegrationStep)*AS559-(1-IntegrationStep/2/Ti+2*Td/IntegrationStep)*AS558+Td/IntegrationStep*AS557))</f>
        <v>0.40307870320496059</v>
      </c>
      <c r="AU559" s="183">
        <f t="shared" si="75"/>
        <v>40.794124671602574</v>
      </c>
      <c r="AW559" s="51"/>
      <c r="AX559" s="51"/>
      <c r="AY559" s="51"/>
      <c r="AZ559" s="51"/>
    </row>
    <row r="560" spans="1:52" s="158" customFormat="1" ht="15" customHeight="1" x14ac:dyDescent="0.3">
      <c r="A560" s="19"/>
      <c r="B560" s="182"/>
      <c r="C560" s="183">
        <f t="shared" si="76"/>
        <v>54.90000000000051</v>
      </c>
      <c r="D560" s="202">
        <f>15+[1]!STEPLOAD(5)</f>
        <v>20</v>
      </c>
      <c r="E560" s="183">
        <f t="shared" si="78"/>
        <v>40.794124679849055</v>
      </c>
      <c r="F560" s="183">
        <f t="shared" si="79"/>
        <v>0.5</v>
      </c>
      <c r="G560" s="183">
        <f>5</f>
        <v>5</v>
      </c>
      <c r="H560" s="183">
        <f t="shared" si="77"/>
        <v>48.36944438698459</v>
      </c>
      <c r="I560" s="183">
        <f t="shared" si="80"/>
        <v>0.9</v>
      </c>
      <c r="J560" s="183">
        <f>1</f>
        <v>1</v>
      </c>
      <c r="K560" s="183">
        <f t="shared" si="81"/>
        <v>4.1870000000000003</v>
      </c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68"/>
      <c r="AD560" s="19"/>
      <c r="AE560" s="184"/>
      <c r="AF560" s="183">
        <f t="shared" si="82"/>
        <v>-3.2948586081715803E-9</v>
      </c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68"/>
      <c r="AQ560" s="168"/>
      <c r="AR560" s="182"/>
      <c r="AS560" s="183">
        <f t="shared" si="74"/>
        <v>-8.2464808315307887E-11</v>
      </c>
      <c r="AT560" s="183">
        <f>[1]!LIM(AT559+Mode*r0*((1+IntegrationStep/2/Ti+Td/IntegrationStep)*AS560-(1-IntegrationStep/2/Ti+2*Td/IntegrationStep)*AS559+Td/IntegrationStep*AS558))</f>
        <v>0.4030787032248716</v>
      </c>
      <c r="AU560" s="183">
        <f t="shared" si="75"/>
        <v>40.794124671602574</v>
      </c>
      <c r="AW560" s="51"/>
      <c r="AX560" s="51"/>
      <c r="AY560" s="51"/>
      <c r="AZ560" s="51"/>
    </row>
    <row r="561" spans="1:52" s="158" customFormat="1" ht="15" customHeight="1" x14ac:dyDescent="0.3">
      <c r="A561" s="19"/>
      <c r="B561" s="182"/>
      <c r="C561" s="183">
        <f t="shared" si="76"/>
        <v>55.000000000000512</v>
      </c>
      <c r="D561" s="202">
        <f>15+[1]!STEPLOAD(5)</f>
        <v>20</v>
      </c>
      <c r="E561" s="183">
        <f t="shared" si="78"/>
        <v>40.79412467951957</v>
      </c>
      <c r="F561" s="183">
        <f t="shared" si="79"/>
        <v>0.5</v>
      </c>
      <c r="G561" s="183">
        <f>5</f>
        <v>5</v>
      </c>
      <c r="H561" s="183">
        <f t="shared" si="77"/>
        <v>48.369444389278556</v>
      </c>
      <c r="I561" s="183">
        <f t="shared" si="80"/>
        <v>0.9</v>
      </c>
      <c r="J561" s="183">
        <f>1</f>
        <v>1</v>
      </c>
      <c r="K561" s="183">
        <f t="shared" si="81"/>
        <v>4.1870000000000003</v>
      </c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68"/>
      <c r="AD561" s="19"/>
      <c r="AE561" s="184"/>
      <c r="AF561" s="183">
        <f t="shared" si="82"/>
        <v>-3.1632922947721909E-9</v>
      </c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68"/>
      <c r="AQ561" s="168"/>
      <c r="AR561" s="182"/>
      <c r="AS561" s="183">
        <f t="shared" si="74"/>
        <v>-7.9169950595314733E-11</v>
      </c>
      <c r="AT561" s="183">
        <f>[1]!LIM(AT560+Mode*r0*((1+IntegrationStep/2/Ti+Td/IntegrationStep)*AS561-(1-IntegrationStep/2/Ti+2*Td/IntegrationStep)*AS560+Td/IntegrationStep*AS559))</f>
        <v>0.40307870324398798</v>
      </c>
      <c r="AU561" s="183">
        <f t="shared" si="75"/>
        <v>40.794124671602574</v>
      </c>
      <c r="AW561" s="51"/>
      <c r="AX561" s="51"/>
      <c r="AY561" s="51"/>
      <c r="AZ561" s="51"/>
    </row>
    <row r="562" spans="1:52" s="158" customFormat="1" ht="15" customHeight="1" x14ac:dyDescent="0.3">
      <c r="A562" s="19"/>
      <c r="B562" s="182"/>
      <c r="C562" s="183">
        <f t="shared" si="76"/>
        <v>55.100000000000513</v>
      </c>
      <c r="D562" s="202">
        <f>15+[1]!STEPLOAD(5)</f>
        <v>20</v>
      </c>
      <c r="E562" s="183">
        <f t="shared" si="78"/>
        <v>40.794124679203243</v>
      </c>
      <c r="F562" s="183">
        <f t="shared" si="79"/>
        <v>0.5</v>
      </c>
      <c r="G562" s="183">
        <f>5</f>
        <v>5</v>
      </c>
      <c r="H562" s="183">
        <f t="shared" si="77"/>
        <v>48.369444391480961</v>
      </c>
      <c r="I562" s="183">
        <f t="shared" si="80"/>
        <v>0.9</v>
      </c>
      <c r="J562" s="183">
        <f>1</f>
        <v>1</v>
      </c>
      <c r="K562" s="183">
        <f t="shared" si="81"/>
        <v>4.1870000000000003</v>
      </c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68"/>
      <c r="AD562" s="19"/>
      <c r="AE562" s="184"/>
      <c r="AF562" s="183">
        <f t="shared" si="82"/>
        <v>-3.0369777803684883E-9</v>
      </c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68"/>
      <c r="AQ562" s="168"/>
      <c r="AR562" s="182"/>
      <c r="AS562" s="183">
        <f t="shared" si="74"/>
        <v>-7.6006685389984339E-11</v>
      </c>
      <c r="AT562" s="183">
        <f>[1]!LIM(AT561+Mode*r0*((1+IntegrationStep/2/Ti+Td/IntegrationStep)*AS562-(1-IntegrationStep/2/Ti+2*Td/IntegrationStep)*AS561+Td/IntegrationStep*AS560))</f>
        <v>0.40307870326234135</v>
      </c>
      <c r="AU562" s="183">
        <f t="shared" si="75"/>
        <v>40.794124671602574</v>
      </c>
      <c r="AW562" s="51"/>
      <c r="AX562" s="51"/>
      <c r="AY562" s="51"/>
      <c r="AZ562" s="51"/>
    </row>
    <row r="563" spans="1:52" s="158" customFormat="1" ht="15" customHeight="1" x14ac:dyDescent="0.3">
      <c r="A563" s="19"/>
      <c r="B563" s="182"/>
      <c r="C563" s="183">
        <f t="shared" si="76"/>
        <v>55.200000000000514</v>
      </c>
      <c r="D563" s="202">
        <f>15+[1]!STEPLOAD(5)</f>
        <v>20</v>
      </c>
      <c r="E563" s="183">
        <f t="shared" si="78"/>
        <v>40.794124678899543</v>
      </c>
      <c r="F563" s="183">
        <f t="shared" si="79"/>
        <v>0.5</v>
      </c>
      <c r="G563" s="183">
        <f>5</f>
        <v>5</v>
      </c>
      <c r="H563" s="183">
        <f t="shared" si="77"/>
        <v>48.3694443935956</v>
      </c>
      <c r="I563" s="183">
        <f t="shared" si="80"/>
        <v>0.9</v>
      </c>
      <c r="J563" s="183">
        <f>1</f>
        <v>1</v>
      </c>
      <c r="K563" s="183">
        <f t="shared" si="81"/>
        <v>4.1870000000000003</v>
      </c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68"/>
      <c r="AD563" s="19"/>
      <c r="AE563" s="184"/>
      <c r="AF563" s="183">
        <f t="shared" si="82"/>
        <v>-2.9156987935152756E-9</v>
      </c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68"/>
      <c r="AQ563" s="168"/>
      <c r="AR563" s="182"/>
      <c r="AS563" s="183">
        <f t="shared" si="74"/>
        <v>-7.2969683628798519E-11</v>
      </c>
      <c r="AT563" s="183">
        <f>[1]!LIM(AT562+Mode*r0*((1+IntegrationStep/2/Ti+Td/IntegrationStep)*AS563-(1-IntegrationStep/2/Ti+2*Td/IntegrationStep)*AS562+Td/IntegrationStep*AS561))</f>
        <v>0.40307870327996331</v>
      </c>
      <c r="AU563" s="183">
        <f t="shared" si="75"/>
        <v>40.794124671602574</v>
      </c>
      <c r="AW563" s="51"/>
      <c r="AX563" s="51"/>
      <c r="AY563" s="51"/>
      <c r="AZ563" s="51"/>
    </row>
    <row r="564" spans="1:52" s="158" customFormat="1" ht="15" customHeight="1" x14ac:dyDescent="0.3">
      <c r="A564" s="19"/>
      <c r="B564" s="182"/>
      <c r="C564" s="183">
        <f t="shared" si="76"/>
        <v>55.300000000000516</v>
      </c>
      <c r="D564" s="202">
        <f>15+[1]!STEPLOAD(5)</f>
        <v>20</v>
      </c>
      <c r="E564" s="183">
        <f t="shared" si="78"/>
        <v>40.794124678607972</v>
      </c>
      <c r="F564" s="183">
        <f t="shared" si="79"/>
        <v>0.5</v>
      </c>
      <c r="G564" s="183">
        <f>5</f>
        <v>5</v>
      </c>
      <c r="H564" s="183">
        <f t="shared" si="77"/>
        <v>48.369444395625848</v>
      </c>
      <c r="I564" s="183">
        <f t="shared" si="80"/>
        <v>0.9</v>
      </c>
      <c r="J564" s="183">
        <f>1</f>
        <v>1</v>
      </c>
      <c r="K564" s="183">
        <f t="shared" si="81"/>
        <v>4.1870000000000003</v>
      </c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68"/>
      <c r="AD564" s="19"/>
      <c r="AE564" s="184"/>
      <c r="AF564" s="183">
        <f t="shared" si="82"/>
        <v>-2.7992612672278483E-9</v>
      </c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68"/>
      <c r="AQ564" s="168"/>
      <c r="AR564" s="182"/>
      <c r="AS564" s="183">
        <f t="shared" si="74"/>
        <v>-7.0053971512606945E-11</v>
      </c>
      <c r="AT564" s="183">
        <f>[1]!LIM(AT563+Mode*r0*((1+IntegrationStep/2/Ti+Td/IntegrationStep)*AS564-(1-IntegrationStep/2/Ti+2*Td/IntegrationStep)*AS563+Td/IntegrationStep*AS562))</f>
        <v>0.40307870329688206</v>
      </c>
      <c r="AU564" s="183">
        <f t="shared" si="75"/>
        <v>40.794124671602574</v>
      </c>
      <c r="AW564" s="51"/>
      <c r="AX564" s="51"/>
      <c r="AY564" s="51"/>
      <c r="AZ564" s="51"/>
    </row>
    <row r="565" spans="1:52" s="158" customFormat="1" ht="15" customHeight="1" x14ac:dyDescent="0.3">
      <c r="A565" s="19"/>
      <c r="B565" s="182"/>
      <c r="C565" s="183">
        <f t="shared" si="76"/>
        <v>55.400000000000517</v>
      </c>
      <c r="D565" s="202">
        <f>15+[1]!STEPLOAD(5)</f>
        <v>20</v>
      </c>
      <c r="E565" s="183">
        <f t="shared" si="78"/>
        <v>40.794124678328046</v>
      </c>
      <c r="F565" s="183">
        <f t="shared" si="79"/>
        <v>0.5</v>
      </c>
      <c r="G565" s="183">
        <f>5</f>
        <v>5</v>
      </c>
      <c r="H565" s="183">
        <f t="shared" si="77"/>
        <v>48.369444397575059</v>
      </c>
      <c r="I565" s="183">
        <f t="shared" si="80"/>
        <v>0.9</v>
      </c>
      <c r="J565" s="183">
        <f>1</f>
        <v>1</v>
      </c>
      <c r="K565" s="183">
        <f t="shared" si="81"/>
        <v>4.1870000000000003</v>
      </c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68"/>
      <c r="AD565" s="19"/>
      <c r="AE565" s="184"/>
      <c r="AF565" s="183">
        <f t="shared" si="82"/>
        <v>-2.6874711345215019E-9</v>
      </c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68"/>
      <c r="AQ565" s="168"/>
      <c r="AR565" s="182"/>
      <c r="AS565" s="183">
        <f t="shared" si="74"/>
        <v>-6.725471735080646E-11</v>
      </c>
      <c r="AT565" s="183">
        <f>[1]!LIM(AT564+Mode*r0*((1+IntegrationStep/2/Ti+Td/IntegrationStep)*AS565-(1-IntegrationStep/2/Ti+2*Td/IntegrationStep)*AS564+Td/IntegrationStep*AS563))</f>
        <v>0.40307870331312551</v>
      </c>
      <c r="AU565" s="183">
        <f t="shared" si="75"/>
        <v>40.794124671602574</v>
      </c>
      <c r="AW565" s="51"/>
      <c r="AX565" s="51"/>
      <c r="AY565" s="51"/>
      <c r="AZ565" s="51"/>
    </row>
    <row r="566" spans="1:52" s="158" customFormat="1" ht="15" customHeight="1" x14ac:dyDescent="0.3">
      <c r="A566" s="19"/>
      <c r="B566" s="182"/>
      <c r="C566" s="183">
        <f t="shared" si="76"/>
        <v>55.500000000000519</v>
      </c>
      <c r="D566" s="202">
        <f>15+[1]!STEPLOAD(5)</f>
        <v>20</v>
      </c>
      <c r="E566" s="183">
        <f t="shared" si="78"/>
        <v>40.794124678059298</v>
      </c>
      <c r="F566" s="183">
        <f t="shared" si="79"/>
        <v>0.5</v>
      </c>
      <c r="G566" s="183">
        <f>5</f>
        <v>5</v>
      </c>
      <c r="H566" s="183">
        <f t="shared" si="77"/>
        <v>48.369444399446543</v>
      </c>
      <c r="I566" s="183">
        <f t="shared" si="80"/>
        <v>0.9</v>
      </c>
      <c r="J566" s="183">
        <f>1</f>
        <v>1</v>
      </c>
      <c r="K566" s="183">
        <f t="shared" si="81"/>
        <v>4.1870000000000003</v>
      </c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68"/>
      <c r="AD566" s="19"/>
      <c r="AE566" s="184"/>
      <c r="AF566" s="183">
        <f t="shared" si="82"/>
        <v>-2.5801414338388895E-9</v>
      </c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68"/>
      <c r="AQ566" s="168"/>
      <c r="AR566" s="182"/>
      <c r="AS566" s="183">
        <f t="shared" si="74"/>
        <v>-6.4567231561341037E-11</v>
      </c>
      <c r="AT566" s="183">
        <f>[1]!LIM(AT565+Mode*r0*((1+IntegrationStep/2/Ti+Td/IntegrationStep)*AS566-(1-IntegrationStep/2/Ti+2*Td/IntegrationStep)*AS565+Td/IntegrationStep*AS564))</f>
        <v>0.4030787033287212</v>
      </c>
      <c r="AU566" s="183">
        <f t="shared" si="75"/>
        <v>40.794124671602574</v>
      </c>
      <c r="AW566" s="51"/>
      <c r="AX566" s="51"/>
      <c r="AY566" s="51"/>
      <c r="AZ566" s="51"/>
    </row>
    <row r="567" spans="1:52" s="158" customFormat="1" ht="15" customHeight="1" x14ac:dyDescent="0.3">
      <c r="A567" s="19"/>
      <c r="B567" s="182"/>
      <c r="C567" s="183">
        <f t="shared" si="76"/>
        <v>55.60000000000052</v>
      </c>
      <c r="D567" s="202">
        <f>15+[1]!STEPLOAD(5)</f>
        <v>20</v>
      </c>
      <c r="E567" s="183">
        <f t="shared" si="78"/>
        <v>40.794124677801285</v>
      </c>
      <c r="F567" s="183">
        <f t="shared" si="79"/>
        <v>0.5</v>
      </c>
      <c r="G567" s="183">
        <f>5</f>
        <v>5</v>
      </c>
      <c r="H567" s="183">
        <f t="shared" si="77"/>
        <v>48.369444401243292</v>
      </c>
      <c r="I567" s="183">
        <f t="shared" si="80"/>
        <v>0.9</v>
      </c>
      <c r="J567" s="183">
        <f>1</f>
        <v>1</v>
      </c>
      <c r="K567" s="183">
        <f t="shared" si="81"/>
        <v>4.1870000000000003</v>
      </c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68"/>
      <c r="AD567" s="19"/>
      <c r="AE567" s="184"/>
      <c r="AF567" s="183">
        <f t="shared" si="82"/>
        <v>-2.4770967499421204E-9</v>
      </c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68"/>
      <c r="AQ567" s="168"/>
      <c r="AR567" s="182"/>
      <c r="AS567" s="183">
        <f t="shared" si="74"/>
        <v>-6.1987108779248955E-11</v>
      </c>
      <c r="AT567" s="183">
        <f>[1]!LIM(AT566+Mode*r0*((1+IntegrationStep/2/Ti+Td/IntegrationStep)*AS567-(1-IntegrationStep/2/Ti+2*Td/IntegrationStep)*AS566+Td/IntegrationStep*AS565))</f>
        <v>0.40307870334369411</v>
      </c>
      <c r="AU567" s="183">
        <f t="shared" si="75"/>
        <v>40.794124671602574</v>
      </c>
      <c r="AW567" s="51"/>
      <c r="AX567" s="51"/>
      <c r="AY567" s="51"/>
      <c r="AZ567" s="51"/>
    </row>
    <row r="568" spans="1:52" s="158" customFormat="1" ht="15" customHeight="1" x14ac:dyDescent="0.3">
      <c r="A568" s="19"/>
      <c r="B568" s="182"/>
      <c r="C568" s="183">
        <f t="shared" si="76"/>
        <v>55.700000000000522</v>
      </c>
      <c r="D568" s="202">
        <f>15+[1]!STEPLOAD(5)</f>
        <v>20</v>
      </c>
      <c r="E568" s="183">
        <f t="shared" si="78"/>
        <v>40.794124677553576</v>
      </c>
      <c r="F568" s="183">
        <f t="shared" si="79"/>
        <v>0.5</v>
      </c>
      <c r="G568" s="183">
        <f>5</f>
        <v>5</v>
      </c>
      <c r="H568" s="183">
        <f t="shared" si="77"/>
        <v>48.369444402968384</v>
      </c>
      <c r="I568" s="183">
        <f t="shared" si="80"/>
        <v>0.9</v>
      </c>
      <c r="J568" s="183">
        <f>1</f>
        <v>1</v>
      </c>
      <c r="K568" s="183">
        <f t="shared" si="81"/>
        <v>4.1870000000000003</v>
      </c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68"/>
      <c r="AD568" s="19"/>
      <c r="AE568" s="184"/>
      <c r="AF568" s="183">
        <f t="shared" si="82"/>
        <v>-2.3781643321285628E-9</v>
      </c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68"/>
      <c r="AQ568" s="168"/>
      <c r="AR568" s="182"/>
      <c r="AS568" s="183">
        <f t="shared" si="74"/>
        <v>-5.9510014693842101E-11</v>
      </c>
      <c r="AT568" s="183">
        <f>[1]!LIM(AT567+Mode*r0*((1+IntegrationStep/2/Ti+Td/IntegrationStep)*AS568-(1-IntegrationStep/2/Ti+2*Td/IntegrationStep)*AS567+Td/IntegrationStep*AS566))</f>
        <v>0.40307870335806983</v>
      </c>
      <c r="AU568" s="183">
        <f t="shared" si="75"/>
        <v>40.794124671602574</v>
      </c>
      <c r="AW568" s="51"/>
      <c r="AX568" s="51"/>
      <c r="AY568" s="51"/>
      <c r="AZ568" s="51"/>
    </row>
    <row r="569" spans="1:52" s="158" customFormat="1" ht="15" customHeight="1" x14ac:dyDescent="0.3">
      <c r="A569" s="19"/>
      <c r="B569" s="182"/>
      <c r="C569" s="183">
        <f t="shared" si="76"/>
        <v>55.800000000000523</v>
      </c>
      <c r="D569" s="202">
        <f>15+[1]!STEPLOAD(5)</f>
        <v>20</v>
      </c>
      <c r="E569" s="183">
        <f t="shared" si="78"/>
        <v>40.794124677315757</v>
      </c>
      <c r="F569" s="183">
        <f t="shared" si="79"/>
        <v>0.5</v>
      </c>
      <c r="G569" s="183">
        <f>5</f>
        <v>5</v>
      </c>
      <c r="H569" s="183">
        <f t="shared" si="77"/>
        <v>48.369444404624673</v>
      </c>
      <c r="I569" s="183">
        <f t="shared" si="80"/>
        <v>0.9</v>
      </c>
      <c r="J569" s="183">
        <f>1</f>
        <v>1</v>
      </c>
      <c r="K569" s="183">
        <f t="shared" si="81"/>
        <v>4.1870000000000003</v>
      </c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68"/>
      <c r="AD569" s="19"/>
      <c r="AE569" s="184"/>
      <c r="AF569" s="183">
        <f t="shared" si="82"/>
        <v>-2.2831780910337329E-9</v>
      </c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68"/>
      <c r="AQ569" s="168"/>
      <c r="AR569" s="182"/>
      <c r="AS569" s="183">
        <f t="shared" si="74"/>
        <v>-5.7131828157253041E-11</v>
      </c>
      <c r="AT569" s="183">
        <f>[1]!LIM(AT568+Mode*r0*((1+IntegrationStep/2/Ti+Td/IntegrationStep)*AS569-(1-IntegrationStep/2/Ti+2*Td/IntegrationStep)*AS568+Td/IntegrationStep*AS567))</f>
        <v>0.40307870337187229</v>
      </c>
      <c r="AU569" s="183">
        <f t="shared" si="75"/>
        <v>40.794124671602574</v>
      </c>
      <c r="AW569" s="51"/>
      <c r="AX569" s="51"/>
      <c r="AY569" s="51"/>
      <c r="AZ569" s="51"/>
    </row>
    <row r="570" spans="1:52" s="158" customFormat="1" ht="15" customHeight="1" x14ac:dyDescent="0.3">
      <c r="A570" s="19"/>
      <c r="B570" s="182"/>
      <c r="C570" s="183">
        <f t="shared" si="76"/>
        <v>55.900000000000524</v>
      </c>
      <c r="D570" s="202">
        <f>15+[1]!STEPLOAD(5)</f>
        <v>20</v>
      </c>
      <c r="E570" s="183">
        <f t="shared" si="78"/>
        <v>40.794124677087439</v>
      </c>
      <c r="F570" s="183">
        <f t="shared" si="79"/>
        <v>0.5</v>
      </c>
      <c r="G570" s="183">
        <f>5</f>
        <v>5</v>
      </c>
      <c r="H570" s="183">
        <f t="shared" si="77"/>
        <v>48.369444406214853</v>
      </c>
      <c r="I570" s="183">
        <f t="shared" si="80"/>
        <v>0.9</v>
      </c>
      <c r="J570" s="183">
        <f>1</f>
        <v>1</v>
      </c>
      <c r="K570" s="183">
        <f t="shared" si="81"/>
        <v>4.1870000000000003</v>
      </c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68"/>
      <c r="AD570" s="19"/>
      <c r="AE570" s="184"/>
      <c r="AF570" s="183">
        <f t="shared" si="82"/>
        <v>-2.1919843717910226E-9</v>
      </c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68"/>
      <c r="AQ570" s="168"/>
      <c r="AR570" s="182"/>
      <c r="AS570" s="183">
        <f t="shared" si="74"/>
        <v>-5.4848641184435111E-11</v>
      </c>
      <c r="AT570" s="183">
        <f>[1]!LIM(AT569+Mode*r0*((1+IntegrationStep/2/Ti+Td/IntegrationStep)*AS570-(1-IntegrationStep/2/Ti+2*Td/IntegrationStep)*AS569+Td/IntegrationStep*AS568))</f>
        <v>0.40307870338512375</v>
      </c>
      <c r="AU570" s="183">
        <f t="shared" si="75"/>
        <v>40.794124671602574</v>
      </c>
      <c r="AW570" s="51"/>
      <c r="AX570" s="51"/>
      <c r="AY570" s="51"/>
      <c r="AZ570" s="51"/>
    </row>
    <row r="571" spans="1:52" s="158" customFormat="1" ht="15" customHeight="1" x14ac:dyDescent="0.3">
      <c r="A571" s="19"/>
      <c r="B571" s="182"/>
      <c r="C571" s="183">
        <f t="shared" si="76"/>
        <v>56.000000000000526</v>
      </c>
      <c r="D571" s="202">
        <f>15+[1]!STEPLOAD(5)</f>
        <v>20</v>
      </c>
      <c r="E571" s="183">
        <f t="shared" si="78"/>
        <v>40.794124676868243</v>
      </c>
      <c r="F571" s="183">
        <f t="shared" si="79"/>
        <v>0.5</v>
      </c>
      <c r="G571" s="183">
        <f>5</f>
        <v>5</v>
      </c>
      <c r="H571" s="183">
        <f t="shared" si="77"/>
        <v>48.369444407741497</v>
      </c>
      <c r="I571" s="183">
        <f t="shared" si="80"/>
        <v>0.9</v>
      </c>
      <c r="J571" s="183">
        <f>1</f>
        <v>1</v>
      </c>
      <c r="K571" s="183">
        <f t="shared" si="81"/>
        <v>4.1870000000000003</v>
      </c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68"/>
      <c r="AD571" s="19"/>
      <c r="AE571" s="184"/>
      <c r="AF571" s="183">
        <f t="shared" si="82"/>
        <v>-2.1044339604259221E-9</v>
      </c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68"/>
      <c r="AQ571" s="168"/>
      <c r="AR571" s="182"/>
      <c r="AS571" s="183">
        <f t="shared" si="74"/>
        <v>-5.265668789888878E-11</v>
      </c>
      <c r="AT571" s="183">
        <f>[1]!LIM(AT570+Mode*r0*((1+IntegrationStep/2/Ti+Td/IntegrationStep)*AS571-(1-IntegrationStep/2/Ti+2*Td/IntegrationStep)*AS570+Td/IntegrationStep*AS569))</f>
        <v>0.40307870339784579</v>
      </c>
      <c r="AU571" s="183">
        <f t="shared" si="75"/>
        <v>40.794124671602574</v>
      </c>
      <c r="AW571" s="51"/>
      <c r="AX571" s="51"/>
      <c r="AY571" s="51"/>
      <c r="AZ571" s="51"/>
    </row>
    <row r="572" spans="1:52" s="158" customFormat="1" ht="15" customHeight="1" x14ac:dyDescent="0.3">
      <c r="A572" s="19"/>
      <c r="B572" s="182"/>
      <c r="C572" s="183">
        <f t="shared" si="76"/>
        <v>56.100000000000527</v>
      </c>
      <c r="D572" s="202">
        <f>15+[1]!STEPLOAD(5)</f>
        <v>20</v>
      </c>
      <c r="E572" s="183">
        <f t="shared" si="78"/>
        <v>40.794124676657802</v>
      </c>
      <c r="F572" s="183">
        <f t="shared" si="79"/>
        <v>0.5</v>
      </c>
      <c r="G572" s="183">
        <f>5</f>
        <v>5</v>
      </c>
      <c r="H572" s="183">
        <f t="shared" si="77"/>
        <v>48.36944440920724</v>
      </c>
      <c r="I572" s="183">
        <f t="shared" si="80"/>
        <v>0.9</v>
      </c>
      <c r="J572" s="183">
        <f>1</f>
        <v>1</v>
      </c>
      <c r="K572" s="183">
        <f t="shared" si="81"/>
        <v>4.1870000000000003</v>
      </c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68"/>
      <c r="AD572" s="19"/>
      <c r="AE572" s="184"/>
      <c r="AF572" s="183">
        <f t="shared" si="82"/>
        <v>-2.0203771988747121E-9</v>
      </c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68"/>
      <c r="AQ572" s="168"/>
      <c r="AR572" s="182"/>
      <c r="AS572" s="183">
        <f t="shared" si="74"/>
        <v>-5.055227347838809E-11</v>
      </c>
      <c r="AT572" s="183">
        <f>[1]!LIM(AT571+Mode*r0*((1+IntegrationStep/2/Ti+Td/IntegrationStep)*AS572-(1-IntegrationStep/2/Ti+2*Td/IntegrationStep)*AS571+Td/IntegrationStep*AS570))</f>
        <v>0.40307870341006036</v>
      </c>
      <c r="AU572" s="183">
        <f t="shared" si="75"/>
        <v>40.794124671602574</v>
      </c>
      <c r="AW572" s="51"/>
      <c r="AX572" s="51"/>
      <c r="AY572" s="51"/>
      <c r="AZ572" s="51"/>
    </row>
    <row r="573" spans="1:52" s="158" customFormat="1" ht="15" customHeight="1" x14ac:dyDescent="0.3">
      <c r="A573" s="19"/>
      <c r="B573" s="182"/>
      <c r="C573" s="183">
        <f t="shared" si="76"/>
        <v>56.200000000000529</v>
      </c>
      <c r="D573" s="202">
        <f>15+[1]!STEPLOAD(5)</f>
        <v>20</v>
      </c>
      <c r="E573" s="183">
        <f t="shared" si="78"/>
        <v>40.794124676455766</v>
      </c>
      <c r="F573" s="183">
        <f t="shared" si="79"/>
        <v>0.5</v>
      </c>
      <c r="G573" s="183">
        <f>5</f>
        <v>5</v>
      </c>
      <c r="H573" s="183">
        <f t="shared" si="77"/>
        <v>48.369444410614491</v>
      </c>
      <c r="I573" s="183">
        <f t="shared" si="80"/>
        <v>0.9</v>
      </c>
      <c r="J573" s="183">
        <f>1</f>
        <v>1</v>
      </c>
      <c r="K573" s="183">
        <f t="shared" si="81"/>
        <v>4.1870000000000003</v>
      </c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68"/>
      <c r="AD573" s="19"/>
      <c r="AE573" s="184"/>
      <c r="AF573" s="183">
        <f t="shared" si="82"/>
        <v>-1.9396755313039193E-9</v>
      </c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68"/>
      <c r="AQ573" s="168"/>
      <c r="AR573" s="182"/>
      <c r="AS573" s="183">
        <f t="shared" si="74"/>
        <v>-4.8531916263527821E-11</v>
      </c>
      <c r="AT573" s="183">
        <f>[1]!LIM(AT572+Mode*r0*((1+IntegrationStep/2/Ti+Td/IntegrationStep)*AS573-(1-IntegrationStep/2/Ti+2*Td/IntegrationStep)*AS572+Td/IntegrationStep*AS571))</f>
        <v>0.40307870342178742</v>
      </c>
      <c r="AU573" s="183">
        <f t="shared" si="75"/>
        <v>40.794124671602574</v>
      </c>
      <c r="AW573" s="51"/>
      <c r="AX573" s="51"/>
      <c r="AY573" s="51"/>
      <c r="AZ573" s="51"/>
    </row>
    <row r="574" spans="1:52" s="158" customFormat="1" ht="15" customHeight="1" x14ac:dyDescent="0.3">
      <c r="A574" s="19"/>
      <c r="B574" s="182"/>
      <c r="C574" s="183">
        <f t="shared" si="76"/>
        <v>56.30000000000053</v>
      </c>
      <c r="D574" s="202">
        <f>15+[1]!STEPLOAD(5)</f>
        <v>20</v>
      </c>
      <c r="E574" s="183">
        <f t="shared" si="78"/>
        <v>40.794124676261795</v>
      </c>
      <c r="F574" s="183">
        <f t="shared" si="79"/>
        <v>0.5</v>
      </c>
      <c r="G574" s="183">
        <f>5</f>
        <v>5</v>
      </c>
      <c r="H574" s="183">
        <f t="shared" si="77"/>
        <v>48.369444411965674</v>
      </c>
      <c r="I574" s="183">
        <f t="shared" si="80"/>
        <v>0.9</v>
      </c>
      <c r="J574" s="183">
        <f>1</f>
        <v>1</v>
      </c>
      <c r="K574" s="183">
        <f t="shared" si="81"/>
        <v>4.1870000000000003</v>
      </c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68"/>
      <c r="AD574" s="19"/>
      <c r="AE574" s="184"/>
      <c r="AF574" s="183">
        <f t="shared" si="82"/>
        <v>-1.8621908459692804E-9</v>
      </c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68"/>
      <c r="AQ574" s="168"/>
      <c r="AR574" s="182"/>
      <c r="AS574" s="183">
        <f t="shared" si="74"/>
        <v>-4.6592205649176325E-11</v>
      </c>
      <c r="AT574" s="183">
        <f>[1]!LIM(AT573+Mode*r0*((1+IntegrationStep/2/Ti+Td/IntegrationStep)*AS574-(1-IntegrationStep/2/Ti+2*Td/IntegrationStep)*AS573+Td/IntegrationStep*AS572))</f>
        <v>0.4030787034330473</v>
      </c>
      <c r="AU574" s="183">
        <f t="shared" si="75"/>
        <v>40.794124671602574</v>
      </c>
      <c r="AW574" s="51"/>
      <c r="AX574" s="51"/>
      <c r="AY574" s="51"/>
      <c r="AZ574" s="51"/>
    </row>
    <row r="575" spans="1:52" s="158" customFormat="1" ht="15" customHeight="1" x14ac:dyDescent="0.3">
      <c r="A575" s="19"/>
      <c r="B575" s="182"/>
      <c r="C575" s="183">
        <f t="shared" si="76"/>
        <v>56.400000000000531</v>
      </c>
      <c r="D575" s="202">
        <f>15+[1]!STEPLOAD(5)</f>
        <v>20</v>
      </c>
      <c r="E575" s="183">
        <f t="shared" si="78"/>
        <v>40.794124676075576</v>
      </c>
      <c r="F575" s="183">
        <f t="shared" si="79"/>
        <v>0.5</v>
      </c>
      <c r="G575" s="183">
        <f>5</f>
        <v>5</v>
      </c>
      <c r="H575" s="183">
        <f t="shared" si="77"/>
        <v>48.369444413262869</v>
      </c>
      <c r="I575" s="183">
        <f t="shared" si="80"/>
        <v>0.9</v>
      </c>
      <c r="J575" s="183">
        <f>1</f>
        <v>1</v>
      </c>
      <c r="K575" s="183">
        <f t="shared" si="81"/>
        <v>4.1870000000000003</v>
      </c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68"/>
      <c r="AD575" s="19"/>
      <c r="AE575" s="184"/>
      <c r="AF575" s="183">
        <f t="shared" si="82"/>
        <v>-1.7878023506057161E-9</v>
      </c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68"/>
      <c r="AQ575" s="168"/>
      <c r="AR575" s="182"/>
      <c r="AS575" s="183">
        <f t="shared" si="74"/>
        <v>-4.4730015247296248E-11</v>
      </c>
      <c r="AT575" s="183">
        <f>[1]!LIM(AT574+Mode*r0*((1+IntegrationStep/2/Ti+Td/IntegrationStep)*AS575-(1-IntegrationStep/2/Ti+2*Td/IntegrationStep)*AS574+Td/IntegrationStep*AS573))</f>
        <v>0.40307870344385727</v>
      </c>
      <c r="AU575" s="183">
        <f t="shared" si="75"/>
        <v>40.794124671602574</v>
      </c>
      <c r="AW575" s="51"/>
      <c r="AX575" s="51"/>
      <c r="AY575" s="51"/>
      <c r="AZ575" s="51"/>
    </row>
    <row r="576" spans="1:52" s="158" customFormat="1" ht="15" customHeight="1" x14ac:dyDescent="0.3">
      <c r="A576" s="19"/>
      <c r="B576" s="182"/>
      <c r="C576" s="183">
        <f t="shared" si="76"/>
        <v>56.500000000000533</v>
      </c>
      <c r="D576" s="202">
        <f>15+[1]!STEPLOAD(5)</f>
        <v>20</v>
      </c>
      <c r="E576" s="183">
        <f t="shared" si="78"/>
        <v>40.794124675896796</v>
      </c>
      <c r="F576" s="183">
        <f t="shared" si="79"/>
        <v>0.5</v>
      </c>
      <c r="G576" s="183">
        <f>5</f>
        <v>5</v>
      </c>
      <c r="H576" s="183">
        <f t="shared" si="77"/>
        <v>48.36944441450828</v>
      </c>
      <c r="I576" s="183">
        <f t="shared" si="80"/>
        <v>0.9</v>
      </c>
      <c r="J576" s="183">
        <f>1</f>
        <v>1</v>
      </c>
      <c r="K576" s="183">
        <f t="shared" si="81"/>
        <v>4.1870000000000003</v>
      </c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68"/>
      <c r="AD576" s="19"/>
      <c r="AE576" s="184"/>
      <c r="AF576" s="183">
        <f t="shared" si="82"/>
        <v>-1.7163839238776291E-9</v>
      </c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68"/>
      <c r="AQ576" s="168"/>
      <c r="AR576" s="182"/>
      <c r="AS576" s="183">
        <f t="shared" si="74"/>
        <v>-4.2942218669850262E-11</v>
      </c>
      <c r="AT576" s="183">
        <f>[1]!LIM(AT575+Mode*r0*((1+IntegrationStep/2/Ti+Td/IntegrationStep)*AS576-(1-IntegrationStep/2/Ti+2*Td/IntegrationStep)*AS575+Td/IntegrationStep*AS574))</f>
        <v>0.40307870345423569</v>
      </c>
      <c r="AU576" s="183">
        <f t="shared" si="75"/>
        <v>40.794124671602574</v>
      </c>
      <c r="AW576" s="51"/>
      <c r="AX576" s="51"/>
      <c r="AY576" s="51"/>
      <c r="AZ576" s="51"/>
    </row>
    <row r="577" spans="1:52" s="158" customFormat="1" ht="15" customHeight="1" x14ac:dyDescent="0.3">
      <c r="A577" s="19"/>
      <c r="B577" s="182"/>
      <c r="C577" s="183">
        <f t="shared" si="76"/>
        <v>56.600000000000534</v>
      </c>
      <c r="D577" s="202">
        <f>15+[1]!STEPLOAD(5)</f>
        <v>20</v>
      </c>
      <c r="E577" s="183">
        <f t="shared" si="78"/>
        <v>40.794124675725158</v>
      </c>
      <c r="F577" s="183">
        <f t="shared" si="79"/>
        <v>0.5</v>
      </c>
      <c r="G577" s="183">
        <f>5</f>
        <v>5</v>
      </c>
      <c r="H577" s="183">
        <f t="shared" si="77"/>
        <v>48.369444415704002</v>
      </c>
      <c r="I577" s="183">
        <f t="shared" si="80"/>
        <v>0.9</v>
      </c>
      <c r="J577" s="183">
        <f>1</f>
        <v>1</v>
      </c>
      <c r="K577" s="183">
        <f t="shared" si="81"/>
        <v>4.1870000000000003</v>
      </c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68"/>
      <c r="AD577" s="19"/>
      <c r="AE577" s="184"/>
      <c r="AF577" s="183">
        <f t="shared" si="82"/>
        <v>-1.6478156616983597E-9</v>
      </c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68"/>
      <c r="AQ577" s="168"/>
      <c r="AR577" s="182"/>
      <c r="AS577" s="183">
        <f t="shared" si="74"/>
        <v>-4.1225831637348168E-11</v>
      </c>
      <c r="AT577" s="183">
        <f>[1]!LIM(AT576+Mode*r0*((1+IntegrationStep/2/Ti+Td/IntegrationStep)*AS577-(1-IntegrationStep/2/Ti+2*Td/IntegrationStep)*AS576+Td/IntegrationStep*AS575))</f>
        <v>0.40307870346419999</v>
      </c>
      <c r="AU577" s="183">
        <f t="shared" si="75"/>
        <v>40.794124671602574</v>
      </c>
      <c r="AW577" s="51"/>
      <c r="AX577" s="51"/>
      <c r="AY577" s="51"/>
      <c r="AZ577" s="51"/>
    </row>
    <row r="578" spans="1:52" s="158" customFormat="1" ht="15" customHeight="1" x14ac:dyDescent="0.3">
      <c r="A578" s="19"/>
      <c r="B578" s="182"/>
      <c r="C578" s="183">
        <f t="shared" si="76"/>
        <v>56.700000000000536</v>
      </c>
      <c r="D578" s="202">
        <f>15+[1]!STEPLOAD(5)</f>
        <v>20</v>
      </c>
      <c r="E578" s="183">
        <f t="shared" si="78"/>
        <v>40.794124675560376</v>
      </c>
      <c r="F578" s="183">
        <f t="shared" si="79"/>
        <v>0.5</v>
      </c>
      <c r="G578" s="183">
        <f>5</f>
        <v>5</v>
      </c>
      <c r="H578" s="183">
        <f t="shared" si="77"/>
        <v>48.369444416851991</v>
      </c>
      <c r="I578" s="183">
        <f t="shared" si="80"/>
        <v>0.9</v>
      </c>
      <c r="J578" s="183">
        <f>1</f>
        <v>1</v>
      </c>
      <c r="K578" s="183">
        <f t="shared" si="81"/>
        <v>4.1870000000000003</v>
      </c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68"/>
      <c r="AD578" s="19"/>
      <c r="AE578" s="184"/>
      <c r="AF578" s="183">
        <f t="shared" si="82"/>
        <v>-1.581985209497816E-9</v>
      </c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68"/>
      <c r="AQ578" s="168"/>
      <c r="AR578" s="182"/>
      <c r="AS578" s="183">
        <f t="shared" si="74"/>
        <v>-3.9578011978846914E-11</v>
      </c>
      <c r="AT578" s="183">
        <f>[1]!LIM(AT577+Mode*r0*((1+IntegrationStep/2/Ti+Td/IntegrationStep)*AS578-(1-IntegrationStep/2/Ti+2*Td/IntegrationStep)*AS577+Td/IntegrationStep*AS576))</f>
        <v>0.40307870347376656</v>
      </c>
      <c r="AU578" s="183">
        <f t="shared" si="75"/>
        <v>40.794124671602574</v>
      </c>
      <c r="AW578" s="51"/>
      <c r="AX578" s="51"/>
      <c r="AY578" s="51"/>
      <c r="AZ578" s="51"/>
    </row>
    <row r="579" spans="1:52" s="158" customFormat="1" ht="15" customHeight="1" x14ac:dyDescent="0.3">
      <c r="A579" s="19"/>
      <c r="B579" s="182"/>
      <c r="C579" s="183">
        <f t="shared" si="76"/>
        <v>56.800000000000537</v>
      </c>
      <c r="D579" s="202">
        <f>15+[1]!STEPLOAD(5)</f>
        <v>20</v>
      </c>
      <c r="E579" s="183">
        <f t="shared" si="78"/>
        <v>40.79412467540218</v>
      </c>
      <c r="F579" s="183">
        <f t="shared" si="79"/>
        <v>0.5</v>
      </c>
      <c r="G579" s="183">
        <f>5</f>
        <v>5</v>
      </c>
      <c r="H579" s="183">
        <f t="shared" si="77"/>
        <v>48.369444417954085</v>
      </c>
      <c r="I579" s="183">
        <f t="shared" si="80"/>
        <v>0.9</v>
      </c>
      <c r="J579" s="183">
        <f>1</f>
        <v>1</v>
      </c>
      <c r="K579" s="183">
        <f t="shared" si="81"/>
        <v>4.1870000000000003</v>
      </c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68"/>
      <c r="AD579" s="19"/>
      <c r="AE579" s="184"/>
      <c r="AF579" s="183">
        <f t="shared" si="82"/>
        <v>-1.5187864299548437E-9</v>
      </c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68"/>
      <c r="AQ579" s="168"/>
      <c r="AR579" s="182"/>
      <c r="AS579" s="183">
        <f t="shared" si="74"/>
        <v>-3.7996059631950631E-11</v>
      </c>
      <c r="AT579" s="183">
        <f>[1]!LIM(AT578+Mode*r0*((1+IntegrationStep/2/Ti+Td/IntegrationStep)*AS579-(1-IntegrationStep/2/Ti+2*Td/IntegrationStep)*AS578+Td/IntegrationStep*AS577))</f>
        <v>0.40307870348295072</v>
      </c>
      <c r="AU579" s="183">
        <f t="shared" si="75"/>
        <v>40.794124671602574</v>
      </c>
      <c r="AW579" s="51"/>
      <c r="AX579" s="51"/>
      <c r="AY579" s="51"/>
      <c r="AZ579" s="51"/>
    </row>
    <row r="580" spans="1:52" s="158" customFormat="1" ht="15" customHeight="1" x14ac:dyDescent="0.3">
      <c r="A580" s="19"/>
      <c r="B580" s="182"/>
      <c r="C580" s="183">
        <f t="shared" si="76"/>
        <v>56.900000000000539</v>
      </c>
      <c r="D580" s="202">
        <f>15+[1]!STEPLOAD(5)</f>
        <v>20</v>
      </c>
      <c r="E580" s="183">
        <f t="shared" si="78"/>
        <v>40.794124675250302</v>
      </c>
      <c r="F580" s="183">
        <f t="shared" si="79"/>
        <v>0.5</v>
      </c>
      <c r="G580" s="183">
        <f>5</f>
        <v>5</v>
      </c>
      <c r="H580" s="183">
        <f t="shared" si="77"/>
        <v>48.369444419012247</v>
      </c>
      <c r="I580" s="183">
        <f t="shared" si="80"/>
        <v>0.9</v>
      </c>
      <c r="J580" s="183">
        <f>1</f>
        <v>1</v>
      </c>
      <c r="K580" s="183">
        <f t="shared" si="81"/>
        <v>4.1870000000000003</v>
      </c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68"/>
      <c r="AD580" s="19"/>
      <c r="AE580" s="184"/>
      <c r="AF580" s="183">
        <f t="shared" si="82"/>
        <v>-1.4581078566777705E-9</v>
      </c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68"/>
      <c r="AQ580" s="168"/>
      <c r="AR580" s="182"/>
      <c r="AS580" s="183">
        <f t="shared" si="74"/>
        <v>-3.6477274534263417E-11</v>
      </c>
      <c r="AT580" s="183">
        <f>[1]!LIM(AT579+Mode*r0*((1+IntegrationStep/2/Ti+Td/IntegrationStep)*AS580-(1-IntegrationStep/2/Ti+2*Td/IntegrationStep)*AS579+Td/IntegrationStep*AS578))</f>
        <v>0.40307870349176872</v>
      </c>
      <c r="AU580" s="183">
        <f t="shared" si="75"/>
        <v>40.794124671602574</v>
      </c>
      <c r="AW580" s="51"/>
      <c r="AX580" s="51"/>
      <c r="AY580" s="51"/>
      <c r="AZ580" s="51"/>
    </row>
    <row r="581" spans="1:52" s="158" customFormat="1" ht="15" customHeight="1" x14ac:dyDescent="0.3">
      <c r="A581" s="19"/>
      <c r="B581" s="182"/>
      <c r="C581" s="183">
        <f t="shared" si="76"/>
        <v>57.00000000000054</v>
      </c>
      <c r="D581" s="202">
        <f>15+[1]!STEPLOAD(5)</f>
        <v>20</v>
      </c>
      <c r="E581" s="183">
        <f t="shared" si="78"/>
        <v>40.794124675104491</v>
      </c>
      <c r="F581" s="183">
        <f t="shared" si="79"/>
        <v>0.5</v>
      </c>
      <c r="G581" s="183">
        <f>5</f>
        <v>5</v>
      </c>
      <c r="H581" s="183">
        <f t="shared" si="77"/>
        <v>48.369444420028167</v>
      </c>
      <c r="I581" s="183">
        <f t="shared" si="80"/>
        <v>0.9</v>
      </c>
      <c r="J581" s="183">
        <f>1</f>
        <v>1</v>
      </c>
      <c r="K581" s="183">
        <f t="shared" si="81"/>
        <v>4.1870000000000003</v>
      </c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68"/>
      <c r="AD581" s="19"/>
      <c r="AE581" s="184"/>
      <c r="AF581" s="183">
        <f t="shared" si="82"/>
        <v>-1.3998522341296393E-9</v>
      </c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68"/>
      <c r="AQ581" s="168"/>
      <c r="AR581" s="182"/>
      <c r="AS581" s="183">
        <f t="shared" si="74"/>
        <v>-3.5019169786210115E-11</v>
      </c>
      <c r="AT581" s="183">
        <f>[1]!LIM(AT580+Mode*r0*((1+IntegrationStep/2/Ti+Td/IntegrationStep)*AS581-(1-IntegrationStep/2/Ti+2*Td/IntegrationStep)*AS580+Td/IntegrationStep*AS579))</f>
        <v>0.40307870350023473</v>
      </c>
      <c r="AU581" s="183">
        <f t="shared" si="75"/>
        <v>40.794124671602574</v>
      </c>
      <c r="AW581" s="51"/>
      <c r="AX581" s="51"/>
      <c r="AY581" s="51"/>
      <c r="AZ581" s="51"/>
    </row>
    <row r="582" spans="1:52" s="158" customFormat="1" ht="15" customHeight="1" x14ac:dyDescent="0.3">
      <c r="A582" s="19"/>
      <c r="B582" s="182"/>
      <c r="C582" s="183">
        <f t="shared" si="76"/>
        <v>57.100000000000541</v>
      </c>
      <c r="D582" s="202">
        <f>15+[1]!STEPLOAD(5)</f>
        <v>20</v>
      </c>
      <c r="E582" s="183">
        <f t="shared" si="78"/>
        <v>40.794124674964507</v>
      </c>
      <c r="F582" s="183">
        <f t="shared" si="79"/>
        <v>0.5</v>
      </c>
      <c r="G582" s="183">
        <f>5</f>
        <v>5</v>
      </c>
      <c r="H582" s="183">
        <f t="shared" si="77"/>
        <v>48.369444421003514</v>
      </c>
      <c r="I582" s="183">
        <f t="shared" si="80"/>
        <v>0.9</v>
      </c>
      <c r="J582" s="183">
        <f>1</f>
        <v>1</v>
      </c>
      <c r="K582" s="183">
        <f t="shared" si="81"/>
        <v>4.1870000000000003</v>
      </c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68"/>
      <c r="AD582" s="19"/>
      <c r="AE582" s="184"/>
      <c r="AF582" s="183">
        <f t="shared" si="82"/>
        <v>-1.3439236390411224E-9</v>
      </c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68"/>
      <c r="AQ582" s="168"/>
      <c r="AR582" s="182"/>
      <c r="AS582" s="183">
        <f t="shared" si="74"/>
        <v>-3.361932954248914E-11</v>
      </c>
      <c r="AT582" s="183">
        <f>[1]!LIM(AT581+Mode*r0*((1+IntegrationStep/2/Ti+Td/IntegrationStep)*AS582-(1-IntegrationStep/2/Ti+2*Td/IntegrationStep)*AS581+Td/IntegrationStep*AS580))</f>
        <v>0.40307870350836261</v>
      </c>
      <c r="AU582" s="183">
        <f t="shared" si="75"/>
        <v>40.794124671602574</v>
      </c>
      <c r="AW582" s="51"/>
      <c r="AX582" s="51"/>
      <c r="AY582" s="51"/>
      <c r="AZ582" s="51"/>
    </row>
    <row r="583" spans="1:52" s="158" customFormat="1" ht="15" customHeight="1" x14ac:dyDescent="0.3">
      <c r="A583" s="19"/>
      <c r="B583" s="182"/>
      <c r="C583" s="183">
        <f t="shared" si="76"/>
        <v>57.200000000000543</v>
      </c>
      <c r="D583" s="202">
        <f>15+[1]!STEPLOAD(5)</f>
        <v>20</v>
      </c>
      <c r="E583" s="183">
        <f t="shared" si="78"/>
        <v>40.794124674830115</v>
      </c>
      <c r="F583" s="183">
        <f t="shared" si="79"/>
        <v>0.5</v>
      </c>
      <c r="G583" s="183">
        <f>5</f>
        <v>5</v>
      </c>
      <c r="H583" s="183">
        <f t="shared" si="77"/>
        <v>48.369444421939939</v>
      </c>
      <c r="I583" s="183">
        <f t="shared" si="80"/>
        <v>0.9</v>
      </c>
      <c r="J583" s="183">
        <f>1</f>
        <v>1</v>
      </c>
      <c r="K583" s="183">
        <f t="shared" si="81"/>
        <v>4.1870000000000003</v>
      </c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68"/>
      <c r="AD583" s="19"/>
      <c r="AE583" s="184"/>
      <c r="AF583" s="183">
        <f t="shared" si="82"/>
        <v>-1.290227036321312E-9</v>
      </c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68"/>
      <c r="AQ583" s="168"/>
      <c r="AR583" s="182"/>
      <c r="AS583" s="183">
        <f t="shared" si="74"/>
        <v>-3.2275409012072484E-11</v>
      </c>
      <c r="AT583" s="183">
        <f>[1]!LIM(AT582+Mode*r0*((1+IntegrationStep/2/Ti+Td/IntegrationStep)*AS583-(1-IntegrationStep/2/Ti+2*Td/IntegrationStep)*AS582+Td/IntegrationStep*AS581))</f>
        <v>0.40307870351616615</v>
      </c>
      <c r="AU583" s="183">
        <f t="shared" si="75"/>
        <v>40.794124671602574</v>
      </c>
      <c r="AW583" s="51"/>
      <c r="AX583" s="51"/>
      <c r="AY583" s="51"/>
      <c r="AZ583" s="51"/>
    </row>
    <row r="584" spans="1:52" s="158" customFormat="1" ht="15" customHeight="1" x14ac:dyDescent="0.3">
      <c r="A584" s="19"/>
      <c r="B584" s="182"/>
      <c r="C584" s="183">
        <f t="shared" si="76"/>
        <v>57.300000000000544</v>
      </c>
      <c r="D584" s="202">
        <f>15+[1]!STEPLOAD(5)</f>
        <v>20</v>
      </c>
      <c r="E584" s="183">
        <f t="shared" si="78"/>
        <v>40.794124674701095</v>
      </c>
      <c r="F584" s="183">
        <f t="shared" si="79"/>
        <v>0.5</v>
      </c>
      <c r="G584" s="183">
        <f>5</f>
        <v>5</v>
      </c>
      <c r="H584" s="183">
        <f t="shared" si="77"/>
        <v>48.369444422838939</v>
      </c>
      <c r="I584" s="183">
        <f t="shared" si="80"/>
        <v>0.9</v>
      </c>
      <c r="J584" s="183">
        <f>1</f>
        <v>1</v>
      </c>
      <c r="K584" s="183">
        <f t="shared" si="81"/>
        <v>4.1870000000000003</v>
      </c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68"/>
      <c r="AD584" s="19"/>
      <c r="AE584" s="184"/>
      <c r="AF584" s="183">
        <f t="shared" si="82"/>
        <v>-1.2386771608419167E-9</v>
      </c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68"/>
      <c r="AQ584" s="168"/>
      <c r="AR584" s="182"/>
      <c r="AS584" s="183">
        <f t="shared" si="74"/>
        <v>-3.0985205512479295E-11</v>
      </c>
      <c r="AT584" s="183">
        <f>[1]!LIM(AT583+Mode*r0*((1+IntegrationStep/2/Ti+Td/IntegrationStep)*AS584-(1-IntegrationStep/2/Ti+2*Td/IntegrationStep)*AS583+Td/IntegrationStep*AS582))</f>
        <v>0.40307870352365782</v>
      </c>
      <c r="AU584" s="183">
        <f t="shared" si="75"/>
        <v>40.794124671602574</v>
      </c>
      <c r="AW584" s="51"/>
      <c r="AX584" s="51"/>
      <c r="AY584" s="51"/>
      <c r="AZ584" s="51"/>
    </row>
    <row r="585" spans="1:52" s="158" customFormat="1" ht="15" customHeight="1" x14ac:dyDescent="0.3">
      <c r="A585" s="19"/>
      <c r="B585" s="182"/>
      <c r="C585" s="183">
        <f t="shared" si="76"/>
        <v>57.400000000000546</v>
      </c>
      <c r="D585" s="202">
        <f>15+[1]!STEPLOAD(5)</f>
        <v>20</v>
      </c>
      <c r="E585" s="183">
        <f t="shared" si="78"/>
        <v>40.794124674577226</v>
      </c>
      <c r="F585" s="183">
        <f t="shared" si="79"/>
        <v>0.5</v>
      </c>
      <c r="G585" s="183">
        <f>5</f>
        <v>5</v>
      </c>
      <c r="H585" s="183">
        <f t="shared" si="77"/>
        <v>48.369444423702113</v>
      </c>
      <c r="I585" s="183">
        <f t="shared" si="80"/>
        <v>0.9</v>
      </c>
      <c r="J585" s="183">
        <f>1</f>
        <v>1</v>
      </c>
      <c r="K585" s="183">
        <f t="shared" si="81"/>
        <v>4.1870000000000003</v>
      </c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68"/>
      <c r="AD585" s="19"/>
      <c r="AE585" s="184"/>
      <c r="AF585" s="183">
        <f t="shared" si="82"/>
        <v>-1.1891820861364977E-9</v>
      </c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68"/>
      <c r="AQ585" s="168"/>
      <c r="AR585" s="182"/>
      <c r="AS585" s="183">
        <f t="shared" si="74"/>
        <v>-2.9746516361228713E-11</v>
      </c>
      <c r="AT585" s="183">
        <f>[1]!LIM(AT584+Mode*r0*((1+IntegrationStep/2/Ti+Td/IntegrationStep)*AS585-(1-IntegrationStep/2/Ti+2*Td/IntegrationStep)*AS584+Td/IntegrationStep*AS583))</f>
        <v>0.40307870353085096</v>
      </c>
      <c r="AU585" s="183">
        <f t="shared" si="75"/>
        <v>40.794124671602574</v>
      </c>
      <c r="AW585" s="51"/>
      <c r="AX585" s="51"/>
      <c r="AY585" s="51"/>
      <c r="AZ585" s="51"/>
    </row>
    <row r="586" spans="1:52" s="158" customFormat="1" ht="15" customHeight="1" x14ac:dyDescent="0.3">
      <c r="A586" s="19"/>
      <c r="B586" s="182"/>
      <c r="C586" s="183">
        <f t="shared" si="76"/>
        <v>57.500000000000547</v>
      </c>
      <c r="D586" s="202">
        <f>15+[1]!STEPLOAD(5)</f>
        <v>20</v>
      </c>
      <c r="E586" s="183">
        <f t="shared" si="78"/>
        <v>40.79412467445831</v>
      </c>
      <c r="F586" s="183">
        <f t="shared" si="79"/>
        <v>0.5</v>
      </c>
      <c r="G586" s="183">
        <f>5</f>
        <v>5</v>
      </c>
      <c r="H586" s="183">
        <f t="shared" si="77"/>
        <v>48.369444424530769</v>
      </c>
      <c r="I586" s="183">
        <f t="shared" si="80"/>
        <v>0.9</v>
      </c>
      <c r="J586" s="183">
        <f>1</f>
        <v>1</v>
      </c>
      <c r="K586" s="183">
        <f t="shared" si="81"/>
        <v>4.1870000000000003</v>
      </c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68"/>
      <c r="AD586" s="19"/>
      <c r="AE586" s="184"/>
      <c r="AF586" s="183">
        <f t="shared" si="82"/>
        <v>-1.1416658729501705E-9</v>
      </c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68"/>
      <c r="AQ586" s="168"/>
      <c r="AR586" s="182"/>
      <c r="AS586" s="183">
        <f t="shared" si="74"/>
        <v>-2.8557352038660612E-11</v>
      </c>
      <c r="AT586" s="183">
        <f>[1]!LIM(AT585+Mode*r0*((1+IntegrationStep/2/Ti+Td/IntegrationStep)*AS586-(1-IntegrationStep/2/Ti+2*Td/IntegrationStep)*AS585+Td/IntegrationStep*AS584))</f>
        <v>0.40307870353775643</v>
      </c>
      <c r="AU586" s="183">
        <f t="shared" si="75"/>
        <v>40.794124671602574</v>
      </c>
      <c r="AW586" s="51"/>
      <c r="AX586" s="51"/>
      <c r="AY586" s="51"/>
      <c r="AZ586" s="51"/>
    </row>
    <row r="587" spans="1:52" s="158" customFormat="1" ht="15" customHeight="1" x14ac:dyDescent="0.3">
      <c r="A587" s="19"/>
      <c r="B587" s="182"/>
      <c r="C587" s="183">
        <f t="shared" si="76"/>
        <v>57.600000000000549</v>
      </c>
      <c r="D587" s="202">
        <f>15+[1]!STEPLOAD(5)</f>
        <v>20</v>
      </c>
      <c r="E587" s="183">
        <f t="shared" si="78"/>
        <v>40.79412467434414</v>
      </c>
      <c r="F587" s="183">
        <f t="shared" si="79"/>
        <v>0.5</v>
      </c>
      <c r="G587" s="183">
        <f>5</f>
        <v>5</v>
      </c>
      <c r="H587" s="183">
        <f t="shared" si="77"/>
        <v>48.369444425326442</v>
      </c>
      <c r="I587" s="183">
        <f t="shared" si="80"/>
        <v>0.9</v>
      </c>
      <c r="J587" s="183">
        <f>1</f>
        <v>1</v>
      </c>
      <c r="K587" s="183">
        <f t="shared" si="81"/>
        <v>4.1870000000000003</v>
      </c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68"/>
      <c r="AD587" s="19"/>
      <c r="AE587" s="184"/>
      <c r="AF587" s="183">
        <f t="shared" si="82"/>
        <v>-1.0960428120654342E-9</v>
      </c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68"/>
      <c r="AQ587" s="168"/>
      <c r="AR587" s="182"/>
      <c r="AS587" s="183">
        <f t="shared" ref="AS587:AS611" si="83">(AU587-E587)/(MeasuredVariableHigher-MeasuredVariableLower)</f>
        <v>-2.7415651970841281E-11</v>
      </c>
      <c r="AT587" s="183">
        <f>[1]!LIM(AT586+Mode*r0*((1+IntegrationStep/2/Ti+Td/IntegrationStep)*AS587-(1-IntegrationStep/2/Ti+2*Td/IntegrationStep)*AS586+Td/IntegrationStep*AS585))</f>
        <v>0.40307870354438702</v>
      </c>
      <c r="AU587" s="183">
        <f t="shared" ref="AU587:AU611" si="84">SetPoint</f>
        <v>40.794124671602574</v>
      </c>
      <c r="AW587" s="51"/>
      <c r="AX587" s="51"/>
      <c r="AY587" s="51"/>
      <c r="AZ587" s="51"/>
    </row>
    <row r="588" spans="1:52" s="158" customFormat="1" ht="15" customHeight="1" x14ac:dyDescent="0.3">
      <c r="A588" s="19"/>
      <c r="B588" s="182"/>
      <c r="C588" s="183">
        <f t="shared" ref="C588:C611" si="85">C587+IntegrationStep</f>
        <v>57.70000000000055</v>
      </c>
      <c r="D588" s="202">
        <f>15+[1]!STEPLOAD(5)</f>
        <v>20</v>
      </c>
      <c r="E588" s="183">
        <f t="shared" si="78"/>
        <v>40.794124674234538</v>
      </c>
      <c r="F588" s="183">
        <f t="shared" si="79"/>
        <v>0.5</v>
      </c>
      <c r="G588" s="183">
        <f>5</f>
        <v>5</v>
      </c>
      <c r="H588" s="183">
        <f t="shared" ref="H588:H611" si="86">ManipulatedVariableHigher*AT588</f>
        <v>48.369444426090219</v>
      </c>
      <c r="I588" s="183">
        <f t="shared" si="80"/>
        <v>0.9</v>
      </c>
      <c r="J588" s="183">
        <f>1</f>
        <v>1</v>
      </c>
      <c r="K588" s="183">
        <f t="shared" si="81"/>
        <v>4.1870000000000003</v>
      </c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68"/>
      <c r="AD588" s="19"/>
      <c r="AE588" s="184"/>
      <c r="AF588" s="183">
        <f t="shared" si="82"/>
        <v>-1.0522480664576506E-9</v>
      </c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68"/>
      <c r="AQ588" s="168"/>
      <c r="AR588" s="182"/>
      <c r="AS588" s="183">
        <f t="shared" si="83"/>
        <v>-2.6319639800931326E-11</v>
      </c>
      <c r="AT588" s="183">
        <f>[1]!LIM(AT587+Mode*r0*((1+IntegrationStep/2/Ti+Td/IntegrationStep)*AS588-(1-IntegrationStep/2/Ti+2*Td/IntegrationStep)*AS587+Td/IntegrationStep*AS586))</f>
        <v>0.40307870355075182</v>
      </c>
      <c r="AU588" s="183">
        <f t="shared" si="84"/>
        <v>40.794124671602574</v>
      </c>
      <c r="AW588" s="51"/>
      <c r="AX588" s="51"/>
      <c r="AY588" s="51"/>
      <c r="AZ588" s="51"/>
    </row>
    <row r="589" spans="1:52" s="158" customFormat="1" ht="15" customHeight="1" x14ac:dyDescent="0.3">
      <c r="A589" s="19"/>
      <c r="B589" s="182"/>
      <c r="C589" s="183">
        <f t="shared" si="85"/>
        <v>57.800000000000551</v>
      </c>
      <c r="D589" s="202">
        <f>15+[1]!STEPLOAD(5)</f>
        <v>20</v>
      </c>
      <c r="E589" s="183">
        <f t="shared" ref="E589:E611" si="87">E588+(C589-C588)*AF588</f>
        <v>40.794124674129314</v>
      </c>
      <c r="F589" s="183">
        <f t="shared" ref="F589:F611" si="88">0.5</f>
        <v>0.5</v>
      </c>
      <c r="G589" s="183">
        <f>5</f>
        <v>5</v>
      </c>
      <c r="H589" s="183">
        <f t="shared" si="86"/>
        <v>48.369444426823542</v>
      </c>
      <c r="I589" s="183">
        <f t="shared" ref="I589:I611" si="89">0.9</f>
        <v>0.9</v>
      </c>
      <c r="J589" s="183">
        <f>1</f>
        <v>1</v>
      </c>
      <c r="K589" s="183">
        <f t="shared" ref="K589:K611" si="90">4.187</f>
        <v>4.1870000000000003</v>
      </c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68"/>
      <c r="AD589" s="19"/>
      <c r="AE589" s="184"/>
      <c r="AF589" s="183">
        <f t="shared" ref="AF589:AF611" si="91">F589/G589*(D589-E589)+H589*I589/G589/J589/K589</f>
        <v>-1.0101999237122072E-9</v>
      </c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68"/>
      <c r="AQ589" s="168"/>
      <c r="AR589" s="182"/>
      <c r="AS589" s="183">
        <f t="shared" si="83"/>
        <v>-2.5267397063544196E-11</v>
      </c>
      <c r="AT589" s="183">
        <f>[1]!LIM(AT588+Mode*r0*((1+IntegrationStep/2/Ti+Td/IntegrationStep)*AS589-(1-IntegrationStep/2/Ti+2*Td/IntegrationStep)*AS588+Td/IntegrationStep*AS587))</f>
        <v>0.40307870355686287</v>
      </c>
      <c r="AU589" s="183">
        <f t="shared" si="84"/>
        <v>40.794124671602574</v>
      </c>
      <c r="AW589" s="51"/>
      <c r="AX589" s="51"/>
      <c r="AY589" s="51"/>
      <c r="AZ589" s="51"/>
    </row>
    <row r="590" spans="1:52" s="158" customFormat="1" ht="15" customHeight="1" x14ac:dyDescent="0.3">
      <c r="A590" s="19"/>
      <c r="B590" s="182"/>
      <c r="C590" s="183">
        <f t="shared" si="85"/>
        <v>57.900000000000553</v>
      </c>
      <c r="D590" s="202">
        <f>15+[1]!STEPLOAD(5)</f>
        <v>20</v>
      </c>
      <c r="E590" s="183">
        <f t="shared" si="87"/>
        <v>40.794124674028296</v>
      </c>
      <c r="F590" s="183">
        <f t="shared" si="88"/>
        <v>0.5</v>
      </c>
      <c r="G590" s="183">
        <f>5</f>
        <v>5</v>
      </c>
      <c r="H590" s="183">
        <f t="shared" si="86"/>
        <v>48.369444427527561</v>
      </c>
      <c r="I590" s="183">
        <f t="shared" si="89"/>
        <v>0.9</v>
      </c>
      <c r="J590" s="183">
        <f>1</f>
        <v>1</v>
      </c>
      <c r="K590" s="183">
        <f t="shared" si="90"/>
        <v>4.1870000000000003</v>
      </c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68"/>
      <c r="AD590" s="19"/>
      <c r="AE590" s="184"/>
      <c r="AF590" s="183">
        <f t="shared" si="91"/>
        <v>-9.6983221453683655E-10</v>
      </c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68"/>
      <c r="AQ590" s="168"/>
      <c r="AR590" s="182"/>
      <c r="AS590" s="183">
        <f t="shared" si="83"/>
        <v>-2.4257218456114061E-11</v>
      </c>
      <c r="AT590" s="183">
        <f>[1]!LIM(AT589+Mode*r0*((1+IntegrationStep/2/Ti+Td/IntegrationStep)*AS590-(1-IntegrationStep/2/Ti+2*Td/IntegrationStep)*AS589+Td/IntegrationStep*AS588))</f>
        <v>0.40307870356272968</v>
      </c>
      <c r="AU590" s="183">
        <f t="shared" si="84"/>
        <v>40.794124671602574</v>
      </c>
      <c r="AW590" s="51"/>
      <c r="AX590" s="51"/>
      <c r="AY590" s="51"/>
      <c r="AZ590" s="51"/>
    </row>
    <row r="591" spans="1:52" s="158" customFormat="1" ht="15" customHeight="1" x14ac:dyDescent="0.3">
      <c r="A591" s="19"/>
      <c r="B591" s="182"/>
      <c r="C591" s="183">
        <f t="shared" si="85"/>
        <v>58.000000000000554</v>
      </c>
      <c r="D591" s="202">
        <f>15+[1]!STEPLOAD(5)</f>
        <v>20</v>
      </c>
      <c r="E591" s="183">
        <f t="shared" si="87"/>
        <v>40.794124673931314</v>
      </c>
      <c r="F591" s="183">
        <f t="shared" si="88"/>
        <v>0.5</v>
      </c>
      <c r="G591" s="183">
        <f>5</f>
        <v>5</v>
      </c>
      <c r="H591" s="183">
        <f t="shared" si="86"/>
        <v>48.369444428203479</v>
      </c>
      <c r="I591" s="183">
        <f t="shared" si="89"/>
        <v>0.9</v>
      </c>
      <c r="J591" s="183">
        <f>1</f>
        <v>1</v>
      </c>
      <c r="K591" s="183">
        <f t="shared" si="90"/>
        <v>4.1870000000000003</v>
      </c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68"/>
      <c r="AD591" s="19"/>
      <c r="AE591" s="184"/>
      <c r="AF591" s="183">
        <f t="shared" si="91"/>
        <v>-9.3107610510401173E-10</v>
      </c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68"/>
      <c r="AQ591" s="168"/>
      <c r="AR591" s="182"/>
      <c r="AS591" s="183">
        <f t="shared" si="83"/>
        <v>-2.3287398676075098E-11</v>
      </c>
      <c r="AT591" s="183">
        <f>[1]!LIM(AT590+Mode*r0*((1+IntegrationStep/2/Ti+Td/IntegrationStep)*AS591-(1-IntegrationStep/2/Ti+2*Td/IntegrationStep)*AS590+Td/IntegrationStep*AS589))</f>
        <v>0.40307870356836234</v>
      </c>
      <c r="AU591" s="183">
        <f t="shared" si="84"/>
        <v>40.794124671602574</v>
      </c>
      <c r="AW591" s="51"/>
      <c r="AX591" s="51"/>
      <c r="AY591" s="51"/>
      <c r="AZ591" s="51"/>
    </row>
    <row r="592" spans="1:52" s="158" customFormat="1" ht="15" customHeight="1" x14ac:dyDescent="0.3">
      <c r="A592" s="19"/>
      <c r="B592" s="182"/>
      <c r="C592" s="183">
        <f t="shared" si="85"/>
        <v>58.100000000000556</v>
      </c>
      <c r="D592" s="202">
        <f>15+[1]!STEPLOAD(5)</f>
        <v>20</v>
      </c>
      <c r="E592" s="183">
        <f t="shared" si="87"/>
        <v>40.794124673838205</v>
      </c>
      <c r="F592" s="183">
        <f t="shared" si="88"/>
        <v>0.5</v>
      </c>
      <c r="G592" s="183">
        <f>5</f>
        <v>5</v>
      </c>
      <c r="H592" s="183">
        <f t="shared" si="86"/>
        <v>48.369444428852468</v>
      </c>
      <c r="I592" s="183">
        <f t="shared" si="89"/>
        <v>0.9</v>
      </c>
      <c r="J592" s="183">
        <f>1</f>
        <v>1</v>
      </c>
      <c r="K592" s="183">
        <f t="shared" si="90"/>
        <v>4.1870000000000003</v>
      </c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68"/>
      <c r="AD592" s="19"/>
      <c r="AE592" s="184"/>
      <c r="AF592" s="183">
        <f t="shared" si="91"/>
        <v>-8.9386542612146513E-10</v>
      </c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68"/>
      <c r="AQ592" s="168"/>
      <c r="AR592" s="182"/>
      <c r="AS592" s="183">
        <f t="shared" si="83"/>
        <v>-2.2356303475135063E-11</v>
      </c>
      <c r="AT592" s="183">
        <f>[1]!LIM(AT591+Mode*r0*((1+IntegrationStep/2/Ti+Td/IntegrationStep)*AS592-(1-IntegrationStep/2/Ti+2*Td/IntegrationStep)*AS591+Td/IntegrationStep*AS590))</f>
        <v>0.40307870357377057</v>
      </c>
      <c r="AU592" s="183">
        <f t="shared" si="84"/>
        <v>40.794124671602574</v>
      </c>
      <c r="AW592" s="51"/>
      <c r="AX592" s="51"/>
      <c r="AY592" s="51"/>
      <c r="AZ592" s="51"/>
    </row>
    <row r="593" spans="1:52" s="158" customFormat="1" ht="15" customHeight="1" x14ac:dyDescent="0.3">
      <c r="A593" s="19"/>
      <c r="B593" s="182"/>
      <c r="C593" s="183">
        <f t="shared" si="85"/>
        <v>58.200000000000557</v>
      </c>
      <c r="D593" s="202">
        <f>15+[1]!STEPLOAD(5)</f>
        <v>20</v>
      </c>
      <c r="E593" s="183">
        <f t="shared" si="87"/>
        <v>40.794124673748819</v>
      </c>
      <c r="F593" s="183">
        <f t="shared" si="88"/>
        <v>0.5</v>
      </c>
      <c r="G593" s="183">
        <f>5</f>
        <v>5</v>
      </c>
      <c r="H593" s="183">
        <f t="shared" si="86"/>
        <v>48.369444429475493</v>
      </c>
      <c r="I593" s="183">
        <f t="shared" si="89"/>
        <v>0.9</v>
      </c>
      <c r="J593" s="183">
        <f>1</f>
        <v>1</v>
      </c>
      <c r="K593" s="183">
        <f t="shared" si="90"/>
        <v>4.1870000000000003</v>
      </c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68"/>
      <c r="AD593" s="19"/>
      <c r="AE593" s="184"/>
      <c r="AF593" s="183">
        <f t="shared" si="91"/>
        <v>-8.5814244599191625E-10</v>
      </c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68"/>
      <c r="AQ593" s="168"/>
      <c r="AR593" s="182"/>
      <c r="AS593" s="183">
        <f t="shared" si="83"/>
        <v>-2.1462440713548859E-11</v>
      </c>
      <c r="AT593" s="183">
        <f>[1]!LIM(AT592+Mode*r0*((1+IntegrationStep/2/Ti+Td/IntegrationStep)*AS593-(1-IntegrationStep/2/Ti+2*Td/IntegrationStep)*AS592+Td/IntegrationStep*AS591))</f>
        <v>0.40307870357896247</v>
      </c>
      <c r="AU593" s="183">
        <f t="shared" si="84"/>
        <v>40.794124671602574</v>
      </c>
      <c r="AW593" s="51"/>
      <c r="AX593" s="51"/>
      <c r="AY593" s="51"/>
      <c r="AZ593" s="51"/>
    </row>
    <row r="594" spans="1:52" s="158" customFormat="1" ht="15" customHeight="1" x14ac:dyDescent="0.3">
      <c r="A594" s="19"/>
      <c r="B594" s="182"/>
      <c r="C594" s="183">
        <f t="shared" si="85"/>
        <v>58.300000000000558</v>
      </c>
      <c r="D594" s="202">
        <f>15+[1]!STEPLOAD(5)</f>
        <v>20</v>
      </c>
      <c r="E594" s="183">
        <f t="shared" si="87"/>
        <v>40.794124673663006</v>
      </c>
      <c r="F594" s="183">
        <f t="shared" si="88"/>
        <v>0.5</v>
      </c>
      <c r="G594" s="183">
        <f>5</f>
        <v>5</v>
      </c>
      <c r="H594" s="183">
        <f t="shared" si="86"/>
        <v>48.369444430073621</v>
      </c>
      <c r="I594" s="183">
        <f t="shared" si="89"/>
        <v>0.9</v>
      </c>
      <c r="J594" s="183">
        <f>1</f>
        <v>1</v>
      </c>
      <c r="K594" s="183">
        <f t="shared" si="90"/>
        <v>4.1870000000000003</v>
      </c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68"/>
      <c r="AD594" s="19"/>
      <c r="AE594" s="184"/>
      <c r="AF594" s="183">
        <f t="shared" si="91"/>
        <v>-8.2384765676124516E-10</v>
      </c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68"/>
      <c r="AQ594" s="168"/>
      <c r="AR594" s="182"/>
      <c r="AS594" s="183">
        <f t="shared" si="83"/>
        <v>-2.0604318251571386E-11</v>
      </c>
      <c r="AT594" s="183">
        <f>[1]!LIM(AT593+Mode*r0*((1+IntegrationStep/2/Ti+Td/IntegrationStep)*AS594-(1-IntegrationStep/2/Ti+2*Td/IntegrationStep)*AS593+Td/IntegrationStep*AS592))</f>
        <v>0.40307870358394682</v>
      </c>
      <c r="AU594" s="183">
        <f t="shared" si="84"/>
        <v>40.794124671602574</v>
      </c>
      <c r="AW594" s="51"/>
      <c r="AX594" s="51"/>
      <c r="AY594" s="51"/>
      <c r="AZ594" s="51"/>
    </row>
    <row r="595" spans="1:52" s="158" customFormat="1" ht="15" customHeight="1" x14ac:dyDescent="0.3">
      <c r="A595" s="19"/>
      <c r="B595" s="182"/>
      <c r="C595" s="183">
        <f t="shared" si="85"/>
        <v>58.40000000000056</v>
      </c>
      <c r="D595" s="202">
        <f>15+[1]!STEPLOAD(5)</f>
        <v>20</v>
      </c>
      <c r="E595" s="183">
        <f t="shared" si="87"/>
        <v>40.794124673580619</v>
      </c>
      <c r="F595" s="183">
        <f t="shared" si="88"/>
        <v>0.5</v>
      </c>
      <c r="G595" s="183">
        <f>5</f>
        <v>5</v>
      </c>
      <c r="H595" s="183">
        <f t="shared" si="86"/>
        <v>48.369444430647931</v>
      </c>
      <c r="I595" s="183">
        <f t="shared" si="89"/>
        <v>0.9</v>
      </c>
      <c r="J595" s="183">
        <f>1</f>
        <v>1</v>
      </c>
      <c r="K595" s="183">
        <f t="shared" si="90"/>
        <v>4.1870000000000003</v>
      </c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68"/>
      <c r="AD595" s="19"/>
      <c r="AE595" s="184"/>
      <c r="AF595" s="183">
        <f t="shared" si="91"/>
        <v>-7.9091933002928272E-10</v>
      </c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68"/>
      <c r="AQ595" s="168"/>
      <c r="AR595" s="182"/>
      <c r="AS595" s="183">
        <f t="shared" si="83"/>
        <v>-1.9780443949457548E-11</v>
      </c>
      <c r="AT595" s="183">
        <f>[1]!LIM(AT594+Mode*r0*((1+IntegrationStep/2/Ti+Td/IntegrationStep)*AS595-(1-IntegrationStep/2/Ti+2*Td/IntegrationStep)*AS594+Td/IntegrationStep*AS593))</f>
        <v>0.40307870358873277</v>
      </c>
      <c r="AU595" s="183">
        <f t="shared" si="84"/>
        <v>40.794124671602574</v>
      </c>
      <c r="AW595" s="51"/>
      <c r="AX595" s="51"/>
      <c r="AY595" s="51"/>
      <c r="AZ595" s="51"/>
    </row>
    <row r="596" spans="1:52" s="158" customFormat="1" ht="15" customHeight="1" x14ac:dyDescent="0.3">
      <c r="A596" s="19"/>
      <c r="B596" s="182"/>
      <c r="C596" s="183">
        <f t="shared" si="85"/>
        <v>58.500000000000561</v>
      </c>
      <c r="D596" s="202">
        <f>15+[1]!STEPLOAD(5)</f>
        <v>20</v>
      </c>
      <c r="E596" s="183">
        <f t="shared" si="87"/>
        <v>40.794124673501528</v>
      </c>
      <c r="F596" s="183">
        <f t="shared" si="88"/>
        <v>0.5</v>
      </c>
      <c r="G596" s="183">
        <f>5</f>
        <v>5</v>
      </c>
      <c r="H596" s="183">
        <f t="shared" si="86"/>
        <v>48.369444431199241</v>
      </c>
      <c r="I596" s="183">
        <f t="shared" si="89"/>
        <v>0.9</v>
      </c>
      <c r="J596" s="183">
        <f>1</f>
        <v>1</v>
      </c>
      <c r="K596" s="183">
        <f t="shared" si="90"/>
        <v>4.1870000000000003</v>
      </c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68"/>
      <c r="AD596" s="19"/>
      <c r="AE596" s="184"/>
      <c r="AF596" s="183">
        <f t="shared" si="91"/>
        <v>-7.5930906007215526E-10</v>
      </c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68"/>
      <c r="AQ596" s="168"/>
      <c r="AR596" s="182"/>
      <c r="AS596" s="183">
        <f t="shared" si="83"/>
        <v>-1.8989538830282981E-11</v>
      </c>
      <c r="AT596" s="183">
        <f>[1]!LIM(AT595+Mode*r0*((1+IntegrationStep/2/Ti+Td/IntegrationStep)*AS596-(1-IntegrationStep/2/Ti+2*Td/IntegrationStep)*AS595+Td/IntegrationStep*AS594))</f>
        <v>0.40307870359332698</v>
      </c>
      <c r="AU596" s="183">
        <f t="shared" si="84"/>
        <v>40.794124671602574</v>
      </c>
      <c r="AW596" s="51"/>
      <c r="AX596" s="51"/>
      <c r="AY596" s="51"/>
      <c r="AZ596" s="51"/>
    </row>
    <row r="597" spans="1:52" s="158" customFormat="1" ht="15" customHeight="1" x14ac:dyDescent="0.3">
      <c r="A597" s="19"/>
      <c r="B597" s="182"/>
      <c r="C597" s="183">
        <f t="shared" si="85"/>
        <v>58.600000000000563</v>
      </c>
      <c r="D597" s="202">
        <f>15+[1]!STEPLOAD(5)</f>
        <v>20</v>
      </c>
      <c r="E597" s="183">
        <f t="shared" si="87"/>
        <v>40.7941246734256</v>
      </c>
      <c r="F597" s="183">
        <f t="shared" si="88"/>
        <v>0.5</v>
      </c>
      <c r="G597" s="183">
        <f>5</f>
        <v>5</v>
      </c>
      <c r="H597" s="183">
        <f t="shared" si="86"/>
        <v>48.36944443172851</v>
      </c>
      <c r="I597" s="183">
        <f t="shared" si="89"/>
        <v>0.9</v>
      </c>
      <c r="J597" s="183">
        <f>1</f>
        <v>1</v>
      </c>
      <c r="K597" s="183">
        <f t="shared" si="90"/>
        <v>4.1870000000000003</v>
      </c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68"/>
      <c r="AD597" s="19"/>
      <c r="AE597" s="184"/>
      <c r="AF597" s="183">
        <f t="shared" si="91"/>
        <v>-7.2896311209547093E-10</v>
      </c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68"/>
      <c r="AQ597" s="168"/>
      <c r="AR597" s="182"/>
      <c r="AS597" s="183">
        <f t="shared" si="83"/>
        <v>-1.8230252862849737E-11</v>
      </c>
      <c r="AT597" s="183">
        <f>[1]!LIM(AT596+Mode*r0*((1+IntegrationStep/2/Ti+Td/IntegrationStep)*AS597-(1-IntegrationStep/2/Ti+2*Td/IntegrationStep)*AS596+Td/IntegrationStep*AS595))</f>
        <v>0.40307870359773756</v>
      </c>
      <c r="AU597" s="183">
        <f t="shared" si="84"/>
        <v>40.794124671602574</v>
      </c>
      <c r="AW597" s="51"/>
      <c r="AX597" s="51"/>
      <c r="AY597" s="51"/>
      <c r="AZ597" s="51"/>
    </row>
    <row r="598" spans="1:52" s="158" customFormat="1" ht="15" customHeight="1" x14ac:dyDescent="0.3">
      <c r="A598" s="19"/>
      <c r="B598" s="182"/>
      <c r="C598" s="183">
        <f t="shared" si="85"/>
        <v>58.700000000000564</v>
      </c>
      <c r="D598" s="202">
        <f>15+[1]!STEPLOAD(5)</f>
        <v>20</v>
      </c>
      <c r="E598" s="183">
        <f t="shared" si="87"/>
        <v>40.794124673352705</v>
      </c>
      <c r="F598" s="183">
        <f t="shared" si="88"/>
        <v>0.5</v>
      </c>
      <c r="G598" s="183">
        <f>5</f>
        <v>5</v>
      </c>
      <c r="H598" s="183">
        <f t="shared" si="86"/>
        <v>48.369444432236648</v>
      </c>
      <c r="I598" s="183">
        <f t="shared" si="89"/>
        <v>0.9</v>
      </c>
      <c r="J598" s="183">
        <f>1</f>
        <v>1</v>
      </c>
      <c r="K598" s="183">
        <f t="shared" si="90"/>
        <v>4.1870000000000003</v>
      </c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68"/>
      <c r="AD598" s="19"/>
      <c r="AE598" s="184"/>
      <c r="AF598" s="183">
        <f t="shared" si="91"/>
        <v>-6.9982819539404773E-10</v>
      </c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68"/>
      <c r="AQ598" s="168"/>
      <c r="AR598" s="182"/>
      <c r="AS598" s="183">
        <f t="shared" si="83"/>
        <v>-1.7501307070233453E-11</v>
      </c>
      <c r="AT598" s="183">
        <f>[1]!LIM(AT597+Mode*r0*((1+IntegrationStep/2/Ti+Td/IntegrationStep)*AS598-(1-IntegrationStep/2/Ti+2*Td/IntegrationStep)*AS597+Td/IntegrationStep*AS596))</f>
        <v>0.40307870360197207</v>
      </c>
      <c r="AU598" s="183">
        <f t="shared" si="84"/>
        <v>40.794124671602574</v>
      </c>
      <c r="AW598" s="51"/>
      <c r="AX598" s="51"/>
      <c r="AY598" s="51"/>
      <c r="AZ598" s="51"/>
    </row>
    <row r="599" spans="1:52" s="158" customFormat="1" ht="15" customHeight="1" x14ac:dyDescent="0.3">
      <c r="A599" s="19"/>
      <c r="B599" s="182"/>
      <c r="C599" s="183">
        <f t="shared" si="85"/>
        <v>58.800000000000566</v>
      </c>
      <c r="D599" s="202">
        <f>15+[1]!STEPLOAD(5)</f>
        <v>20</v>
      </c>
      <c r="E599" s="183">
        <f t="shared" si="87"/>
        <v>40.794124673282724</v>
      </c>
      <c r="F599" s="183">
        <f t="shared" si="88"/>
        <v>0.5</v>
      </c>
      <c r="G599" s="183">
        <f>5</f>
        <v>5</v>
      </c>
      <c r="H599" s="183">
        <f t="shared" si="86"/>
        <v>48.369444432724499</v>
      </c>
      <c r="I599" s="183">
        <f t="shared" si="89"/>
        <v>0.9</v>
      </c>
      <c r="J599" s="183">
        <f>1</f>
        <v>1</v>
      </c>
      <c r="K599" s="183">
        <f t="shared" si="90"/>
        <v>4.1870000000000003</v>
      </c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68"/>
      <c r="AD599" s="19"/>
      <c r="AE599" s="184"/>
      <c r="AF599" s="183">
        <f t="shared" si="91"/>
        <v>-6.7185768060085138E-10</v>
      </c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68"/>
      <c r="AQ599" s="168"/>
      <c r="AR599" s="182"/>
      <c r="AS599" s="183">
        <f t="shared" si="83"/>
        <v>-1.6801493529783328E-11</v>
      </c>
      <c r="AT599" s="183">
        <f>[1]!LIM(AT598+Mode*r0*((1+IntegrationStep/2/Ti+Td/IntegrationStep)*AS599-(1-IntegrationStep/2/Ti+2*Td/IntegrationStep)*AS598+Td/IntegrationStep*AS597))</f>
        <v>0.40307870360603748</v>
      </c>
      <c r="AU599" s="183">
        <f t="shared" si="84"/>
        <v>40.794124671602574</v>
      </c>
      <c r="AW599" s="51"/>
      <c r="AX599" s="51"/>
      <c r="AY599" s="51"/>
      <c r="AZ599" s="51"/>
    </row>
    <row r="600" spans="1:52" s="158" customFormat="1" ht="15" customHeight="1" x14ac:dyDescent="0.3">
      <c r="A600" s="19"/>
      <c r="B600" s="182"/>
      <c r="C600" s="183">
        <f t="shared" si="85"/>
        <v>58.900000000000567</v>
      </c>
      <c r="D600" s="202">
        <f>15+[1]!STEPLOAD(5)</f>
        <v>20</v>
      </c>
      <c r="E600" s="183">
        <f t="shared" si="87"/>
        <v>40.794124673215535</v>
      </c>
      <c r="F600" s="183">
        <f t="shared" si="88"/>
        <v>0.5</v>
      </c>
      <c r="G600" s="183">
        <f>5</f>
        <v>5</v>
      </c>
      <c r="H600" s="183">
        <f t="shared" si="86"/>
        <v>48.369444433192953</v>
      </c>
      <c r="I600" s="183">
        <f t="shared" si="89"/>
        <v>0.9</v>
      </c>
      <c r="J600" s="183">
        <f>1</f>
        <v>1</v>
      </c>
      <c r="K600" s="183">
        <f t="shared" si="90"/>
        <v>4.1870000000000003</v>
      </c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68"/>
      <c r="AD600" s="19"/>
      <c r="AE600" s="184"/>
      <c r="AF600" s="183">
        <f t="shared" si="91"/>
        <v>-6.4499960927832944E-10</v>
      </c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68"/>
      <c r="AQ600" s="168"/>
      <c r="AR600" s="182"/>
      <c r="AS600" s="183">
        <f t="shared" si="83"/>
        <v>-1.6129604318848578E-11</v>
      </c>
      <c r="AT600" s="183">
        <f>[1]!LIM(AT599+Mode*r0*((1+IntegrationStep/2/Ti+Td/IntegrationStep)*AS600-(1-IntegrationStep/2/Ti+2*Td/IntegrationStep)*AS599+Td/IntegrationStep*AS598))</f>
        <v>0.40307870360994125</v>
      </c>
      <c r="AU600" s="183">
        <f t="shared" si="84"/>
        <v>40.794124671602574</v>
      </c>
      <c r="AW600" s="51"/>
      <c r="AX600" s="51"/>
      <c r="AY600" s="51"/>
      <c r="AZ600" s="51"/>
    </row>
    <row r="601" spans="1:52" s="158" customFormat="1" ht="15" customHeight="1" x14ac:dyDescent="0.3">
      <c r="A601" s="19"/>
      <c r="B601" s="182"/>
      <c r="C601" s="183">
        <f t="shared" si="85"/>
        <v>59.000000000000568</v>
      </c>
      <c r="D601" s="202">
        <f>15+[1]!STEPLOAD(5)</f>
        <v>20</v>
      </c>
      <c r="E601" s="183">
        <f t="shared" si="87"/>
        <v>40.794124673151032</v>
      </c>
      <c r="F601" s="183">
        <f t="shared" si="88"/>
        <v>0.5</v>
      </c>
      <c r="G601" s="183">
        <f>5</f>
        <v>5</v>
      </c>
      <c r="H601" s="183">
        <f t="shared" si="86"/>
        <v>48.369444433642684</v>
      </c>
      <c r="I601" s="183">
        <f t="shared" si="89"/>
        <v>0.9</v>
      </c>
      <c r="J601" s="183">
        <f>1</f>
        <v>1</v>
      </c>
      <c r="K601" s="183">
        <f t="shared" si="90"/>
        <v>4.1870000000000003</v>
      </c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68"/>
      <c r="AD601" s="19"/>
      <c r="AE601" s="184"/>
      <c r="AF601" s="183">
        <f t="shared" si="91"/>
        <v>-6.1921534566522496E-10</v>
      </c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68"/>
      <c r="AQ601" s="168"/>
      <c r="AR601" s="182"/>
      <c r="AS601" s="183">
        <f t="shared" si="83"/>
        <v>-1.5484573623325561E-11</v>
      </c>
      <c r="AT601" s="183">
        <f>[1]!LIM(AT600+Mode*r0*((1+IntegrationStep/2/Ti+Td/IntegrationStep)*AS601-(1-IntegrationStep/2/Ti+2*Td/IntegrationStep)*AS600+Td/IntegrationStep*AS599))</f>
        <v>0.40307870361368903</v>
      </c>
      <c r="AU601" s="183">
        <f t="shared" si="84"/>
        <v>40.794124671602574</v>
      </c>
      <c r="AW601" s="51"/>
      <c r="AX601" s="51"/>
      <c r="AY601" s="51"/>
      <c r="AZ601" s="51"/>
    </row>
    <row r="602" spans="1:52" s="158" customFormat="1" ht="15" customHeight="1" x14ac:dyDescent="0.3">
      <c r="A602" s="19"/>
      <c r="B602" s="182"/>
      <c r="C602" s="183">
        <f t="shared" si="85"/>
        <v>59.10000000000057</v>
      </c>
      <c r="D602" s="202">
        <f>15+[1]!STEPLOAD(5)</f>
        <v>20</v>
      </c>
      <c r="E602" s="183">
        <f t="shared" si="87"/>
        <v>40.794124673089108</v>
      </c>
      <c r="F602" s="183">
        <f t="shared" si="88"/>
        <v>0.5</v>
      </c>
      <c r="G602" s="183">
        <f>5</f>
        <v>5</v>
      </c>
      <c r="H602" s="183">
        <f t="shared" si="86"/>
        <v>48.369444434074438</v>
      </c>
      <c r="I602" s="183">
        <f t="shared" si="89"/>
        <v>0.9</v>
      </c>
      <c r="J602" s="183">
        <f>1</f>
        <v>1</v>
      </c>
      <c r="K602" s="183">
        <f t="shared" si="90"/>
        <v>4.1870000000000003</v>
      </c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68"/>
      <c r="AD602" s="19"/>
      <c r="AE602" s="184"/>
      <c r="AF602" s="183">
        <f t="shared" si="91"/>
        <v>-5.9446181310818247E-10</v>
      </c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68"/>
      <c r="AQ602" s="168"/>
      <c r="AR602" s="182"/>
      <c r="AS602" s="183">
        <f t="shared" si="83"/>
        <v>-1.4865335629110633E-11</v>
      </c>
      <c r="AT602" s="183">
        <f>[1]!LIM(AT601+Mode*r0*((1+IntegrationStep/2/Ti+Td/IntegrationStep)*AS602-(1-IntegrationStep/2/Ti+2*Td/IntegrationStep)*AS601+Td/IntegrationStep*AS600))</f>
        <v>0.40307870361728698</v>
      </c>
      <c r="AU602" s="183">
        <f t="shared" si="84"/>
        <v>40.794124671602574</v>
      </c>
      <c r="AW602" s="51"/>
      <c r="AX602" s="51"/>
      <c r="AY602" s="51"/>
      <c r="AZ602" s="51"/>
    </row>
    <row r="603" spans="1:52" s="158" customFormat="1" ht="15" customHeight="1" x14ac:dyDescent="0.3">
      <c r="A603" s="19"/>
      <c r="B603" s="182"/>
      <c r="C603" s="183">
        <f t="shared" si="85"/>
        <v>59.200000000000571</v>
      </c>
      <c r="D603" s="202">
        <f>15+[1]!STEPLOAD(5)</f>
        <v>20</v>
      </c>
      <c r="E603" s="183">
        <f t="shared" si="87"/>
        <v>40.794124673029664</v>
      </c>
      <c r="F603" s="183">
        <f t="shared" si="88"/>
        <v>0.5</v>
      </c>
      <c r="G603" s="183">
        <f>5</f>
        <v>5</v>
      </c>
      <c r="H603" s="183">
        <f t="shared" si="86"/>
        <v>48.369444434488869</v>
      </c>
      <c r="I603" s="183">
        <f t="shared" si="89"/>
        <v>0.9</v>
      </c>
      <c r="J603" s="183">
        <f>1</f>
        <v>1</v>
      </c>
      <c r="K603" s="183">
        <f t="shared" si="90"/>
        <v>4.1870000000000003</v>
      </c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68"/>
      <c r="AD603" s="19"/>
      <c r="AE603" s="184"/>
      <c r="AF603" s="183">
        <f t="shared" si="91"/>
        <v>-5.7070081993515487E-10</v>
      </c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68"/>
      <c r="AQ603" s="168"/>
      <c r="AR603" s="182"/>
      <c r="AS603" s="183">
        <f t="shared" si="83"/>
        <v>-1.4270895576373733E-11</v>
      </c>
      <c r="AT603" s="183">
        <f>[1]!LIM(AT602+Mode*r0*((1+IntegrationStep/2/Ti+Td/IntegrationStep)*AS603-(1-IntegrationStep/2/Ti+2*Td/IntegrationStep)*AS602+Td/IntegrationStep*AS601))</f>
        <v>0.40307870362074055</v>
      </c>
      <c r="AU603" s="183">
        <f t="shared" si="84"/>
        <v>40.794124671602574</v>
      </c>
      <c r="AW603" s="51"/>
      <c r="AX603" s="51"/>
      <c r="AY603" s="51"/>
      <c r="AZ603" s="51"/>
    </row>
    <row r="604" spans="1:52" s="158" customFormat="1" ht="15" customHeight="1" x14ac:dyDescent="0.3">
      <c r="A604" s="19"/>
      <c r="B604" s="182"/>
      <c r="C604" s="183">
        <f t="shared" si="85"/>
        <v>59.300000000000573</v>
      </c>
      <c r="D604" s="202">
        <f>15+[1]!STEPLOAD(5)</f>
        <v>20</v>
      </c>
      <c r="E604" s="183">
        <f t="shared" si="87"/>
        <v>40.794124672972593</v>
      </c>
      <c r="F604" s="183">
        <f t="shared" si="88"/>
        <v>0.5</v>
      </c>
      <c r="G604" s="183">
        <f>5</f>
        <v>5</v>
      </c>
      <c r="H604" s="183">
        <f t="shared" si="86"/>
        <v>48.369444434886788</v>
      </c>
      <c r="I604" s="183">
        <f t="shared" si="89"/>
        <v>0.9</v>
      </c>
      <c r="J604" s="183">
        <f>1</f>
        <v>1</v>
      </c>
      <c r="K604" s="183">
        <f t="shared" si="90"/>
        <v>4.1870000000000003</v>
      </c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68"/>
      <c r="AD604" s="19"/>
      <c r="AE604" s="184"/>
      <c r="AF604" s="183">
        <f t="shared" si="91"/>
        <v>-5.478875131359473E-10</v>
      </c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68"/>
      <c r="AQ604" s="168"/>
      <c r="AR604" s="182"/>
      <c r="AS604" s="183">
        <f t="shared" si="83"/>
        <v>-1.370018765101122E-11</v>
      </c>
      <c r="AT604" s="183">
        <f>[1]!LIM(AT603+Mode*r0*((1+IntegrationStep/2/Ti+Td/IntegrationStep)*AS604-(1-IntegrationStep/2/Ti+2*Td/IntegrationStep)*AS603+Td/IntegrationStep*AS602))</f>
        <v>0.40307870362405657</v>
      </c>
      <c r="AU604" s="183">
        <f t="shared" si="84"/>
        <v>40.794124671602574</v>
      </c>
      <c r="AW604" s="51"/>
      <c r="AX604" s="51"/>
      <c r="AY604" s="51"/>
      <c r="AZ604" s="51"/>
    </row>
    <row r="605" spans="1:52" s="158" customFormat="1" ht="15" customHeight="1" x14ac:dyDescent="0.3">
      <c r="A605" s="19"/>
      <c r="B605" s="182"/>
      <c r="C605" s="183">
        <f t="shared" si="85"/>
        <v>59.400000000000574</v>
      </c>
      <c r="D605" s="202">
        <f>15+[1]!STEPLOAD(5)</f>
        <v>20</v>
      </c>
      <c r="E605" s="183">
        <f t="shared" si="87"/>
        <v>40.794124672917803</v>
      </c>
      <c r="F605" s="183">
        <f t="shared" si="88"/>
        <v>0.5</v>
      </c>
      <c r="G605" s="183">
        <f>5</f>
        <v>5</v>
      </c>
      <c r="H605" s="183">
        <f t="shared" si="86"/>
        <v>48.369444435268832</v>
      </c>
      <c r="I605" s="183">
        <f t="shared" si="89"/>
        <v>0.9</v>
      </c>
      <c r="J605" s="183">
        <f>1</f>
        <v>1</v>
      </c>
      <c r="K605" s="183">
        <f t="shared" si="90"/>
        <v>4.1870000000000003</v>
      </c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68"/>
      <c r="AD605" s="19"/>
      <c r="AE605" s="184"/>
      <c r="AF605" s="183">
        <f t="shared" si="91"/>
        <v>-5.2598414512772251E-10</v>
      </c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68"/>
      <c r="AQ605" s="168"/>
      <c r="AR605" s="182"/>
      <c r="AS605" s="183">
        <f t="shared" si="83"/>
        <v>-1.3152288147466606E-11</v>
      </c>
      <c r="AT605" s="183">
        <f>[1]!LIM(AT604+Mode*r0*((1+IntegrationStep/2/Ti+Td/IntegrationStep)*AS605-(1-IntegrationStep/2/Ti+2*Td/IntegrationStep)*AS604+Td/IntegrationStep*AS603))</f>
        <v>0.40307870362724024</v>
      </c>
      <c r="AU605" s="183">
        <f t="shared" si="84"/>
        <v>40.794124671602574</v>
      </c>
      <c r="AW605" s="51"/>
      <c r="AX605" s="51"/>
      <c r="AY605" s="51"/>
      <c r="AZ605" s="51"/>
    </row>
    <row r="606" spans="1:52" s="158" customFormat="1" ht="15" customHeight="1" x14ac:dyDescent="0.3">
      <c r="A606" s="19"/>
      <c r="B606" s="182"/>
      <c r="C606" s="183">
        <f t="shared" si="85"/>
        <v>59.500000000000576</v>
      </c>
      <c r="D606" s="202">
        <f>15+[1]!STEPLOAD(5)</f>
        <v>20</v>
      </c>
      <c r="E606" s="183">
        <f t="shared" si="87"/>
        <v>40.794124672865202</v>
      </c>
      <c r="F606" s="183">
        <f t="shared" si="88"/>
        <v>0.5</v>
      </c>
      <c r="G606" s="183">
        <f>5</f>
        <v>5</v>
      </c>
      <c r="H606" s="183">
        <f t="shared" si="86"/>
        <v>48.369444435635636</v>
      </c>
      <c r="I606" s="183">
        <f t="shared" si="89"/>
        <v>0.9</v>
      </c>
      <c r="J606" s="183">
        <f>1</f>
        <v>1</v>
      </c>
      <c r="K606" s="183">
        <f t="shared" si="90"/>
        <v>4.1870000000000003</v>
      </c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68"/>
      <c r="AD606" s="19"/>
      <c r="AE606" s="184"/>
      <c r="AF606" s="183">
        <f t="shared" si="91"/>
        <v>-5.0495474468448265E-10</v>
      </c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68"/>
      <c r="AQ606" s="168"/>
      <c r="AR606" s="182"/>
      <c r="AS606" s="183">
        <f t="shared" si="83"/>
        <v>-1.2626273360183404E-11</v>
      </c>
      <c r="AT606" s="183">
        <f>[1]!LIM(AT605+Mode*r0*((1+IntegrationStep/2/Ti+Td/IntegrationStep)*AS606-(1-IntegrationStep/2/Ti+2*Td/IntegrationStep)*AS605+Td/IntegrationStep*AS604))</f>
        <v>0.40307870363029696</v>
      </c>
      <c r="AU606" s="183">
        <f t="shared" si="84"/>
        <v>40.794124671602574</v>
      </c>
      <c r="AW606" s="51"/>
      <c r="AX606" s="51"/>
      <c r="AY606" s="51"/>
      <c r="AZ606" s="51"/>
    </row>
    <row r="607" spans="1:52" s="158" customFormat="1" ht="15" customHeight="1" x14ac:dyDescent="0.3">
      <c r="A607" s="19"/>
      <c r="B607" s="182"/>
      <c r="C607" s="183">
        <f t="shared" si="85"/>
        <v>59.600000000000577</v>
      </c>
      <c r="D607" s="202">
        <f>15+[1]!STEPLOAD(5)</f>
        <v>20</v>
      </c>
      <c r="E607" s="183">
        <f t="shared" si="87"/>
        <v>40.794124672814704</v>
      </c>
      <c r="F607" s="183">
        <f t="shared" si="88"/>
        <v>0.5</v>
      </c>
      <c r="G607" s="183">
        <f>5</f>
        <v>5</v>
      </c>
      <c r="H607" s="183">
        <f t="shared" si="86"/>
        <v>48.369444435987788</v>
      </c>
      <c r="I607" s="183">
        <f t="shared" si="89"/>
        <v>0.9</v>
      </c>
      <c r="J607" s="183">
        <f>1</f>
        <v>1</v>
      </c>
      <c r="K607" s="183">
        <f t="shared" si="90"/>
        <v>4.1870000000000003</v>
      </c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68"/>
      <c r="AD607" s="19"/>
      <c r="AE607" s="184"/>
      <c r="AF607" s="183">
        <f t="shared" si="91"/>
        <v>-4.8476600511548895E-10</v>
      </c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68"/>
      <c r="AQ607" s="168"/>
      <c r="AR607" s="182"/>
      <c r="AS607" s="183">
        <f t="shared" si="83"/>
        <v>-1.2121290637878702E-11</v>
      </c>
      <c r="AT607" s="183">
        <f>[1]!LIM(AT606+Mode*r0*((1+IntegrationStep/2/Ti+Td/IntegrationStep)*AS607-(1-IntegrationStep/2/Ti+2*Td/IntegrationStep)*AS606+Td/IntegrationStep*AS605))</f>
        <v>0.40307870363323156</v>
      </c>
      <c r="AU607" s="183">
        <f t="shared" si="84"/>
        <v>40.794124671602574</v>
      </c>
      <c r="AW607" s="51"/>
      <c r="AX607" s="51"/>
      <c r="AY607" s="51"/>
      <c r="AZ607" s="51"/>
    </row>
    <row r="608" spans="1:52" s="158" customFormat="1" ht="15" customHeight="1" x14ac:dyDescent="0.3">
      <c r="A608" s="19"/>
      <c r="B608" s="182"/>
      <c r="C608" s="183">
        <f t="shared" si="85"/>
        <v>59.700000000000578</v>
      </c>
      <c r="D608" s="202">
        <f>15+[1]!STEPLOAD(5)</f>
        <v>20</v>
      </c>
      <c r="E608" s="183">
        <f t="shared" si="87"/>
        <v>40.79412467276623</v>
      </c>
      <c r="F608" s="183">
        <f t="shared" si="88"/>
        <v>0.5</v>
      </c>
      <c r="G608" s="183">
        <f>5</f>
        <v>5</v>
      </c>
      <c r="H608" s="183">
        <f t="shared" si="86"/>
        <v>48.369444436325757</v>
      </c>
      <c r="I608" s="183">
        <f t="shared" si="89"/>
        <v>0.9</v>
      </c>
      <c r="J608" s="183">
        <f>1</f>
        <v>1</v>
      </c>
      <c r="K608" s="183">
        <f t="shared" si="90"/>
        <v>4.1870000000000003</v>
      </c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68"/>
      <c r="AD608" s="19"/>
      <c r="AE608" s="184"/>
      <c r="AF608" s="183">
        <f t="shared" si="91"/>
        <v>-4.6538950471131102E-10</v>
      </c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68"/>
      <c r="AQ608" s="168"/>
      <c r="AR608" s="182"/>
      <c r="AS608" s="183">
        <f t="shared" si="83"/>
        <v>-1.1636558383543161E-11</v>
      </c>
      <c r="AT608" s="183">
        <f>[1]!LIM(AT607+Mode*r0*((1+IntegrationStep/2/Ti+Td/IntegrationStep)*AS608-(1-IntegrationStep/2/Ti+2*Td/IntegrationStep)*AS607+Td/IntegrationStep*AS606))</f>
        <v>0.40307870363604797</v>
      </c>
      <c r="AU608" s="183">
        <f t="shared" si="84"/>
        <v>40.794124671602574</v>
      </c>
      <c r="AW608" s="51"/>
      <c r="AX608" s="51"/>
      <c r="AY608" s="51"/>
      <c r="AZ608" s="51"/>
    </row>
    <row r="609" spans="1:52" s="158" customFormat="1" ht="15" customHeight="1" x14ac:dyDescent="0.3">
      <c r="A609" s="19"/>
      <c r="B609" s="182"/>
      <c r="C609" s="183">
        <f t="shared" si="85"/>
        <v>59.80000000000058</v>
      </c>
      <c r="D609" s="202">
        <f>15+[1]!STEPLOAD(5)</f>
        <v>20</v>
      </c>
      <c r="E609" s="183">
        <f t="shared" si="87"/>
        <v>40.79412467271969</v>
      </c>
      <c r="F609" s="183">
        <f t="shared" si="88"/>
        <v>0.5</v>
      </c>
      <c r="G609" s="183">
        <f>5</f>
        <v>5</v>
      </c>
      <c r="H609" s="183">
        <f t="shared" si="86"/>
        <v>48.369444436650312</v>
      </c>
      <c r="I609" s="183">
        <f t="shared" si="89"/>
        <v>0.9</v>
      </c>
      <c r="J609" s="183">
        <f>1</f>
        <v>1</v>
      </c>
      <c r="K609" s="183">
        <f t="shared" si="90"/>
        <v>4.1870000000000003</v>
      </c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68"/>
      <c r="AD609" s="19"/>
      <c r="AE609" s="184"/>
      <c r="AF609" s="183">
        <f t="shared" si="91"/>
        <v>-4.4678261090780325E-10</v>
      </c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68"/>
      <c r="AQ609" s="168"/>
      <c r="AR609" s="182"/>
      <c r="AS609" s="183">
        <f t="shared" si="83"/>
        <v>-1.1171152891620295E-11</v>
      </c>
      <c r="AT609" s="183">
        <f>[1]!LIM(AT608+Mode*r0*((1+IntegrationStep/2/Ti+Td/IntegrationStep)*AS609-(1-IntegrationStep/2/Ti+2*Td/IntegrationStep)*AS608+Td/IntegrationStep*AS607))</f>
        <v>0.40307870363875259</v>
      </c>
      <c r="AU609" s="183">
        <f t="shared" si="84"/>
        <v>40.794124671602574</v>
      </c>
      <c r="AW609" s="51"/>
      <c r="AX609" s="51"/>
      <c r="AY609" s="51"/>
      <c r="AZ609" s="51"/>
    </row>
    <row r="610" spans="1:52" s="158" customFormat="1" ht="15" customHeight="1" x14ac:dyDescent="0.3">
      <c r="A610" s="19"/>
      <c r="B610" s="182"/>
      <c r="C610" s="183">
        <f t="shared" si="85"/>
        <v>59.900000000000581</v>
      </c>
      <c r="D610" s="202">
        <f>15+[1]!STEPLOAD(5)</f>
        <v>20</v>
      </c>
      <c r="E610" s="183">
        <f t="shared" si="87"/>
        <v>40.794124672675011</v>
      </c>
      <c r="F610" s="183">
        <f t="shared" si="88"/>
        <v>0.5</v>
      </c>
      <c r="G610" s="183">
        <f>5</f>
        <v>5</v>
      </c>
      <c r="H610" s="183">
        <f t="shared" si="86"/>
        <v>48.369444436961885</v>
      </c>
      <c r="I610" s="183">
        <f t="shared" si="89"/>
        <v>0.9</v>
      </c>
      <c r="J610" s="183">
        <f>1</f>
        <v>1</v>
      </c>
      <c r="K610" s="183">
        <f t="shared" si="90"/>
        <v>4.1870000000000003</v>
      </c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68"/>
      <c r="AD610" s="19"/>
      <c r="AE610" s="184"/>
      <c r="AF610" s="183">
        <f t="shared" si="91"/>
        <v>-4.2892001062000418E-10</v>
      </c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68"/>
      <c r="AQ610" s="168"/>
      <c r="AR610" s="182"/>
      <c r="AS610" s="183">
        <f t="shared" si="83"/>
        <v>-1.0724363619374344E-11</v>
      </c>
      <c r="AT610" s="183">
        <f>[1]!LIM(AT609+Mode*r0*((1+IntegrationStep/2/Ti+Td/IntegrationStep)*AS610-(1-IntegrationStep/2/Ti+2*Td/IntegrationStep)*AS609+Td/IntegrationStep*AS608))</f>
        <v>0.40307870364134901</v>
      </c>
      <c r="AU610" s="183">
        <f t="shared" si="84"/>
        <v>40.794124671602574</v>
      </c>
      <c r="AW610" s="51"/>
      <c r="AX610" s="51"/>
      <c r="AY610" s="51"/>
      <c r="AZ610" s="51"/>
    </row>
    <row r="611" spans="1:52" s="158" customFormat="1" ht="15" customHeight="1" thickBot="1" x14ac:dyDescent="0.35">
      <c r="A611" s="19"/>
      <c r="B611" s="172" t="s">
        <v>67</v>
      </c>
      <c r="C611" s="185">
        <f t="shared" si="85"/>
        <v>60.000000000000583</v>
      </c>
      <c r="D611" s="203">
        <f>15</f>
        <v>15</v>
      </c>
      <c r="E611" s="203">
        <f t="shared" si="87"/>
        <v>40.794124672632115</v>
      </c>
      <c r="F611" s="203">
        <f t="shared" si="88"/>
        <v>0.5</v>
      </c>
      <c r="G611" s="203">
        <f>5</f>
        <v>5</v>
      </c>
      <c r="H611" s="203">
        <f t="shared" si="86"/>
        <v>48.369444437261052</v>
      </c>
      <c r="I611" s="203">
        <f t="shared" si="89"/>
        <v>0.9</v>
      </c>
      <c r="J611" s="203">
        <f>1</f>
        <v>1</v>
      </c>
      <c r="K611" s="203">
        <f t="shared" si="90"/>
        <v>4.1870000000000003</v>
      </c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168"/>
      <c r="AD611" s="19"/>
      <c r="AE611" s="204"/>
      <c r="AF611" s="203">
        <f t="shared" si="91"/>
        <v>-0.50000000041176929</v>
      </c>
      <c r="AG611" s="203"/>
      <c r="AH611" s="203"/>
      <c r="AI611" s="203"/>
      <c r="AJ611" s="203"/>
      <c r="AK611" s="203"/>
      <c r="AL611" s="203"/>
      <c r="AM611" s="203"/>
      <c r="AN611" s="203"/>
      <c r="AO611" s="203"/>
      <c r="AP611" s="168"/>
      <c r="AQ611" s="168"/>
      <c r="AR611" s="205"/>
      <c r="AS611" s="203">
        <f t="shared" si="83"/>
        <v>-1.0295408969795972E-11</v>
      </c>
      <c r="AT611" s="203">
        <f>[1]!LIM(AT610+Mode*r0*((1+IntegrationStep/2/Ti+Td/IntegrationStep)*AS611-(1-IntegrationStep/2/Ti+2*Td/IntegrationStep)*AS610+Td/IntegrationStep*AS609))</f>
        <v>0.40307870364384213</v>
      </c>
      <c r="AU611" s="203">
        <f t="shared" si="84"/>
        <v>40.794124671602574</v>
      </c>
      <c r="AW611" s="51"/>
      <c r="AX611" s="51"/>
      <c r="AY611" s="51"/>
      <c r="AZ611" s="51"/>
    </row>
    <row r="612" spans="1:52" ht="15" customHeight="1" x14ac:dyDescent="0.3">
      <c r="AW612" s="148"/>
      <c r="AX612" s="148"/>
      <c r="AY612" s="148"/>
      <c r="AZ612" s="148"/>
    </row>
    <row r="613" spans="1:52" ht="13.5" customHeight="1" x14ac:dyDescent="0.3">
      <c r="AW613" s="148"/>
      <c r="AX613" s="148"/>
      <c r="AY613" s="148"/>
      <c r="AZ613" s="148"/>
    </row>
    <row r="614" spans="1:52" ht="13.5" customHeight="1" x14ac:dyDescent="0.3">
      <c r="AW614" s="148"/>
      <c r="AX614" s="148"/>
      <c r="AY614" s="148"/>
      <c r="AZ614" s="148"/>
    </row>
    <row r="615" spans="1:52" ht="13.5" customHeight="1" x14ac:dyDescent="0.3">
      <c r="AW615" s="148"/>
      <c r="AX615" s="148"/>
      <c r="AY615" s="148"/>
      <c r="AZ615" s="148"/>
    </row>
    <row r="616" spans="1:52" ht="13.5" customHeight="1" x14ac:dyDescent="0.3">
      <c r="AW616" s="148"/>
      <c r="AX616" s="148"/>
      <c r="AY616" s="148"/>
      <c r="AZ616" s="148"/>
    </row>
    <row r="617" spans="1:52" ht="13.5" customHeight="1" x14ac:dyDescent="0.3">
      <c r="AW617" s="148"/>
      <c r="AX617" s="148"/>
      <c r="AY617" s="148"/>
      <c r="AZ617" s="148"/>
    </row>
    <row r="618" spans="1:52" ht="13.5" customHeight="1" x14ac:dyDescent="0.3">
      <c r="AW618" s="148"/>
      <c r="AX618" s="148"/>
      <c r="AY618" s="148"/>
      <c r="AZ618" s="148"/>
    </row>
    <row r="619" spans="1:52" ht="13.5" customHeight="1" x14ac:dyDescent="0.3">
      <c r="AW619" s="148"/>
      <c r="AX619" s="148"/>
      <c r="AY619" s="148"/>
      <c r="AZ619" s="148"/>
    </row>
    <row r="620" spans="1:52" ht="13.5" customHeight="1" x14ac:dyDescent="0.3">
      <c r="AW620" s="148"/>
      <c r="AX620" s="148"/>
      <c r="AY620" s="148"/>
      <c r="AZ620" s="148"/>
    </row>
    <row r="621" spans="1:52" ht="13.5" customHeight="1" x14ac:dyDescent="0.3">
      <c r="AW621" s="148"/>
      <c r="AX621" s="148"/>
      <c r="AY621" s="148"/>
      <c r="AZ621" s="148"/>
    </row>
    <row r="622" spans="1:52" ht="13.5" customHeight="1" x14ac:dyDescent="0.3">
      <c r="AW622" s="148"/>
      <c r="AX622" s="148"/>
      <c r="AY622" s="148"/>
      <c r="AZ622" s="148"/>
    </row>
    <row r="623" spans="1:52" ht="13.5" customHeight="1" x14ac:dyDescent="0.3">
      <c r="AW623" s="148"/>
      <c r="AX623" s="148"/>
      <c r="AY623" s="148"/>
      <c r="AZ623" s="148"/>
    </row>
    <row r="624" spans="1:52" ht="13.5" customHeight="1" x14ac:dyDescent="0.3">
      <c r="AW624" s="148"/>
      <c r="AX624" s="148"/>
      <c r="AY624" s="148"/>
      <c r="AZ624" s="148"/>
    </row>
    <row r="625" spans="49:52" ht="13.5" customHeight="1" x14ac:dyDescent="0.3">
      <c r="AW625" s="148"/>
      <c r="AX625" s="148"/>
      <c r="AY625" s="148"/>
      <c r="AZ625" s="148"/>
    </row>
    <row r="626" spans="49:52" ht="13.5" customHeight="1" x14ac:dyDescent="0.3">
      <c r="AW626" s="148"/>
      <c r="AX626" s="148"/>
      <c r="AY626" s="148"/>
      <c r="AZ626" s="148"/>
    </row>
    <row r="627" spans="49:52" ht="13.5" customHeight="1" x14ac:dyDescent="0.3">
      <c r="AW627" s="148"/>
      <c r="AX627" s="148"/>
      <c r="AY627" s="148"/>
      <c r="AZ627" s="148"/>
    </row>
    <row r="628" spans="49:52" ht="13.5" customHeight="1" x14ac:dyDescent="0.3">
      <c r="AW628" s="148"/>
      <c r="AX628" s="148"/>
      <c r="AY628" s="148"/>
      <c r="AZ628" s="148"/>
    </row>
    <row r="629" spans="49:52" ht="13.5" customHeight="1" x14ac:dyDescent="0.3">
      <c r="AW629" s="148"/>
      <c r="AX629" s="148"/>
      <c r="AY629" s="148"/>
      <c r="AZ629" s="148"/>
    </row>
    <row r="630" spans="49:52" ht="13.5" customHeight="1" x14ac:dyDescent="0.3">
      <c r="AW630" s="201"/>
      <c r="AX630" s="201"/>
      <c r="AY630" s="201"/>
      <c r="AZ630" s="201"/>
    </row>
    <row r="631" spans="49:52" ht="13.5" customHeight="1" x14ac:dyDescent="0.3">
      <c r="AW631" s="201"/>
      <c r="AX631" s="201"/>
      <c r="AY631" s="201"/>
      <c r="AZ631" s="201"/>
    </row>
    <row r="632" spans="49:52" ht="13.5" customHeight="1" x14ac:dyDescent="0.3">
      <c r="AW632" s="201"/>
      <c r="AX632" s="201"/>
      <c r="AY632" s="201"/>
      <c r="AZ632" s="201"/>
    </row>
    <row r="633" spans="49:52" x14ac:dyDescent="0.3">
      <c r="AW633" s="201"/>
      <c r="AX633" s="201"/>
      <c r="AY633" s="201"/>
      <c r="AZ633" s="201"/>
    </row>
  </sheetData>
  <sheetProtection algorithmName="SHA-512" hashValue="SUCappVtuKK0lMidaVa6YrbyloorOWxzg1wdLVFO4RkzlL3+x5Mw6yg6Go0I/VD+jXxgPNRFCxoAoUXXzzjOsg==" saltValue="6tewHAdlWSuHoQW0sJlUUQ==" spinCount="100000" sheet="1" objects="1" scenarios="1" selectLockedCells="1"/>
  <mergeCells count="3">
    <mergeCell ref="A1:XFD1"/>
    <mergeCell ref="AX13:AX14"/>
    <mergeCell ref="AX23:AX24"/>
  </mergeCells>
  <conditionalFormatting sqref="AF10:AO10">
    <cfRule type="expression" dxfId="3" priority="1">
      <formula>ISBLANK(AF$9)</formula>
    </cfRule>
  </conditionalFormatting>
  <hyperlinks>
    <hyperlink ref="A1:XFD1" location="$A$3" tooltip="Click to hide the message" display="Error:  Check controls adjustments in the Controller group" xr:uid="{B3153C23-ED00-4091-ABD6-92AAF5003AE5}"/>
  </hyperlinks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38DC-108F-444B-8089-BAC7FA14123E}">
  <sheetPr codeName="PSICREPORT">
    <tabColor rgb="FFFFFFB4"/>
  </sheetPr>
  <dimension ref="A1:AZ633"/>
  <sheetViews>
    <sheetView showGridLines="0" topLeftCell="A5" zoomScale="80" zoomScaleNormal="100" workbookViewId="0">
      <selection activeCell="A3" sqref="A3"/>
    </sheetView>
  </sheetViews>
  <sheetFormatPr defaultColWidth="9.109375" defaultRowHeight="14.4" x14ac:dyDescent="0.3"/>
  <cols>
    <col min="1" max="1" width="2.6640625" style="148" customWidth="1"/>
    <col min="2" max="7" width="12.6640625" style="148" customWidth="1"/>
    <col min="8" max="8" width="14.109375" style="148" bestFit="1" customWidth="1"/>
    <col min="9" max="11" width="12.6640625" style="148" customWidth="1"/>
    <col min="12" max="28" width="12.6640625" style="148" hidden="1" customWidth="1"/>
    <col min="29" max="29" width="4.6640625" style="148" customWidth="1"/>
    <col min="30" max="30" width="2.6640625" style="148" customWidth="1"/>
    <col min="31" max="31" width="18.6640625" style="148" customWidth="1"/>
    <col min="32" max="32" width="12.6640625" style="148" customWidth="1"/>
    <col min="33" max="41" width="12.6640625" style="148" hidden="1" customWidth="1"/>
    <col min="42" max="42" width="4.6640625" style="148" customWidth="1"/>
    <col min="43" max="43" width="2.6640625" style="148" hidden="1" customWidth="1"/>
    <col min="44" max="44" width="18.6640625" style="148" hidden="1" customWidth="1"/>
    <col min="45" max="48" width="12.6640625" style="148" hidden="1" customWidth="1"/>
    <col min="49" max="49" width="2.6640625" style="51" hidden="1" customWidth="1"/>
    <col min="50" max="51" width="20.6640625" style="51" hidden="1" customWidth="1"/>
    <col min="52" max="52" width="12.6640625" style="51" hidden="1" customWidth="1"/>
    <col min="53" max="16384" width="9.109375" style="148"/>
  </cols>
  <sheetData>
    <row r="1" spans="1:52" s="234" customFormat="1" ht="20.100000000000001" customHeight="1" x14ac:dyDescent="0.3"/>
    <row r="2" spans="1:52" ht="12.75" customHeight="1" x14ac:dyDescent="0.3">
      <c r="A2" s="150" t="s">
        <v>116</v>
      </c>
      <c r="B2" s="29"/>
      <c r="C2" s="29"/>
      <c r="D2" s="15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52" ht="12.75" customHeight="1" x14ac:dyDescent="0.3">
      <c r="A3" s="152" t="s">
        <v>117</v>
      </c>
      <c r="B3" s="29"/>
      <c r="C3" s="29"/>
      <c r="D3" s="15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52" ht="12.75" customHeight="1" x14ac:dyDescent="0.3">
      <c r="A4" s="153"/>
      <c r="B4" s="29"/>
      <c r="C4" s="29"/>
      <c r="D4" s="15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154"/>
      <c r="AU4" s="154"/>
    </row>
    <row r="5" spans="1:52" ht="15" customHeight="1" x14ac:dyDescent="0.3">
      <c r="A5" s="155" t="s">
        <v>76</v>
      </c>
      <c r="B5" s="29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154"/>
      <c r="AU5" s="154"/>
    </row>
    <row r="6" spans="1:52" ht="15" customHeight="1" x14ac:dyDescent="0.3">
      <c r="A6" s="6" t="s">
        <v>60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154"/>
      <c r="AU6" s="154"/>
    </row>
    <row r="7" spans="1:52" s="158" customFormat="1" ht="15" customHeight="1" x14ac:dyDescent="0.35">
      <c r="A7" s="8" t="s">
        <v>0</v>
      </c>
      <c r="B7" s="19"/>
      <c r="C7" s="156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9"/>
      <c r="Y7" s="9"/>
      <c r="Z7" s="9"/>
      <c r="AA7" s="9"/>
      <c r="AB7" s="9"/>
      <c r="AC7" s="9"/>
      <c r="AD7" s="9"/>
      <c r="AE7" s="9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8" t="s">
        <v>1</v>
      </c>
      <c r="AR7" s="9"/>
      <c r="AS7" s="157"/>
      <c r="AT7" s="157"/>
      <c r="AU7" s="157"/>
      <c r="AW7" s="85" t="s">
        <v>68</v>
      </c>
      <c r="AX7" s="32"/>
      <c r="AY7" s="32"/>
      <c r="AZ7" s="32"/>
    </row>
    <row r="8" spans="1:52" s="158" customFormat="1" ht="15" customHeight="1" thickBot="1" x14ac:dyDescent="0.35">
      <c r="A8" s="19" t="s">
        <v>5</v>
      </c>
      <c r="B8" s="19"/>
      <c r="C8" s="159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1"/>
      <c r="Y8" s="161"/>
      <c r="Z8" s="161"/>
      <c r="AA8" s="161"/>
      <c r="AB8" s="161"/>
      <c r="AC8" s="7"/>
      <c r="AD8" s="19" t="s">
        <v>53</v>
      </c>
      <c r="AE8" s="19"/>
      <c r="AF8" s="162" t="str">
        <f t="shared" ref="AF8:AO8" si="0">ADDRESS(12,3+MATCH(AF9,ModelVariablesNames,0),4,1,)</f>
        <v>E12</v>
      </c>
      <c r="AG8" s="162" t="e">
        <f t="shared" si="0"/>
        <v>#N/A</v>
      </c>
      <c r="AH8" s="162" t="e">
        <f t="shared" si="0"/>
        <v>#N/A</v>
      </c>
      <c r="AI8" s="162" t="e">
        <f t="shared" si="0"/>
        <v>#N/A</v>
      </c>
      <c r="AJ8" s="162" t="e">
        <f t="shared" si="0"/>
        <v>#N/A</v>
      </c>
      <c r="AK8" s="162" t="e">
        <f t="shared" si="0"/>
        <v>#N/A</v>
      </c>
      <c r="AL8" s="162" t="e">
        <f t="shared" si="0"/>
        <v>#N/A</v>
      </c>
      <c r="AM8" s="162" t="e">
        <f t="shared" si="0"/>
        <v>#N/A</v>
      </c>
      <c r="AN8" s="162" t="e">
        <f t="shared" si="0"/>
        <v>#N/A</v>
      </c>
      <c r="AO8" s="162" t="e">
        <f t="shared" si="0"/>
        <v>#N/A</v>
      </c>
      <c r="AP8" s="10"/>
      <c r="AQ8" s="19" t="s">
        <v>28</v>
      </c>
      <c r="AR8" s="19"/>
      <c r="AS8" s="162" t="e">
        <f>ADDRESS(11,3+MATCH(AS9,ModelVariablesNames,0),4,1,)</f>
        <v>#N/A</v>
      </c>
      <c r="AT8" s="162" t="e">
        <f>ADDRESS(12,3+MATCH(AT9,ModelVariablesNames,0),4,1,)</f>
        <v>#N/A</v>
      </c>
      <c r="AU8" s="162" t="e">
        <f>ADDRESS(12,3+MATCH(AU9,ModelVariablesNames,0),4,1,)</f>
        <v>#N/A</v>
      </c>
      <c r="AW8" s="102" t="s">
        <v>2</v>
      </c>
      <c r="AX8" s="57"/>
      <c r="AY8" s="57"/>
      <c r="AZ8" s="107"/>
    </row>
    <row r="9" spans="1:52" s="158" customFormat="1" ht="15" customHeight="1" thickBot="1" x14ac:dyDescent="0.35">
      <c r="A9" s="19"/>
      <c r="B9" s="163" t="s">
        <v>9</v>
      </c>
      <c r="C9" s="164" t="s">
        <v>64</v>
      </c>
      <c r="D9" s="165" t="s">
        <v>83</v>
      </c>
      <c r="E9" s="165" t="s">
        <v>84</v>
      </c>
      <c r="F9" s="165" t="s">
        <v>85</v>
      </c>
      <c r="G9" s="165" t="s">
        <v>86</v>
      </c>
      <c r="H9" s="165" t="s">
        <v>87</v>
      </c>
      <c r="I9" s="165" t="s">
        <v>88</v>
      </c>
      <c r="J9" s="165" t="s">
        <v>89</v>
      </c>
      <c r="K9" s="165" t="s">
        <v>90</v>
      </c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9"/>
      <c r="AD9" s="19"/>
      <c r="AE9" s="163" t="s">
        <v>55</v>
      </c>
      <c r="AF9" s="167" t="s">
        <v>84</v>
      </c>
      <c r="AG9" s="167"/>
      <c r="AH9" s="167"/>
      <c r="AI9" s="167"/>
      <c r="AJ9" s="167"/>
      <c r="AK9" s="167"/>
      <c r="AL9" s="167"/>
      <c r="AM9" s="167"/>
      <c r="AN9" s="167"/>
      <c r="AO9" s="167"/>
      <c r="AP9" s="168"/>
      <c r="AQ9" s="19"/>
      <c r="AR9" s="163" t="s">
        <v>9</v>
      </c>
      <c r="AS9" s="169"/>
      <c r="AT9" s="170"/>
      <c r="AU9" s="171"/>
      <c r="AW9" s="186"/>
      <c r="AX9" s="187" t="s">
        <v>22</v>
      </c>
      <c r="AY9" s="188"/>
      <c r="AZ9" s="189">
        <v>0.1</v>
      </c>
    </row>
    <row r="10" spans="1:52" s="158" customFormat="1" ht="15" customHeight="1" thickBot="1" x14ac:dyDescent="0.35">
      <c r="A10" s="19"/>
      <c r="B10" s="172" t="s">
        <v>11</v>
      </c>
      <c r="C10" s="173" t="s">
        <v>107</v>
      </c>
      <c r="D10" s="174" t="s">
        <v>91</v>
      </c>
      <c r="E10" s="174" t="s">
        <v>91</v>
      </c>
      <c r="F10" s="174" t="s">
        <v>92</v>
      </c>
      <c r="G10" s="174" t="s">
        <v>93</v>
      </c>
      <c r="H10" s="174" t="s">
        <v>96</v>
      </c>
      <c r="I10" s="174"/>
      <c r="J10" s="174" t="s">
        <v>95</v>
      </c>
      <c r="K10" s="174" t="s">
        <v>94</v>
      </c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5"/>
      <c r="Y10" s="175"/>
      <c r="Z10" s="175"/>
      <c r="AA10" s="175"/>
      <c r="AB10" s="175"/>
      <c r="AC10" s="19"/>
      <c r="AD10" s="19"/>
      <c r="AE10" s="172" t="s">
        <v>11</v>
      </c>
      <c r="AF10" s="174" t="str">
        <f t="shared" ref="AF10:AO10" si="1">IFERROR(HLOOKUP(AF9,$C$9:$AB$10,2,FALSE)&amp;"/"&amp;SimulationTimeUnit,)</f>
        <v>°C/min</v>
      </c>
      <c r="AG10" s="174">
        <f t="shared" si="1"/>
        <v>0</v>
      </c>
      <c r="AH10" s="174">
        <f t="shared" si="1"/>
        <v>0</v>
      </c>
      <c r="AI10" s="174">
        <f t="shared" si="1"/>
        <v>0</v>
      </c>
      <c r="AJ10" s="174">
        <f t="shared" si="1"/>
        <v>0</v>
      </c>
      <c r="AK10" s="174">
        <f t="shared" si="1"/>
        <v>0</v>
      </c>
      <c r="AL10" s="174">
        <f t="shared" si="1"/>
        <v>0</v>
      </c>
      <c r="AM10" s="174">
        <f t="shared" si="1"/>
        <v>0</v>
      </c>
      <c r="AN10" s="174">
        <f t="shared" si="1"/>
        <v>0</v>
      </c>
      <c r="AO10" s="174">
        <f t="shared" si="1"/>
        <v>0</v>
      </c>
      <c r="AP10" s="19"/>
      <c r="AQ10" s="19"/>
      <c r="AR10" s="172" t="s">
        <v>11</v>
      </c>
      <c r="AS10" s="176">
        <v>1</v>
      </c>
      <c r="AT10" s="177" t="s">
        <v>65</v>
      </c>
      <c r="AU10" s="176"/>
      <c r="AW10" s="186"/>
      <c r="AX10" s="186"/>
      <c r="AY10" s="186"/>
      <c r="AZ10" s="186"/>
    </row>
    <row r="11" spans="1:52" s="158" customFormat="1" ht="15" customHeight="1" x14ac:dyDescent="0.3">
      <c r="A11" s="19"/>
      <c r="B11" s="178" t="s">
        <v>66</v>
      </c>
      <c r="C11" s="179">
        <f>time</f>
        <v>0</v>
      </c>
      <c r="D11" s="180">
        <v>15</v>
      </c>
      <c r="E11" s="180">
        <f>D11+H11*I11/F11/J11/K11</f>
        <v>40.794124671602574</v>
      </c>
      <c r="F11" s="180">
        <v>0.5</v>
      </c>
      <c r="G11" s="180">
        <v>5</v>
      </c>
      <c r="H11" s="180">
        <v>60</v>
      </c>
      <c r="I11" s="180">
        <v>0.9</v>
      </c>
      <c r="J11" s="180">
        <v>1</v>
      </c>
      <c r="K11" s="180">
        <v>4.1870000000000003</v>
      </c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68"/>
      <c r="AD11" s="19"/>
      <c r="AE11" s="181" t="s">
        <v>66</v>
      </c>
      <c r="AF11" s="180">
        <f>F11/G11*(D11-E11)+H11*I11/G11/J11/K11</f>
        <v>0</v>
      </c>
      <c r="AG11" s="180"/>
      <c r="AH11" s="180"/>
      <c r="AI11" s="180"/>
      <c r="AJ11" s="180"/>
      <c r="AK11" s="180"/>
      <c r="AL11" s="180"/>
      <c r="AM11" s="180"/>
      <c r="AN11" s="180"/>
      <c r="AO11" s="180"/>
      <c r="AP11" s="168"/>
      <c r="AQ11" s="168"/>
      <c r="AR11" s="178" t="s">
        <v>66</v>
      </c>
      <c r="AS11" s="179"/>
      <c r="AT11" s="179"/>
      <c r="AU11" s="179"/>
      <c r="AW11" s="102" t="s">
        <v>69</v>
      </c>
      <c r="AX11" s="57"/>
      <c r="AY11" s="57"/>
      <c r="AZ11" s="107"/>
    </row>
    <row r="12" spans="1:52" s="158" customFormat="1" ht="15" customHeight="1" thickBot="1" x14ac:dyDescent="0.35">
      <c r="A12" s="19"/>
      <c r="B12" s="182"/>
      <c r="C12" s="183">
        <f t="shared" ref="C12:C75" si="2">C11+IntegrationStep</f>
        <v>0.1</v>
      </c>
      <c r="D12" s="183">
        <f>15</f>
        <v>15</v>
      </c>
      <c r="E12" s="183">
        <f>E11+(C12-C11)*AF11</f>
        <v>40.794124671602574</v>
      </c>
      <c r="F12" s="183">
        <f>0.5</f>
        <v>0.5</v>
      </c>
      <c r="G12" s="183">
        <f>5</f>
        <v>5</v>
      </c>
      <c r="H12" s="183">
        <f>60</f>
        <v>60</v>
      </c>
      <c r="I12" s="183">
        <f>0.9</f>
        <v>0.9</v>
      </c>
      <c r="J12" s="183">
        <f>1</f>
        <v>1</v>
      </c>
      <c r="K12" s="183">
        <f>4.187</f>
        <v>4.1870000000000003</v>
      </c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68"/>
      <c r="AD12" s="19"/>
      <c r="AE12" s="184"/>
      <c r="AF12" s="183">
        <f>F12/G12*(D12-E12)+H12*I12/G12/J12/K12</f>
        <v>0</v>
      </c>
      <c r="AG12" s="183"/>
      <c r="AH12" s="183"/>
      <c r="AI12" s="183"/>
      <c r="AJ12" s="183"/>
      <c r="AK12" s="183"/>
      <c r="AL12" s="183"/>
      <c r="AM12" s="183"/>
      <c r="AN12" s="183"/>
      <c r="AO12" s="183"/>
      <c r="AP12" s="168"/>
      <c r="AQ12" s="168"/>
      <c r="AR12" s="182"/>
      <c r="AS12" s="183"/>
      <c r="AT12" s="183"/>
      <c r="AU12" s="183"/>
      <c r="AW12" s="102" t="s">
        <v>70</v>
      </c>
      <c r="AX12" s="186"/>
      <c r="AY12" s="186"/>
      <c r="AZ12" s="186"/>
    </row>
    <row r="13" spans="1:52" s="158" customFormat="1" ht="15" customHeight="1" x14ac:dyDescent="0.3">
      <c r="A13" s="19"/>
      <c r="B13" s="182"/>
      <c r="C13" s="183">
        <f t="shared" si="2"/>
        <v>0.2</v>
      </c>
      <c r="D13" s="183">
        <f>15</f>
        <v>15</v>
      </c>
      <c r="E13" s="183">
        <f t="shared" ref="E13:E76" si="3">E12+(C13-C12)*AF12</f>
        <v>40.794124671602574</v>
      </c>
      <c r="F13" s="183">
        <f t="shared" ref="F13:F76" si="4">0.5</f>
        <v>0.5</v>
      </c>
      <c r="G13" s="183">
        <f>5</f>
        <v>5</v>
      </c>
      <c r="H13" s="183">
        <f>60</f>
        <v>60</v>
      </c>
      <c r="I13" s="183">
        <f t="shared" ref="I13:I76" si="5">0.9</f>
        <v>0.9</v>
      </c>
      <c r="J13" s="183">
        <f>1</f>
        <v>1</v>
      </c>
      <c r="K13" s="183">
        <f t="shared" ref="K13:K76" si="6">4.187</f>
        <v>4.1870000000000003</v>
      </c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68"/>
      <c r="AD13" s="19"/>
      <c r="AE13" s="184"/>
      <c r="AF13" s="183">
        <f t="shared" ref="AF13:AF76" si="7">F13/G13*(D13-E13)+H13*I13/G13/J13/K13</f>
        <v>0</v>
      </c>
      <c r="AG13" s="183"/>
      <c r="AH13" s="183"/>
      <c r="AI13" s="183"/>
      <c r="AJ13" s="183"/>
      <c r="AK13" s="183"/>
      <c r="AL13" s="183"/>
      <c r="AM13" s="183"/>
      <c r="AN13" s="183"/>
      <c r="AO13" s="183"/>
      <c r="AP13" s="168"/>
      <c r="AQ13" s="168"/>
      <c r="AR13" s="182"/>
      <c r="AS13" s="183"/>
      <c r="AT13" s="183"/>
      <c r="AU13" s="183"/>
      <c r="AW13" s="186"/>
      <c r="AX13" s="235" t="s">
        <v>71</v>
      </c>
      <c r="AY13" s="190" t="s">
        <v>18</v>
      </c>
      <c r="AZ13" s="191"/>
    </row>
    <row r="14" spans="1:52" s="158" customFormat="1" ht="15" customHeight="1" thickBot="1" x14ac:dyDescent="0.35">
      <c r="A14" s="19"/>
      <c r="B14" s="182"/>
      <c r="C14" s="183">
        <f t="shared" si="2"/>
        <v>0.30000000000000004</v>
      </c>
      <c r="D14" s="183">
        <f>15</f>
        <v>15</v>
      </c>
      <c r="E14" s="183">
        <f t="shared" si="3"/>
        <v>40.794124671602574</v>
      </c>
      <c r="F14" s="183">
        <f t="shared" si="4"/>
        <v>0.5</v>
      </c>
      <c r="G14" s="183">
        <f>5</f>
        <v>5</v>
      </c>
      <c r="H14" s="183">
        <f>60</f>
        <v>60</v>
      </c>
      <c r="I14" s="183">
        <f t="shared" si="5"/>
        <v>0.9</v>
      </c>
      <c r="J14" s="183">
        <f>1</f>
        <v>1</v>
      </c>
      <c r="K14" s="183">
        <f t="shared" si="6"/>
        <v>4.1870000000000003</v>
      </c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68"/>
      <c r="AD14" s="19"/>
      <c r="AE14" s="184"/>
      <c r="AF14" s="183">
        <f t="shared" si="7"/>
        <v>0</v>
      </c>
      <c r="AG14" s="183"/>
      <c r="AH14" s="183"/>
      <c r="AI14" s="183"/>
      <c r="AJ14" s="183"/>
      <c r="AK14" s="183"/>
      <c r="AL14" s="183"/>
      <c r="AM14" s="183"/>
      <c r="AN14" s="183"/>
      <c r="AO14" s="183"/>
      <c r="AP14" s="168"/>
      <c r="AQ14" s="168"/>
      <c r="AR14" s="182"/>
      <c r="AS14" s="183"/>
      <c r="AT14" s="183"/>
      <c r="AU14" s="183"/>
      <c r="AW14" s="186"/>
      <c r="AX14" s="236"/>
      <c r="AY14" s="192" t="s">
        <v>72</v>
      </c>
      <c r="AZ14" s="193"/>
    </row>
    <row r="15" spans="1:52" s="158" customFormat="1" ht="15" customHeight="1" thickBot="1" x14ac:dyDescent="0.35">
      <c r="A15" s="19"/>
      <c r="B15" s="182"/>
      <c r="C15" s="183">
        <f t="shared" si="2"/>
        <v>0.4</v>
      </c>
      <c r="D15" s="183">
        <f>15</f>
        <v>15</v>
      </c>
      <c r="E15" s="183">
        <f t="shared" si="3"/>
        <v>40.794124671602574</v>
      </c>
      <c r="F15" s="183">
        <f t="shared" si="4"/>
        <v>0.5</v>
      </c>
      <c r="G15" s="183">
        <f>5</f>
        <v>5</v>
      </c>
      <c r="H15" s="183">
        <f>60</f>
        <v>60</v>
      </c>
      <c r="I15" s="183">
        <f t="shared" si="5"/>
        <v>0.9</v>
      </c>
      <c r="J15" s="183">
        <f>1</f>
        <v>1</v>
      </c>
      <c r="K15" s="183">
        <f t="shared" si="6"/>
        <v>4.1870000000000003</v>
      </c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68"/>
      <c r="AD15" s="19"/>
      <c r="AE15" s="184"/>
      <c r="AF15" s="183">
        <f t="shared" si="7"/>
        <v>0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68"/>
      <c r="AQ15" s="168"/>
      <c r="AR15" s="182"/>
      <c r="AS15" s="183"/>
      <c r="AT15" s="183"/>
      <c r="AU15" s="183"/>
      <c r="AW15" s="102" t="s">
        <v>28</v>
      </c>
      <c r="AX15" s="186"/>
      <c r="AY15" s="186"/>
      <c r="AZ15" s="186"/>
    </row>
    <row r="16" spans="1:52" s="158" customFormat="1" ht="15" customHeight="1" x14ac:dyDescent="0.3">
      <c r="A16" s="19"/>
      <c r="B16" s="182"/>
      <c r="C16" s="183">
        <f t="shared" si="2"/>
        <v>0.5</v>
      </c>
      <c r="D16" s="183">
        <f>15</f>
        <v>15</v>
      </c>
      <c r="E16" s="183">
        <f t="shared" si="3"/>
        <v>40.794124671602574</v>
      </c>
      <c r="F16" s="183">
        <f t="shared" si="4"/>
        <v>0.5</v>
      </c>
      <c r="G16" s="183">
        <f>5</f>
        <v>5</v>
      </c>
      <c r="H16" s="183">
        <f>60</f>
        <v>60</v>
      </c>
      <c r="I16" s="183">
        <f t="shared" si="5"/>
        <v>0.9</v>
      </c>
      <c r="J16" s="183">
        <f>1</f>
        <v>1</v>
      </c>
      <c r="K16" s="183">
        <f t="shared" si="6"/>
        <v>4.1870000000000003</v>
      </c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68"/>
      <c r="AD16" s="19"/>
      <c r="AE16" s="184"/>
      <c r="AF16" s="183">
        <f t="shared" si="7"/>
        <v>0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68"/>
      <c r="AQ16" s="168"/>
      <c r="AR16" s="182"/>
      <c r="AS16" s="183"/>
      <c r="AT16" s="183"/>
      <c r="AU16" s="183"/>
      <c r="AW16" s="186"/>
      <c r="AX16" s="33" t="s">
        <v>33</v>
      </c>
      <c r="AY16" s="194"/>
      <c r="AZ16" s="195"/>
    </row>
    <row r="17" spans="1:52" s="158" customFormat="1" ht="15" customHeight="1" x14ac:dyDescent="0.3">
      <c r="A17" s="19"/>
      <c r="B17" s="182"/>
      <c r="C17" s="183">
        <f t="shared" si="2"/>
        <v>0.6</v>
      </c>
      <c r="D17" s="183">
        <f>15</f>
        <v>15</v>
      </c>
      <c r="E17" s="183">
        <f t="shared" si="3"/>
        <v>40.794124671602574</v>
      </c>
      <c r="F17" s="183">
        <f t="shared" si="4"/>
        <v>0.5</v>
      </c>
      <c r="G17" s="183">
        <f>5</f>
        <v>5</v>
      </c>
      <c r="H17" s="183">
        <f>60</f>
        <v>60</v>
      </c>
      <c r="I17" s="183">
        <f t="shared" si="5"/>
        <v>0.9</v>
      </c>
      <c r="J17" s="183">
        <f>1</f>
        <v>1</v>
      </c>
      <c r="K17" s="183">
        <f t="shared" si="6"/>
        <v>4.1870000000000003</v>
      </c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68"/>
      <c r="AD17" s="19"/>
      <c r="AE17" s="184"/>
      <c r="AF17" s="183">
        <f t="shared" si="7"/>
        <v>0</v>
      </c>
      <c r="AG17" s="183"/>
      <c r="AH17" s="183"/>
      <c r="AI17" s="183"/>
      <c r="AJ17" s="183"/>
      <c r="AK17" s="183"/>
      <c r="AL17" s="183"/>
      <c r="AM17" s="183"/>
      <c r="AN17" s="183"/>
      <c r="AO17" s="183"/>
      <c r="AP17" s="168"/>
      <c r="AQ17" s="168"/>
      <c r="AR17" s="182"/>
      <c r="AS17" s="183"/>
      <c r="AT17" s="183"/>
      <c r="AU17" s="183"/>
      <c r="AW17" s="186"/>
      <c r="AX17" s="99" t="s">
        <v>37</v>
      </c>
      <c r="AY17" s="196"/>
      <c r="AZ17" s="197">
        <v>1</v>
      </c>
    </row>
    <row r="18" spans="1:52" s="158" customFormat="1" ht="15" customHeight="1" x14ac:dyDescent="0.3">
      <c r="A18" s="19"/>
      <c r="B18" s="182"/>
      <c r="C18" s="183">
        <f t="shared" si="2"/>
        <v>0.7</v>
      </c>
      <c r="D18" s="183">
        <f>15</f>
        <v>15</v>
      </c>
      <c r="E18" s="183">
        <f t="shared" si="3"/>
        <v>40.794124671602574</v>
      </c>
      <c r="F18" s="183">
        <f t="shared" si="4"/>
        <v>0.5</v>
      </c>
      <c r="G18" s="183">
        <f>5</f>
        <v>5</v>
      </c>
      <c r="H18" s="183">
        <f>60</f>
        <v>60</v>
      </c>
      <c r="I18" s="183">
        <f t="shared" si="5"/>
        <v>0.9</v>
      </c>
      <c r="J18" s="183">
        <f>1</f>
        <v>1</v>
      </c>
      <c r="K18" s="183">
        <f t="shared" si="6"/>
        <v>4.1870000000000003</v>
      </c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68"/>
      <c r="AD18" s="19"/>
      <c r="AE18" s="184"/>
      <c r="AF18" s="183">
        <f t="shared" si="7"/>
        <v>0</v>
      </c>
      <c r="AG18" s="183"/>
      <c r="AH18" s="183"/>
      <c r="AI18" s="183"/>
      <c r="AJ18" s="183"/>
      <c r="AK18" s="183"/>
      <c r="AL18" s="183"/>
      <c r="AM18" s="183"/>
      <c r="AN18" s="183"/>
      <c r="AO18" s="183"/>
      <c r="AP18" s="168"/>
      <c r="AQ18" s="168"/>
      <c r="AR18" s="182"/>
      <c r="AS18" s="183"/>
      <c r="AT18" s="183"/>
      <c r="AU18" s="183"/>
      <c r="AW18" s="186"/>
      <c r="AX18" s="99" t="s">
        <v>44</v>
      </c>
      <c r="AY18" s="196"/>
      <c r="AZ18" s="198" t="s">
        <v>80</v>
      </c>
    </row>
    <row r="19" spans="1:52" s="158" customFormat="1" ht="15" customHeight="1" x14ac:dyDescent="0.3">
      <c r="A19" s="19"/>
      <c r="B19" s="182"/>
      <c r="C19" s="183">
        <f t="shared" si="2"/>
        <v>0.79999999999999993</v>
      </c>
      <c r="D19" s="183">
        <f>15</f>
        <v>15</v>
      </c>
      <c r="E19" s="183">
        <f t="shared" si="3"/>
        <v>40.794124671602574</v>
      </c>
      <c r="F19" s="183">
        <f t="shared" si="4"/>
        <v>0.5</v>
      </c>
      <c r="G19" s="183">
        <f>5</f>
        <v>5</v>
      </c>
      <c r="H19" s="183">
        <f>60</f>
        <v>60</v>
      </c>
      <c r="I19" s="183">
        <f t="shared" si="5"/>
        <v>0.9</v>
      </c>
      <c r="J19" s="183">
        <f>1</f>
        <v>1</v>
      </c>
      <c r="K19" s="183">
        <f t="shared" si="6"/>
        <v>4.1870000000000003</v>
      </c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68"/>
      <c r="AD19" s="19"/>
      <c r="AE19" s="184"/>
      <c r="AF19" s="183">
        <f t="shared" si="7"/>
        <v>0</v>
      </c>
      <c r="AG19" s="183"/>
      <c r="AH19" s="183"/>
      <c r="AI19" s="183"/>
      <c r="AJ19" s="183"/>
      <c r="AK19" s="183"/>
      <c r="AL19" s="183"/>
      <c r="AM19" s="183"/>
      <c r="AN19" s="183"/>
      <c r="AO19" s="183"/>
      <c r="AP19" s="168"/>
      <c r="AQ19" s="168"/>
      <c r="AR19" s="182"/>
      <c r="AS19" s="183"/>
      <c r="AT19" s="183"/>
      <c r="AU19" s="183"/>
      <c r="AW19" s="186"/>
      <c r="AX19" s="99" t="s">
        <v>73</v>
      </c>
      <c r="AY19" s="196"/>
      <c r="AZ19" s="198">
        <v>15</v>
      </c>
    </row>
    <row r="20" spans="1:52" s="158" customFormat="1" ht="15" customHeight="1" x14ac:dyDescent="0.3">
      <c r="A20" s="19"/>
      <c r="B20" s="182"/>
      <c r="C20" s="183">
        <f t="shared" si="2"/>
        <v>0.89999999999999991</v>
      </c>
      <c r="D20" s="183">
        <f>15</f>
        <v>15</v>
      </c>
      <c r="E20" s="183">
        <f t="shared" si="3"/>
        <v>40.794124671602574</v>
      </c>
      <c r="F20" s="183">
        <f t="shared" si="4"/>
        <v>0.5</v>
      </c>
      <c r="G20" s="183">
        <f>5</f>
        <v>5</v>
      </c>
      <c r="H20" s="183">
        <f>60</f>
        <v>60</v>
      </c>
      <c r="I20" s="183">
        <f t="shared" si="5"/>
        <v>0.9</v>
      </c>
      <c r="J20" s="183">
        <f>1</f>
        <v>1</v>
      </c>
      <c r="K20" s="183">
        <f t="shared" si="6"/>
        <v>4.1870000000000003</v>
      </c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68"/>
      <c r="AD20" s="19"/>
      <c r="AE20" s="184"/>
      <c r="AF20" s="183">
        <f t="shared" si="7"/>
        <v>0</v>
      </c>
      <c r="AG20" s="183"/>
      <c r="AH20" s="183"/>
      <c r="AI20" s="183"/>
      <c r="AJ20" s="183"/>
      <c r="AK20" s="183"/>
      <c r="AL20" s="183"/>
      <c r="AM20" s="183"/>
      <c r="AN20" s="183"/>
      <c r="AO20" s="183"/>
      <c r="AP20" s="168"/>
      <c r="AQ20" s="168"/>
      <c r="AR20" s="182"/>
      <c r="AS20" s="183"/>
      <c r="AT20" s="183"/>
      <c r="AU20" s="183"/>
      <c r="AW20" s="186"/>
      <c r="AX20" s="99" t="s">
        <v>74</v>
      </c>
      <c r="AY20" s="196"/>
      <c r="AZ20" s="198"/>
    </row>
    <row r="21" spans="1:52" s="158" customFormat="1" ht="15" customHeight="1" thickBot="1" x14ac:dyDescent="0.35">
      <c r="A21" s="19"/>
      <c r="B21" s="182"/>
      <c r="C21" s="183">
        <f t="shared" si="2"/>
        <v>0.99999999999999989</v>
      </c>
      <c r="D21" s="183">
        <f>15</f>
        <v>15</v>
      </c>
      <c r="E21" s="183">
        <f t="shared" si="3"/>
        <v>40.794124671602574</v>
      </c>
      <c r="F21" s="183">
        <f t="shared" si="4"/>
        <v>0.5</v>
      </c>
      <c r="G21" s="183">
        <f>5</f>
        <v>5</v>
      </c>
      <c r="H21" s="183">
        <f>60</f>
        <v>60</v>
      </c>
      <c r="I21" s="183">
        <f t="shared" si="5"/>
        <v>0.9</v>
      </c>
      <c r="J21" s="183">
        <f>1</f>
        <v>1</v>
      </c>
      <c r="K21" s="183">
        <f t="shared" si="6"/>
        <v>4.1870000000000003</v>
      </c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68"/>
      <c r="AD21" s="19"/>
      <c r="AE21" s="184"/>
      <c r="AF21" s="183">
        <f t="shared" si="7"/>
        <v>0</v>
      </c>
      <c r="AG21" s="183"/>
      <c r="AH21" s="183"/>
      <c r="AI21" s="183"/>
      <c r="AJ21" s="183"/>
      <c r="AK21" s="183"/>
      <c r="AL21" s="183"/>
      <c r="AM21" s="183"/>
      <c r="AN21" s="183"/>
      <c r="AO21" s="183"/>
      <c r="AP21" s="168"/>
      <c r="AQ21" s="168"/>
      <c r="AR21" s="182"/>
      <c r="AS21" s="183"/>
      <c r="AT21" s="183"/>
      <c r="AU21" s="183"/>
      <c r="AW21" s="186"/>
      <c r="AX21" s="44" t="s">
        <v>75</v>
      </c>
      <c r="AY21" s="199"/>
      <c r="AZ21" s="193">
        <v>0</v>
      </c>
    </row>
    <row r="22" spans="1:52" s="158" customFormat="1" ht="15" customHeight="1" thickBot="1" x14ac:dyDescent="0.35">
      <c r="A22" s="19"/>
      <c r="B22" s="182"/>
      <c r="C22" s="183">
        <f t="shared" si="2"/>
        <v>1.0999999999999999</v>
      </c>
      <c r="D22" s="183">
        <f>15</f>
        <v>15</v>
      </c>
      <c r="E22" s="183">
        <f t="shared" si="3"/>
        <v>40.794124671602574</v>
      </c>
      <c r="F22" s="183">
        <f t="shared" si="4"/>
        <v>0.5</v>
      </c>
      <c r="G22" s="183">
        <f>5</f>
        <v>5</v>
      </c>
      <c r="H22" s="183">
        <f>60</f>
        <v>60</v>
      </c>
      <c r="I22" s="183">
        <f t="shared" si="5"/>
        <v>0.9</v>
      </c>
      <c r="J22" s="183">
        <f>1</f>
        <v>1</v>
      </c>
      <c r="K22" s="183">
        <f t="shared" si="6"/>
        <v>4.1870000000000003</v>
      </c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68"/>
      <c r="AD22" s="19"/>
      <c r="AE22" s="184"/>
      <c r="AF22" s="183">
        <f t="shared" si="7"/>
        <v>0</v>
      </c>
      <c r="AG22" s="183"/>
      <c r="AH22" s="183"/>
      <c r="AI22" s="183"/>
      <c r="AJ22" s="183"/>
      <c r="AK22" s="183"/>
      <c r="AL22" s="183"/>
      <c r="AM22" s="183"/>
      <c r="AN22" s="183"/>
      <c r="AO22" s="183"/>
      <c r="AP22" s="168"/>
      <c r="AQ22" s="168"/>
      <c r="AR22" s="182"/>
      <c r="AS22" s="183"/>
      <c r="AT22" s="183"/>
      <c r="AU22" s="183"/>
      <c r="AW22" s="102" t="s">
        <v>50</v>
      </c>
      <c r="AX22" s="186"/>
      <c r="AY22" s="186"/>
      <c r="AZ22" s="200"/>
    </row>
    <row r="23" spans="1:52" s="158" customFormat="1" ht="15" customHeight="1" x14ac:dyDescent="0.3">
      <c r="A23" s="19"/>
      <c r="B23" s="182"/>
      <c r="C23" s="183">
        <f t="shared" si="2"/>
        <v>1.2</v>
      </c>
      <c r="D23" s="183">
        <f>15</f>
        <v>15</v>
      </c>
      <c r="E23" s="183">
        <f t="shared" si="3"/>
        <v>40.794124671602574</v>
      </c>
      <c r="F23" s="183">
        <f t="shared" si="4"/>
        <v>0.5</v>
      </c>
      <c r="G23" s="183">
        <f>5</f>
        <v>5</v>
      </c>
      <c r="H23" s="183">
        <f>60</f>
        <v>60</v>
      </c>
      <c r="I23" s="183">
        <f t="shared" si="5"/>
        <v>0.9</v>
      </c>
      <c r="J23" s="183">
        <f>1</f>
        <v>1</v>
      </c>
      <c r="K23" s="183">
        <f t="shared" si="6"/>
        <v>4.1870000000000003</v>
      </c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68"/>
      <c r="AD23" s="19"/>
      <c r="AE23" s="184"/>
      <c r="AF23" s="183">
        <f t="shared" si="7"/>
        <v>0</v>
      </c>
      <c r="AG23" s="183"/>
      <c r="AH23" s="183"/>
      <c r="AI23" s="183"/>
      <c r="AJ23" s="183"/>
      <c r="AK23" s="183"/>
      <c r="AL23" s="183"/>
      <c r="AM23" s="183"/>
      <c r="AN23" s="183"/>
      <c r="AO23" s="183"/>
      <c r="AP23" s="168"/>
      <c r="AQ23" s="168"/>
      <c r="AR23" s="182"/>
      <c r="AS23" s="183"/>
      <c r="AT23" s="183"/>
      <c r="AU23" s="183"/>
      <c r="AW23" s="186"/>
      <c r="AX23" s="235" t="s">
        <v>71</v>
      </c>
      <c r="AY23" s="190" t="s">
        <v>18</v>
      </c>
      <c r="AZ23" s="191"/>
    </row>
    <row r="24" spans="1:52" s="158" customFormat="1" ht="15" customHeight="1" thickBot="1" x14ac:dyDescent="0.35">
      <c r="A24" s="19"/>
      <c r="B24" s="182"/>
      <c r="C24" s="183">
        <f t="shared" si="2"/>
        <v>1.3</v>
      </c>
      <c r="D24" s="183">
        <f>15</f>
        <v>15</v>
      </c>
      <c r="E24" s="183">
        <f t="shared" si="3"/>
        <v>40.794124671602574</v>
      </c>
      <c r="F24" s="183">
        <f t="shared" si="4"/>
        <v>0.5</v>
      </c>
      <c r="G24" s="183">
        <f>5</f>
        <v>5</v>
      </c>
      <c r="H24" s="183">
        <f>60</f>
        <v>60</v>
      </c>
      <c r="I24" s="183">
        <f t="shared" si="5"/>
        <v>0.9</v>
      </c>
      <c r="J24" s="183">
        <f>1</f>
        <v>1</v>
      </c>
      <c r="K24" s="183">
        <f t="shared" si="6"/>
        <v>4.1870000000000003</v>
      </c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68"/>
      <c r="AD24" s="19"/>
      <c r="AE24" s="184"/>
      <c r="AF24" s="183">
        <f t="shared" si="7"/>
        <v>0</v>
      </c>
      <c r="AG24" s="183"/>
      <c r="AH24" s="183"/>
      <c r="AI24" s="183"/>
      <c r="AJ24" s="183"/>
      <c r="AK24" s="183"/>
      <c r="AL24" s="183"/>
      <c r="AM24" s="183"/>
      <c r="AN24" s="183"/>
      <c r="AO24" s="183"/>
      <c r="AP24" s="168"/>
      <c r="AQ24" s="168"/>
      <c r="AR24" s="182"/>
      <c r="AS24" s="183"/>
      <c r="AT24" s="183"/>
      <c r="AU24" s="183"/>
      <c r="AW24" s="186"/>
      <c r="AX24" s="236"/>
      <c r="AY24" s="192" t="s">
        <v>72</v>
      </c>
      <c r="AZ24" s="193"/>
    </row>
    <row r="25" spans="1:52" s="158" customFormat="1" ht="15" customHeight="1" x14ac:dyDescent="0.3">
      <c r="A25" s="19"/>
      <c r="B25" s="182"/>
      <c r="C25" s="183">
        <f t="shared" si="2"/>
        <v>1.4000000000000001</v>
      </c>
      <c r="D25" s="183">
        <f>15</f>
        <v>15</v>
      </c>
      <c r="E25" s="183">
        <f t="shared" si="3"/>
        <v>40.794124671602574</v>
      </c>
      <c r="F25" s="183">
        <f t="shared" si="4"/>
        <v>0.5</v>
      </c>
      <c r="G25" s="183">
        <f>5</f>
        <v>5</v>
      </c>
      <c r="H25" s="183">
        <f>60</f>
        <v>60</v>
      </c>
      <c r="I25" s="183">
        <f t="shared" si="5"/>
        <v>0.9</v>
      </c>
      <c r="J25" s="183">
        <f>1</f>
        <v>1</v>
      </c>
      <c r="K25" s="183">
        <f t="shared" si="6"/>
        <v>4.1870000000000003</v>
      </c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68"/>
      <c r="AD25" s="19"/>
      <c r="AE25" s="184"/>
      <c r="AF25" s="183">
        <f t="shared" si="7"/>
        <v>0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68"/>
      <c r="AQ25" s="168"/>
      <c r="AR25" s="182"/>
      <c r="AS25" s="183"/>
      <c r="AT25" s="183"/>
      <c r="AU25" s="183"/>
      <c r="AW25" s="51"/>
      <c r="AX25" s="51"/>
      <c r="AY25" s="51"/>
      <c r="AZ25" s="51"/>
    </row>
    <row r="26" spans="1:52" s="158" customFormat="1" ht="15" customHeight="1" x14ac:dyDescent="0.3">
      <c r="A26" s="19"/>
      <c r="B26" s="182"/>
      <c r="C26" s="183">
        <f t="shared" si="2"/>
        <v>1.5000000000000002</v>
      </c>
      <c r="D26" s="183">
        <f>15</f>
        <v>15</v>
      </c>
      <c r="E26" s="183">
        <f t="shared" si="3"/>
        <v>40.794124671602574</v>
      </c>
      <c r="F26" s="183">
        <f t="shared" si="4"/>
        <v>0.5</v>
      </c>
      <c r="G26" s="183">
        <f>5</f>
        <v>5</v>
      </c>
      <c r="H26" s="183">
        <f>60</f>
        <v>60</v>
      </c>
      <c r="I26" s="183">
        <f t="shared" si="5"/>
        <v>0.9</v>
      </c>
      <c r="J26" s="183">
        <f>1</f>
        <v>1</v>
      </c>
      <c r="K26" s="183">
        <f t="shared" si="6"/>
        <v>4.1870000000000003</v>
      </c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68"/>
      <c r="AD26" s="19"/>
      <c r="AE26" s="184"/>
      <c r="AF26" s="183">
        <f t="shared" si="7"/>
        <v>0</v>
      </c>
      <c r="AG26" s="183"/>
      <c r="AH26" s="183"/>
      <c r="AI26" s="183"/>
      <c r="AJ26" s="183"/>
      <c r="AK26" s="183"/>
      <c r="AL26" s="183"/>
      <c r="AM26" s="183"/>
      <c r="AN26" s="183"/>
      <c r="AO26" s="183"/>
      <c r="AP26" s="168"/>
      <c r="AQ26" s="168"/>
      <c r="AR26" s="182"/>
      <c r="AS26" s="183"/>
      <c r="AT26" s="183"/>
      <c r="AU26" s="183"/>
      <c r="AW26" s="51"/>
      <c r="AX26" s="51"/>
      <c r="AY26" s="51"/>
      <c r="AZ26" s="51"/>
    </row>
    <row r="27" spans="1:52" s="158" customFormat="1" ht="15" customHeight="1" x14ac:dyDescent="0.3">
      <c r="A27" s="19"/>
      <c r="B27" s="182"/>
      <c r="C27" s="183">
        <f t="shared" si="2"/>
        <v>1.6000000000000003</v>
      </c>
      <c r="D27" s="183">
        <f>15</f>
        <v>15</v>
      </c>
      <c r="E27" s="183">
        <f t="shared" si="3"/>
        <v>40.794124671602574</v>
      </c>
      <c r="F27" s="183">
        <f t="shared" si="4"/>
        <v>0.5</v>
      </c>
      <c r="G27" s="183">
        <f>5</f>
        <v>5</v>
      </c>
      <c r="H27" s="183">
        <f>60</f>
        <v>60</v>
      </c>
      <c r="I27" s="183">
        <f t="shared" si="5"/>
        <v>0.9</v>
      </c>
      <c r="J27" s="183">
        <f>1</f>
        <v>1</v>
      </c>
      <c r="K27" s="183">
        <f t="shared" si="6"/>
        <v>4.1870000000000003</v>
      </c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68"/>
      <c r="AD27" s="19"/>
      <c r="AE27" s="184"/>
      <c r="AF27" s="183">
        <f t="shared" si="7"/>
        <v>0</v>
      </c>
      <c r="AG27" s="183"/>
      <c r="AH27" s="183"/>
      <c r="AI27" s="183"/>
      <c r="AJ27" s="183"/>
      <c r="AK27" s="183"/>
      <c r="AL27" s="183"/>
      <c r="AM27" s="183"/>
      <c r="AN27" s="183"/>
      <c r="AO27" s="183"/>
      <c r="AP27" s="168"/>
      <c r="AQ27" s="168"/>
      <c r="AR27" s="182"/>
      <c r="AS27" s="183"/>
      <c r="AT27" s="183"/>
      <c r="AU27" s="183"/>
      <c r="AW27" s="51"/>
      <c r="AX27" s="51"/>
      <c r="AY27" s="51"/>
      <c r="AZ27" s="51"/>
    </row>
    <row r="28" spans="1:52" s="158" customFormat="1" ht="15" customHeight="1" x14ac:dyDescent="0.3">
      <c r="A28" s="19"/>
      <c r="B28" s="182"/>
      <c r="C28" s="183">
        <f t="shared" si="2"/>
        <v>1.7000000000000004</v>
      </c>
      <c r="D28" s="183">
        <f>15</f>
        <v>15</v>
      </c>
      <c r="E28" s="183">
        <f t="shared" si="3"/>
        <v>40.794124671602574</v>
      </c>
      <c r="F28" s="183">
        <f t="shared" si="4"/>
        <v>0.5</v>
      </c>
      <c r="G28" s="183">
        <f>5</f>
        <v>5</v>
      </c>
      <c r="H28" s="183">
        <f>60</f>
        <v>60</v>
      </c>
      <c r="I28" s="183">
        <f t="shared" si="5"/>
        <v>0.9</v>
      </c>
      <c r="J28" s="183">
        <f>1</f>
        <v>1</v>
      </c>
      <c r="K28" s="183">
        <f t="shared" si="6"/>
        <v>4.1870000000000003</v>
      </c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68"/>
      <c r="AD28" s="19"/>
      <c r="AE28" s="184"/>
      <c r="AF28" s="183">
        <f t="shared" si="7"/>
        <v>0</v>
      </c>
      <c r="AG28" s="183"/>
      <c r="AH28" s="183"/>
      <c r="AI28" s="183"/>
      <c r="AJ28" s="183"/>
      <c r="AK28" s="183"/>
      <c r="AL28" s="183"/>
      <c r="AM28" s="183"/>
      <c r="AN28" s="183"/>
      <c r="AO28" s="183"/>
      <c r="AP28" s="168"/>
      <c r="AQ28" s="168"/>
      <c r="AR28" s="182"/>
      <c r="AS28" s="183"/>
      <c r="AT28" s="183"/>
      <c r="AU28" s="183"/>
      <c r="AW28" s="51"/>
      <c r="AX28" s="51"/>
      <c r="AY28" s="51"/>
      <c r="AZ28" s="51"/>
    </row>
    <row r="29" spans="1:52" s="158" customFormat="1" ht="15" customHeight="1" x14ac:dyDescent="0.3">
      <c r="A29" s="19"/>
      <c r="B29" s="182"/>
      <c r="C29" s="183">
        <f t="shared" si="2"/>
        <v>1.8000000000000005</v>
      </c>
      <c r="D29" s="183">
        <f>15</f>
        <v>15</v>
      </c>
      <c r="E29" s="183">
        <f t="shared" si="3"/>
        <v>40.794124671602574</v>
      </c>
      <c r="F29" s="183">
        <f t="shared" si="4"/>
        <v>0.5</v>
      </c>
      <c r="G29" s="183">
        <f>5</f>
        <v>5</v>
      </c>
      <c r="H29" s="183">
        <f>60</f>
        <v>60</v>
      </c>
      <c r="I29" s="183">
        <f t="shared" si="5"/>
        <v>0.9</v>
      </c>
      <c r="J29" s="183">
        <f>1</f>
        <v>1</v>
      </c>
      <c r="K29" s="183">
        <f t="shared" si="6"/>
        <v>4.1870000000000003</v>
      </c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68"/>
      <c r="AD29" s="19"/>
      <c r="AE29" s="184"/>
      <c r="AF29" s="183">
        <f t="shared" si="7"/>
        <v>0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68"/>
      <c r="AQ29" s="168"/>
      <c r="AR29" s="182"/>
      <c r="AS29" s="183"/>
      <c r="AT29" s="183"/>
      <c r="AU29" s="183"/>
      <c r="AW29" s="51"/>
      <c r="AX29" s="51"/>
      <c r="AY29" s="51"/>
      <c r="AZ29" s="51"/>
    </row>
    <row r="30" spans="1:52" s="158" customFormat="1" ht="15" customHeight="1" x14ac:dyDescent="0.3">
      <c r="A30" s="19"/>
      <c r="B30" s="182"/>
      <c r="C30" s="183">
        <f t="shared" si="2"/>
        <v>1.9000000000000006</v>
      </c>
      <c r="D30" s="183">
        <f>15</f>
        <v>15</v>
      </c>
      <c r="E30" s="183">
        <f t="shared" si="3"/>
        <v>40.794124671602574</v>
      </c>
      <c r="F30" s="183">
        <f t="shared" si="4"/>
        <v>0.5</v>
      </c>
      <c r="G30" s="183">
        <f>5</f>
        <v>5</v>
      </c>
      <c r="H30" s="183">
        <f>60</f>
        <v>60</v>
      </c>
      <c r="I30" s="183">
        <f t="shared" si="5"/>
        <v>0.9</v>
      </c>
      <c r="J30" s="183">
        <f>1</f>
        <v>1</v>
      </c>
      <c r="K30" s="183">
        <f t="shared" si="6"/>
        <v>4.1870000000000003</v>
      </c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68"/>
      <c r="AD30" s="19"/>
      <c r="AE30" s="184"/>
      <c r="AF30" s="183">
        <f t="shared" si="7"/>
        <v>0</v>
      </c>
      <c r="AG30" s="183"/>
      <c r="AH30" s="183"/>
      <c r="AI30" s="183"/>
      <c r="AJ30" s="183"/>
      <c r="AK30" s="183"/>
      <c r="AL30" s="183"/>
      <c r="AM30" s="183"/>
      <c r="AN30" s="183"/>
      <c r="AO30" s="183"/>
      <c r="AP30" s="168"/>
      <c r="AQ30" s="168"/>
      <c r="AR30" s="182"/>
      <c r="AS30" s="183"/>
      <c r="AT30" s="183"/>
      <c r="AU30" s="183"/>
      <c r="AW30" s="51"/>
      <c r="AX30" s="51"/>
      <c r="AY30" s="51"/>
      <c r="AZ30" s="51"/>
    </row>
    <row r="31" spans="1:52" s="158" customFormat="1" ht="15" customHeight="1" x14ac:dyDescent="0.3">
      <c r="A31" s="19"/>
      <c r="B31" s="182"/>
      <c r="C31" s="183">
        <f t="shared" si="2"/>
        <v>2.0000000000000004</v>
      </c>
      <c r="D31" s="183">
        <f>15</f>
        <v>15</v>
      </c>
      <c r="E31" s="183">
        <f t="shared" si="3"/>
        <v>40.794124671602574</v>
      </c>
      <c r="F31" s="183">
        <f t="shared" si="4"/>
        <v>0.5</v>
      </c>
      <c r="G31" s="183">
        <f>5</f>
        <v>5</v>
      </c>
      <c r="H31" s="183">
        <f>60</f>
        <v>60</v>
      </c>
      <c r="I31" s="183">
        <f t="shared" si="5"/>
        <v>0.9</v>
      </c>
      <c r="J31" s="183">
        <f>1</f>
        <v>1</v>
      </c>
      <c r="K31" s="183">
        <f t="shared" si="6"/>
        <v>4.1870000000000003</v>
      </c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68"/>
      <c r="AD31" s="19"/>
      <c r="AE31" s="184"/>
      <c r="AF31" s="183">
        <f t="shared" si="7"/>
        <v>0</v>
      </c>
      <c r="AG31" s="183"/>
      <c r="AH31" s="183"/>
      <c r="AI31" s="183"/>
      <c r="AJ31" s="183"/>
      <c r="AK31" s="183"/>
      <c r="AL31" s="183"/>
      <c r="AM31" s="183"/>
      <c r="AN31" s="183"/>
      <c r="AO31" s="183"/>
      <c r="AP31" s="168"/>
      <c r="AQ31" s="168"/>
      <c r="AR31" s="182"/>
      <c r="AS31" s="183"/>
      <c r="AT31" s="183"/>
      <c r="AU31" s="183"/>
      <c r="AW31" s="51"/>
      <c r="AX31" s="51"/>
      <c r="AY31" s="51"/>
      <c r="AZ31" s="51"/>
    </row>
    <row r="32" spans="1:52" s="158" customFormat="1" ht="15" customHeight="1" x14ac:dyDescent="0.3">
      <c r="A32" s="19"/>
      <c r="B32" s="182"/>
      <c r="C32" s="183">
        <f t="shared" si="2"/>
        <v>2.1000000000000005</v>
      </c>
      <c r="D32" s="183">
        <f>15</f>
        <v>15</v>
      </c>
      <c r="E32" s="183">
        <f t="shared" si="3"/>
        <v>40.794124671602574</v>
      </c>
      <c r="F32" s="183">
        <f t="shared" si="4"/>
        <v>0.5</v>
      </c>
      <c r="G32" s="183">
        <f>5</f>
        <v>5</v>
      </c>
      <c r="H32" s="183">
        <f>60</f>
        <v>60</v>
      </c>
      <c r="I32" s="183">
        <f t="shared" si="5"/>
        <v>0.9</v>
      </c>
      <c r="J32" s="183">
        <f>1</f>
        <v>1</v>
      </c>
      <c r="K32" s="183">
        <f t="shared" si="6"/>
        <v>4.1870000000000003</v>
      </c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68"/>
      <c r="AD32" s="19"/>
      <c r="AE32" s="184"/>
      <c r="AF32" s="183">
        <f t="shared" si="7"/>
        <v>0</v>
      </c>
      <c r="AG32" s="183"/>
      <c r="AH32" s="183"/>
      <c r="AI32" s="183"/>
      <c r="AJ32" s="183"/>
      <c r="AK32" s="183"/>
      <c r="AL32" s="183"/>
      <c r="AM32" s="183"/>
      <c r="AN32" s="183"/>
      <c r="AO32" s="183"/>
      <c r="AP32" s="168"/>
      <c r="AQ32" s="168"/>
      <c r="AR32" s="182"/>
      <c r="AS32" s="183"/>
      <c r="AT32" s="183"/>
      <c r="AU32" s="183"/>
      <c r="AW32" s="51"/>
      <c r="AX32" s="51"/>
      <c r="AY32" s="51"/>
      <c r="AZ32" s="51"/>
    </row>
    <row r="33" spans="1:52" s="158" customFormat="1" ht="15" customHeight="1" x14ac:dyDescent="0.3">
      <c r="A33" s="19"/>
      <c r="B33" s="182"/>
      <c r="C33" s="183">
        <f t="shared" si="2"/>
        <v>2.2000000000000006</v>
      </c>
      <c r="D33" s="183">
        <f>15</f>
        <v>15</v>
      </c>
      <c r="E33" s="183">
        <f t="shared" si="3"/>
        <v>40.794124671602574</v>
      </c>
      <c r="F33" s="183">
        <f t="shared" si="4"/>
        <v>0.5</v>
      </c>
      <c r="G33" s="183">
        <f>5</f>
        <v>5</v>
      </c>
      <c r="H33" s="183">
        <f>60</f>
        <v>60</v>
      </c>
      <c r="I33" s="183">
        <f t="shared" si="5"/>
        <v>0.9</v>
      </c>
      <c r="J33" s="183">
        <f>1</f>
        <v>1</v>
      </c>
      <c r="K33" s="183">
        <f t="shared" si="6"/>
        <v>4.1870000000000003</v>
      </c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68"/>
      <c r="AD33" s="19"/>
      <c r="AE33" s="184"/>
      <c r="AF33" s="183">
        <f t="shared" si="7"/>
        <v>0</v>
      </c>
      <c r="AG33" s="183"/>
      <c r="AH33" s="183"/>
      <c r="AI33" s="183"/>
      <c r="AJ33" s="183"/>
      <c r="AK33" s="183"/>
      <c r="AL33" s="183"/>
      <c r="AM33" s="183"/>
      <c r="AN33" s="183"/>
      <c r="AO33" s="183"/>
      <c r="AP33" s="168"/>
      <c r="AQ33" s="168"/>
      <c r="AR33" s="182"/>
      <c r="AS33" s="183"/>
      <c r="AT33" s="183"/>
      <c r="AU33" s="183"/>
      <c r="AW33" s="51"/>
      <c r="AX33" s="51"/>
      <c r="AY33" s="51"/>
      <c r="AZ33" s="51"/>
    </row>
    <row r="34" spans="1:52" s="158" customFormat="1" ht="15" customHeight="1" x14ac:dyDescent="0.3">
      <c r="A34" s="19"/>
      <c r="B34" s="182"/>
      <c r="C34" s="183">
        <f t="shared" si="2"/>
        <v>2.3000000000000007</v>
      </c>
      <c r="D34" s="183">
        <f>15</f>
        <v>15</v>
      </c>
      <c r="E34" s="183">
        <f t="shared" si="3"/>
        <v>40.794124671602574</v>
      </c>
      <c r="F34" s="183">
        <f t="shared" si="4"/>
        <v>0.5</v>
      </c>
      <c r="G34" s="183">
        <f>5</f>
        <v>5</v>
      </c>
      <c r="H34" s="183">
        <f>60</f>
        <v>60</v>
      </c>
      <c r="I34" s="183">
        <f t="shared" si="5"/>
        <v>0.9</v>
      </c>
      <c r="J34" s="183">
        <f>1</f>
        <v>1</v>
      </c>
      <c r="K34" s="183">
        <f t="shared" si="6"/>
        <v>4.1870000000000003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68"/>
      <c r="AD34" s="19"/>
      <c r="AE34" s="184"/>
      <c r="AF34" s="183">
        <f t="shared" si="7"/>
        <v>0</v>
      </c>
      <c r="AG34" s="183"/>
      <c r="AH34" s="183"/>
      <c r="AI34" s="183"/>
      <c r="AJ34" s="183"/>
      <c r="AK34" s="183"/>
      <c r="AL34" s="183"/>
      <c r="AM34" s="183"/>
      <c r="AN34" s="183"/>
      <c r="AO34" s="183"/>
      <c r="AP34" s="168"/>
      <c r="AQ34" s="168"/>
      <c r="AR34" s="182"/>
      <c r="AS34" s="183"/>
      <c r="AT34" s="183"/>
      <c r="AU34" s="183"/>
      <c r="AW34" s="51"/>
      <c r="AX34" s="51"/>
      <c r="AY34" s="51"/>
      <c r="AZ34" s="51"/>
    </row>
    <row r="35" spans="1:52" s="158" customFormat="1" ht="15" customHeight="1" x14ac:dyDescent="0.3">
      <c r="A35" s="19"/>
      <c r="B35" s="182"/>
      <c r="C35" s="183">
        <f t="shared" si="2"/>
        <v>2.4000000000000008</v>
      </c>
      <c r="D35" s="183">
        <f>15</f>
        <v>15</v>
      </c>
      <c r="E35" s="183">
        <f t="shared" si="3"/>
        <v>40.794124671602574</v>
      </c>
      <c r="F35" s="183">
        <f t="shared" si="4"/>
        <v>0.5</v>
      </c>
      <c r="G35" s="183">
        <f>5</f>
        <v>5</v>
      </c>
      <c r="H35" s="183">
        <f>60</f>
        <v>60</v>
      </c>
      <c r="I35" s="183">
        <f t="shared" si="5"/>
        <v>0.9</v>
      </c>
      <c r="J35" s="183">
        <f>1</f>
        <v>1</v>
      </c>
      <c r="K35" s="183">
        <f t="shared" si="6"/>
        <v>4.1870000000000003</v>
      </c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68"/>
      <c r="AD35" s="19"/>
      <c r="AE35" s="184"/>
      <c r="AF35" s="183">
        <f t="shared" si="7"/>
        <v>0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68"/>
      <c r="AQ35" s="168"/>
      <c r="AR35" s="182"/>
      <c r="AS35" s="183"/>
      <c r="AT35" s="183"/>
      <c r="AU35" s="183"/>
      <c r="AW35" s="51"/>
      <c r="AX35" s="51"/>
      <c r="AY35" s="51"/>
      <c r="AZ35" s="51"/>
    </row>
    <row r="36" spans="1:52" s="158" customFormat="1" ht="15" customHeight="1" x14ac:dyDescent="0.3">
      <c r="A36" s="19"/>
      <c r="B36" s="182"/>
      <c r="C36" s="183">
        <f t="shared" si="2"/>
        <v>2.5000000000000009</v>
      </c>
      <c r="D36" s="183">
        <f>15</f>
        <v>15</v>
      </c>
      <c r="E36" s="183">
        <f t="shared" si="3"/>
        <v>40.794124671602574</v>
      </c>
      <c r="F36" s="183">
        <f t="shared" si="4"/>
        <v>0.5</v>
      </c>
      <c r="G36" s="183">
        <f>5</f>
        <v>5</v>
      </c>
      <c r="H36" s="183">
        <f>60</f>
        <v>60</v>
      </c>
      <c r="I36" s="183">
        <f t="shared" si="5"/>
        <v>0.9</v>
      </c>
      <c r="J36" s="183">
        <f>1</f>
        <v>1</v>
      </c>
      <c r="K36" s="183">
        <f t="shared" si="6"/>
        <v>4.1870000000000003</v>
      </c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68"/>
      <c r="AD36" s="19"/>
      <c r="AE36" s="184"/>
      <c r="AF36" s="183">
        <f t="shared" si="7"/>
        <v>0</v>
      </c>
      <c r="AG36" s="183"/>
      <c r="AH36" s="183"/>
      <c r="AI36" s="183"/>
      <c r="AJ36" s="183"/>
      <c r="AK36" s="183"/>
      <c r="AL36" s="183"/>
      <c r="AM36" s="183"/>
      <c r="AN36" s="183"/>
      <c r="AO36" s="183"/>
      <c r="AP36" s="168"/>
      <c r="AQ36" s="168"/>
      <c r="AR36" s="182"/>
      <c r="AS36" s="183"/>
      <c r="AT36" s="183"/>
      <c r="AU36" s="183"/>
      <c r="AW36" s="51"/>
      <c r="AX36" s="51"/>
      <c r="AY36" s="51"/>
      <c r="AZ36" s="51"/>
    </row>
    <row r="37" spans="1:52" s="158" customFormat="1" ht="15" customHeight="1" x14ac:dyDescent="0.3">
      <c r="A37" s="19"/>
      <c r="B37" s="182"/>
      <c r="C37" s="183">
        <f t="shared" si="2"/>
        <v>2.600000000000001</v>
      </c>
      <c r="D37" s="183">
        <f>15</f>
        <v>15</v>
      </c>
      <c r="E37" s="183">
        <f t="shared" si="3"/>
        <v>40.794124671602574</v>
      </c>
      <c r="F37" s="183">
        <f t="shared" si="4"/>
        <v>0.5</v>
      </c>
      <c r="G37" s="183">
        <f>5</f>
        <v>5</v>
      </c>
      <c r="H37" s="183">
        <f>60</f>
        <v>60</v>
      </c>
      <c r="I37" s="183">
        <f t="shared" si="5"/>
        <v>0.9</v>
      </c>
      <c r="J37" s="183">
        <f>1</f>
        <v>1</v>
      </c>
      <c r="K37" s="183">
        <f t="shared" si="6"/>
        <v>4.1870000000000003</v>
      </c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68"/>
      <c r="AD37" s="19"/>
      <c r="AE37" s="184"/>
      <c r="AF37" s="183">
        <f t="shared" si="7"/>
        <v>0</v>
      </c>
      <c r="AG37" s="183"/>
      <c r="AH37" s="183"/>
      <c r="AI37" s="183"/>
      <c r="AJ37" s="183"/>
      <c r="AK37" s="183"/>
      <c r="AL37" s="183"/>
      <c r="AM37" s="183"/>
      <c r="AN37" s="183"/>
      <c r="AO37" s="183"/>
      <c r="AP37" s="168"/>
      <c r="AQ37" s="168"/>
      <c r="AR37" s="182"/>
      <c r="AS37" s="183"/>
      <c r="AT37" s="183"/>
      <c r="AU37" s="183"/>
      <c r="AW37" s="51"/>
      <c r="AX37" s="51"/>
      <c r="AY37" s="51"/>
      <c r="AZ37" s="51"/>
    </row>
    <row r="38" spans="1:52" s="158" customFormat="1" ht="15" customHeight="1" x14ac:dyDescent="0.3">
      <c r="A38" s="19"/>
      <c r="B38" s="182"/>
      <c r="C38" s="183">
        <f t="shared" si="2"/>
        <v>2.7000000000000011</v>
      </c>
      <c r="D38" s="183">
        <f>15</f>
        <v>15</v>
      </c>
      <c r="E38" s="183">
        <f t="shared" si="3"/>
        <v>40.794124671602574</v>
      </c>
      <c r="F38" s="183">
        <f t="shared" si="4"/>
        <v>0.5</v>
      </c>
      <c r="G38" s="183">
        <f>5</f>
        <v>5</v>
      </c>
      <c r="H38" s="183">
        <f>60</f>
        <v>60</v>
      </c>
      <c r="I38" s="183">
        <f t="shared" si="5"/>
        <v>0.9</v>
      </c>
      <c r="J38" s="183">
        <f>1</f>
        <v>1</v>
      </c>
      <c r="K38" s="183">
        <f t="shared" si="6"/>
        <v>4.1870000000000003</v>
      </c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68"/>
      <c r="AD38" s="19"/>
      <c r="AE38" s="184"/>
      <c r="AF38" s="183">
        <f t="shared" si="7"/>
        <v>0</v>
      </c>
      <c r="AG38" s="183"/>
      <c r="AH38" s="183"/>
      <c r="AI38" s="183"/>
      <c r="AJ38" s="183"/>
      <c r="AK38" s="183"/>
      <c r="AL38" s="183"/>
      <c r="AM38" s="183"/>
      <c r="AN38" s="183"/>
      <c r="AO38" s="183"/>
      <c r="AP38" s="168"/>
      <c r="AQ38" s="168"/>
      <c r="AR38" s="182"/>
      <c r="AS38" s="183"/>
      <c r="AT38" s="183"/>
      <c r="AU38" s="183"/>
      <c r="AW38" s="51"/>
      <c r="AX38" s="51"/>
      <c r="AY38" s="51"/>
      <c r="AZ38" s="51"/>
    </row>
    <row r="39" spans="1:52" s="158" customFormat="1" ht="15" customHeight="1" x14ac:dyDescent="0.3">
      <c r="A39" s="19"/>
      <c r="B39" s="182"/>
      <c r="C39" s="183">
        <f t="shared" si="2"/>
        <v>2.8000000000000012</v>
      </c>
      <c r="D39" s="183">
        <f>15</f>
        <v>15</v>
      </c>
      <c r="E39" s="183">
        <f t="shared" si="3"/>
        <v>40.794124671602574</v>
      </c>
      <c r="F39" s="183">
        <f t="shared" si="4"/>
        <v>0.5</v>
      </c>
      <c r="G39" s="183">
        <f>5</f>
        <v>5</v>
      </c>
      <c r="H39" s="183">
        <f>60</f>
        <v>60</v>
      </c>
      <c r="I39" s="183">
        <f t="shared" si="5"/>
        <v>0.9</v>
      </c>
      <c r="J39" s="183">
        <f>1</f>
        <v>1</v>
      </c>
      <c r="K39" s="183">
        <f t="shared" si="6"/>
        <v>4.1870000000000003</v>
      </c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68"/>
      <c r="AD39" s="19"/>
      <c r="AE39" s="184"/>
      <c r="AF39" s="183">
        <f t="shared" si="7"/>
        <v>0</v>
      </c>
      <c r="AG39" s="183"/>
      <c r="AH39" s="183"/>
      <c r="AI39" s="183"/>
      <c r="AJ39" s="183"/>
      <c r="AK39" s="183"/>
      <c r="AL39" s="183"/>
      <c r="AM39" s="183"/>
      <c r="AN39" s="183"/>
      <c r="AO39" s="183"/>
      <c r="AP39" s="168"/>
      <c r="AQ39" s="168"/>
      <c r="AR39" s="182"/>
      <c r="AS39" s="183"/>
      <c r="AT39" s="183"/>
      <c r="AU39" s="183"/>
      <c r="AW39" s="51"/>
      <c r="AX39" s="51"/>
      <c r="AY39" s="51"/>
      <c r="AZ39" s="51"/>
    </row>
    <row r="40" spans="1:52" s="158" customFormat="1" ht="15" customHeight="1" x14ac:dyDescent="0.3">
      <c r="A40" s="19"/>
      <c r="B40" s="182"/>
      <c r="C40" s="183">
        <f t="shared" si="2"/>
        <v>2.9000000000000012</v>
      </c>
      <c r="D40" s="183">
        <f>15</f>
        <v>15</v>
      </c>
      <c r="E40" s="183">
        <f t="shared" si="3"/>
        <v>40.794124671602574</v>
      </c>
      <c r="F40" s="183">
        <f t="shared" si="4"/>
        <v>0.5</v>
      </c>
      <c r="G40" s="183">
        <f>5</f>
        <v>5</v>
      </c>
      <c r="H40" s="183">
        <f>60</f>
        <v>60</v>
      </c>
      <c r="I40" s="183">
        <f t="shared" si="5"/>
        <v>0.9</v>
      </c>
      <c r="J40" s="183">
        <f>1</f>
        <v>1</v>
      </c>
      <c r="K40" s="183">
        <f t="shared" si="6"/>
        <v>4.1870000000000003</v>
      </c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68"/>
      <c r="AD40" s="19"/>
      <c r="AE40" s="184"/>
      <c r="AF40" s="183">
        <f t="shared" si="7"/>
        <v>0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68"/>
      <c r="AQ40" s="168"/>
      <c r="AR40" s="182"/>
      <c r="AS40" s="183"/>
      <c r="AT40" s="183"/>
      <c r="AU40" s="183"/>
      <c r="AW40" s="51"/>
      <c r="AX40" s="51"/>
      <c r="AY40" s="51"/>
      <c r="AZ40" s="51"/>
    </row>
    <row r="41" spans="1:52" s="158" customFormat="1" ht="15" customHeight="1" x14ac:dyDescent="0.3">
      <c r="A41" s="19"/>
      <c r="B41" s="182"/>
      <c r="C41" s="183">
        <f t="shared" si="2"/>
        <v>3.0000000000000013</v>
      </c>
      <c r="D41" s="183">
        <f>15</f>
        <v>15</v>
      </c>
      <c r="E41" s="183">
        <f t="shared" si="3"/>
        <v>40.794124671602574</v>
      </c>
      <c r="F41" s="183">
        <f t="shared" si="4"/>
        <v>0.5</v>
      </c>
      <c r="G41" s="183">
        <f>5</f>
        <v>5</v>
      </c>
      <c r="H41" s="183">
        <f>60</f>
        <v>60</v>
      </c>
      <c r="I41" s="183">
        <f t="shared" si="5"/>
        <v>0.9</v>
      </c>
      <c r="J41" s="183">
        <f>1</f>
        <v>1</v>
      </c>
      <c r="K41" s="183">
        <f t="shared" si="6"/>
        <v>4.1870000000000003</v>
      </c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68"/>
      <c r="AD41" s="19"/>
      <c r="AE41" s="184"/>
      <c r="AF41" s="183">
        <f t="shared" si="7"/>
        <v>0</v>
      </c>
      <c r="AG41" s="183"/>
      <c r="AH41" s="183"/>
      <c r="AI41" s="183"/>
      <c r="AJ41" s="183"/>
      <c r="AK41" s="183"/>
      <c r="AL41" s="183"/>
      <c r="AM41" s="183"/>
      <c r="AN41" s="183"/>
      <c r="AO41" s="183"/>
      <c r="AP41" s="168"/>
      <c r="AQ41" s="168"/>
      <c r="AR41" s="182"/>
      <c r="AS41" s="183"/>
      <c r="AT41" s="183"/>
      <c r="AU41" s="183"/>
      <c r="AW41" s="51"/>
      <c r="AX41" s="51"/>
      <c r="AY41" s="51"/>
      <c r="AZ41" s="51"/>
    </row>
    <row r="42" spans="1:52" s="158" customFormat="1" ht="15" customHeight="1" x14ac:dyDescent="0.3">
      <c r="A42" s="19"/>
      <c r="B42" s="182"/>
      <c r="C42" s="183">
        <f t="shared" si="2"/>
        <v>3.1000000000000014</v>
      </c>
      <c r="D42" s="183">
        <f>15</f>
        <v>15</v>
      </c>
      <c r="E42" s="183">
        <f t="shared" si="3"/>
        <v>40.794124671602574</v>
      </c>
      <c r="F42" s="183">
        <f t="shared" si="4"/>
        <v>0.5</v>
      </c>
      <c r="G42" s="183">
        <f>5</f>
        <v>5</v>
      </c>
      <c r="H42" s="183">
        <f>60</f>
        <v>60</v>
      </c>
      <c r="I42" s="183">
        <f t="shared" si="5"/>
        <v>0.9</v>
      </c>
      <c r="J42" s="183">
        <f>1</f>
        <v>1</v>
      </c>
      <c r="K42" s="183">
        <f t="shared" si="6"/>
        <v>4.1870000000000003</v>
      </c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68"/>
      <c r="AD42" s="19"/>
      <c r="AE42" s="184"/>
      <c r="AF42" s="183">
        <f t="shared" si="7"/>
        <v>0</v>
      </c>
      <c r="AG42" s="183"/>
      <c r="AH42" s="183"/>
      <c r="AI42" s="183"/>
      <c r="AJ42" s="183"/>
      <c r="AK42" s="183"/>
      <c r="AL42" s="183"/>
      <c r="AM42" s="183"/>
      <c r="AN42" s="183"/>
      <c r="AO42" s="183"/>
      <c r="AP42" s="168"/>
      <c r="AQ42" s="168"/>
      <c r="AR42" s="182"/>
      <c r="AS42" s="183"/>
      <c r="AT42" s="183"/>
      <c r="AU42" s="183"/>
      <c r="AW42" s="51"/>
      <c r="AX42" s="51"/>
      <c r="AY42" s="51"/>
      <c r="AZ42" s="51"/>
    </row>
    <row r="43" spans="1:52" s="158" customFormat="1" ht="15" customHeight="1" x14ac:dyDescent="0.3">
      <c r="A43" s="19"/>
      <c r="B43" s="182"/>
      <c r="C43" s="183">
        <f t="shared" si="2"/>
        <v>3.2000000000000015</v>
      </c>
      <c r="D43" s="183">
        <f>15</f>
        <v>15</v>
      </c>
      <c r="E43" s="183">
        <f t="shared" si="3"/>
        <v>40.794124671602574</v>
      </c>
      <c r="F43" s="183">
        <f t="shared" si="4"/>
        <v>0.5</v>
      </c>
      <c r="G43" s="183">
        <f>5</f>
        <v>5</v>
      </c>
      <c r="H43" s="183">
        <f>60</f>
        <v>60</v>
      </c>
      <c r="I43" s="183">
        <f t="shared" si="5"/>
        <v>0.9</v>
      </c>
      <c r="J43" s="183">
        <f>1</f>
        <v>1</v>
      </c>
      <c r="K43" s="183">
        <f t="shared" si="6"/>
        <v>4.1870000000000003</v>
      </c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68"/>
      <c r="AD43" s="19"/>
      <c r="AE43" s="184"/>
      <c r="AF43" s="183">
        <f t="shared" si="7"/>
        <v>0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68"/>
      <c r="AQ43" s="168"/>
      <c r="AR43" s="182"/>
      <c r="AS43" s="183"/>
      <c r="AT43" s="183"/>
      <c r="AU43" s="183"/>
      <c r="AW43" s="51"/>
      <c r="AX43" s="51"/>
      <c r="AY43" s="51"/>
      <c r="AZ43" s="51"/>
    </row>
    <row r="44" spans="1:52" s="158" customFormat="1" ht="15" customHeight="1" x14ac:dyDescent="0.3">
      <c r="A44" s="19"/>
      <c r="B44" s="182"/>
      <c r="C44" s="183">
        <f t="shared" si="2"/>
        <v>3.3000000000000016</v>
      </c>
      <c r="D44" s="183">
        <f>15</f>
        <v>15</v>
      </c>
      <c r="E44" s="183">
        <f t="shared" si="3"/>
        <v>40.794124671602574</v>
      </c>
      <c r="F44" s="183">
        <f t="shared" si="4"/>
        <v>0.5</v>
      </c>
      <c r="G44" s="183">
        <f>5</f>
        <v>5</v>
      </c>
      <c r="H44" s="183">
        <f>60</f>
        <v>60</v>
      </c>
      <c r="I44" s="183">
        <f t="shared" si="5"/>
        <v>0.9</v>
      </c>
      <c r="J44" s="183">
        <f>1</f>
        <v>1</v>
      </c>
      <c r="K44" s="183">
        <f t="shared" si="6"/>
        <v>4.1870000000000003</v>
      </c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68"/>
      <c r="AD44" s="19"/>
      <c r="AE44" s="184"/>
      <c r="AF44" s="183">
        <f t="shared" si="7"/>
        <v>0</v>
      </c>
      <c r="AG44" s="183"/>
      <c r="AH44" s="183"/>
      <c r="AI44" s="183"/>
      <c r="AJ44" s="183"/>
      <c r="AK44" s="183"/>
      <c r="AL44" s="183"/>
      <c r="AM44" s="183"/>
      <c r="AN44" s="183"/>
      <c r="AO44" s="183"/>
      <c r="AP44" s="168"/>
      <c r="AQ44" s="168"/>
      <c r="AR44" s="182"/>
      <c r="AS44" s="183"/>
      <c r="AT44" s="183"/>
      <c r="AU44" s="183"/>
      <c r="AW44" s="51"/>
      <c r="AX44" s="51"/>
      <c r="AY44" s="51"/>
      <c r="AZ44" s="51"/>
    </row>
    <row r="45" spans="1:52" s="158" customFormat="1" ht="15" customHeight="1" x14ac:dyDescent="0.3">
      <c r="A45" s="19"/>
      <c r="B45" s="182"/>
      <c r="C45" s="183">
        <f t="shared" si="2"/>
        <v>3.4000000000000017</v>
      </c>
      <c r="D45" s="183">
        <f>15</f>
        <v>15</v>
      </c>
      <c r="E45" s="183">
        <f t="shared" si="3"/>
        <v>40.794124671602574</v>
      </c>
      <c r="F45" s="183">
        <f t="shared" si="4"/>
        <v>0.5</v>
      </c>
      <c r="G45" s="183">
        <f>5</f>
        <v>5</v>
      </c>
      <c r="H45" s="183">
        <f>60</f>
        <v>60</v>
      </c>
      <c r="I45" s="183">
        <f t="shared" si="5"/>
        <v>0.9</v>
      </c>
      <c r="J45" s="183">
        <f>1</f>
        <v>1</v>
      </c>
      <c r="K45" s="183">
        <f t="shared" si="6"/>
        <v>4.1870000000000003</v>
      </c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68"/>
      <c r="AD45" s="19"/>
      <c r="AE45" s="184"/>
      <c r="AF45" s="183">
        <f t="shared" si="7"/>
        <v>0</v>
      </c>
      <c r="AG45" s="183"/>
      <c r="AH45" s="183"/>
      <c r="AI45" s="183"/>
      <c r="AJ45" s="183"/>
      <c r="AK45" s="183"/>
      <c r="AL45" s="183"/>
      <c r="AM45" s="183"/>
      <c r="AN45" s="183"/>
      <c r="AO45" s="183"/>
      <c r="AP45" s="168"/>
      <c r="AQ45" s="168"/>
      <c r="AR45" s="182"/>
      <c r="AS45" s="183"/>
      <c r="AT45" s="183"/>
      <c r="AU45" s="183"/>
      <c r="AW45" s="51"/>
      <c r="AX45" s="51"/>
      <c r="AY45" s="51"/>
      <c r="AZ45" s="51"/>
    </row>
    <row r="46" spans="1:52" s="158" customFormat="1" ht="15" customHeight="1" x14ac:dyDescent="0.3">
      <c r="A46" s="19"/>
      <c r="B46" s="182"/>
      <c r="C46" s="183">
        <f t="shared" si="2"/>
        <v>3.5000000000000018</v>
      </c>
      <c r="D46" s="183">
        <f>15</f>
        <v>15</v>
      </c>
      <c r="E46" s="183">
        <f t="shared" si="3"/>
        <v>40.794124671602574</v>
      </c>
      <c r="F46" s="183">
        <f t="shared" si="4"/>
        <v>0.5</v>
      </c>
      <c r="G46" s="183">
        <f>5</f>
        <v>5</v>
      </c>
      <c r="H46" s="183">
        <f>60</f>
        <v>60</v>
      </c>
      <c r="I46" s="183">
        <f t="shared" si="5"/>
        <v>0.9</v>
      </c>
      <c r="J46" s="183">
        <f>1</f>
        <v>1</v>
      </c>
      <c r="K46" s="183">
        <f t="shared" si="6"/>
        <v>4.1870000000000003</v>
      </c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68"/>
      <c r="AD46" s="19"/>
      <c r="AE46" s="184"/>
      <c r="AF46" s="183">
        <f t="shared" si="7"/>
        <v>0</v>
      </c>
      <c r="AG46" s="183"/>
      <c r="AH46" s="183"/>
      <c r="AI46" s="183"/>
      <c r="AJ46" s="183"/>
      <c r="AK46" s="183"/>
      <c r="AL46" s="183"/>
      <c r="AM46" s="183"/>
      <c r="AN46" s="183"/>
      <c r="AO46" s="183"/>
      <c r="AP46" s="168"/>
      <c r="AQ46" s="168"/>
      <c r="AR46" s="182"/>
      <c r="AS46" s="183"/>
      <c r="AT46" s="183"/>
      <c r="AU46" s="183"/>
      <c r="AW46" s="51"/>
      <c r="AX46" s="51"/>
      <c r="AY46" s="51"/>
      <c r="AZ46" s="51"/>
    </row>
    <row r="47" spans="1:52" s="158" customFormat="1" ht="15" customHeight="1" x14ac:dyDescent="0.3">
      <c r="A47" s="19"/>
      <c r="B47" s="182"/>
      <c r="C47" s="183">
        <f t="shared" si="2"/>
        <v>3.6000000000000019</v>
      </c>
      <c r="D47" s="183">
        <f>15</f>
        <v>15</v>
      </c>
      <c r="E47" s="183">
        <f t="shared" si="3"/>
        <v>40.794124671602574</v>
      </c>
      <c r="F47" s="183">
        <f t="shared" si="4"/>
        <v>0.5</v>
      </c>
      <c r="G47" s="183">
        <f>5</f>
        <v>5</v>
      </c>
      <c r="H47" s="183">
        <f>60</f>
        <v>60</v>
      </c>
      <c r="I47" s="183">
        <f t="shared" si="5"/>
        <v>0.9</v>
      </c>
      <c r="J47" s="183">
        <f>1</f>
        <v>1</v>
      </c>
      <c r="K47" s="183">
        <f t="shared" si="6"/>
        <v>4.1870000000000003</v>
      </c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68"/>
      <c r="AD47" s="19"/>
      <c r="AE47" s="184"/>
      <c r="AF47" s="183">
        <f t="shared" si="7"/>
        <v>0</v>
      </c>
      <c r="AG47" s="183"/>
      <c r="AH47" s="183"/>
      <c r="AI47" s="183"/>
      <c r="AJ47" s="183"/>
      <c r="AK47" s="183"/>
      <c r="AL47" s="183"/>
      <c r="AM47" s="183"/>
      <c r="AN47" s="183"/>
      <c r="AO47" s="183"/>
      <c r="AP47" s="168"/>
      <c r="AQ47" s="168"/>
      <c r="AR47" s="182"/>
      <c r="AS47" s="183"/>
      <c r="AT47" s="183"/>
      <c r="AU47" s="183"/>
      <c r="AW47" s="51"/>
      <c r="AX47" s="51"/>
      <c r="AY47" s="51"/>
      <c r="AZ47" s="51"/>
    </row>
    <row r="48" spans="1:52" s="158" customFormat="1" ht="15" customHeight="1" x14ac:dyDescent="0.3">
      <c r="A48" s="19"/>
      <c r="B48" s="182"/>
      <c r="C48" s="183">
        <f t="shared" si="2"/>
        <v>3.700000000000002</v>
      </c>
      <c r="D48" s="183">
        <f>15</f>
        <v>15</v>
      </c>
      <c r="E48" s="183">
        <f t="shared" si="3"/>
        <v>40.794124671602574</v>
      </c>
      <c r="F48" s="183">
        <f t="shared" si="4"/>
        <v>0.5</v>
      </c>
      <c r="G48" s="183">
        <f>5</f>
        <v>5</v>
      </c>
      <c r="H48" s="183">
        <f>60</f>
        <v>60</v>
      </c>
      <c r="I48" s="183">
        <f t="shared" si="5"/>
        <v>0.9</v>
      </c>
      <c r="J48" s="183">
        <f>1</f>
        <v>1</v>
      </c>
      <c r="K48" s="183">
        <f t="shared" si="6"/>
        <v>4.1870000000000003</v>
      </c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68"/>
      <c r="AD48" s="19"/>
      <c r="AE48" s="184"/>
      <c r="AF48" s="183">
        <f t="shared" si="7"/>
        <v>0</v>
      </c>
      <c r="AG48" s="183"/>
      <c r="AH48" s="183"/>
      <c r="AI48" s="183"/>
      <c r="AJ48" s="183"/>
      <c r="AK48" s="183"/>
      <c r="AL48" s="183"/>
      <c r="AM48" s="183"/>
      <c r="AN48" s="183"/>
      <c r="AO48" s="183"/>
      <c r="AP48" s="168"/>
      <c r="AQ48" s="168"/>
      <c r="AR48" s="182"/>
      <c r="AS48" s="183"/>
      <c r="AT48" s="183"/>
      <c r="AU48" s="183"/>
      <c r="AW48" s="51"/>
      <c r="AX48" s="51"/>
      <c r="AY48" s="51"/>
      <c r="AZ48" s="51"/>
    </row>
    <row r="49" spans="1:52" s="158" customFormat="1" ht="15" customHeight="1" x14ac:dyDescent="0.3">
      <c r="A49" s="19"/>
      <c r="B49" s="182"/>
      <c r="C49" s="183">
        <f t="shared" si="2"/>
        <v>3.800000000000002</v>
      </c>
      <c r="D49" s="183">
        <f>15</f>
        <v>15</v>
      </c>
      <c r="E49" s="183">
        <f t="shared" si="3"/>
        <v>40.794124671602574</v>
      </c>
      <c r="F49" s="183">
        <f t="shared" si="4"/>
        <v>0.5</v>
      </c>
      <c r="G49" s="183">
        <f>5</f>
        <v>5</v>
      </c>
      <c r="H49" s="183">
        <f>60</f>
        <v>60</v>
      </c>
      <c r="I49" s="183">
        <f t="shared" si="5"/>
        <v>0.9</v>
      </c>
      <c r="J49" s="183">
        <f>1</f>
        <v>1</v>
      </c>
      <c r="K49" s="183">
        <f t="shared" si="6"/>
        <v>4.1870000000000003</v>
      </c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68"/>
      <c r="AD49" s="19"/>
      <c r="AE49" s="184"/>
      <c r="AF49" s="183">
        <f t="shared" si="7"/>
        <v>0</v>
      </c>
      <c r="AG49" s="183"/>
      <c r="AH49" s="183"/>
      <c r="AI49" s="183"/>
      <c r="AJ49" s="183"/>
      <c r="AK49" s="183"/>
      <c r="AL49" s="183"/>
      <c r="AM49" s="183"/>
      <c r="AN49" s="183"/>
      <c r="AO49" s="183"/>
      <c r="AP49" s="168"/>
      <c r="AQ49" s="168"/>
      <c r="AR49" s="182"/>
      <c r="AS49" s="183"/>
      <c r="AT49" s="183"/>
      <c r="AU49" s="183"/>
      <c r="AW49" s="51"/>
      <c r="AX49" s="51"/>
      <c r="AY49" s="51"/>
      <c r="AZ49" s="51"/>
    </row>
    <row r="50" spans="1:52" s="158" customFormat="1" ht="15" customHeight="1" x14ac:dyDescent="0.3">
      <c r="A50" s="19"/>
      <c r="B50" s="182"/>
      <c r="C50" s="183">
        <f t="shared" si="2"/>
        <v>3.9000000000000021</v>
      </c>
      <c r="D50" s="183">
        <f>15</f>
        <v>15</v>
      </c>
      <c r="E50" s="183">
        <f t="shared" si="3"/>
        <v>40.794124671602574</v>
      </c>
      <c r="F50" s="183">
        <f t="shared" si="4"/>
        <v>0.5</v>
      </c>
      <c r="G50" s="183">
        <f>5</f>
        <v>5</v>
      </c>
      <c r="H50" s="183">
        <f>60</f>
        <v>60</v>
      </c>
      <c r="I50" s="183">
        <f t="shared" si="5"/>
        <v>0.9</v>
      </c>
      <c r="J50" s="183">
        <f>1</f>
        <v>1</v>
      </c>
      <c r="K50" s="183">
        <f t="shared" si="6"/>
        <v>4.1870000000000003</v>
      </c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68"/>
      <c r="AD50" s="19"/>
      <c r="AE50" s="184"/>
      <c r="AF50" s="183">
        <f t="shared" si="7"/>
        <v>0</v>
      </c>
      <c r="AG50" s="183"/>
      <c r="AH50" s="183"/>
      <c r="AI50" s="183"/>
      <c r="AJ50" s="183"/>
      <c r="AK50" s="183"/>
      <c r="AL50" s="183"/>
      <c r="AM50" s="183"/>
      <c r="AN50" s="183"/>
      <c r="AO50" s="183"/>
      <c r="AP50" s="168"/>
      <c r="AQ50" s="168"/>
      <c r="AR50" s="182"/>
      <c r="AS50" s="183"/>
      <c r="AT50" s="183"/>
      <c r="AU50" s="183"/>
      <c r="AW50" s="51"/>
      <c r="AX50" s="51"/>
      <c r="AY50" s="51"/>
      <c r="AZ50" s="51"/>
    </row>
    <row r="51" spans="1:52" s="158" customFormat="1" ht="15" customHeight="1" x14ac:dyDescent="0.3">
      <c r="A51" s="19"/>
      <c r="B51" s="182"/>
      <c r="C51" s="183">
        <f t="shared" si="2"/>
        <v>4.0000000000000018</v>
      </c>
      <c r="D51" s="183">
        <f>15</f>
        <v>15</v>
      </c>
      <c r="E51" s="183">
        <f t="shared" si="3"/>
        <v>40.794124671602574</v>
      </c>
      <c r="F51" s="183">
        <f t="shared" si="4"/>
        <v>0.5</v>
      </c>
      <c r="G51" s="183">
        <f>5</f>
        <v>5</v>
      </c>
      <c r="H51" s="183">
        <f>60</f>
        <v>60</v>
      </c>
      <c r="I51" s="183">
        <f t="shared" si="5"/>
        <v>0.9</v>
      </c>
      <c r="J51" s="183">
        <f>1</f>
        <v>1</v>
      </c>
      <c r="K51" s="183">
        <f t="shared" si="6"/>
        <v>4.1870000000000003</v>
      </c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68"/>
      <c r="AD51" s="19"/>
      <c r="AE51" s="184"/>
      <c r="AF51" s="183">
        <f t="shared" si="7"/>
        <v>0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68"/>
      <c r="AQ51" s="168"/>
      <c r="AR51" s="182"/>
      <c r="AS51" s="183"/>
      <c r="AT51" s="183"/>
      <c r="AU51" s="183"/>
      <c r="AW51" s="51"/>
      <c r="AX51" s="51"/>
      <c r="AY51" s="51"/>
      <c r="AZ51" s="51"/>
    </row>
    <row r="52" spans="1:52" s="158" customFormat="1" ht="15" customHeight="1" x14ac:dyDescent="0.3">
      <c r="A52" s="19"/>
      <c r="B52" s="182"/>
      <c r="C52" s="183">
        <f t="shared" si="2"/>
        <v>4.1000000000000014</v>
      </c>
      <c r="D52" s="183">
        <f>15</f>
        <v>15</v>
      </c>
      <c r="E52" s="183">
        <f t="shared" si="3"/>
        <v>40.794124671602574</v>
      </c>
      <c r="F52" s="183">
        <f t="shared" si="4"/>
        <v>0.5</v>
      </c>
      <c r="G52" s="183">
        <f>5</f>
        <v>5</v>
      </c>
      <c r="H52" s="183">
        <f>60</f>
        <v>60</v>
      </c>
      <c r="I52" s="183">
        <f t="shared" si="5"/>
        <v>0.9</v>
      </c>
      <c r="J52" s="183">
        <f>1</f>
        <v>1</v>
      </c>
      <c r="K52" s="183">
        <f t="shared" si="6"/>
        <v>4.1870000000000003</v>
      </c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68"/>
      <c r="AD52" s="19"/>
      <c r="AE52" s="184"/>
      <c r="AF52" s="183">
        <f t="shared" si="7"/>
        <v>0</v>
      </c>
      <c r="AG52" s="183"/>
      <c r="AH52" s="183"/>
      <c r="AI52" s="183"/>
      <c r="AJ52" s="183"/>
      <c r="AK52" s="183"/>
      <c r="AL52" s="183"/>
      <c r="AM52" s="183"/>
      <c r="AN52" s="183"/>
      <c r="AO52" s="183"/>
      <c r="AP52" s="168"/>
      <c r="AQ52" s="168"/>
      <c r="AR52" s="182"/>
      <c r="AS52" s="183"/>
      <c r="AT52" s="183"/>
      <c r="AU52" s="183"/>
      <c r="AW52" s="51"/>
      <c r="AX52" s="51"/>
      <c r="AY52" s="51"/>
      <c r="AZ52" s="51"/>
    </row>
    <row r="53" spans="1:52" s="158" customFormat="1" ht="15" customHeight="1" x14ac:dyDescent="0.3">
      <c r="A53" s="19"/>
      <c r="B53" s="182"/>
      <c r="C53" s="183">
        <f t="shared" si="2"/>
        <v>4.2000000000000011</v>
      </c>
      <c r="D53" s="183">
        <f>15</f>
        <v>15</v>
      </c>
      <c r="E53" s="183">
        <f t="shared" si="3"/>
        <v>40.794124671602574</v>
      </c>
      <c r="F53" s="183">
        <f t="shared" si="4"/>
        <v>0.5</v>
      </c>
      <c r="G53" s="183">
        <f>5</f>
        <v>5</v>
      </c>
      <c r="H53" s="183">
        <f>60</f>
        <v>60</v>
      </c>
      <c r="I53" s="183">
        <f t="shared" si="5"/>
        <v>0.9</v>
      </c>
      <c r="J53" s="183">
        <f>1</f>
        <v>1</v>
      </c>
      <c r="K53" s="183">
        <f t="shared" si="6"/>
        <v>4.1870000000000003</v>
      </c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68"/>
      <c r="AD53" s="19"/>
      <c r="AE53" s="184"/>
      <c r="AF53" s="183">
        <f t="shared" si="7"/>
        <v>0</v>
      </c>
      <c r="AG53" s="183"/>
      <c r="AH53" s="183"/>
      <c r="AI53" s="183"/>
      <c r="AJ53" s="183"/>
      <c r="AK53" s="183"/>
      <c r="AL53" s="183"/>
      <c r="AM53" s="183"/>
      <c r="AN53" s="183"/>
      <c r="AO53" s="183"/>
      <c r="AP53" s="168"/>
      <c r="AQ53" s="168"/>
      <c r="AR53" s="182"/>
      <c r="AS53" s="183"/>
      <c r="AT53" s="183"/>
      <c r="AU53" s="183"/>
      <c r="AW53" s="51"/>
      <c r="AX53" s="51"/>
      <c r="AY53" s="51"/>
      <c r="AZ53" s="51"/>
    </row>
    <row r="54" spans="1:52" s="158" customFormat="1" ht="15" customHeight="1" x14ac:dyDescent="0.3">
      <c r="A54" s="19"/>
      <c r="B54" s="182"/>
      <c r="C54" s="183">
        <f t="shared" si="2"/>
        <v>4.3000000000000007</v>
      </c>
      <c r="D54" s="183">
        <f>15</f>
        <v>15</v>
      </c>
      <c r="E54" s="183">
        <f t="shared" si="3"/>
        <v>40.794124671602574</v>
      </c>
      <c r="F54" s="183">
        <f t="shared" si="4"/>
        <v>0.5</v>
      </c>
      <c r="G54" s="183">
        <f>5</f>
        <v>5</v>
      </c>
      <c r="H54" s="183">
        <f>60</f>
        <v>60</v>
      </c>
      <c r="I54" s="183">
        <f t="shared" si="5"/>
        <v>0.9</v>
      </c>
      <c r="J54" s="183">
        <f>1</f>
        <v>1</v>
      </c>
      <c r="K54" s="183">
        <f t="shared" si="6"/>
        <v>4.1870000000000003</v>
      </c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68"/>
      <c r="AD54" s="19"/>
      <c r="AE54" s="184"/>
      <c r="AF54" s="183">
        <f t="shared" si="7"/>
        <v>0</v>
      </c>
      <c r="AG54" s="183"/>
      <c r="AH54" s="183"/>
      <c r="AI54" s="183"/>
      <c r="AJ54" s="183"/>
      <c r="AK54" s="183"/>
      <c r="AL54" s="183"/>
      <c r="AM54" s="183"/>
      <c r="AN54" s="183"/>
      <c r="AO54" s="183"/>
      <c r="AP54" s="168"/>
      <c r="AQ54" s="168"/>
      <c r="AR54" s="182"/>
      <c r="AS54" s="183"/>
      <c r="AT54" s="183"/>
      <c r="AU54" s="183"/>
      <c r="AW54" s="51"/>
      <c r="AX54" s="51"/>
      <c r="AY54" s="51"/>
      <c r="AZ54" s="51"/>
    </row>
    <row r="55" spans="1:52" s="158" customFormat="1" ht="15" customHeight="1" x14ac:dyDescent="0.3">
      <c r="A55" s="19"/>
      <c r="B55" s="182"/>
      <c r="C55" s="183">
        <f t="shared" si="2"/>
        <v>4.4000000000000004</v>
      </c>
      <c r="D55" s="183">
        <f>15</f>
        <v>15</v>
      </c>
      <c r="E55" s="183">
        <f t="shared" si="3"/>
        <v>40.794124671602574</v>
      </c>
      <c r="F55" s="183">
        <f t="shared" si="4"/>
        <v>0.5</v>
      </c>
      <c r="G55" s="183">
        <f>5</f>
        <v>5</v>
      </c>
      <c r="H55" s="183">
        <f>60</f>
        <v>60</v>
      </c>
      <c r="I55" s="183">
        <f t="shared" si="5"/>
        <v>0.9</v>
      </c>
      <c r="J55" s="183">
        <f>1</f>
        <v>1</v>
      </c>
      <c r="K55" s="183">
        <f t="shared" si="6"/>
        <v>4.1870000000000003</v>
      </c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68"/>
      <c r="AD55" s="19"/>
      <c r="AE55" s="184"/>
      <c r="AF55" s="183">
        <f t="shared" si="7"/>
        <v>0</v>
      </c>
      <c r="AG55" s="183"/>
      <c r="AH55" s="183"/>
      <c r="AI55" s="183"/>
      <c r="AJ55" s="183"/>
      <c r="AK55" s="183"/>
      <c r="AL55" s="183"/>
      <c r="AM55" s="183"/>
      <c r="AN55" s="183"/>
      <c r="AO55" s="183"/>
      <c r="AP55" s="168"/>
      <c r="AQ55" s="168"/>
      <c r="AR55" s="182"/>
      <c r="AS55" s="183"/>
      <c r="AT55" s="183"/>
      <c r="AU55" s="183"/>
      <c r="AW55" s="51"/>
      <c r="AX55" s="51"/>
      <c r="AY55" s="51"/>
      <c r="AZ55" s="51"/>
    </row>
    <row r="56" spans="1:52" s="158" customFormat="1" ht="15" customHeight="1" x14ac:dyDescent="0.3">
      <c r="A56" s="19"/>
      <c r="B56" s="182"/>
      <c r="C56" s="183">
        <f t="shared" si="2"/>
        <v>4.5</v>
      </c>
      <c r="D56" s="183">
        <f>15</f>
        <v>15</v>
      </c>
      <c r="E56" s="183">
        <f t="shared" si="3"/>
        <v>40.794124671602574</v>
      </c>
      <c r="F56" s="183">
        <f t="shared" si="4"/>
        <v>0.5</v>
      </c>
      <c r="G56" s="183">
        <f>5</f>
        <v>5</v>
      </c>
      <c r="H56" s="183">
        <f>60</f>
        <v>60</v>
      </c>
      <c r="I56" s="183">
        <f t="shared" si="5"/>
        <v>0.9</v>
      </c>
      <c r="J56" s="183">
        <f>1</f>
        <v>1</v>
      </c>
      <c r="K56" s="183">
        <f t="shared" si="6"/>
        <v>4.1870000000000003</v>
      </c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68"/>
      <c r="AD56" s="19"/>
      <c r="AE56" s="184"/>
      <c r="AF56" s="183">
        <f t="shared" si="7"/>
        <v>0</v>
      </c>
      <c r="AG56" s="183"/>
      <c r="AH56" s="183"/>
      <c r="AI56" s="183"/>
      <c r="AJ56" s="183"/>
      <c r="AK56" s="183"/>
      <c r="AL56" s="183"/>
      <c r="AM56" s="183"/>
      <c r="AN56" s="183"/>
      <c r="AO56" s="183"/>
      <c r="AP56" s="168"/>
      <c r="AQ56" s="168"/>
      <c r="AR56" s="182"/>
      <c r="AS56" s="183"/>
      <c r="AT56" s="183"/>
      <c r="AU56" s="183"/>
      <c r="AW56" s="51"/>
      <c r="AX56" s="51"/>
      <c r="AY56" s="51"/>
      <c r="AZ56" s="51"/>
    </row>
    <row r="57" spans="1:52" s="158" customFormat="1" ht="15" customHeight="1" x14ac:dyDescent="0.3">
      <c r="A57" s="19"/>
      <c r="B57" s="182"/>
      <c r="C57" s="183">
        <f t="shared" si="2"/>
        <v>4.5999999999999996</v>
      </c>
      <c r="D57" s="183">
        <f>15</f>
        <v>15</v>
      </c>
      <c r="E57" s="183">
        <f t="shared" si="3"/>
        <v>40.794124671602574</v>
      </c>
      <c r="F57" s="183">
        <f t="shared" si="4"/>
        <v>0.5</v>
      </c>
      <c r="G57" s="183">
        <f>5</f>
        <v>5</v>
      </c>
      <c r="H57" s="183">
        <f>60</f>
        <v>60</v>
      </c>
      <c r="I57" s="183">
        <f t="shared" si="5"/>
        <v>0.9</v>
      </c>
      <c r="J57" s="183">
        <f>1</f>
        <v>1</v>
      </c>
      <c r="K57" s="183">
        <f t="shared" si="6"/>
        <v>4.1870000000000003</v>
      </c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68"/>
      <c r="AD57" s="19"/>
      <c r="AE57" s="184"/>
      <c r="AF57" s="183">
        <f t="shared" si="7"/>
        <v>0</v>
      </c>
      <c r="AG57" s="183"/>
      <c r="AH57" s="183"/>
      <c r="AI57" s="183"/>
      <c r="AJ57" s="183"/>
      <c r="AK57" s="183"/>
      <c r="AL57" s="183"/>
      <c r="AM57" s="183"/>
      <c r="AN57" s="183"/>
      <c r="AO57" s="183"/>
      <c r="AP57" s="168"/>
      <c r="AQ57" s="168"/>
      <c r="AR57" s="182"/>
      <c r="AS57" s="183"/>
      <c r="AT57" s="183"/>
      <c r="AU57" s="183"/>
      <c r="AW57" s="51"/>
      <c r="AX57" s="51"/>
      <c r="AY57" s="51"/>
      <c r="AZ57" s="51"/>
    </row>
    <row r="58" spans="1:52" s="158" customFormat="1" ht="15" customHeight="1" x14ac:dyDescent="0.3">
      <c r="A58" s="19"/>
      <c r="B58" s="182"/>
      <c r="C58" s="183">
        <f t="shared" si="2"/>
        <v>4.6999999999999993</v>
      </c>
      <c r="D58" s="183">
        <f>15</f>
        <v>15</v>
      </c>
      <c r="E58" s="183">
        <f t="shared" si="3"/>
        <v>40.794124671602574</v>
      </c>
      <c r="F58" s="183">
        <f t="shared" si="4"/>
        <v>0.5</v>
      </c>
      <c r="G58" s="183">
        <f>5</f>
        <v>5</v>
      </c>
      <c r="H58" s="183">
        <f>60</f>
        <v>60</v>
      </c>
      <c r="I58" s="183">
        <f t="shared" si="5"/>
        <v>0.9</v>
      </c>
      <c r="J58" s="183">
        <f>1</f>
        <v>1</v>
      </c>
      <c r="K58" s="183">
        <f t="shared" si="6"/>
        <v>4.1870000000000003</v>
      </c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68"/>
      <c r="AD58" s="19"/>
      <c r="AE58" s="184"/>
      <c r="AF58" s="183">
        <f t="shared" si="7"/>
        <v>0</v>
      </c>
      <c r="AG58" s="183"/>
      <c r="AH58" s="183"/>
      <c r="AI58" s="183"/>
      <c r="AJ58" s="183"/>
      <c r="AK58" s="183"/>
      <c r="AL58" s="183"/>
      <c r="AM58" s="183"/>
      <c r="AN58" s="183"/>
      <c r="AO58" s="183"/>
      <c r="AP58" s="168"/>
      <c r="AQ58" s="168"/>
      <c r="AR58" s="182"/>
      <c r="AS58" s="183"/>
      <c r="AT58" s="183"/>
      <c r="AU58" s="183"/>
      <c r="AW58" s="51"/>
      <c r="AX58" s="51"/>
      <c r="AY58" s="51"/>
      <c r="AZ58" s="51"/>
    </row>
    <row r="59" spans="1:52" s="158" customFormat="1" ht="15" customHeight="1" x14ac:dyDescent="0.3">
      <c r="A59" s="19"/>
      <c r="B59" s="182"/>
      <c r="C59" s="183">
        <f t="shared" si="2"/>
        <v>4.7999999999999989</v>
      </c>
      <c r="D59" s="183">
        <f>15</f>
        <v>15</v>
      </c>
      <c r="E59" s="183">
        <f t="shared" si="3"/>
        <v>40.794124671602574</v>
      </c>
      <c r="F59" s="183">
        <f t="shared" si="4"/>
        <v>0.5</v>
      </c>
      <c r="G59" s="183">
        <f>5</f>
        <v>5</v>
      </c>
      <c r="H59" s="183">
        <f>60</f>
        <v>60</v>
      </c>
      <c r="I59" s="183">
        <f t="shared" si="5"/>
        <v>0.9</v>
      </c>
      <c r="J59" s="183">
        <f>1</f>
        <v>1</v>
      </c>
      <c r="K59" s="183">
        <f t="shared" si="6"/>
        <v>4.1870000000000003</v>
      </c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68"/>
      <c r="AD59" s="19"/>
      <c r="AE59" s="184"/>
      <c r="AF59" s="183">
        <f t="shared" si="7"/>
        <v>0</v>
      </c>
      <c r="AG59" s="183"/>
      <c r="AH59" s="183"/>
      <c r="AI59" s="183"/>
      <c r="AJ59" s="183"/>
      <c r="AK59" s="183"/>
      <c r="AL59" s="183"/>
      <c r="AM59" s="183"/>
      <c r="AN59" s="183"/>
      <c r="AO59" s="183"/>
      <c r="AP59" s="168"/>
      <c r="AQ59" s="168"/>
      <c r="AR59" s="182"/>
      <c r="AS59" s="183"/>
      <c r="AT59" s="183"/>
      <c r="AU59" s="183"/>
      <c r="AW59" s="51"/>
      <c r="AX59" s="51"/>
      <c r="AY59" s="51"/>
      <c r="AZ59" s="51"/>
    </row>
    <row r="60" spans="1:52" s="158" customFormat="1" ht="15" customHeight="1" x14ac:dyDescent="0.3">
      <c r="A60" s="19"/>
      <c r="B60" s="182"/>
      <c r="C60" s="183">
        <f t="shared" si="2"/>
        <v>4.8999999999999986</v>
      </c>
      <c r="D60" s="183">
        <f>15</f>
        <v>15</v>
      </c>
      <c r="E60" s="183">
        <f t="shared" si="3"/>
        <v>40.794124671602574</v>
      </c>
      <c r="F60" s="183">
        <f t="shared" si="4"/>
        <v>0.5</v>
      </c>
      <c r="G60" s="183">
        <f>5</f>
        <v>5</v>
      </c>
      <c r="H60" s="183">
        <f>60</f>
        <v>60</v>
      </c>
      <c r="I60" s="183">
        <f t="shared" si="5"/>
        <v>0.9</v>
      </c>
      <c r="J60" s="183">
        <f>1</f>
        <v>1</v>
      </c>
      <c r="K60" s="183">
        <f t="shared" si="6"/>
        <v>4.1870000000000003</v>
      </c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68"/>
      <c r="AD60" s="19"/>
      <c r="AE60" s="184"/>
      <c r="AF60" s="183">
        <f t="shared" si="7"/>
        <v>0</v>
      </c>
      <c r="AG60" s="183"/>
      <c r="AH60" s="183"/>
      <c r="AI60" s="183"/>
      <c r="AJ60" s="183"/>
      <c r="AK60" s="183"/>
      <c r="AL60" s="183"/>
      <c r="AM60" s="183"/>
      <c r="AN60" s="183"/>
      <c r="AO60" s="183"/>
      <c r="AP60" s="168"/>
      <c r="AQ60" s="168"/>
      <c r="AR60" s="182"/>
      <c r="AS60" s="183"/>
      <c r="AT60" s="183"/>
      <c r="AU60" s="183"/>
      <c r="AW60" s="51"/>
      <c r="AX60" s="51"/>
      <c r="AY60" s="51"/>
      <c r="AZ60" s="51"/>
    </row>
    <row r="61" spans="1:52" s="158" customFormat="1" ht="15" customHeight="1" x14ac:dyDescent="0.3">
      <c r="A61" s="19"/>
      <c r="B61" s="182"/>
      <c r="C61" s="183">
        <f t="shared" si="2"/>
        <v>4.9999999999999982</v>
      </c>
      <c r="D61" s="202">
        <f>15+[1]!STEPLOAD(5)</f>
        <v>20</v>
      </c>
      <c r="E61" s="183">
        <f t="shared" si="3"/>
        <v>40.794124671602574</v>
      </c>
      <c r="F61" s="183">
        <f t="shared" si="4"/>
        <v>0.5</v>
      </c>
      <c r="G61" s="183">
        <f>5</f>
        <v>5</v>
      </c>
      <c r="H61" s="183">
        <f>60</f>
        <v>60</v>
      </c>
      <c r="I61" s="183">
        <f t="shared" si="5"/>
        <v>0.9</v>
      </c>
      <c r="J61" s="183">
        <f>1</f>
        <v>1</v>
      </c>
      <c r="K61" s="183">
        <f t="shared" si="6"/>
        <v>4.1870000000000003</v>
      </c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68"/>
      <c r="AD61" s="19"/>
      <c r="AE61" s="184"/>
      <c r="AF61" s="183">
        <f t="shared" si="7"/>
        <v>0.50000000000000044</v>
      </c>
      <c r="AG61" s="183"/>
      <c r="AH61" s="183"/>
      <c r="AI61" s="183"/>
      <c r="AJ61" s="183"/>
      <c r="AK61" s="183"/>
      <c r="AL61" s="183"/>
      <c r="AM61" s="183"/>
      <c r="AN61" s="183"/>
      <c r="AO61" s="183"/>
      <c r="AP61" s="168"/>
      <c r="AQ61" s="168"/>
      <c r="AR61" s="182"/>
      <c r="AS61" s="183"/>
      <c r="AT61" s="183"/>
      <c r="AU61" s="183"/>
      <c r="AW61" s="51"/>
      <c r="AX61" s="51"/>
      <c r="AY61" s="51"/>
      <c r="AZ61" s="51"/>
    </row>
    <row r="62" spans="1:52" s="158" customFormat="1" ht="15" customHeight="1" x14ac:dyDescent="0.3">
      <c r="A62" s="19"/>
      <c r="B62" s="182"/>
      <c r="C62" s="183">
        <f t="shared" si="2"/>
        <v>5.0999999999999979</v>
      </c>
      <c r="D62" s="202">
        <f>15+[1]!STEPLOAD(5)</f>
        <v>20</v>
      </c>
      <c r="E62" s="183">
        <f t="shared" si="3"/>
        <v>40.844124671602572</v>
      </c>
      <c r="F62" s="183">
        <f t="shared" si="4"/>
        <v>0.5</v>
      </c>
      <c r="G62" s="183">
        <f>5</f>
        <v>5</v>
      </c>
      <c r="H62" s="183">
        <f>60</f>
        <v>60</v>
      </c>
      <c r="I62" s="183">
        <f t="shared" si="5"/>
        <v>0.9</v>
      </c>
      <c r="J62" s="183">
        <f>1</f>
        <v>1</v>
      </c>
      <c r="K62" s="183">
        <f t="shared" si="6"/>
        <v>4.1870000000000003</v>
      </c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68"/>
      <c r="AD62" s="19"/>
      <c r="AE62" s="184"/>
      <c r="AF62" s="183">
        <f t="shared" si="7"/>
        <v>0.49500000000000099</v>
      </c>
      <c r="AG62" s="183"/>
      <c r="AH62" s="183"/>
      <c r="AI62" s="183"/>
      <c r="AJ62" s="183"/>
      <c r="AK62" s="183"/>
      <c r="AL62" s="183"/>
      <c r="AM62" s="183"/>
      <c r="AN62" s="183"/>
      <c r="AO62" s="183"/>
      <c r="AP62" s="168"/>
      <c r="AQ62" s="168"/>
      <c r="AR62" s="182"/>
      <c r="AS62" s="183"/>
      <c r="AT62" s="183"/>
      <c r="AU62" s="183"/>
      <c r="AW62" s="51"/>
      <c r="AX62" s="51"/>
      <c r="AY62" s="51"/>
      <c r="AZ62" s="51"/>
    </row>
    <row r="63" spans="1:52" s="158" customFormat="1" ht="15" customHeight="1" x14ac:dyDescent="0.3">
      <c r="A63" s="19"/>
      <c r="B63" s="182"/>
      <c r="C63" s="183">
        <f t="shared" si="2"/>
        <v>5.1999999999999975</v>
      </c>
      <c r="D63" s="202">
        <f>15+[1]!STEPLOAD(5)</f>
        <v>20</v>
      </c>
      <c r="E63" s="183">
        <f t="shared" si="3"/>
        <v>40.893624671602574</v>
      </c>
      <c r="F63" s="183">
        <f t="shared" si="4"/>
        <v>0.5</v>
      </c>
      <c r="G63" s="183">
        <f>5</f>
        <v>5</v>
      </c>
      <c r="H63" s="183">
        <f>60</f>
        <v>60</v>
      </c>
      <c r="I63" s="183">
        <f t="shared" si="5"/>
        <v>0.9</v>
      </c>
      <c r="J63" s="183">
        <f>1</f>
        <v>1</v>
      </c>
      <c r="K63" s="183">
        <f t="shared" si="6"/>
        <v>4.1870000000000003</v>
      </c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68"/>
      <c r="AD63" s="19"/>
      <c r="AE63" s="184"/>
      <c r="AF63" s="183">
        <f t="shared" si="7"/>
        <v>0.49005000000000054</v>
      </c>
      <c r="AG63" s="183"/>
      <c r="AH63" s="183"/>
      <c r="AI63" s="183"/>
      <c r="AJ63" s="183"/>
      <c r="AK63" s="183"/>
      <c r="AL63" s="183"/>
      <c r="AM63" s="183"/>
      <c r="AN63" s="183"/>
      <c r="AO63" s="183"/>
      <c r="AP63" s="168"/>
      <c r="AQ63" s="168"/>
      <c r="AR63" s="182"/>
      <c r="AS63" s="183"/>
      <c r="AT63" s="183"/>
      <c r="AU63" s="183"/>
      <c r="AW63" s="51"/>
      <c r="AX63" s="51"/>
      <c r="AY63" s="51"/>
      <c r="AZ63" s="51"/>
    </row>
    <row r="64" spans="1:52" s="158" customFormat="1" ht="15" customHeight="1" x14ac:dyDescent="0.3">
      <c r="A64" s="19"/>
      <c r="B64" s="182"/>
      <c r="C64" s="183">
        <f t="shared" si="2"/>
        <v>5.2999999999999972</v>
      </c>
      <c r="D64" s="202">
        <f>15+[1]!STEPLOAD(5)</f>
        <v>20</v>
      </c>
      <c r="E64" s="183">
        <f t="shared" si="3"/>
        <v>40.942629671602575</v>
      </c>
      <c r="F64" s="183">
        <f t="shared" si="4"/>
        <v>0.5</v>
      </c>
      <c r="G64" s="183">
        <f>5</f>
        <v>5</v>
      </c>
      <c r="H64" s="183">
        <f>60</f>
        <v>60</v>
      </c>
      <c r="I64" s="183">
        <f t="shared" si="5"/>
        <v>0.9</v>
      </c>
      <c r="J64" s="183">
        <f>1</f>
        <v>1</v>
      </c>
      <c r="K64" s="183">
        <f t="shared" si="6"/>
        <v>4.1870000000000003</v>
      </c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68"/>
      <c r="AD64" s="19"/>
      <c r="AE64" s="184"/>
      <c r="AF64" s="183">
        <f t="shared" si="7"/>
        <v>0.48514950000000034</v>
      </c>
      <c r="AG64" s="183"/>
      <c r="AH64" s="183"/>
      <c r="AI64" s="183"/>
      <c r="AJ64" s="183"/>
      <c r="AK64" s="183"/>
      <c r="AL64" s="183"/>
      <c r="AM64" s="183"/>
      <c r="AN64" s="183"/>
      <c r="AO64" s="183"/>
      <c r="AP64" s="168"/>
      <c r="AQ64" s="168"/>
      <c r="AR64" s="182"/>
      <c r="AS64" s="183"/>
      <c r="AT64" s="183"/>
      <c r="AU64" s="183"/>
      <c r="AW64" s="51"/>
      <c r="AX64" s="51"/>
      <c r="AY64" s="51"/>
      <c r="AZ64" s="51"/>
    </row>
    <row r="65" spans="1:52" s="158" customFormat="1" ht="15" customHeight="1" x14ac:dyDescent="0.3">
      <c r="A65" s="19"/>
      <c r="B65" s="182"/>
      <c r="C65" s="183">
        <f t="shared" si="2"/>
        <v>5.3999999999999968</v>
      </c>
      <c r="D65" s="202">
        <f>15+[1]!STEPLOAD(5)</f>
        <v>20</v>
      </c>
      <c r="E65" s="183">
        <f t="shared" si="3"/>
        <v>40.991144621602572</v>
      </c>
      <c r="F65" s="183">
        <f t="shared" si="4"/>
        <v>0.5</v>
      </c>
      <c r="G65" s="183">
        <f>5</f>
        <v>5</v>
      </c>
      <c r="H65" s="183">
        <f>60</f>
        <v>60</v>
      </c>
      <c r="I65" s="183">
        <f t="shared" si="5"/>
        <v>0.9</v>
      </c>
      <c r="J65" s="183">
        <f>1</f>
        <v>1</v>
      </c>
      <c r="K65" s="183">
        <f t="shared" si="6"/>
        <v>4.1870000000000003</v>
      </c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68"/>
      <c r="AD65" s="19"/>
      <c r="AE65" s="184"/>
      <c r="AF65" s="183">
        <f t="shared" si="7"/>
        <v>0.48029800500000075</v>
      </c>
      <c r="AG65" s="183"/>
      <c r="AH65" s="183"/>
      <c r="AI65" s="183"/>
      <c r="AJ65" s="183"/>
      <c r="AK65" s="183"/>
      <c r="AL65" s="183"/>
      <c r="AM65" s="183"/>
      <c r="AN65" s="183"/>
      <c r="AO65" s="183"/>
      <c r="AP65" s="168"/>
      <c r="AQ65" s="168"/>
      <c r="AR65" s="182"/>
      <c r="AS65" s="183"/>
      <c r="AT65" s="183"/>
      <c r="AU65" s="183"/>
      <c r="AW65" s="51"/>
      <c r="AX65" s="51"/>
      <c r="AY65" s="51"/>
      <c r="AZ65" s="51"/>
    </row>
    <row r="66" spans="1:52" s="158" customFormat="1" ht="15" customHeight="1" x14ac:dyDescent="0.3">
      <c r="A66" s="19"/>
      <c r="B66" s="182"/>
      <c r="C66" s="183">
        <f t="shared" si="2"/>
        <v>5.4999999999999964</v>
      </c>
      <c r="D66" s="202">
        <f>15+[1]!STEPLOAD(5)</f>
        <v>20</v>
      </c>
      <c r="E66" s="183">
        <f t="shared" si="3"/>
        <v>41.039174422102569</v>
      </c>
      <c r="F66" s="183">
        <f t="shared" si="4"/>
        <v>0.5</v>
      </c>
      <c r="G66" s="183">
        <f>5</f>
        <v>5</v>
      </c>
      <c r="H66" s="183">
        <f>60</f>
        <v>60</v>
      </c>
      <c r="I66" s="183">
        <f t="shared" si="5"/>
        <v>0.9</v>
      </c>
      <c r="J66" s="183">
        <f>1</f>
        <v>1</v>
      </c>
      <c r="K66" s="183">
        <f t="shared" si="6"/>
        <v>4.1870000000000003</v>
      </c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68"/>
      <c r="AD66" s="19"/>
      <c r="AE66" s="184"/>
      <c r="AF66" s="183">
        <f t="shared" si="7"/>
        <v>0.47549502495000118</v>
      </c>
      <c r="AG66" s="183"/>
      <c r="AH66" s="183"/>
      <c r="AI66" s="183"/>
      <c r="AJ66" s="183"/>
      <c r="AK66" s="183"/>
      <c r="AL66" s="183"/>
      <c r="AM66" s="183"/>
      <c r="AN66" s="183"/>
      <c r="AO66" s="183"/>
      <c r="AP66" s="168"/>
      <c r="AQ66" s="168"/>
      <c r="AR66" s="182"/>
      <c r="AS66" s="183"/>
      <c r="AT66" s="183"/>
      <c r="AU66" s="183"/>
      <c r="AW66" s="51"/>
      <c r="AX66" s="51"/>
      <c r="AY66" s="51"/>
      <c r="AZ66" s="51"/>
    </row>
    <row r="67" spans="1:52" s="158" customFormat="1" ht="15" customHeight="1" x14ac:dyDescent="0.3">
      <c r="A67" s="19"/>
      <c r="B67" s="182"/>
      <c r="C67" s="183">
        <f t="shared" si="2"/>
        <v>5.5999999999999961</v>
      </c>
      <c r="D67" s="202">
        <f>15+[1]!STEPLOAD(5)</f>
        <v>20</v>
      </c>
      <c r="E67" s="183">
        <f t="shared" si="3"/>
        <v>41.086723924597571</v>
      </c>
      <c r="F67" s="183">
        <f t="shared" si="4"/>
        <v>0.5</v>
      </c>
      <c r="G67" s="183">
        <f>5</f>
        <v>5</v>
      </c>
      <c r="H67" s="183">
        <f>60</f>
        <v>60</v>
      </c>
      <c r="I67" s="183">
        <f t="shared" si="5"/>
        <v>0.9</v>
      </c>
      <c r="J67" s="183">
        <f>1</f>
        <v>1</v>
      </c>
      <c r="K67" s="183">
        <f t="shared" si="6"/>
        <v>4.1870000000000003</v>
      </c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68"/>
      <c r="AD67" s="19"/>
      <c r="AE67" s="184"/>
      <c r="AF67" s="183">
        <f t="shared" si="7"/>
        <v>0.47074007470050105</v>
      </c>
      <c r="AG67" s="183"/>
      <c r="AH67" s="183"/>
      <c r="AI67" s="183"/>
      <c r="AJ67" s="183"/>
      <c r="AK67" s="183"/>
      <c r="AL67" s="183"/>
      <c r="AM67" s="183"/>
      <c r="AN67" s="183"/>
      <c r="AO67" s="183"/>
      <c r="AP67" s="168"/>
      <c r="AQ67" s="168"/>
      <c r="AR67" s="182"/>
      <c r="AS67" s="183"/>
      <c r="AT67" s="183"/>
      <c r="AU67" s="183"/>
      <c r="AW67" s="51"/>
      <c r="AX67" s="51"/>
      <c r="AY67" s="51"/>
      <c r="AZ67" s="51"/>
    </row>
    <row r="68" spans="1:52" s="158" customFormat="1" ht="15" customHeight="1" x14ac:dyDescent="0.3">
      <c r="A68" s="19"/>
      <c r="B68" s="182"/>
      <c r="C68" s="183">
        <f t="shared" si="2"/>
        <v>5.6999999999999957</v>
      </c>
      <c r="D68" s="202">
        <f>15+[1]!STEPLOAD(5)</f>
        <v>20</v>
      </c>
      <c r="E68" s="183">
        <f t="shared" si="3"/>
        <v>41.133797932067623</v>
      </c>
      <c r="F68" s="183">
        <f t="shared" si="4"/>
        <v>0.5</v>
      </c>
      <c r="G68" s="183">
        <f>5</f>
        <v>5</v>
      </c>
      <c r="H68" s="183">
        <f>60</f>
        <v>60</v>
      </c>
      <c r="I68" s="183">
        <f t="shared" si="5"/>
        <v>0.9</v>
      </c>
      <c r="J68" s="183">
        <f>1</f>
        <v>1</v>
      </c>
      <c r="K68" s="183">
        <f t="shared" si="6"/>
        <v>4.1870000000000003</v>
      </c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68"/>
      <c r="AD68" s="19"/>
      <c r="AE68" s="184"/>
      <c r="AF68" s="183">
        <f t="shared" si="7"/>
        <v>0.4660326739534959</v>
      </c>
      <c r="AG68" s="183"/>
      <c r="AH68" s="183"/>
      <c r="AI68" s="183"/>
      <c r="AJ68" s="183"/>
      <c r="AK68" s="183"/>
      <c r="AL68" s="183"/>
      <c r="AM68" s="183"/>
      <c r="AN68" s="183"/>
      <c r="AO68" s="183"/>
      <c r="AP68" s="168"/>
      <c r="AQ68" s="168"/>
      <c r="AR68" s="182"/>
      <c r="AS68" s="183"/>
      <c r="AT68" s="183"/>
      <c r="AU68" s="183"/>
      <c r="AW68" s="51"/>
      <c r="AX68" s="51"/>
      <c r="AY68" s="51"/>
      <c r="AZ68" s="51"/>
    </row>
    <row r="69" spans="1:52" s="158" customFormat="1" ht="15" customHeight="1" x14ac:dyDescent="0.3">
      <c r="A69" s="19"/>
      <c r="B69" s="182"/>
      <c r="C69" s="183">
        <f t="shared" si="2"/>
        <v>5.7999999999999954</v>
      </c>
      <c r="D69" s="202">
        <f>15+[1]!STEPLOAD(5)</f>
        <v>20</v>
      </c>
      <c r="E69" s="183">
        <f t="shared" si="3"/>
        <v>41.18040119946297</v>
      </c>
      <c r="F69" s="183">
        <f t="shared" si="4"/>
        <v>0.5</v>
      </c>
      <c r="G69" s="183">
        <f>5</f>
        <v>5</v>
      </c>
      <c r="H69" s="183">
        <f>60</f>
        <v>60</v>
      </c>
      <c r="I69" s="183">
        <f t="shared" si="5"/>
        <v>0.9</v>
      </c>
      <c r="J69" s="183">
        <f>1</f>
        <v>1</v>
      </c>
      <c r="K69" s="183">
        <f t="shared" si="6"/>
        <v>4.1870000000000003</v>
      </c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68"/>
      <c r="AD69" s="19"/>
      <c r="AE69" s="184"/>
      <c r="AF69" s="183">
        <f t="shared" si="7"/>
        <v>0.46137234721396103</v>
      </c>
      <c r="AG69" s="183"/>
      <c r="AH69" s="183"/>
      <c r="AI69" s="183"/>
      <c r="AJ69" s="183"/>
      <c r="AK69" s="183"/>
      <c r="AL69" s="183"/>
      <c r="AM69" s="183"/>
      <c r="AN69" s="183"/>
      <c r="AO69" s="183"/>
      <c r="AP69" s="168"/>
      <c r="AQ69" s="168"/>
      <c r="AR69" s="182"/>
      <c r="AS69" s="183"/>
      <c r="AT69" s="183"/>
      <c r="AU69" s="183"/>
      <c r="AW69" s="51"/>
      <c r="AX69" s="51"/>
      <c r="AY69" s="51"/>
      <c r="AZ69" s="51"/>
    </row>
    <row r="70" spans="1:52" s="158" customFormat="1" ht="15" customHeight="1" x14ac:dyDescent="0.3">
      <c r="A70" s="19"/>
      <c r="B70" s="182"/>
      <c r="C70" s="183">
        <f t="shared" si="2"/>
        <v>5.899999999999995</v>
      </c>
      <c r="D70" s="202">
        <f>15+[1]!STEPLOAD(5)</f>
        <v>20</v>
      </c>
      <c r="E70" s="183">
        <f t="shared" si="3"/>
        <v>41.226538434184363</v>
      </c>
      <c r="F70" s="183">
        <f t="shared" si="4"/>
        <v>0.5</v>
      </c>
      <c r="G70" s="183">
        <f>5</f>
        <v>5</v>
      </c>
      <c r="H70" s="183">
        <f>60</f>
        <v>60</v>
      </c>
      <c r="I70" s="183">
        <f t="shared" si="5"/>
        <v>0.9</v>
      </c>
      <c r="J70" s="183">
        <f>1</f>
        <v>1</v>
      </c>
      <c r="K70" s="183">
        <f t="shared" si="6"/>
        <v>4.1870000000000003</v>
      </c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68"/>
      <c r="AD70" s="19"/>
      <c r="AE70" s="184"/>
      <c r="AF70" s="183">
        <f t="shared" si="7"/>
        <v>0.45675862374182152</v>
      </c>
      <c r="AG70" s="183"/>
      <c r="AH70" s="183"/>
      <c r="AI70" s="183"/>
      <c r="AJ70" s="183"/>
      <c r="AK70" s="183"/>
      <c r="AL70" s="183"/>
      <c r="AM70" s="183"/>
      <c r="AN70" s="183"/>
      <c r="AO70" s="183"/>
      <c r="AP70" s="168"/>
      <c r="AQ70" s="168"/>
      <c r="AR70" s="182"/>
      <c r="AS70" s="183"/>
      <c r="AT70" s="183"/>
      <c r="AU70" s="183"/>
      <c r="AW70" s="51"/>
      <c r="AX70" s="51"/>
      <c r="AY70" s="51"/>
      <c r="AZ70" s="51"/>
    </row>
    <row r="71" spans="1:52" s="158" customFormat="1" ht="15" customHeight="1" x14ac:dyDescent="0.3">
      <c r="A71" s="19"/>
      <c r="B71" s="182"/>
      <c r="C71" s="183">
        <f t="shared" si="2"/>
        <v>5.9999999999999947</v>
      </c>
      <c r="D71" s="202">
        <f>15+[1]!STEPLOAD(5)</f>
        <v>20</v>
      </c>
      <c r="E71" s="183">
        <f t="shared" si="3"/>
        <v>41.272214296558545</v>
      </c>
      <c r="F71" s="183">
        <f t="shared" si="4"/>
        <v>0.5</v>
      </c>
      <c r="G71" s="183">
        <f>5</f>
        <v>5</v>
      </c>
      <c r="H71" s="183">
        <f>60</f>
        <v>60</v>
      </c>
      <c r="I71" s="183">
        <f t="shared" si="5"/>
        <v>0.9</v>
      </c>
      <c r="J71" s="183">
        <f>1</f>
        <v>1</v>
      </c>
      <c r="K71" s="183">
        <f t="shared" si="6"/>
        <v>4.1870000000000003</v>
      </c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68"/>
      <c r="AD71" s="19"/>
      <c r="AE71" s="184"/>
      <c r="AF71" s="183">
        <f t="shared" si="7"/>
        <v>0.45219103750440359</v>
      </c>
      <c r="AG71" s="183"/>
      <c r="AH71" s="183"/>
      <c r="AI71" s="183"/>
      <c r="AJ71" s="183"/>
      <c r="AK71" s="183"/>
      <c r="AL71" s="183"/>
      <c r="AM71" s="183"/>
      <c r="AN71" s="183"/>
      <c r="AO71" s="183"/>
      <c r="AP71" s="168"/>
      <c r="AQ71" s="168"/>
      <c r="AR71" s="182"/>
      <c r="AS71" s="183"/>
      <c r="AT71" s="183"/>
      <c r="AU71" s="183"/>
      <c r="AW71" s="51"/>
      <c r="AX71" s="51"/>
      <c r="AY71" s="51"/>
      <c r="AZ71" s="51"/>
    </row>
    <row r="72" spans="1:52" s="158" customFormat="1" ht="15" customHeight="1" x14ac:dyDescent="0.3">
      <c r="A72" s="19"/>
      <c r="B72" s="182"/>
      <c r="C72" s="183">
        <f t="shared" si="2"/>
        <v>6.0999999999999943</v>
      </c>
      <c r="D72" s="202">
        <f>15+[1]!STEPLOAD(5)</f>
        <v>20</v>
      </c>
      <c r="E72" s="183">
        <f t="shared" si="3"/>
        <v>41.317433400308985</v>
      </c>
      <c r="F72" s="183">
        <f t="shared" si="4"/>
        <v>0.5</v>
      </c>
      <c r="G72" s="183">
        <f>5</f>
        <v>5</v>
      </c>
      <c r="H72" s="183">
        <f>60</f>
        <v>60</v>
      </c>
      <c r="I72" s="183">
        <f t="shared" si="5"/>
        <v>0.9</v>
      </c>
      <c r="J72" s="183">
        <f>1</f>
        <v>1</v>
      </c>
      <c r="K72" s="183">
        <f t="shared" si="6"/>
        <v>4.1870000000000003</v>
      </c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68"/>
      <c r="AD72" s="19"/>
      <c r="AE72" s="184"/>
      <c r="AF72" s="183">
        <f t="shared" si="7"/>
        <v>0.44766912712935936</v>
      </c>
      <c r="AG72" s="183"/>
      <c r="AH72" s="183"/>
      <c r="AI72" s="183"/>
      <c r="AJ72" s="183"/>
      <c r="AK72" s="183"/>
      <c r="AL72" s="183"/>
      <c r="AM72" s="183"/>
      <c r="AN72" s="183"/>
      <c r="AO72" s="183"/>
      <c r="AP72" s="168"/>
      <c r="AQ72" s="168"/>
      <c r="AR72" s="182"/>
      <c r="AS72" s="183"/>
      <c r="AT72" s="183"/>
      <c r="AU72" s="183"/>
      <c r="AW72" s="51"/>
      <c r="AX72" s="51"/>
      <c r="AY72" s="51"/>
      <c r="AZ72" s="51"/>
    </row>
    <row r="73" spans="1:52" s="158" customFormat="1" ht="15" customHeight="1" x14ac:dyDescent="0.3">
      <c r="A73" s="19"/>
      <c r="B73" s="182"/>
      <c r="C73" s="183">
        <f t="shared" si="2"/>
        <v>6.199999999999994</v>
      </c>
      <c r="D73" s="202">
        <f>15+[1]!STEPLOAD(5)</f>
        <v>20</v>
      </c>
      <c r="E73" s="183">
        <f t="shared" si="3"/>
        <v>41.362200313021923</v>
      </c>
      <c r="F73" s="183">
        <f t="shared" si="4"/>
        <v>0.5</v>
      </c>
      <c r="G73" s="183">
        <f>5</f>
        <v>5</v>
      </c>
      <c r="H73" s="183">
        <f>60</f>
        <v>60</v>
      </c>
      <c r="I73" s="183">
        <f t="shared" si="5"/>
        <v>0.9</v>
      </c>
      <c r="J73" s="183">
        <f>1</f>
        <v>1</v>
      </c>
      <c r="K73" s="183">
        <f t="shared" si="6"/>
        <v>4.1870000000000003</v>
      </c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68"/>
      <c r="AD73" s="19"/>
      <c r="AE73" s="184"/>
      <c r="AF73" s="183">
        <f t="shared" si="7"/>
        <v>0.44319243585806589</v>
      </c>
      <c r="AG73" s="183"/>
      <c r="AH73" s="183"/>
      <c r="AI73" s="183"/>
      <c r="AJ73" s="183"/>
      <c r="AK73" s="183"/>
      <c r="AL73" s="183"/>
      <c r="AM73" s="183"/>
      <c r="AN73" s="183"/>
      <c r="AO73" s="183"/>
      <c r="AP73" s="168"/>
      <c r="AQ73" s="168"/>
      <c r="AR73" s="182"/>
      <c r="AS73" s="183"/>
      <c r="AT73" s="183"/>
      <c r="AU73" s="183"/>
      <c r="AW73" s="51"/>
      <c r="AX73" s="51"/>
      <c r="AY73" s="51"/>
      <c r="AZ73" s="51"/>
    </row>
    <row r="74" spans="1:52" s="158" customFormat="1" ht="15" customHeight="1" x14ac:dyDescent="0.3">
      <c r="A74" s="19"/>
      <c r="B74" s="182"/>
      <c r="C74" s="183">
        <f t="shared" si="2"/>
        <v>6.2999999999999936</v>
      </c>
      <c r="D74" s="202">
        <f>15+[1]!STEPLOAD(5)</f>
        <v>20</v>
      </c>
      <c r="E74" s="183">
        <f t="shared" si="3"/>
        <v>41.406519556607726</v>
      </c>
      <c r="F74" s="183">
        <f t="shared" si="4"/>
        <v>0.5</v>
      </c>
      <c r="G74" s="183">
        <f>5</f>
        <v>5</v>
      </c>
      <c r="H74" s="183">
        <f>60</f>
        <v>60</v>
      </c>
      <c r="I74" s="183">
        <f t="shared" si="5"/>
        <v>0.9</v>
      </c>
      <c r="J74" s="183">
        <f>1</f>
        <v>1</v>
      </c>
      <c r="K74" s="183">
        <f t="shared" si="6"/>
        <v>4.1870000000000003</v>
      </c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68"/>
      <c r="AD74" s="19"/>
      <c r="AE74" s="184"/>
      <c r="AF74" s="183">
        <f t="shared" si="7"/>
        <v>0.43876051149948525</v>
      </c>
      <c r="AG74" s="183"/>
      <c r="AH74" s="183"/>
      <c r="AI74" s="183"/>
      <c r="AJ74" s="183"/>
      <c r="AK74" s="183"/>
      <c r="AL74" s="183"/>
      <c r="AM74" s="183"/>
      <c r="AN74" s="183"/>
      <c r="AO74" s="183"/>
      <c r="AP74" s="168"/>
      <c r="AQ74" s="168"/>
      <c r="AR74" s="182"/>
      <c r="AS74" s="183"/>
      <c r="AT74" s="183"/>
      <c r="AU74" s="183"/>
      <c r="AW74" s="51"/>
      <c r="AX74" s="51"/>
      <c r="AY74" s="51"/>
      <c r="AZ74" s="51"/>
    </row>
    <row r="75" spans="1:52" s="158" customFormat="1" ht="15" customHeight="1" x14ac:dyDescent="0.3">
      <c r="A75" s="19"/>
      <c r="B75" s="182"/>
      <c r="C75" s="183">
        <f t="shared" si="2"/>
        <v>6.3999999999999932</v>
      </c>
      <c r="D75" s="202">
        <f>15+[1]!STEPLOAD(5)</f>
        <v>20</v>
      </c>
      <c r="E75" s="183">
        <f t="shared" si="3"/>
        <v>41.450395607757677</v>
      </c>
      <c r="F75" s="183">
        <f t="shared" si="4"/>
        <v>0.5</v>
      </c>
      <c r="G75" s="183">
        <f>5</f>
        <v>5</v>
      </c>
      <c r="H75" s="183">
        <f>60</f>
        <v>60</v>
      </c>
      <c r="I75" s="183">
        <f t="shared" si="5"/>
        <v>0.9</v>
      </c>
      <c r="J75" s="183">
        <f>1</f>
        <v>1</v>
      </c>
      <c r="K75" s="183">
        <f t="shared" si="6"/>
        <v>4.1870000000000003</v>
      </c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68"/>
      <c r="AD75" s="19"/>
      <c r="AE75" s="184"/>
      <c r="AF75" s="183">
        <f t="shared" si="7"/>
        <v>0.43437290638449033</v>
      </c>
      <c r="AG75" s="183"/>
      <c r="AH75" s="183"/>
      <c r="AI75" s="183"/>
      <c r="AJ75" s="183"/>
      <c r="AK75" s="183"/>
      <c r="AL75" s="183"/>
      <c r="AM75" s="183"/>
      <c r="AN75" s="183"/>
      <c r="AO75" s="183"/>
      <c r="AP75" s="168"/>
      <c r="AQ75" s="168"/>
      <c r="AR75" s="182"/>
      <c r="AS75" s="183"/>
      <c r="AT75" s="183"/>
      <c r="AU75" s="183"/>
      <c r="AW75" s="51"/>
      <c r="AX75" s="51"/>
      <c r="AY75" s="51"/>
      <c r="AZ75" s="51"/>
    </row>
    <row r="76" spans="1:52" s="158" customFormat="1" ht="15" customHeight="1" x14ac:dyDescent="0.3">
      <c r="A76" s="19"/>
      <c r="B76" s="182"/>
      <c r="C76" s="183">
        <f t="shared" ref="C76:C139" si="8">C75+IntegrationStep</f>
        <v>6.4999999999999929</v>
      </c>
      <c r="D76" s="202">
        <f>15+[1]!STEPLOAD(5)</f>
        <v>20</v>
      </c>
      <c r="E76" s="183">
        <f t="shared" si="3"/>
        <v>41.493832898396128</v>
      </c>
      <c r="F76" s="183">
        <f t="shared" si="4"/>
        <v>0.5</v>
      </c>
      <c r="G76" s="183">
        <f>5</f>
        <v>5</v>
      </c>
      <c r="H76" s="183">
        <f>60</f>
        <v>60</v>
      </c>
      <c r="I76" s="183">
        <f t="shared" si="5"/>
        <v>0.9</v>
      </c>
      <c r="J76" s="183">
        <f>1</f>
        <v>1</v>
      </c>
      <c r="K76" s="183">
        <f t="shared" si="6"/>
        <v>4.1870000000000003</v>
      </c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68"/>
      <c r="AD76" s="19"/>
      <c r="AE76" s="184"/>
      <c r="AF76" s="183">
        <f t="shared" si="7"/>
        <v>0.43002917732064505</v>
      </c>
      <c r="AG76" s="183"/>
      <c r="AH76" s="183"/>
      <c r="AI76" s="183"/>
      <c r="AJ76" s="183"/>
      <c r="AK76" s="183"/>
      <c r="AL76" s="183"/>
      <c r="AM76" s="183"/>
      <c r="AN76" s="183"/>
      <c r="AO76" s="183"/>
      <c r="AP76" s="168"/>
      <c r="AQ76" s="168"/>
      <c r="AR76" s="182"/>
      <c r="AS76" s="183"/>
      <c r="AT76" s="183"/>
      <c r="AU76" s="183"/>
      <c r="AW76" s="51"/>
      <c r="AX76" s="51"/>
      <c r="AY76" s="51"/>
      <c r="AZ76" s="51"/>
    </row>
    <row r="77" spans="1:52" s="158" customFormat="1" ht="15" customHeight="1" x14ac:dyDescent="0.3">
      <c r="A77" s="19"/>
      <c r="B77" s="182"/>
      <c r="C77" s="183">
        <f t="shared" si="8"/>
        <v>6.5999999999999925</v>
      </c>
      <c r="D77" s="202">
        <f>15+[1]!STEPLOAD(5)</f>
        <v>20</v>
      </c>
      <c r="E77" s="183">
        <f t="shared" ref="E77:E140" si="9">E76+(C77-C76)*AF76</f>
        <v>41.536835816128196</v>
      </c>
      <c r="F77" s="183">
        <f t="shared" ref="F77:F140" si="10">0.5</f>
        <v>0.5</v>
      </c>
      <c r="G77" s="183">
        <f>5</f>
        <v>5</v>
      </c>
      <c r="H77" s="183">
        <f>60</f>
        <v>60</v>
      </c>
      <c r="I77" s="183">
        <f t="shared" ref="I77:I140" si="11">0.9</f>
        <v>0.9</v>
      </c>
      <c r="J77" s="183">
        <f>1</f>
        <v>1</v>
      </c>
      <c r="K77" s="183">
        <f t="shared" ref="K77:K140" si="12">4.187</f>
        <v>4.1870000000000003</v>
      </c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68"/>
      <c r="AD77" s="19"/>
      <c r="AE77" s="184"/>
      <c r="AF77" s="183">
        <f t="shared" ref="AF77:AF140" si="13">F77/G77*(D77-E77)+H77*I77/G77/J77/K77</f>
        <v>0.42572888554743837</v>
      </c>
      <c r="AG77" s="183"/>
      <c r="AH77" s="183"/>
      <c r="AI77" s="183"/>
      <c r="AJ77" s="183"/>
      <c r="AK77" s="183"/>
      <c r="AL77" s="183"/>
      <c r="AM77" s="183"/>
      <c r="AN77" s="183"/>
      <c r="AO77" s="183"/>
      <c r="AP77" s="168"/>
      <c r="AQ77" s="168"/>
      <c r="AR77" s="182"/>
      <c r="AS77" s="183"/>
      <c r="AT77" s="183"/>
      <c r="AU77" s="183"/>
      <c r="AW77" s="51"/>
      <c r="AX77" s="51"/>
      <c r="AY77" s="51"/>
      <c r="AZ77" s="51"/>
    </row>
    <row r="78" spans="1:52" s="158" customFormat="1" ht="15" customHeight="1" x14ac:dyDescent="0.3">
      <c r="A78" s="19"/>
      <c r="B78" s="182"/>
      <c r="C78" s="183">
        <f t="shared" si="8"/>
        <v>6.6999999999999922</v>
      </c>
      <c r="D78" s="202">
        <f>15+[1]!STEPLOAD(5)</f>
        <v>20</v>
      </c>
      <c r="E78" s="183">
        <f t="shared" si="9"/>
        <v>41.57940870468294</v>
      </c>
      <c r="F78" s="183">
        <f t="shared" si="10"/>
        <v>0.5</v>
      </c>
      <c r="G78" s="183">
        <f>5</f>
        <v>5</v>
      </c>
      <c r="H78" s="183">
        <f>60</f>
        <v>60</v>
      </c>
      <c r="I78" s="183">
        <f t="shared" si="11"/>
        <v>0.9</v>
      </c>
      <c r="J78" s="183">
        <f>1</f>
        <v>1</v>
      </c>
      <c r="K78" s="183">
        <f t="shared" si="12"/>
        <v>4.1870000000000003</v>
      </c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68"/>
      <c r="AD78" s="19"/>
      <c r="AE78" s="184"/>
      <c r="AF78" s="183">
        <f t="shared" si="13"/>
        <v>0.42147159669196377</v>
      </c>
      <c r="AG78" s="183"/>
      <c r="AH78" s="183"/>
      <c r="AI78" s="183"/>
      <c r="AJ78" s="183"/>
      <c r="AK78" s="183"/>
      <c r="AL78" s="183"/>
      <c r="AM78" s="183"/>
      <c r="AN78" s="183"/>
      <c r="AO78" s="183"/>
      <c r="AP78" s="168"/>
      <c r="AQ78" s="168"/>
      <c r="AR78" s="182"/>
      <c r="AS78" s="183"/>
      <c r="AT78" s="183"/>
      <c r="AU78" s="183"/>
      <c r="AW78" s="51"/>
      <c r="AX78" s="51"/>
      <c r="AY78" s="51"/>
      <c r="AZ78" s="51"/>
    </row>
    <row r="79" spans="1:52" s="158" customFormat="1" ht="15" customHeight="1" x14ac:dyDescent="0.3">
      <c r="A79" s="19"/>
      <c r="B79" s="182"/>
      <c r="C79" s="183">
        <f t="shared" si="8"/>
        <v>6.7999999999999918</v>
      </c>
      <c r="D79" s="202">
        <f>15+[1]!STEPLOAD(5)</f>
        <v>20</v>
      </c>
      <c r="E79" s="183">
        <f t="shared" si="9"/>
        <v>41.621555864352139</v>
      </c>
      <c r="F79" s="183">
        <f t="shared" si="10"/>
        <v>0.5</v>
      </c>
      <c r="G79" s="183">
        <f>5</f>
        <v>5</v>
      </c>
      <c r="H79" s="183">
        <f>60</f>
        <v>60</v>
      </c>
      <c r="I79" s="183">
        <f t="shared" si="11"/>
        <v>0.9</v>
      </c>
      <c r="J79" s="183">
        <f>1</f>
        <v>1</v>
      </c>
      <c r="K79" s="183">
        <f t="shared" si="12"/>
        <v>4.1870000000000003</v>
      </c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68"/>
      <c r="AD79" s="19"/>
      <c r="AE79" s="184"/>
      <c r="AF79" s="183">
        <f t="shared" si="13"/>
        <v>0.41725688072504408</v>
      </c>
      <c r="AG79" s="183"/>
      <c r="AH79" s="183"/>
      <c r="AI79" s="183"/>
      <c r="AJ79" s="183"/>
      <c r="AK79" s="183"/>
      <c r="AL79" s="183"/>
      <c r="AM79" s="183"/>
      <c r="AN79" s="183"/>
      <c r="AO79" s="183"/>
      <c r="AP79" s="168"/>
      <c r="AQ79" s="168"/>
      <c r="AR79" s="182"/>
      <c r="AS79" s="183"/>
      <c r="AT79" s="183"/>
      <c r="AU79" s="183"/>
      <c r="AW79" s="51"/>
      <c r="AX79" s="51"/>
      <c r="AY79" s="51"/>
      <c r="AZ79" s="51"/>
    </row>
    <row r="80" spans="1:52" s="158" customFormat="1" ht="15" customHeight="1" x14ac:dyDescent="0.3">
      <c r="A80" s="19"/>
      <c r="B80" s="182"/>
      <c r="C80" s="183">
        <f t="shared" si="8"/>
        <v>6.8999999999999915</v>
      </c>
      <c r="D80" s="202">
        <f>15+[1]!STEPLOAD(5)</f>
        <v>20</v>
      </c>
      <c r="E80" s="183">
        <f t="shared" si="9"/>
        <v>41.663281552424642</v>
      </c>
      <c r="F80" s="183">
        <f t="shared" si="10"/>
        <v>0.5</v>
      </c>
      <c r="G80" s="183">
        <f>5</f>
        <v>5</v>
      </c>
      <c r="H80" s="183">
        <f>60</f>
        <v>60</v>
      </c>
      <c r="I80" s="183">
        <f t="shared" si="11"/>
        <v>0.9</v>
      </c>
      <c r="J80" s="183">
        <f>1</f>
        <v>1</v>
      </c>
      <c r="K80" s="183">
        <f t="shared" si="12"/>
        <v>4.1870000000000003</v>
      </c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68"/>
      <c r="AD80" s="19"/>
      <c r="AE80" s="184"/>
      <c r="AF80" s="183">
        <f t="shared" si="13"/>
        <v>0.41308431191779382</v>
      </c>
      <c r="AG80" s="183"/>
      <c r="AH80" s="183"/>
      <c r="AI80" s="183"/>
      <c r="AJ80" s="183"/>
      <c r="AK80" s="183"/>
      <c r="AL80" s="183"/>
      <c r="AM80" s="183"/>
      <c r="AN80" s="183"/>
      <c r="AO80" s="183"/>
      <c r="AP80" s="168"/>
      <c r="AQ80" s="168"/>
      <c r="AR80" s="182"/>
      <c r="AS80" s="183"/>
      <c r="AT80" s="183"/>
      <c r="AU80" s="183"/>
      <c r="AW80" s="51"/>
      <c r="AX80" s="51"/>
      <c r="AY80" s="51"/>
      <c r="AZ80" s="51"/>
    </row>
    <row r="81" spans="1:52" s="158" customFormat="1" ht="15" customHeight="1" x14ac:dyDescent="0.3">
      <c r="A81" s="19"/>
      <c r="B81" s="182"/>
      <c r="C81" s="183">
        <f t="shared" si="8"/>
        <v>6.9999999999999911</v>
      </c>
      <c r="D81" s="202">
        <f>15+[1]!STEPLOAD(5)</f>
        <v>20</v>
      </c>
      <c r="E81" s="183">
        <f t="shared" si="9"/>
        <v>41.704589983616422</v>
      </c>
      <c r="F81" s="183">
        <f t="shared" si="10"/>
        <v>0.5</v>
      </c>
      <c r="G81" s="183">
        <f>5</f>
        <v>5</v>
      </c>
      <c r="H81" s="183">
        <f>60</f>
        <v>60</v>
      </c>
      <c r="I81" s="183">
        <f t="shared" si="11"/>
        <v>0.9</v>
      </c>
      <c r="J81" s="183">
        <f>1</f>
        <v>1</v>
      </c>
      <c r="K81" s="183">
        <f t="shared" si="12"/>
        <v>4.1870000000000003</v>
      </c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68"/>
      <c r="AD81" s="19"/>
      <c r="AE81" s="184"/>
      <c r="AF81" s="183">
        <f t="shared" si="13"/>
        <v>0.40895346879861583</v>
      </c>
      <c r="AG81" s="183"/>
      <c r="AH81" s="183"/>
      <c r="AI81" s="183"/>
      <c r="AJ81" s="183"/>
      <c r="AK81" s="183"/>
      <c r="AL81" s="183"/>
      <c r="AM81" s="183"/>
      <c r="AN81" s="183"/>
      <c r="AO81" s="183"/>
      <c r="AP81" s="168"/>
      <c r="AQ81" s="168"/>
      <c r="AR81" s="182"/>
      <c r="AS81" s="183"/>
      <c r="AT81" s="183"/>
      <c r="AU81" s="183"/>
      <c r="AW81" s="51"/>
      <c r="AX81" s="51"/>
      <c r="AY81" s="51"/>
      <c r="AZ81" s="51"/>
    </row>
    <row r="82" spans="1:52" s="158" customFormat="1" ht="15" customHeight="1" x14ac:dyDescent="0.3">
      <c r="A82" s="19"/>
      <c r="B82" s="182"/>
      <c r="C82" s="183">
        <f t="shared" si="8"/>
        <v>7.0999999999999908</v>
      </c>
      <c r="D82" s="202">
        <f>15+[1]!STEPLOAD(5)</f>
        <v>20</v>
      </c>
      <c r="E82" s="183">
        <f t="shared" si="9"/>
        <v>41.745485330496287</v>
      </c>
      <c r="F82" s="183">
        <f t="shared" si="10"/>
        <v>0.5</v>
      </c>
      <c r="G82" s="183">
        <f>5</f>
        <v>5</v>
      </c>
      <c r="H82" s="183">
        <f>60</f>
        <v>60</v>
      </c>
      <c r="I82" s="183">
        <f t="shared" si="11"/>
        <v>0.9</v>
      </c>
      <c r="J82" s="183">
        <f>1</f>
        <v>1</v>
      </c>
      <c r="K82" s="183">
        <f t="shared" si="12"/>
        <v>4.1870000000000003</v>
      </c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68"/>
      <c r="AD82" s="19"/>
      <c r="AE82" s="184"/>
      <c r="AF82" s="183">
        <f t="shared" si="13"/>
        <v>0.40486393411062949</v>
      </c>
      <c r="AG82" s="183"/>
      <c r="AH82" s="183"/>
      <c r="AI82" s="183"/>
      <c r="AJ82" s="183"/>
      <c r="AK82" s="183"/>
      <c r="AL82" s="183"/>
      <c r="AM82" s="183"/>
      <c r="AN82" s="183"/>
      <c r="AO82" s="183"/>
      <c r="AP82" s="168"/>
      <c r="AQ82" s="168"/>
      <c r="AR82" s="182"/>
      <c r="AS82" s="183"/>
      <c r="AT82" s="183"/>
      <c r="AU82" s="183"/>
      <c r="AW82" s="51"/>
      <c r="AX82" s="51"/>
      <c r="AY82" s="51"/>
      <c r="AZ82" s="51"/>
    </row>
    <row r="83" spans="1:52" s="158" customFormat="1" ht="15" customHeight="1" x14ac:dyDescent="0.3">
      <c r="A83" s="19"/>
      <c r="B83" s="182"/>
      <c r="C83" s="183">
        <f t="shared" si="8"/>
        <v>7.1999999999999904</v>
      </c>
      <c r="D83" s="202">
        <f>15+[1]!STEPLOAD(5)</f>
        <v>20</v>
      </c>
      <c r="E83" s="183">
        <f t="shared" si="9"/>
        <v>41.785971723907352</v>
      </c>
      <c r="F83" s="183">
        <f t="shared" si="10"/>
        <v>0.5</v>
      </c>
      <c r="G83" s="183">
        <f>5</f>
        <v>5</v>
      </c>
      <c r="H83" s="183">
        <f>60</f>
        <v>60</v>
      </c>
      <c r="I83" s="183">
        <f t="shared" si="11"/>
        <v>0.9</v>
      </c>
      <c r="J83" s="183">
        <f>1</f>
        <v>1</v>
      </c>
      <c r="K83" s="183">
        <f t="shared" si="12"/>
        <v>4.1870000000000003</v>
      </c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68"/>
      <c r="AD83" s="19"/>
      <c r="AE83" s="184"/>
      <c r="AF83" s="183">
        <f t="shared" si="13"/>
        <v>0.40081529476952271</v>
      </c>
      <c r="AG83" s="183"/>
      <c r="AH83" s="183"/>
      <c r="AI83" s="183"/>
      <c r="AJ83" s="183"/>
      <c r="AK83" s="183"/>
      <c r="AL83" s="183"/>
      <c r="AM83" s="183"/>
      <c r="AN83" s="183"/>
      <c r="AO83" s="183"/>
      <c r="AP83" s="168"/>
      <c r="AQ83" s="168"/>
      <c r="AR83" s="182"/>
      <c r="AS83" s="183"/>
      <c r="AT83" s="183"/>
      <c r="AU83" s="183"/>
      <c r="AW83" s="51"/>
      <c r="AX83" s="51"/>
      <c r="AY83" s="51"/>
      <c r="AZ83" s="51"/>
    </row>
    <row r="84" spans="1:52" s="158" customFormat="1" ht="15" customHeight="1" x14ac:dyDescent="0.3">
      <c r="A84" s="19"/>
      <c r="B84" s="182"/>
      <c r="C84" s="183">
        <f t="shared" si="8"/>
        <v>7.2999999999999901</v>
      </c>
      <c r="D84" s="202">
        <f>15+[1]!STEPLOAD(5)</f>
        <v>20</v>
      </c>
      <c r="E84" s="183">
        <f t="shared" si="9"/>
        <v>41.826053253384302</v>
      </c>
      <c r="F84" s="183">
        <f t="shared" si="10"/>
        <v>0.5</v>
      </c>
      <c r="G84" s="183">
        <f>5</f>
        <v>5</v>
      </c>
      <c r="H84" s="183">
        <f>60</f>
        <v>60</v>
      </c>
      <c r="I84" s="183">
        <f t="shared" si="11"/>
        <v>0.9</v>
      </c>
      <c r="J84" s="183">
        <f>1</f>
        <v>1</v>
      </c>
      <c r="K84" s="183">
        <f t="shared" si="12"/>
        <v>4.1870000000000003</v>
      </c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68"/>
      <c r="AD84" s="19"/>
      <c r="AE84" s="184"/>
      <c r="AF84" s="183">
        <f t="shared" si="13"/>
        <v>0.39680714182182797</v>
      </c>
      <c r="AG84" s="183"/>
      <c r="AH84" s="183"/>
      <c r="AI84" s="183"/>
      <c r="AJ84" s="183"/>
      <c r="AK84" s="183"/>
      <c r="AL84" s="183"/>
      <c r="AM84" s="183"/>
      <c r="AN84" s="183"/>
      <c r="AO84" s="183"/>
      <c r="AP84" s="168"/>
      <c r="AQ84" s="168"/>
      <c r="AR84" s="182"/>
      <c r="AS84" s="183"/>
      <c r="AT84" s="183"/>
      <c r="AU84" s="183"/>
      <c r="AW84" s="51"/>
      <c r="AX84" s="51"/>
      <c r="AY84" s="51"/>
      <c r="AZ84" s="51"/>
    </row>
    <row r="85" spans="1:52" s="158" customFormat="1" ht="15" customHeight="1" x14ac:dyDescent="0.3">
      <c r="A85" s="19"/>
      <c r="B85" s="182"/>
      <c r="C85" s="183">
        <f t="shared" si="8"/>
        <v>7.3999999999999897</v>
      </c>
      <c r="D85" s="202">
        <f>15+[1]!STEPLOAD(5)</f>
        <v>20</v>
      </c>
      <c r="E85" s="183">
        <f t="shared" si="9"/>
        <v>41.865733967566484</v>
      </c>
      <c r="F85" s="183">
        <f t="shared" si="10"/>
        <v>0.5</v>
      </c>
      <c r="G85" s="183">
        <f>5</f>
        <v>5</v>
      </c>
      <c r="H85" s="183">
        <f>60</f>
        <v>60</v>
      </c>
      <c r="I85" s="183">
        <f t="shared" si="11"/>
        <v>0.9</v>
      </c>
      <c r="J85" s="183">
        <f>1</f>
        <v>1</v>
      </c>
      <c r="K85" s="183">
        <f t="shared" si="12"/>
        <v>4.1870000000000003</v>
      </c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68"/>
      <c r="AD85" s="19"/>
      <c r="AE85" s="184"/>
      <c r="AF85" s="183">
        <f t="shared" si="13"/>
        <v>0.39283907040360955</v>
      </c>
      <c r="AG85" s="183"/>
      <c r="AH85" s="183"/>
      <c r="AI85" s="183"/>
      <c r="AJ85" s="183"/>
      <c r="AK85" s="183"/>
      <c r="AL85" s="183"/>
      <c r="AM85" s="183"/>
      <c r="AN85" s="183"/>
      <c r="AO85" s="183"/>
      <c r="AP85" s="168"/>
      <c r="AQ85" s="168"/>
      <c r="AR85" s="182"/>
      <c r="AS85" s="183"/>
      <c r="AT85" s="183"/>
      <c r="AU85" s="183"/>
      <c r="AW85" s="51"/>
      <c r="AX85" s="51"/>
      <c r="AY85" s="51"/>
      <c r="AZ85" s="51"/>
    </row>
    <row r="86" spans="1:52" s="158" customFormat="1" ht="15" customHeight="1" x14ac:dyDescent="0.3">
      <c r="A86" s="19"/>
      <c r="B86" s="182"/>
      <c r="C86" s="183">
        <f t="shared" si="8"/>
        <v>7.4999999999999893</v>
      </c>
      <c r="D86" s="202">
        <f>15+[1]!STEPLOAD(5)</f>
        <v>20</v>
      </c>
      <c r="E86" s="183">
        <f t="shared" si="9"/>
        <v>41.905017874606848</v>
      </c>
      <c r="F86" s="183">
        <f t="shared" si="10"/>
        <v>0.5</v>
      </c>
      <c r="G86" s="183">
        <f>5</f>
        <v>5</v>
      </c>
      <c r="H86" s="183">
        <f>60</f>
        <v>60</v>
      </c>
      <c r="I86" s="183">
        <f t="shared" si="11"/>
        <v>0.9</v>
      </c>
      <c r="J86" s="183">
        <f>1</f>
        <v>1</v>
      </c>
      <c r="K86" s="183">
        <f t="shared" si="12"/>
        <v>4.1870000000000003</v>
      </c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68"/>
      <c r="AD86" s="19"/>
      <c r="AE86" s="184"/>
      <c r="AF86" s="183">
        <f t="shared" si="13"/>
        <v>0.38891067969957316</v>
      </c>
      <c r="AG86" s="183"/>
      <c r="AH86" s="183"/>
      <c r="AI86" s="183"/>
      <c r="AJ86" s="183"/>
      <c r="AK86" s="183"/>
      <c r="AL86" s="183"/>
      <c r="AM86" s="183"/>
      <c r="AN86" s="183"/>
      <c r="AO86" s="183"/>
      <c r="AP86" s="168"/>
      <c r="AQ86" s="168"/>
      <c r="AR86" s="182"/>
      <c r="AS86" s="183"/>
      <c r="AT86" s="183"/>
      <c r="AU86" s="183"/>
      <c r="AW86" s="51"/>
      <c r="AX86" s="51"/>
      <c r="AY86" s="51"/>
      <c r="AZ86" s="51"/>
    </row>
    <row r="87" spans="1:52" s="158" customFormat="1" ht="15" customHeight="1" x14ac:dyDescent="0.3">
      <c r="A87" s="19"/>
      <c r="B87" s="182"/>
      <c r="C87" s="183">
        <f t="shared" si="8"/>
        <v>7.599999999999989</v>
      </c>
      <c r="D87" s="202">
        <f>15+[1]!STEPLOAD(5)</f>
        <v>20</v>
      </c>
      <c r="E87" s="183">
        <f t="shared" si="9"/>
        <v>41.943908942576805</v>
      </c>
      <c r="F87" s="183">
        <f t="shared" si="10"/>
        <v>0.5</v>
      </c>
      <c r="G87" s="183">
        <f>5</f>
        <v>5</v>
      </c>
      <c r="H87" s="183">
        <f>60</f>
        <v>60</v>
      </c>
      <c r="I87" s="183">
        <f t="shared" si="11"/>
        <v>0.9</v>
      </c>
      <c r="J87" s="183">
        <f>1</f>
        <v>1</v>
      </c>
      <c r="K87" s="183">
        <f t="shared" si="12"/>
        <v>4.1870000000000003</v>
      </c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68"/>
      <c r="AD87" s="19"/>
      <c r="AE87" s="184"/>
      <c r="AF87" s="183">
        <f t="shared" si="13"/>
        <v>0.38502157290257744</v>
      </c>
      <c r="AG87" s="183"/>
      <c r="AH87" s="183"/>
      <c r="AI87" s="183"/>
      <c r="AJ87" s="183"/>
      <c r="AK87" s="183"/>
      <c r="AL87" s="183"/>
      <c r="AM87" s="183"/>
      <c r="AN87" s="183"/>
      <c r="AO87" s="183"/>
      <c r="AP87" s="168"/>
      <c r="AQ87" s="168"/>
      <c r="AR87" s="182"/>
      <c r="AS87" s="183"/>
      <c r="AT87" s="183"/>
      <c r="AU87" s="183"/>
      <c r="AW87" s="51"/>
      <c r="AX87" s="51"/>
      <c r="AY87" s="51"/>
      <c r="AZ87" s="51"/>
    </row>
    <row r="88" spans="1:52" s="158" customFormat="1" ht="15" customHeight="1" x14ac:dyDescent="0.3">
      <c r="A88" s="19"/>
      <c r="B88" s="182"/>
      <c r="C88" s="183">
        <f t="shared" si="8"/>
        <v>7.6999999999999886</v>
      </c>
      <c r="D88" s="202">
        <f>15+[1]!STEPLOAD(5)</f>
        <v>20</v>
      </c>
      <c r="E88" s="183">
        <f t="shared" si="9"/>
        <v>41.982411099867065</v>
      </c>
      <c r="F88" s="183">
        <f t="shared" si="10"/>
        <v>0.5</v>
      </c>
      <c r="G88" s="183">
        <f>5</f>
        <v>5</v>
      </c>
      <c r="H88" s="183">
        <f>60</f>
        <v>60</v>
      </c>
      <c r="I88" s="183">
        <f t="shared" si="11"/>
        <v>0.9</v>
      </c>
      <c r="J88" s="183">
        <f>1</f>
        <v>1</v>
      </c>
      <c r="K88" s="183">
        <f t="shared" si="12"/>
        <v>4.1870000000000003</v>
      </c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68"/>
      <c r="AD88" s="19"/>
      <c r="AE88" s="184"/>
      <c r="AF88" s="183">
        <f t="shared" si="13"/>
        <v>0.38117135717355133</v>
      </c>
      <c r="AG88" s="183"/>
      <c r="AH88" s="183"/>
      <c r="AI88" s="183"/>
      <c r="AJ88" s="183"/>
      <c r="AK88" s="183"/>
      <c r="AL88" s="183"/>
      <c r="AM88" s="183"/>
      <c r="AN88" s="183"/>
      <c r="AO88" s="183"/>
      <c r="AP88" s="168"/>
      <c r="AQ88" s="168"/>
      <c r="AR88" s="182"/>
      <c r="AS88" s="183"/>
      <c r="AT88" s="183"/>
      <c r="AU88" s="183"/>
      <c r="AW88" s="51"/>
      <c r="AX88" s="51"/>
      <c r="AY88" s="51"/>
      <c r="AZ88" s="51"/>
    </row>
    <row r="89" spans="1:52" s="158" customFormat="1" ht="15" customHeight="1" x14ac:dyDescent="0.3">
      <c r="A89" s="19"/>
      <c r="B89" s="182"/>
      <c r="C89" s="183">
        <f t="shared" si="8"/>
        <v>7.7999999999999883</v>
      </c>
      <c r="D89" s="202">
        <f>15+[1]!STEPLOAD(5)</f>
        <v>20</v>
      </c>
      <c r="E89" s="183">
        <f t="shared" si="9"/>
        <v>42.020528235584422</v>
      </c>
      <c r="F89" s="183">
        <f t="shared" si="10"/>
        <v>0.5</v>
      </c>
      <c r="G89" s="183">
        <f>5</f>
        <v>5</v>
      </c>
      <c r="H89" s="183">
        <f>60</f>
        <v>60</v>
      </c>
      <c r="I89" s="183">
        <f t="shared" si="11"/>
        <v>0.9</v>
      </c>
      <c r="J89" s="183">
        <f>1</f>
        <v>1</v>
      </c>
      <c r="K89" s="183">
        <f t="shared" si="12"/>
        <v>4.1870000000000003</v>
      </c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68"/>
      <c r="AD89" s="19"/>
      <c r="AE89" s="184"/>
      <c r="AF89" s="183">
        <f t="shared" si="13"/>
        <v>0.37735964360181562</v>
      </c>
      <c r="AG89" s="183"/>
      <c r="AH89" s="183"/>
      <c r="AI89" s="183"/>
      <c r="AJ89" s="183"/>
      <c r="AK89" s="183"/>
      <c r="AL89" s="183"/>
      <c r="AM89" s="183"/>
      <c r="AN89" s="183"/>
      <c r="AO89" s="183"/>
      <c r="AP89" s="168"/>
      <c r="AQ89" s="168"/>
      <c r="AR89" s="182"/>
      <c r="AS89" s="183"/>
      <c r="AT89" s="183"/>
      <c r="AU89" s="183"/>
      <c r="AW89" s="51"/>
      <c r="AX89" s="51"/>
      <c r="AY89" s="51"/>
      <c r="AZ89" s="51"/>
    </row>
    <row r="90" spans="1:52" s="158" customFormat="1" ht="15" customHeight="1" x14ac:dyDescent="0.3">
      <c r="A90" s="19"/>
      <c r="B90" s="182"/>
      <c r="C90" s="183">
        <f t="shared" si="8"/>
        <v>7.8999999999999879</v>
      </c>
      <c r="D90" s="202">
        <f>15+[1]!STEPLOAD(5)</f>
        <v>20</v>
      </c>
      <c r="E90" s="183">
        <f t="shared" si="9"/>
        <v>42.058264199944603</v>
      </c>
      <c r="F90" s="183">
        <f t="shared" si="10"/>
        <v>0.5</v>
      </c>
      <c r="G90" s="183">
        <f>5</f>
        <v>5</v>
      </c>
      <c r="H90" s="183">
        <f>60</f>
        <v>60</v>
      </c>
      <c r="I90" s="183">
        <f t="shared" si="11"/>
        <v>0.9</v>
      </c>
      <c r="J90" s="183">
        <f>1</f>
        <v>1</v>
      </c>
      <c r="K90" s="183">
        <f t="shared" si="12"/>
        <v>4.1870000000000003</v>
      </c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68"/>
      <c r="AD90" s="19"/>
      <c r="AE90" s="184"/>
      <c r="AF90" s="183">
        <f t="shared" si="13"/>
        <v>0.37358604716579791</v>
      </c>
      <c r="AG90" s="183"/>
      <c r="AH90" s="183"/>
      <c r="AI90" s="183"/>
      <c r="AJ90" s="183"/>
      <c r="AK90" s="183"/>
      <c r="AL90" s="183"/>
      <c r="AM90" s="183"/>
      <c r="AN90" s="183"/>
      <c r="AO90" s="183"/>
      <c r="AP90" s="168"/>
      <c r="AQ90" s="168"/>
      <c r="AR90" s="182"/>
      <c r="AS90" s="183"/>
      <c r="AT90" s="183"/>
      <c r="AU90" s="183"/>
      <c r="AW90" s="51"/>
      <c r="AX90" s="51"/>
      <c r="AY90" s="51"/>
      <c r="AZ90" s="51"/>
    </row>
    <row r="91" spans="1:52" s="158" customFormat="1" ht="15" customHeight="1" x14ac:dyDescent="0.3">
      <c r="A91" s="19"/>
      <c r="B91" s="182"/>
      <c r="C91" s="183">
        <f t="shared" si="8"/>
        <v>7.9999999999999876</v>
      </c>
      <c r="D91" s="202">
        <f>15+[1]!STEPLOAD(5)</f>
        <v>20</v>
      </c>
      <c r="E91" s="183">
        <f t="shared" si="9"/>
        <v>42.095622804661183</v>
      </c>
      <c r="F91" s="183">
        <f t="shared" si="10"/>
        <v>0.5</v>
      </c>
      <c r="G91" s="183">
        <f>5</f>
        <v>5</v>
      </c>
      <c r="H91" s="183">
        <f>60</f>
        <v>60</v>
      </c>
      <c r="I91" s="183">
        <f t="shared" si="11"/>
        <v>0.9</v>
      </c>
      <c r="J91" s="183">
        <f>1</f>
        <v>1</v>
      </c>
      <c r="K91" s="183">
        <f t="shared" si="12"/>
        <v>4.1870000000000003</v>
      </c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68"/>
      <c r="AD91" s="19"/>
      <c r="AE91" s="184"/>
      <c r="AF91" s="183">
        <f t="shared" si="13"/>
        <v>0.36985018669413972</v>
      </c>
      <c r="AG91" s="183"/>
      <c r="AH91" s="183"/>
      <c r="AI91" s="183"/>
      <c r="AJ91" s="183"/>
      <c r="AK91" s="183"/>
      <c r="AL91" s="183"/>
      <c r="AM91" s="183"/>
      <c r="AN91" s="183"/>
      <c r="AO91" s="183"/>
      <c r="AP91" s="168"/>
      <c r="AQ91" s="168"/>
      <c r="AR91" s="182"/>
      <c r="AS91" s="183"/>
      <c r="AT91" s="183"/>
      <c r="AU91" s="183"/>
      <c r="AW91" s="51"/>
      <c r="AX91" s="51"/>
      <c r="AY91" s="51"/>
      <c r="AZ91" s="51"/>
    </row>
    <row r="92" spans="1:52" s="158" customFormat="1" ht="15" customHeight="1" x14ac:dyDescent="0.3">
      <c r="A92" s="19"/>
      <c r="B92" s="182"/>
      <c r="C92" s="183">
        <f t="shared" si="8"/>
        <v>8.0999999999999872</v>
      </c>
      <c r="D92" s="202">
        <f>15+[1]!STEPLOAD(5)</f>
        <v>20</v>
      </c>
      <c r="E92" s="183">
        <f t="shared" si="9"/>
        <v>42.132607823330595</v>
      </c>
      <c r="F92" s="183">
        <f t="shared" si="10"/>
        <v>0.5</v>
      </c>
      <c r="G92" s="183">
        <f>5</f>
        <v>5</v>
      </c>
      <c r="H92" s="183">
        <f>60</f>
        <v>60</v>
      </c>
      <c r="I92" s="183">
        <f t="shared" si="11"/>
        <v>0.9</v>
      </c>
      <c r="J92" s="183">
        <f>1</f>
        <v>1</v>
      </c>
      <c r="K92" s="183">
        <f t="shared" si="12"/>
        <v>4.1870000000000003</v>
      </c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68"/>
      <c r="AD92" s="19"/>
      <c r="AE92" s="184"/>
      <c r="AF92" s="183">
        <f t="shared" si="13"/>
        <v>0.3661516848271984</v>
      </c>
      <c r="AG92" s="183"/>
      <c r="AH92" s="183"/>
      <c r="AI92" s="183"/>
      <c r="AJ92" s="183"/>
      <c r="AK92" s="183"/>
      <c r="AL92" s="183"/>
      <c r="AM92" s="183"/>
      <c r="AN92" s="183"/>
      <c r="AO92" s="183"/>
      <c r="AP92" s="168"/>
      <c r="AQ92" s="168"/>
      <c r="AR92" s="182"/>
      <c r="AS92" s="183"/>
      <c r="AT92" s="183"/>
      <c r="AU92" s="183"/>
      <c r="AW92" s="51"/>
      <c r="AX92" s="51"/>
      <c r="AY92" s="51"/>
      <c r="AZ92" s="51"/>
    </row>
    <row r="93" spans="1:52" s="158" customFormat="1" ht="15" customHeight="1" x14ac:dyDescent="0.3">
      <c r="A93" s="19"/>
      <c r="B93" s="182"/>
      <c r="C93" s="183">
        <f t="shared" si="8"/>
        <v>8.1999999999999869</v>
      </c>
      <c r="D93" s="202">
        <f>15+[1]!STEPLOAD(5)</f>
        <v>20</v>
      </c>
      <c r="E93" s="183">
        <f t="shared" si="9"/>
        <v>42.169222991813314</v>
      </c>
      <c r="F93" s="183">
        <f t="shared" si="10"/>
        <v>0.5</v>
      </c>
      <c r="G93" s="183">
        <f>5</f>
        <v>5</v>
      </c>
      <c r="H93" s="183">
        <f>60</f>
        <v>60</v>
      </c>
      <c r="I93" s="183">
        <f t="shared" si="11"/>
        <v>0.9</v>
      </c>
      <c r="J93" s="183">
        <f>1</f>
        <v>1</v>
      </c>
      <c r="K93" s="183">
        <f t="shared" si="12"/>
        <v>4.1870000000000003</v>
      </c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68"/>
      <c r="AD93" s="19"/>
      <c r="AE93" s="184"/>
      <c r="AF93" s="183">
        <f t="shared" si="13"/>
        <v>0.36249016797892653</v>
      </c>
      <c r="AG93" s="183"/>
      <c r="AH93" s="183"/>
      <c r="AI93" s="183"/>
      <c r="AJ93" s="183"/>
      <c r="AK93" s="183"/>
      <c r="AL93" s="183"/>
      <c r="AM93" s="183"/>
      <c r="AN93" s="183"/>
      <c r="AO93" s="183"/>
      <c r="AP93" s="168"/>
      <c r="AQ93" s="168"/>
      <c r="AR93" s="182"/>
      <c r="AS93" s="183"/>
      <c r="AT93" s="183"/>
      <c r="AU93" s="183"/>
      <c r="AW93" s="51"/>
      <c r="AX93" s="51"/>
      <c r="AY93" s="51"/>
      <c r="AZ93" s="51"/>
    </row>
    <row r="94" spans="1:52" s="158" customFormat="1" ht="15" customHeight="1" x14ac:dyDescent="0.3">
      <c r="A94" s="19"/>
      <c r="B94" s="182"/>
      <c r="C94" s="183">
        <f t="shared" si="8"/>
        <v>8.2999999999999865</v>
      </c>
      <c r="D94" s="202">
        <f>15+[1]!STEPLOAD(5)</f>
        <v>20</v>
      </c>
      <c r="E94" s="183">
        <f t="shared" si="9"/>
        <v>42.205472008611203</v>
      </c>
      <c r="F94" s="183">
        <f t="shared" si="10"/>
        <v>0.5</v>
      </c>
      <c r="G94" s="183">
        <f>5</f>
        <v>5</v>
      </c>
      <c r="H94" s="183">
        <f>60</f>
        <v>60</v>
      </c>
      <c r="I94" s="183">
        <f t="shared" si="11"/>
        <v>0.9</v>
      </c>
      <c r="J94" s="183">
        <f>1</f>
        <v>1</v>
      </c>
      <c r="K94" s="183">
        <f t="shared" si="12"/>
        <v>4.1870000000000003</v>
      </c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68"/>
      <c r="AD94" s="19"/>
      <c r="AE94" s="184"/>
      <c r="AF94" s="183">
        <f t="shared" si="13"/>
        <v>0.35886526629913762</v>
      </c>
      <c r="AG94" s="183"/>
      <c r="AH94" s="183"/>
      <c r="AI94" s="183"/>
      <c r="AJ94" s="183"/>
      <c r="AK94" s="183"/>
      <c r="AL94" s="183"/>
      <c r="AM94" s="183"/>
      <c r="AN94" s="183"/>
      <c r="AO94" s="183"/>
      <c r="AP94" s="168"/>
      <c r="AQ94" s="168"/>
      <c r="AR94" s="182"/>
      <c r="AS94" s="183"/>
      <c r="AT94" s="183"/>
      <c r="AU94" s="183"/>
      <c r="AW94" s="51"/>
      <c r="AX94" s="51"/>
      <c r="AY94" s="51"/>
      <c r="AZ94" s="51"/>
    </row>
    <row r="95" spans="1:52" s="158" customFormat="1" ht="15" customHeight="1" x14ac:dyDescent="0.3">
      <c r="A95" s="19"/>
      <c r="B95" s="182"/>
      <c r="C95" s="183">
        <f t="shared" si="8"/>
        <v>8.3999999999999861</v>
      </c>
      <c r="D95" s="202">
        <f>15+[1]!STEPLOAD(5)</f>
        <v>20</v>
      </c>
      <c r="E95" s="183">
        <f t="shared" si="9"/>
        <v>42.241358535241119</v>
      </c>
      <c r="F95" s="183">
        <f t="shared" si="10"/>
        <v>0.5</v>
      </c>
      <c r="G95" s="183">
        <f>5</f>
        <v>5</v>
      </c>
      <c r="H95" s="183">
        <f>60</f>
        <v>60</v>
      </c>
      <c r="I95" s="183">
        <f t="shared" si="11"/>
        <v>0.9</v>
      </c>
      <c r="J95" s="183">
        <f>1</f>
        <v>1</v>
      </c>
      <c r="K95" s="183">
        <f t="shared" si="12"/>
        <v>4.1870000000000003</v>
      </c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68"/>
      <c r="AD95" s="19"/>
      <c r="AE95" s="184"/>
      <c r="AF95" s="183">
        <f t="shared" si="13"/>
        <v>0.35527661363614627</v>
      </c>
      <c r="AG95" s="183"/>
      <c r="AH95" s="183"/>
      <c r="AI95" s="183"/>
      <c r="AJ95" s="183"/>
      <c r="AK95" s="183"/>
      <c r="AL95" s="183"/>
      <c r="AM95" s="183"/>
      <c r="AN95" s="183"/>
      <c r="AO95" s="183"/>
      <c r="AP95" s="168"/>
      <c r="AQ95" s="168"/>
      <c r="AR95" s="182"/>
      <c r="AS95" s="183"/>
      <c r="AT95" s="183"/>
      <c r="AU95" s="183"/>
      <c r="AW95" s="51"/>
      <c r="AX95" s="51"/>
      <c r="AY95" s="51"/>
      <c r="AZ95" s="51"/>
    </row>
    <row r="96" spans="1:52" s="158" customFormat="1" ht="15" customHeight="1" x14ac:dyDescent="0.3">
      <c r="A96" s="19"/>
      <c r="B96" s="182"/>
      <c r="C96" s="183">
        <f t="shared" si="8"/>
        <v>8.4999999999999858</v>
      </c>
      <c r="D96" s="202">
        <f>15+[1]!STEPLOAD(5)</f>
        <v>20</v>
      </c>
      <c r="E96" s="183">
        <f t="shared" si="9"/>
        <v>42.276886196604735</v>
      </c>
      <c r="F96" s="183">
        <f t="shared" si="10"/>
        <v>0.5</v>
      </c>
      <c r="G96" s="183">
        <f>5</f>
        <v>5</v>
      </c>
      <c r="H96" s="183">
        <f>60</f>
        <v>60</v>
      </c>
      <c r="I96" s="183">
        <f t="shared" si="11"/>
        <v>0.9</v>
      </c>
      <c r="J96" s="183">
        <f>1</f>
        <v>1</v>
      </c>
      <c r="K96" s="183">
        <f t="shared" si="12"/>
        <v>4.1870000000000003</v>
      </c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68"/>
      <c r="AD96" s="19"/>
      <c r="AE96" s="184"/>
      <c r="AF96" s="183">
        <f t="shared" si="13"/>
        <v>0.35172384749978436</v>
      </c>
      <c r="AG96" s="183"/>
      <c r="AH96" s="183"/>
      <c r="AI96" s="183"/>
      <c r="AJ96" s="183"/>
      <c r="AK96" s="183"/>
      <c r="AL96" s="183"/>
      <c r="AM96" s="183"/>
      <c r="AN96" s="183"/>
      <c r="AO96" s="183"/>
      <c r="AP96" s="168"/>
      <c r="AQ96" s="168"/>
      <c r="AR96" s="182"/>
      <c r="AS96" s="183"/>
      <c r="AT96" s="183"/>
      <c r="AU96" s="183"/>
      <c r="AW96" s="51"/>
      <c r="AX96" s="51"/>
      <c r="AY96" s="51"/>
      <c r="AZ96" s="51"/>
    </row>
    <row r="97" spans="1:52" s="158" customFormat="1" ht="15" customHeight="1" x14ac:dyDescent="0.3">
      <c r="A97" s="19"/>
      <c r="B97" s="182"/>
      <c r="C97" s="183">
        <f t="shared" si="8"/>
        <v>8.5999999999999854</v>
      </c>
      <c r="D97" s="202">
        <f>15+[1]!STEPLOAD(5)</f>
        <v>20</v>
      </c>
      <c r="E97" s="183">
        <f t="shared" si="9"/>
        <v>42.312058581354712</v>
      </c>
      <c r="F97" s="183">
        <f t="shared" si="10"/>
        <v>0.5</v>
      </c>
      <c r="G97" s="183">
        <f>5</f>
        <v>5</v>
      </c>
      <c r="H97" s="183">
        <f>60</f>
        <v>60</v>
      </c>
      <c r="I97" s="183">
        <f t="shared" si="11"/>
        <v>0.9</v>
      </c>
      <c r="J97" s="183">
        <f>1</f>
        <v>1</v>
      </c>
      <c r="K97" s="183">
        <f t="shared" si="12"/>
        <v>4.1870000000000003</v>
      </c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68"/>
      <c r="AD97" s="19"/>
      <c r="AE97" s="184"/>
      <c r="AF97" s="183">
        <f t="shared" si="13"/>
        <v>0.34820660902478684</v>
      </c>
      <c r="AG97" s="183"/>
      <c r="AH97" s="183"/>
      <c r="AI97" s="183"/>
      <c r="AJ97" s="183"/>
      <c r="AK97" s="183"/>
      <c r="AL97" s="183"/>
      <c r="AM97" s="183"/>
      <c r="AN97" s="183"/>
      <c r="AO97" s="183"/>
      <c r="AP97" s="168"/>
      <c r="AQ97" s="168"/>
      <c r="AR97" s="182"/>
      <c r="AS97" s="183"/>
      <c r="AT97" s="183"/>
      <c r="AU97" s="183"/>
      <c r="AW97" s="51"/>
      <c r="AX97" s="51"/>
      <c r="AY97" s="51"/>
      <c r="AZ97" s="51"/>
    </row>
    <row r="98" spans="1:52" s="158" customFormat="1" ht="15" customHeight="1" x14ac:dyDescent="0.3">
      <c r="A98" s="19"/>
      <c r="B98" s="182"/>
      <c r="C98" s="183">
        <f t="shared" si="8"/>
        <v>8.6999999999999851</v>
      </c>
      <c r="D98" s="202">
        <f>15+[1]!STEPLOAD(5)</f>
        <v>20</v>
      </c>
      <c r="E98" s="183">
        <f t="shared" si="9"/>
        <v>42.346879242257188</v>
      </c>
      <c r="F98" s="183">
        <f t="shared" si="10"/>
        <v>0.5</v>
      </c>
      <c r="G98" s="183">
        <f>5</f>
        <v>5</v>
      </c>
      <c r="H98" s="183">
        <f>60</f>
        <v>60</v>
      </c>
      <c r="I98" s="183">
        <f t="shared" si="11"/>
        <v>0.9</v>
      </c>
      <c r="J98" s="183">
        <f>1</f>
        <v>1</v>
      </c>
      <c r="K98" s="183">
        <f t="shared" si="12"/>
        <v>4.1870000000000003</v>
      </c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68"/>
      <c r="AD98" s="19"/>
      <c r="AE98" s="184"/>
      <c r="AF98" s="183">
        <f t="shared" si="13"/>
        <v>0.34472454293453936</v>
      </c>
      <c r="AG98" s="183"/>
      <c r="AH98" s="183"/>
      <c r="AI98" s="183"/>
      <c r="AJ98" s="183"/>
      <c r="AK98" s="183"/>
      <c r="AL98" s="183"/>
      <c r="AM98" s="183"/>
      <c r="AN98" s="183"/>
      <c r="AO98" s="183"/>
      <c r="AP98" s="168"/>
      <c r="AQ98" s="168"/>
      <c r="AR98" s="182"/>
      <c r="AS98" s="183"/>
      <c r="AT98" s="183"/>
      <c r="AU98" s="183"/>
      <c r="AW98" s="51"/>
      <c r="AX98" s="51"/>
      <c r="AY98" s="51"/>
      <c r="AZ98" s="51"/>
    </row>
    <row r="99" spans="1:52" s="158" customFormat="1" ht="15" customHeight="1" x14ac:dyDescent="0.3">
      <c r="A99" s="19"/>
      <c r="B99" s="182"/>
      <c r="C99" s="183">
        <f t="shared" si="8"/>
        <v>8.7999999999999847</v>
      </c>
      <c r="D99" s="202">
        <f>15+[1]!STEPLOAD(5)</f>
        <v>20</v>
      </c>
      <c r="E99" s="183">
        <f t="shared" si="9"/>
        <v>42.381351696550645</v>
      </c>
      <c r="F99" s="183">
        <f t="shared" si="10"/>
        <v>0.5</v>
      </c>
      <c r="G99" s="183">
        <f>5</f>
        <v>5</v>
      </c>
      <c r="H99" s="183">
        <f>60</f>
        <v>60</v>
      </c>
      <c r="I99" s="183">
        <f t="shared" si="11"/>
        <v>0.9</v>
      </c>
      <c r="J99" s="183">
        <f>1</f>
        <v>1</v>
      </c>
      <c r="K99" s="183">
        <f t="shared" si="12"/>
        <v>4.1870000000000003</v>
      </c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68"/>
      <c r="AD99" s="19"/>
      <c r="AE99" s="184"/>
      <c r="AF99" s="183">
        <f t="shared" si="13"/>
        <v>0.34127729750519364</v>
      </c>
      <c r="AG99" s="183"/>
      <c r="AH99" s="183"/>
      <c r="AI99" s="183"/>
      <c r="AJ99" s="183"/>
      <c r="AK99" s="183"/>
      <c r="AL99" s="183"/>
      <c r="AM99" s="183"/>
      <c r="AN99" s="183"/>
      <c r="AO99" s="183"/>
      <c r="AP99" s="168"/>
      <c r="AQ99" s="168"/>
      <c r="AR99" s="182"/>
      <c r="AS99" s="183"/>
      <c r="AT99" s="183"/>
      <c r="AU99" s="183"/>
      <c r="AW99" s="51"/>
      <c r="AX99" s="51"/>
      <c r="AY99" s="51"/>
      <c r="AZ99" s="51"/>
    </row>
    <row r="100" spans="1:52" s="158" customFormat="1" ht="15" customHeight="1" x14ac:dyDescent="0.3">
      <c r="A100" s="19"/>
      <c r="B100" s="182"/>
      <c r="C100" s="183">
        <f t="shared" si="8"/>
        <v>8.8999999999999844</v>
      </c>
      <c r="D100" s="202">
        <f>15+[1]!STEPLOAD(5)</f>
        <v>20</v>
      </c>
      <c r="E100" s="183">
        <f t="shared" si="9"/>
        <v>42.415479426301161</v>
      </c>
      <c r="F100" s="183">
        <f t="shared" si="10"/>
        <v>0.5</v>
      </c>
      <c r="G100" s="183">
        <f>5</f>
        <v>5</v>
      </c>
      <c r="H100" s="183">
        <f>60</f>
        <v>60</v>
      </c>
      <c r="I100" s="183">
        <f t="shared" si="11"/>
        <v>0.9</v>
      </c>
      <c r="J100" s="183">
        <f>1</f>
        <v>1</v>
      </c>
      <c r="K100" s="183">
        <f t="shared" si="12"/>
        <v>4.1870000000000003</v>
      </c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68"/>
      <c r="AD100" s="19"/>
      <c r="AE100" s="184"/>
      <c r="AF100" s="183">
        <f t="shared" si="13"/>
        <v>0.33786452453014171</v>
      </c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68"/>
      <c r="AQ100" s="168"/>
      <c r="AR100" s="182"/>
      <c r="AS100" s="183"/>
      <c r="AT100" s="183"/>
      <c r="AU100" s="183"/>
      <c r="AW100" s="51"/>
      <c r="AX100" s="51"/>
      <c r="AY100" s="51"/>
      <c r="AZ100" s="51"/>
    </row>
    <row r="101" spans="1:52" s="158" customFormat="1" ht="15" customHeight="1" x14ac:dyDescent="0.3">
      <c r="A101" s="19"/>
      <c r="B101" s="182"/>
      <c r="C101" s="183">
        <f t="shared" si="8"/>
        <v>8.999999999999984</v>
      </c>
      <c r="D101" s="202">
        <f>15+[1]!STEPLOAD(5)</f>
        <v>20</v>
      </c>
      <c r="E101" s="183">
        <f t="shared" si="9"/>
        <v>42.449265878754176</v>
      </c>
      <c r="F101" s="183">
        <f t="shared" si="10"/>
        <v>0.5</v>
      </c>
      <c r="G101" s="183">
        <f>5</f>
        <v>5</v>
      </c>
      <c r="H101" s="183">
        <f>60</f>
        <v>60</v>
      </c>
      <c r="I101" s="183">
        <f t="shared" si="11"/>
        <v>0.9</v>
      </c>
      <c r="J101" s="183">
        <f>1</f>
        <v>1</v>
      </c>
      <c r="K101" s="183">
        <f t="shared" si="12"/>
        <v>4.1870000000000003</v>
      </c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68"/>
      <c r="AD101" s="19"/>
      <c r="AE101" s="184"/>
      <c r="AF101" s="183">
        <f t="shared" si="13"/>
        <v>0.33448587928484041</v>
      </c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68"/>
      <c r="AQ101" s="168"/>
      <c r="AR101" s="182"/>
      <c r="AS101" s="183"/>
      <c r="AT101" s="183"/>
      <c r="AU101" s="183"/>
      <c r="AW101" s="51"/>
      <c r="AX101" s="51"/>
      <c r="AY101" s="51"/>
      <c r="AZ101" s="51"/>
    </row>
    <row r="102" spans="1:52" s="158" customFormat="1" ht="15" customHeight="1" x14ac:dyDescent="0.3">
      <c r="A102" s="19"/>
      <c r="B102" s="182"/>
      <c r="C102" s="183">
        <f t="shared" si="8"/>
        <v>9.0999999999999837</v>
      </c>
      <c r="D102" s="202">
        <f>15+[1]!STEPLOAD(5)</f>
        <v>20</v>
      </c>
      <c r="E102" s="183">
        <f t="shared" si="9"/>
        <v>42.482714466682658</v>
      </c>
      <c r="F102" s="183">
        <f t="shared" si="10"/>
        <v>0.5</v>
      </c>
      <c r="G102" s="183">
        <f>5</f>
        <v>5</v>
      </c>
      <c r="H102" s="183">
        <f>60</f>
        <v>60</v>
      </c>
      <c r="I102" s="183">
        <f t="shared" si="11"/>
        <v>0.9</v>
      </c>
      <c r="J102" s="183">
        <f>1</f>
        <v>1</v>
      </c>
      <c r="K102" s="183">
        <f t="shared" si="12"/>
        <v>4.1870000000000003</v>
      </c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68"/>
      <c r="AD102" s="19"/>
      <c r="AE102" s="184"/>
      <c r="AF102" s="183">
        <f t="shared" si="13"/>
        <v>0.33114102049199223</v>
      </c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68"/>
      <c r="AQ102" s="168"/>
      <c r="AR102" s="182"/>
      <c r="AS102" s="183"/>
      <c r="AT102" s="183"/>
      <c r="AU102" s="183"/>
      <c r="AW102" s="51"/>
      <c r="AX102" s="51"/>
      <c r="AY102" s="51"/>
      <c r="AZ102" s="51"/>
    </row>
    <row r="103" spans="1:52" s="158" customFormat="1" ht="15" customHeight="1" x14ac:dyDescent="0.3">
      <c r="A103" s="19"/>
      <c r="B103" s="182"/>
      <c r="C103" s="183">
        <f t="shared" si="8"/>
        <v>9.1999999999999833</v>
      </c>
      <c r="D103" s="202">
        <f>15+[1]!STEPLOAD(5)</f>
        <v>20</v>
      </c>
      <c r="E103" s="183">
        <f t="shared" si="9"/>
        <v>42.515828568731855</v>
      </c>
      <c r="F103" s="183">
        <f t="shared" si="10"/>
        <v>0.5</v>
      </c>
      <c r="G103" s="183">
        <f>5</f>
        <v>5</v>
      </c>
      <c r="H103" s="183">
        <f>60</f>
        <v>60</v>
      </c>
      <c r="I103" s="183">
        <f t="shared" si="11"/>
        <v>0.9</v>
      </c>
      <c r="J103" s="183">
        <f>1</f>
        <v>1</v>
      </c>
      <c r="K103" s="183">
        <f t="shared" si="12"/>
        <v>4.1870000000000003</v>
      </c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68"/>
      <c r="AD103" s="19"/>
      <c r="AE103" s="184"/>
      <c r="AF103" s="183">
        <f t="shared" si="13"/>
        <v>0.32782961028707236</v>
      </c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68"/>
      <c r="AQ103" s="168"/>
      <c r="AR103" s="182"/>
      <c r="AS103" s="183"/>
      <c r="AT103" s="183"/>
      <c r="AU103" s="183"/>
      <c r="AW103" s="51"/>
      <c r="AX103" s="51"/>
      <c r="AY103" s="51"/>
      <c r="AZ103" s="51"/>
    </row>
    <row r="104" spans="1:52" s="158" customFormat="1" ht="15" customHeight="1" x14ac:dyDescent="0.3">
      <c r="A104" s="19"/>
      <c r="B104" s="182"/>
      <c r="C104" s="183">
        <f t="shared" si="8"/>
        <v>9.2999999999999829</v>
      </c>
      <c r="D104" s="202">
        <f>15+[1]!STEPLOAD(5)</f>
        <v>20</v>
      </c>
      <c r="E104" s="183">
        <f t="shared" si="9"/>
        <v>42.548611529760564</v>
      </c>
      <c r="F104" s="183">
        <f t="shared" si="10"/>
        <v>0.5</v>
      </c>
      <c r="G104" s="183">
        <f>5</f>
        <v>5</v>
      </c>
      <c r="H104" s="183">
        <f>60</f>
        <v>60</v>
      </c>
      <c r="I104" s="183">
        <f t="shared" si="11"/>
        <v>0.9</v>
      </c>
      <c r="J104" s="183">
        <f>1</f>
        <v>1</v>
      </c>
      <c r="K104" s="183">
        <f t="shared" si="12"/>
        <v>4.1870000000000003</v>
      </c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68"/>
      <c r="AD104" s="19"/>
      <c r="AE104" s="184"/>
      <c r="AF104" s="183">
        <f t="shared" si="13"/>
        <v>0.3245513141842018</v>
      </c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68"/>
      <c r="AQ104" s="168"/>
      <c r="AR104" s="182"/>
      <c r="AS104" s="183"/>
      <c r="AT104" s="183"/>
      <c r="AU104" s="183"/>
      <c r="AW104" s="51"/>
      <c r="AX104" s="51"/>
      <c r="AY104" s="51"/>
      <c r="AZ104" s="51"/>
    </row>
    <row r="105" spans="1:52" s="158" customFormat="1" ht="15" customHeight="1" x14ac:dyDescent="0.3">
      <c r="A105" s="19"/>
      <c r="B105" s="182"/>
      <c r="C105" s="183">
        <f t="shared" si="8"/>
        <v>9.3999999999999826</v>
      </c>
      <c r="D105" s="202">
        <f>15+[1]!STEPLOAD(5)</f>
        <v>20</v>
      </c>
      <c r="E105" s="183">
        <f t="shared" si="9"/>
        <v>42.581066661178987</v>
      </c>
      <c r="F105" s="183">
        <f t="shared" si="10"/>
        <v>0.5</v>
      </c>
      <c r="G105" s="183">
        <f>5</f>
        <v>5</v>
      </c>
      <c r="H105" s="183">
        <f>60</f>
        <v>60</v>
      </c>
      <c r="I105" s="183">
        <f t="shared" si="11"/>
        <v>0.9</v>
      </c>
      <c r="J105" s="183">
        <f>1</f>
        <v>1</v>
      </c>
      <c r="K105" s="183">
        <f t="shared" si="12"/>
        <v>4.1870000000000003</v>
      </c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68"/>
      <c r="AD105" s="19"/>
      <c r="AE105" s="184"/>
      <c r="AF105" s="183">
        <f t="shared" si="13"/>
        <v>0.32130580104235928</v>
      </c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68"/>
      <c r="AQ105" s="168"/>
      <c r="AR105" s="182"/>
      <c r="AS105" s="183"/>
      <c r="AT105" s="183"/>
      <c r="AU105" s="183"/>
      <c r="AW105" s="51"/>
      <c r="AX105" s="51"/>
      <c r="AY105" s="51"/>
      <c r="AZ105" s="51"/>
    </row>
    <row r="106" spans="1:52" s="158" customFormat="1" ht="15" customHeight="1" x14ac:dyDescent="0.3">
      <c r="A106" s="19"/>
      <c r="B106" s="182"/>
      <c r="C106" s="183">
        <f t="shared" si="8"/>
        <v>9.4999999999999822</v>
      </c>
      <c r="D106" s="202">
        <f>15+[1]!STEPLOAD(5)</f>
        <v>20</v>
      </c>
      <c r="E106" s="183">
        <f t="shared" si="9"/>
        <v>42.613197241283224</v>
      </c>
      <c r="F106" s="183">
        <f t="shared" si="10"/>
        <v>0.5</v>
      </c>
      <c r="G106" s="183">
        <f>5</f>
        <v>5</v>
      </c>
      <c r="H106" s="183">
        <f>60</f>
        <v>60</v>
      </c>
      <c r="I106" s="183">
        <f t="shared" si="11"/>
        <v>0.9</v>
      </c>
      <c r="J106" s="183">
        <f>1</f>
        <v>1</v>
      </c>
      <c r="K106" s="183">
        <f t="shared" si="12"/>
        <v>4.1870000000000003</v>
      </c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68"/>
      <c r="AD106" s="19"/>
      <c r="AE106" s="184"/>
      <c r="AF106" s="183">
        <f t="shared" si="13"/>
        <v>0.31809274303193558</v>
      </c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68"/>
      <c r="AQ106" s="168"/>
      <c r="AR106" s="182"/>
      <c r="AS106" s="183"/>
      <c r="AT106" s="183"/>
      <c r="AU106" s="183"/>
      <c r="AW106" s="51"/>
      <c r="AX106" s="51"/>
      <c r="AY106" s="51"/>
      <c r="AZ106" s="51"/>
    </row>
    <row r="107" spans="1:52" s="158" customFormat="1" ht="15" customHeight="1" x14ac:dyDescent="0.3">
      <c r="A107" s="19"/>
      <c r="B107" s="182"/>
      <c r="C107" s="183">
        <f t="shared" si="8"/>
        <v>9.5999999999999819</v>
      </c>
      <c r="D107" s="202">
        <f>15+[1]!STEPLOAD(5)</f>
        <v>20</v>
      </c>
      <c r="E107" s="183">
        <f t="shared" si="9"/>
        <v>42.645006515586417</v>
      </c>
      <c r="F107" s="183">
        <f t="shared" si="10"/>
        <v>0.5</v>
      </c>
      <c r="G107" s="183">
        <f>5</f>
        <v>5</v>
      </c>
      <c r="H107" s="183">
        <f>60</f>
        <v>60</v>
      </c>
      <c r="I107" s="183">
        <f t="shared" si="11"/>
        <v>0.9</v>
      </c>
      <c r="J107" s="183">
        <f>1</f>
        <v>1</v>
      </c>
      <c r="K107" s="183">
        <f t="shared" si="12"/>
        <v>4.1870000000000003</v>
      </c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68"/>
      <c r="AD107" s="19"/>
      <c r="AE107" s="184"/>
      <c r="AF107" s="183">
        <f t="shared" si="13"/>
        <v>0.31491181560161641</v>
      </c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68"/>
      <c r="AQ107" s="168"/>
      <c r="AR107" s="182"/>
      <c r="AS107" s="183"/>
      <c r="AT107" s="183"/>
      <c r="AU107" s="183"/>
      <c r="AW107" s="51"/>
      <c r="AX107" s="51"/>
      <c r="AY107" s="51"/>
      <c r="AZ107" s="51"/>
    </row>
    <row r="108" spans="1:52" s="158" customFormat="1" ht="15" customHeight="1" x14ac:dyDescent="0.3">
      <c r="A108" s="19"/>
      <c r="B108" s="182"/>
      <c r="C108" s="183">
        <f t="shared" si="8"/>
        <v>9.6999999999999815</v>
      </c>
      <c r="D108" s="202">
        <f>15+[1]!STEPLOAD(5)</f>
        <v>20</v>
      </c>
      <c r="E108" s="183">
        <f t="shared" si="9"/>
        <v>42.67649769714658</v>
      </c>
      <c r="F108" s="183">
        <f t="shared" si="10"/>
        <v>0.5</v>
      </c>
      <c r="G108" s="183">
        <f>5</f>
        <v>5</v>
      </c>
      <c r="H108" s="183">
        <f>60</f>
        <v>60</v>
      </c>
      <c r="I108" s="183">
        <f t="shared" si="11"/>
        <v>0.9</v>
      </c>
      <c r="J108" s="183">
        <f>1</f>
        <v>1</v>
      </c>
      <c r="K108" s="183">
        <f t="shared" si="12"/>
        <v>4.1870000000000003</v>
      </c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68"/>
      <c r="AD108" s="19"/>
      <c r="AE108" s="184"/>
      <c r="AF108" s="183">
        <f t="shared" si="13"/>
        <v>0.31176269744559981</v>
      </c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68"/>
      <c r="AQ108" s="168"/>
      <c r="AR108" s="182"/>
      <c r="AS108" s="183"/>
      <c r="AT108" s="183"/>
      <c r="AU108" s="183"/>
      <c r="AW108" s="51"/>
      <c r="AX108" s="51"/>
      <c r="AY108" s="51"/>
      <c r="AZ108" s="51"/>
    </row>
    <row r="109" spans="1:52" s="158" customFormat="1" ht="15" customHeight="1" x14ac:dyDescent="0.3">
      <c r="A109" s="19"/>
      <c r="B109" s="182"/>
      <c r="C109" s="183">
        <f t="shared" si="8"/>
        <v>9.7999999999999812</v>
      </c>
      <c r="D109" s="202">
        <f>15+[1]!STEPLOAD(5)</f>
        <v>20</v>
      </c>
      <c r="E109" s="183">
        <f t="shared" si="9"/>
        <v>42.707673966891143</v>
      </c>
      <c r="F109" s="183">
        <f t="shared" si="10"/>
        <v>0.5</v>
      </c>
      <c r="G109" s="183">
        <f>5</f>
        <v>5</v>
      </c>
      <c r="H109" s="183">
        <f>60</f>
        <v>60</v>
      </c>
      <c r="I109" s="183">
        <f t="shared" si="11"/>
        <v>0.9</v>
      </c>
      <c r="J109" s="183">
        <f>1</f>
        <v>1</v>
      </c>
      <c r="K109" s="183">
        <f t="shared" si="12"/>
        <v>4.1870000000000003</v>
      </c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68"/>
      <c r="AD109" s="19"/>
      <c r="AE109" s="184"/>
      <c r="AF109" s="183">
        <f t="shared" si="13"/>
        <v>0.30864507047114387</v>
      </c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68"/>
      <c r="AQ109" s="168"/>
      <c r="AR109" s="182"/>
      <c r="AS109" s="183"/>
      <c r="AT109" s="183"/>
      <c r="AU109" s="183"/>
      <c r="AW109" s="51"/>
      <c r="AX109" s="51"/>
      <c r="AY109" s="51"/>
      <c r="AZ109" s="51"/>
    </row>
    <row r="110" spans="1:52" s="158" customFormat="1" ht="15" customHeight="1" x14ac:dyDescent="0.3">
      <c r="A110" s="19"/>
      <c r="B110" s="182"/>
      <c r="C110" s="183">
        <f t="shared" si="8"/>
        <v>9.8999999999999808</v>
      </c>
      <c r="D110" s="202">
        <f>15+[1]!STEPLOAD(5)</f>
        <v>20</v>
      </c>
      <c r="E110" s="183">
        <f t="shared" si="9"/>
        <v>42.738538473938256</v>
      </c>
      <c r="F110" s="183">
        <f t="shared" si="10"/>
        <v>0.5</v>
      </c>
      <c r="G110" s="183">
        <f>5</f>
        <v>5</v>
      </c>
      <c r="H110" s="183">
        <f>60</f>
        <v>60</v>
      </c>
      <c r="I110" s="183">
        <f t="shared" si="11"/>
        <v>0.9</v>
      </c>
      <c r="J110" s="183">
        <f>1</f>
        <v>1</v>
      </c>
      <c r="K110" s="183">
        <f t="shared" si="12"/>
        <v>4.1870000000000003</v>
      </c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68"/>
      <c r="AD110" s="19"/>
      <c r="AE110" s="184"/>
      <c r="AF110" s="183">
        <f t="shared" si="13"/>
        <v>0.30555861976643239</v>
      </c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68"/>
      <c r="AQ110" s="168"/>
      <c r="AR110" s="182"/>
      <c r="AS110" s="183"/>
      <c r="AT110" s="183"/>
      <c r="AU110" s="183"/>
      <c r="AW110" s="51"/>
      <c r="AX110" s="51"/>
      <c r="AY110" s="51"/>
      <c r="AZ110" s="51"/>
    </row>
    <row r="111" spans="1:52" s="158" customFormat="1" ht="15" customHeight="1" x14ac:dyDescent="0.3">
      <c r="A111" s="19"/>
      <c r="B111" s="182"/>
      <c r="C111" s="183">
        <f t="shared" si="8"/>
        <v>9.9999999999999805</v>
      </c>
      <c r="D111" s="202">
        <f>15+[1]!STEPLOAD(5)</f>
        <v>20</v>
      </c>
      <c r="E111" s="183">
        <f t="shared" si="9"/>
        <v>42.7690943359149</v>
      </c>
      <c r="F111" s="183">
        <f t="shared" si="10"/>
        <v>0.5</v>
      </c>
      <c r="G111" s="183">
        <f>5</f>
        <v>5</v>
      </c>
      <c r="H111" s="183">
        <f>60</f>
        <v>60</v>
      </c>
      <c r="I111" s="183">
        <f t="shared" si="11"/>
        <v>0.9</v>
      </c>
      <c r="J111" s="183">
        <f>1</f>
        <v>1</v>
      </c>
      <c r="K111" s="183">
        <f t="shared" si="12"/>
        <v>4.1870000000000003</v>
      </c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68"/>
      <c r="AD111" s="19"/>
      <c r="AE111" s="184"/>
      <c r="AF111" s="183">
        <f t="shared" si="13"/>
        <v>0.30250303356876795</v>
      </c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68"/>
      <c r="AQ111" s="168"/>
      <c r="AR111" s="182"/>
      <c r="AS111" s="183"/>
      <c r="AT111" s="183"/>
      <c r="AU111" s="183"/>
      <c r="AW111" s="51"/>
      <c r="AX111" s="51"/>
      <c r="AY111" s="51"/>
      <c r="AZ111" s="51"/>
    </row>
    <row r="112" spans="1:52" s="158" customFormat="1" ht="15" customHeight="1" x14ac:dyDescent="0.3">
      <c r="A112" s="19"/>
      <c r="B112" s="182"/>
      <c r="C112" s="183">
        <f t="shared" si="8"/>
        <v>10.09999999999998</v>
      </c>
      <c r="D112" s="202">
        <f>15+[1]!STEPLOAD(5)</f>
        <v>20</v>
      </c>
      <c r="E112" s="183">
        <f t="shared" si="9"/>
        <v>42.79934463927178</v>
      </c>
      <c r="F112" s="183">
        <f t="shared" si="10"/>
        <v>0.5</v>
      </c>
      <c r="G112" s="183">
        <f>5</f>
        <v>5</v>
      </c>
      <c r="H112" s="183">
        <f>60</f>
        <v>60</v>
      </c>
      <c r="I112" s="183">
        <f t="shared" si="11"/>
        <v>0.9</v>
      </c>
      <c r="J112" s="183">
        <f>1</f>
        <v>1</v>
      </c>
      <c r="K112" s="183">
        <f t="shared" si="12"/>
        <v>4.1870000000000003</v>
      </c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68"/>
      <c r="AD112" s="19"/>
      <c r="AE112" s="184"/>
      <c r="AF112" s="183">
        <f t="shared" si="13"/>
        <v>0.29947800323308016</v>
      </c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68"/>
      <c r="AQ112" s="168"/>
      <c r="AR112" s="182"/>
      <c r="AS112" s="183"/>
      <c r="AT112" s="183"/>
      <c r="AU112" s="183"/>
      <c r="AW112" s="51"/>
      <c r="AX112" s="51"/>
      <c r="AY112" s="51"/>
      <c r="AZ112" s="51"/>
    </row>
    <row r="113" spans="1:52" s="158" customFormat="1" ht="15" customHeight="1" x14ac:dyDescent="0.3">
      <c r="A113" s="19"/>
      <c r="B113" s="182"/>
      <c r="C113" s="183">
        <f t="shared" si="8"/>
        <v>10.19999999999998</v>
      </c>
      <c r="D113" s="202">
        <f>15+[1]!STEPLOAD(5)</f>
        <v>20</v>
      </c>
      <c r="E113" s="183">
        <f t="shared" si="9"/>
        <v>42.829292439595086</v>
      </c>
      <c r="F113" s="183">
        <f t="shared" si="10"/>
        <v>0.5</v>
      </c>
      <c r="G113" s="183">
        <f>5</f>
        <v>5</v>
      </c>
      <c r="H113" s="183">
        <f>60</f>
        <v>60</v>
      </c>
      <c r="I113" s="183">
        <f t="shared" si="11"/>
        <v>0.9</v>
      </c>
      <c r="J113" s="183">
        <f>1</f>
        <v>1</v>
      </c>
      <c r="K113" s="183">
        <f t="shared" si="12"/>
        <v>4.1870000000000003</v>
      </c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68"/>
      <c r="AD113" s="19"/>
      <c r="AE113" s="184"/>
      <c r="AF113" s="183">
        <f t="shared" si="13"/>
        <v>0.29648322320074927</v>
      </c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68"/>
      <c r="AQ113" s="168"/>
      <c r="AR113" s="182"/>
      <c r="AS113" s="183"/>
      <c r="AT113" s="183"/>
      <c r="AU113" s="183"/>
      <c r="AW113" s="51"/>
      <c r="AX113" s="51"/>
      <c r="AY113" s="51"/>
      <c r="AZ113" s="51"/>
    </row>
    <row r="114" spans="1:52" s="158" customFormat="1" ht="15" customHeight="1" x14ac:dyDescent="0.3">
      <c r="A114" s="19"/>
      <c r="B114" s="182"/>
      <c r="C114" s="183">
        <f t="shared" si="8"/>
        <v>10.299999999999979</v>
      </c>
      <c r="D114" s="202">
        <f>15+[1]!STEPLOAD(5)</f>
        <v>20</v>
      </c>
      <c r="E114" s="183">
        <f t="shared" si="9"/>
        <v>42.858940761915164</v>
      </c>
      <c r="F114" s="183">
        <f t="shared" si="10"/>
        <v>0.5</v>
      </c>
      <c r="G114" s="183">
        <f>5</f>
        <v>5</v>
      </c>
      <c r="H114" s="183">
        <f>60</f>
        <v>60</v>
      </c>
      <c r="I114" s="183">
        <f t="shared" si="11"/>
        <v>0.9</v>
      </c>
      <c r="J114" s="183">
        <f>1</f>
        <v>1</v>
      </c>
      <c r="K114" s="183">
        <f t="shared" si="12"/>
        <v>4.1870000000000003</v>
      </c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68"/>
      <c r="AD114" s="19"/>
      <c r="AE114" s="184"/>
      <c r="AF114" s="183">
        <f t="shared" si="13"/>
        <v>0.29351839096874155</v>
      </c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68"/>
      <c r="AQ114" s="168"/>
      <c r="AR114" s="182"/>
      <c r="AS114" s="183"/>
      <c r="AT114" s="183"/>
      <c r="AU114" s="183"/>
      <c r="AW114" s="51"/>
      <c r="AX114" s="51"/>
      <c r="AY114" s="51"/>
      <c r="AZ114" s="51"/>
    </row>
    <row r="115" spans="1:52" s="158" customFormat="1" ht="15" customHeight="1" x14ac:dyDescent="0.3">
      <c r="A115" s="19"/>
      <c r="B115" s="182"/>
      <c r="C115" s="183">
        <f t="shared" si="8"/>
        <v>10.399999999999979</v>
      </c>
      <c r="D115" s="202">
        <f>15+[1]!STEPLOAD(5)</f>
        <v>20</v>
      </c>
      <c r="E115" s="183">
        <f t="shared" si="9"/>
        <v>42.88829260101204</v>
      </c>
      <c r="F115" s="183">
        <f t="shared" si="10"/>
        <v>0.5</v>
      </c>
      <c r="G115" s="183">
        <f>5</f>
        <v>5</v>
      </c>
      <c r="H115" s="183">
        <f>60</f>
        <v>60</v>
      </c>
      <c r="I115" s="183">
        <f t="shared" si="11"/>
        <v>0.9</v>
      </c>
      <c r="J115" s="183">
        <f>1</f>
        <v>1</v>
      </c>
      <c r="K115" s="183">
        <f t="shared" si="12"/>
        <v>4.1870000000000003</v>
      </c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68"/>
      <c r="AD115" s="19"/>
      <c r="AE115" s="184"/>
      <c r="AF115" s="183">
        <f t="shared" si="13"/>
        <v>0.29058320705905416</v>
      </c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68"/>
      <c r="AQ115" s="168"/>
      <c r="AR115" s="182"/>
      <c r="AS115" s="183"/>
      <c r="AT115" s="183"/>
      <c r="AU115" s="183"/>
      <c r="AW115" s="51"/>
      <c r="AX115" s="51"/>
      <c r="AY115" s="51"/>
      <c r="AZ115" s="51"/>
    </row>
    <row r="116" spans="1:52" s="158" customFormat="1" ht="15" customHeight="1" x14ac:dyDescent="0.3">
      <c r="A116" s="19"/>
      <c r="B116" s="182"/>
      <c r="C116" s="183">
        <f t="shared" si="8"/>
        <v>10.499999999999979</v>
      </c>
      <c r="D116" s="202">
        <f>15+[1]!STEPLOAD(5)</f>
        <v>20</v>
      </c>
      <c r="E116" s="183">
        <f t="shared" si="9"/>
        <v>42.917350921717947</v>
      </c>
      <c r="F116" s="183">
        <f t="shared" si="10"/>
        <v>0.5</v>
      </c>
      <c r="G116" s="183">
        <f>5</f>
        <v>5</v>
      </c>
      <c r="H116" s="183">
        <f>60</f>
        <v>60</v>
      </c>
      <c r="I116" s="183">
        <f t="shared" si="11"/>
        <v>0.9</v>
      </c>
      <c r="J116" s="183">
        <f>1</f>
        <v>1</v>
      </c>
      <c r="K116" s="183">
        <f t="shared" si="12"/>
        <v>4.1870000000000003</v>
      </c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68"/>
      <c r="AD116" s="19"/>
      <c r="AE116" s="184"/>
      <c r="AF116" s="183">
        <f t="shared" si="13"/>
        <v>0.28767737498846335</v>
      </c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68"/>
      <c r="AQ116" s="168"/>
      <c r="AR116" s="182"/>
      <c r="AS116" s="183"/>
      <c r="AT116" s="183"/>
      <c r="AU116" s="183"/>
      <c r="AW116" s="51"/>
      <c r="AX116" s="51"/>
      <c r="AY116" s="51"/>
      <c r="AZ116" s="51"/>
    </row>
    <row r="117" spans="1:52" s="158" customFormat="1" ht="15" customHeight="1" x14ac:dyDescent="0.3">
      <c r="A117" s="19"/>
      <c r="B117" s="182"/>
      <c r="C117" s="183">
        <f t="shared" si="8"/>
        <v>10.599999999999978</v>
      </c>
      <c r="D117" s="202">
        <f>15+[1]!STEPLOAD(5)</f>
        <v>20</v>
      </c>
      <c r="E117" s="183">
        <f t="shared" si="9"/>
        <v>42.946118659216793</v>
      </c>
      <c r="F117" s="183">
        <f t="shared" si="10"/>
        <v>0.5</v>
      </c>
      <c r="G117" s="183">
        <f>5</f>
        <v>5</v>
      </c>
      <c r="H117" s="183">
        <f>60</f>
        <v>60</v>
      </c>
      <c r="I117" s="183">
        <f t="shared" si="11"/>
        <v>0.9</v>
      </c>
      <c r="J117" s="183">
        <f>1</f>
        <v>1</v>
      </c>
      <c r="K117" s="183">
        <f t="shared" si="12"/>
        <v>4.1870000000000003</v>
      </c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68"/>
      <c r="AD117" s="19"/>
      <c r="AE117" s="184"/>
      <c r="AF117" s="183">
        <f t="shared" si="13"/>
        <v>0.28480060123857864</v>
      </c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68"/>
      <c r="AQ117" s="168"/>
      <c r="AR117" s="182"/>
      <c r="AS117" s="183"/>
      <c r="AT117" s="183"/>
      <c r="AU117" s="183"/>
      <c r="AW117" s="51"/>
      <c r="AX117" s="51"/>
      <c r="AY117" s="51"/>
      <c r="AZ117" s="51"/>
    </row>
    <row r="118" spans="1:52" s="158" customFormat="1" ht="15" customHeight="1" x14ac:dyDescent="0.3">
      <c r="A118" s="19"/>
      <c r="B118" s="182"/>
      <c r="C118" s="183">
        <f t="shared" si="8"/>
        <v>10.699999999999978</v>
      </c>
      <c r="D118" s="202">
        <f>15+[1]!STEPLOAD(5)</f>
        <v>20</v>
      </c>
      <c r="E118" s="183">
        <f t="shared" si="9"/>
        <v>42.974598719340648</v>
      </c>
      <c r="F118" s="183">
        <f t="shared" si="10"/>
        <v>0.5</v>
      </c>
      <c r="G118" s="183">
        <f>5</f>
        <v>5</v>
      </c>
      <c r="H118" s="183">
        <f>60</f>
        <v>60</v>
      </c>
      <c r="I118" s="183">
        <f t="shared" si="11"/>
        <v>0.9</v>
      </c>
      <c r="J118" s="183">
        <f>1</f>
        <v>1</v>
      </c>
      <c r="K118" s="183">
        <f t="shared" si="12"/>
        <v>4.1870000000000003</v>
      </c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68"/>
      <c r="AD118" s="19"/>
      <c r="AE118" s="184"/>
      <c r="AF118" s="183">
        <f t="shared" si="13"/>
        <v>0.2819525952261932</v>
      </c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68"/>
      <c r="AQ118" s="168"/>
      <c r="AR118" s="182"/>
      <c r="AS118" s="183"/>
      <c r="AT118" s="183"/>
      <c r="AU118" s="183"/>
      <c r="AW118" s="51"/>
      <c r="AX118" s="51"/>
      <c r="AY118" s="51"/>
      <c r="AZ118" s="51"/>
    </row>
    <row r="119" spans="1:52" s="158" customFormat="1" ht="15" customHeight="1" x14ac:dyDescent="0.3">
      <c r="A119" s="19"/>
      <c r="B119" s="182"/>
      <c r="C119" s="183">
        <f t="shared" si="8"/>
        <v>10.799999999999978</v>
      </c>
      <c r="D119" s="202">
        <f>15+[1]!STEPLOAD(5)</f>
        <v>20</v>
      </c>
      <c r="E119" s="183">
        <f t="shared" si="9"/>
        <v>43.002793978863266</v>
      </c>
      <c r="F119" s="183">
        <f t="shared" si="10"/>
        <v>0.5</v>
      </c>
      <c r="G119" s="183">
        <f>5</f>
        <v>5</v>
      </c>
      <c r="H119" s="183">
        <f>60</f>
        <v>60</v>
      </c>
      <c r="I119" s="183">
        <f t="shared" si="11"/>
        <v>0.9</v>
      </c>
      <c r="J119" s="183">
        <f>1</f>
        <v>1</v>
      </c>
      <c r="K119" s="183">
        <f t="shared" si="12"/>
        <v>4.1870000000000003</v>
      </c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68"/>
      <c r="AD119" s="19"/>
      <c r="AE119" s="184"/>
      <c r="AF119" s="183">
        <f t="shared" si="13"/>
        <v>0.27913306927393133</v>
      </c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68"/>
      <c r="AQ119" s="168"/>
      <c r="AR119" s="182"/>
      <c r="AS119" s="183"/>
      <c r="AT119" s="183"/>
      <c r="AU119" s="183"/>
      <c r="AW119" s="51"/>
      <c r="AX119" s="51"/>
      <c r="AY119" s="51"/>
      <c r="AZ119" s="51"/>
    </row>
    <row r="120" spans="1:52" s="158" customFormat="1" ht="15" customHeight="1" x14ac:dyDescent="0.3">
      <c r="A120" s="19"/>
      <c r="B120" s="182"/>
      <c r="C120" s="183">
        <f t="shared" si="8"/>
        <v>10.899999999999977</v>
      </c>
      <c r="D120" s="202">
        <f>15+[1]!STEPLOAD(5)</f>
        <v>20</v>
      </c>
      <c r="E120" s="183">
        <f t="shared" si="9"/>
        <v>43.030707285790662</v>
      </c>
      <c r="F120" s="183">
        <f t="shared" si="10"/>
        <v>0.5</v>
      </c>
      <c r="G120" s="183">
        <f>5</f>
        <v>5</v>
      </c>
      <c r="H120" s="183">
        <f>60</f>
        <v>60</v>
      </c>
      <c r="I120" s="183">
        <f t="shared" si="11"/>
        <v>0.9</v>
      </c>
      <c r="J120" s="183">
        <f>1</f>
        <v>1</v>
      </c>
      <c r="K120" s="183">
        <f t="shared" si="12"/>
        <v>4.1870000000000003</v>
      </c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68"/>
      <c r="AD120" s="19"/>
      <c r="AE120" s="184"/>
      <c r="AF120" s="183">
        <f t="shared" si="13"/>
        <v>0.27634173858119171</v>
      </c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68"/>
      <c r="AQ120" s="168"/>
      <c r="AR120" s="182"/>
      <c r="AS120" s="183"/>
      <c r="AT120" s="183"/>
      <c r="AU120" s="183"/>
      <c r="AW120" s="51"/>
      <c r="AX120" s="51"/>
      <c r="AY120" s="51"/>
      <c r="AZ120" s="51"/>
    </row>
    <row r="121" spans="1:52" s="158" customFormat="1" ht="15" customHeight="1" x14ac:dyDescent="0.3">
      <c r="A121" s="19"/>
      <c r="B121" s="182"/>
      <c r="C121" s="183">
        <f t="shared" si="8"/>
        <v>10.999999999999977</v>
      </c>
      <c r="D121" s="202">
        <f>15+[1]!STEPLOAD(5)</f>
        <v>20</v>
      </c>
      <c r="E121" s="183">
        <f t="shared" si="9"/>
        <v>43.05834145964878</v>
      </c>
      <c r="F121" s="183">
        <f t="shared" si="10"/>
        <v>0.5</v>
      </c>
      <c r="G121" s="183">
        <f>5</f>
        <v>5</v>
      </c>
      <c r="H121" s="183">
        <f>60</f>
        <v>60</v>
      </c>
      <c r="I121" s="183">
        <f t="shared" si="11"/>
        <v>0.9</v>
      </c>
      <c r="J121" s="183">
        <f>1</f>
        <v>1</v>
      </c>
      <c r="K121" s="183">
        <f t="shared" si="12"/>
        <v>4.1870000000000003</v>
      </c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68"/>
      <c r="AD121" s="19"/>
      <c r="AE121" s="184"/>
      <c r="AF121" s="183">
        <f t="shared" si="13"/>
        <v>0.27357832119538017</v>
      </c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68"/>
      <c r="AQ121" s="168"/>
      <c r="AR121" s="182"/>
      <c r="AS121" s="183"/>
      <c r="AT121" s="183"/>
      <c r="AU121" s="183"/>
      <c r="AW121" s="51"/>
      <c r="AX121" s="51"/>
      <c r="AY121" s="51"/>
      <c r="AZ121" s="51"/>
    </row>
    <row r="122" spans="1:52" s="158" customFormat="1" ht="15" customHeight="1" x14ac:dyDescent="0.3">
      <c r="A122" s="19"/>
      <c r="B122" s="182"/>
      <c r="C122" s="183">
        <f t="shared" si="8"/>
        <v>11.099999999999977</v>
      </c>
      <c r="D122" s="202">
        <f>15+[1]!STEPLOAD(5)</f>
        <v>20</v>
      </c>
      <c r="E122" s="183">
        <f t="shared" si="9"/>
        <v>43.085699291768314</v>
      </c>
      <c r="F122" s="183">
        <f t="shared" si="10"/>
        <v>0.5</v>
      </c>
      <c r="G122" s="183">
        <f>5</f>
        <v>5</v>
      </c>
      <c r="H122" s="183">
        <f>60</f>
        <v>60</v>
      </c>
      <c r="I122" s="183">
        <f t="shared" si="11"/>
        <v>0.9</v>
      </c>
      <c r="J122" s="183">
        <f>1</f>
        <v>1</v>
      </c>
      <c r="K122" s="183">
        <f t="shared" si="12"/>
        <v>4.1870000000000003</v>
      </c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68"/>
      <c r="AD122" s="19"/>
      <c r="AE122" s="184"/>
      <c r="AF122" s="183">
        <f t="shared" si="13"/>
        <v>0.27084253798342672</v>
      </c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68"/>
      <c r="AQ122" s="168"/>
      <c r="AR122" s="182"/>
      <c r="AS122" s="183"/>
      <c r="AT122" s="183"/>
      <c r="AU122" s="183"/>
      <c r="AW122" s="51"/>
      <c r="AX122" s="51"/>
      <c r="AY122" s="51"/>
      <c r="AZ122" s="51"/>
    </row>
    <row r="123" spans="1:52" s="158" customFormat="1" ht="15" customHeight="1" x14ac:dyDescent="0.3">
      <c r="A123" s="19"/>
      <c r="B123" s="182"/>
      <c r="C123" s="183">
        <f t="shared" si="8"/>
        <v>11.199999999999976</v>
      </c>
      <c r="D123" s="202">
        <f>15+[1]!STEPLOAD(5)</f>
        <v>20</v>
      </c>
      <c r="E123" s="183">
        <f t="shared" si="9"/>
        <v>43.112783545566657</v>
      </c>
      <c r="F123" s="183">
        <f t="shared" si="10"/>
        <v>0.5</v>
      </c>
      <c r="G123" s="183">
        <f>5</f>
        <v>5</v>
      </c>
      <c r="H123" s="183">
        <f>60</f>
        <v>60</v>
      </c>
      <c r="I123" s="183">
        <f t="shared" si="11"/>
        <v>0.9</v>
      </c>
      <c r="J123" s="183">
        <f>1</f>
        <v>1</v>
      </c>
      <c r="K123" s="183">
        <f t="shared" si="12"/>
        <v>4.1870000000000003</v>
      </c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68"/>
      <c r="AD123" s="19"/>
      <c r="AE123" s="184"/>
      <c r="AF123" s="183">
        <f t="shared" si="13"/>
        <v>0.2681341126035921</v>
      </c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68"/>
      <c r="AQ123" s="168"/>
      <c r="AR123" s="182"/>
      <c r="AS123" s="183"/>
      <c r="AT123" s="183"/>
      <c r="AU123" s="183"/>
      <c r="AW123" s="51"/>
      <c r="AX123" s="51"/>
      <c r="AY123" s="51"/>
      <c r="AZ123" s="51"/>
    </row>
    <row r="124" spans="1:52" s="158" customFormat="1" ht="15" customHeight="1" x14ac:dyDescent="0.3">
      <c r="A124" s="19"/>
      <c r="B124" s="182"/>
      <c r="C124" s="183">
        <f t="shared" si="8"/>
        <v>11.299999999999976</v>
      </c>
      <c r="D124" s="202">
        <f>15+[1]!STEPLOAD(5)</f>
        <v>20</v>
      </c>
      <c r="E124" s="183">
        <f t="shared" si="9"/>
        <v>43.139596956827013</v>
      </c>
      <c r="F124" s="183">
        <f t="shared" si="10"/>
        <v>0.5</v>
      </c>
      <c r="G124" s="183">
        <f>5</f>
        <v>5</v>
      </c>
      <c r="H124" s="183">
        <f>60</f>
        <v>60</v>
      </c>
      <c r="I124" s="183">
        <f t="shared" si="11"/>
        <v>0.9</v>
      </c>
      <c r="J124" s="183">
        <f>1</f>
        <v>1</v>
      </c>
      <c r="K124" s="183">
        <f t="shared" si="12"/>
        <v>4.1870000000000003</v>
      </c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68"/>
      <c r="AD124" s="19"/>
      <c r="AE124" s="184"/>
      <c r="AF124" s="183">
        <f t="shared" si="13"/>
        <v>0.26545277147755675</v>
      </c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68"/>
      <c r="AQ124" s="168"/>
      <c r="AR124" s="182"/>
      <c r="AS124" s="183"/>
      <c r="AT124" s="183"/>
      <c r="AU124" s="183"/>
      <c r="AW124" s="51"/>
      <c r="AX124" s="51"/>
      <c r="AY124" s="51"/>
      <c r="AZ124" s="51"/>
    </row>
    <row r="125" spans="1:52" s="158" customFormat="1" ht="15" customHeight="1" x14ac:dyDescent="0.3">
      <c r="A125" s="19"/>
      <c r="B125" s="182"/>
      <c r="C125" s="183">
        <f t="shared" si="8"/>
        <v>11.399999999999975</v>
      </c>
      <c r="D125" s="202">
        <f>15+[1]!STEPLOAD(5)</f>
        <v>20</v>
      </c>
      <c r="E125" s="183">
        <f t="shared" si="9"/>
        <v>43.166142233974767</v>
      </c>
      <c r="F125" s="183">
        <f t="shared" si="10"/>
        <v>0.5</v>
      </c>
      <c r="G125" s="183">
        <f>5</f>
        <v>5</v>
      </c>
      <c r="H125" s="183">
        <f>60</f>
        <v>60</v>
      </c>
      <c r="I125" s="183">
        <f t="shared" si="11"/>
        <v>0.9</v>
      </c>
      <c r="J125" s="183">
        <f>1</f>
        <v>1</v>
      </c>
      <c r="K125" s="183">
        <f t="shared" si="12"/>
        <v>4.1870000000000003</v>
      </c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68"/>
      <c r="AD125" s="19"/>
      <c r="AE125" s="184"/>
      <c r="AF125" s="183">
        <f t="shared" si="13"/>
        <v>0.26279824376278116</v>
      </c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68"/>
      <c r="AQ125" s="168"/>
      <c r="AR125" s="182"/>
      <c r="AS125" s="183"/>
      <c r="AT125" s="183"/>
      <c r="AU125" s="183"/>
      <c r="AW125" s="51"/>
      <c r="AX125" s="51"/>
      <c r="AY125" s="51"/>
      <c r="AZ125" s="51"/>
    </row>
    <row r="126" spans="1:52" s="158" customFormat="1" ht="15" customHeight="1" x14ac:dyDescent="0.3">
      <c r="A126" s="19"/>
      <c r="B126" s="182"/>
      <c r="C126" s="183">
        <f t="shared" si="8"/>
        <v>11.499999999999975</v>
      </c>
      <c r="D126" s="202">
        <f>15+[1]!STEPLOAD(5)</f>
        <v>20</v>
      </c>
      <c r="E126" s="183">
        <f t="shared" si="9"/>
        <v>43.192422058351042</v>
      </c>
      <c r="F126" s="183">
        <f t="shared" si="10"/>
        <v>0.5</v>
      </c>
      <c r="G126" s="183">
        <f>5</f>
        <v>5</v>
      </c>
      <c r="H126" s="183">
        <f>60</f>
        <v>60</v>
      </c>
      <c r="I126" s="183">
        <f t="shared" si="11"/>
        <v>0.9</v>
      </c>
      <c r="J126" s="183">
        <f>1</f>
        <v>1</v>
      </c>
      <c r="K126" s="183">
        <f t="shared" si="12"/>
        <v>4.1870000000000003</v>
      </c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68"/>
      <c r="AD126" s="19"/>
      <c r="AE126" s="184"/>
      <c r="AF126" s="183">
        <f t="shared" si="13"/>
        <v>0.26017026132515397</v>
      </c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68"/>
      <c r="AQ126" s="168"/>
      <c r="AR126" s="182"/>
      <c r="AS126" s="183"/>
      <c r="AT126" s="183"/>
      <c r="AU126" s="183"/>
      <c r="AW126" s="51"/>
      <c r="AX126" s="51"/>
      <c r="AY126" s="51"/>
      <c r="AZ126" s="51"/>
    </row>
    <row r="127" spans="1:52" s="158" customFormat="1" ht="15" customHeight="1" x14ac:dyDescent="0.3">
      <c r="A127" s="19"/>
      <c r="B127" s="182"/>
      <c r="C127" s="183">
        <f t="shared" si="8"/>
        <v>11.599999999999975</v>
      </c>
      <c r="D127" s="202">
        <f>15+[1]!STEPLOAD(5)</f>
        <v>20</v>
      </c>
      <c r="E127" s="183">
        <f t="shared" si="9"/>
        <v>43.218439084483556</v>
      </c>
      <c r="F127" s="183">
        <f t="shared" si="10"/>
        <v>0.5</v>
      </c>
      <c r="G127" s="183">
        <f>5</f>
        <v>5</v>
      </c>
      <c r="H127" s="183">
        <f>60</f>
        <v>60</v>
      </c>
      <c r="I127" s="183">
        <f t="shared" si="11"/>
        <v>0.9</v>
      </c>
      <c r="J127" s="183">
        <f>1</f>
        <v>1</v>
      </c>
      <c r="K127" s="183">
        <f t="shared" si="12"/>
        <v>4.1870000000000003</v>
      </c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68"/>
      <c r="AD127" s="19"/>
      <c r="AE127" s="184"/>
      <c r="AF127" s="183">
        <f t="shared" si="13"/>
        <v>0.25756855871190254</v>
      </c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68"/>
      <c r="AQ127" s="168"/>
      <c r="AR127" s="182"/>
      <c r="AS127" s="183"/>
      <c r="AT127" s="183"/>
      <c r="AU127" s="183"/>
      <c r="AW127" s="51"/>
      <c r="AX127" s="51"/>
      <c r="AY127" s="51"/>
      <c r="AZ127" s="51"/>
    </row>
    <row r="128" spans="1:52" s="158" customFormat="1" ht="15" customHeight="1" x14ac:dyDescent="0.3">
      <c r="A128" s="19"/>
      <c r="B128" s="182"/>
      <c r="C128" s="183">
        <f t="shared" si="8"/>
        <v>11.699999999999974</v>
      </c>
      <c r="D128" s="202">
        <f>15+[1]!STEPLOAD(5)</f>
        <v>20</v>
      </c>
      <c r="E128" s="183">
        <f t="shared" si="9"/>
        <v>43.244195940354743</v>
      </c>
      <c r="F128" s="183">
        <f t="shared" si="10"/>
        <v>0.5</v>
      </c>
      <c r="G128" s="183">
        <f>5</f>
        <v>5</v>
      </c>
      <c r="H128" s="183">
        <f>60</f>
        <v>60</v>
      </c>
      <c r="I128" s="183">
        <f t="shared" si="11"/>
        <v>0.9</v>
      </c>
      <c r="J128" s="183">
        <f>1</f>
        <v>1</v>
      </c>
      <c r="K128" s="183">
        <f t="shared" si="12"/>
        <v>4.1870000000000003</v>
      </c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68"/>
      <c r="AD128" s="19"/>
      <c r="AE128" s="184"/>
      <c r="AF128" s="183">
        <f t="shared" si="13"/>
        <v>0.25499287312478369</v>
      </c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68"/>
      <c r="AQ128" s="168"/>
      <c r="AR128" s="182"/>
      <c r="AS128" s="183"/>
      <c r="AT128" s="183"/>
      <c r="AU128" s="183"/>
      <c r="AW128" s="51"/>
      <c r="AX128" s="51"/>
      <c r="AY128" s="51"/>
      <c r="AZ128" s="51"/>
    </row>
    <row r="129" spans="1:52" s="158" customFormat="1" ht="15" customHeight="1" x14ac:dyDescent="0.3">
      <c r="A129" s="19"/>
      <c r="B129" s="182"/>
      <c r="C129" s="183">
        <f t="shared" si="8"/>
        <v>11.799999999999974</v>
      </c>
      <c r="D129" s="202">
        <f>15+[1]!STEPLOAD(5)</f>
        <v>20</v>
      </c>
      <c r="E129" s="183">
        <f t="shared" si="9"/>
        <v>43.269695227667221</v>
      </c>
      <c r="F129" s="183">
        <f t="shared" si="10"/>
        <v>0.5</v>
      </c>
      <c r="G129" s="183">
        <f>5</f>
        <v>5</v>
      </c>
      <c r="H129" s="183">
        <f>60</f>
        <v>60</v>
      </c>
      <c r="I129" s="183">
        <f t="shared" si="11"/>
        <v>0.9</v>
      </c>
      <c r="J129" s="183">
        <f>1</f>
        <v>1</v>
      </c>
      <c r="K129" s="183">
        <f t="shared" si="12"/>
        <v>4.1870000000000003</v>
      </c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68"/>
      <c r="AD129" s="19"/>
      <c r="AE129" s="184"/>
      <c r="AF129" s="183">
        <f t="shared" si="13"/>
        <v>0.2524429443935361</v>
      </c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68"/>
      <c r="AQ129" s="168"/>
      <c r="AR129" s="182"/>
      <c r="AS129" s="183"/>
      <c r="AT129" s="183"/>
      <c r="AU129" s="183"/>
      <c r="AW129" s="51"/>
      <c r="AX129" s="51"/>
      <c r="AY129" s="51"/>
      <c r="AZ129" s="51"/>
    </row>
    <row r="130" spans="1:52" s="158" customFormat="1" ht="15" customHeight="1" x14ac:dyDescent="0.3">
      <c r="A130" s="19"/>
      <c r="B130" s="182"/>
      <c r="C130" s="183">
        <f t="shared" si="8"/>
        <v>11.899999999999974</v>
      </c>
      <c r="D130" s="202">
        <f>15+[1]!STEPLOAD(5)</f>
        <v>20</v>
      </c>
      <c r="E130" s="183">
        <f t="shared" si="9"/>
        <v>43.294939522106574</v>
      </c>
      <c r="F130" s="183">
        <f t="shared" si="10"/>
        <v>0.5</v>
      </c>
      <c r="G130" s="183">
        <f>5</f>
        <v>5</v>
      </c>
      <c r="H130" s="183">
        <f>60</f>
        <v>60</v>
      </c>
      <c r="I130" s="183">
        <f t="shared" si="11"/>
        <v>0.9</v>
      </c>
      <c r="J130" s="183">
        <f>1</f>
        <v>1</v>
      </c>
      <c r="K130" s="183">
        <f t="shared" si="12"/>
        <v>4.1870000000000003</v>
      </c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68"/>
      <c r="AD130" s="19"/>
      <c r="AE130" s="184"/>
      <c r="AF130" s="183">
        <f t="shared" si="13"/>
        <v>0.24991851494960038</v>
      </c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68"/>
      <c r="AQ130" s="168"/>
      <c r="AR130" s="182"/>
      <c r="AS130" s="183"/>
      <c r="AT130" s="183"/>
      <c r="AU130" s="183"/>
      <c r="AW130" s="51"/>
      <c r="AX130" s="51"/>
      <c r="AY130" s="51"/>
      <c r="AZ130" s="51"/>
    </row>
    <row r="131" spans="1:52" s="158" customFormat="1" ht="15" customHeight="1" x14ac:dyDescent="0.3">
      <c r="A131" s="19"/>
      <c r="B131" s="182"/>
      <c r="C131" s="183">
        <f t="shared" si="8"/>
        <v>11.999999999999973</v>
      </c>
      <c r="D131" s="202">
        <f>15+[1]!STEPLOAD(5)</f>
        <v>20</v>
      </c>
      <c r="E131" s="183">
        <f t="shared" si="9"/>
        <v>43.319931373601534</v>
      </c>
      <c r="F131" s="183">
        <f t="shared" si="10"/>
        <v>0.5</v>
      </c>
      <c r="G131" s="183">
        <f>5</f>
        <v>5</v>
      </c>
      <c r="H131" s="183">
        <f>60</f>
        <v>60</v>
      </c>
      <c r="I131" s="183">
        <f t="shared" si="11"/>
        <v>0.9</v>
      </c>
      <c r="J131" s="183">
        <f>1</f>
        <v>1</v>
      </c>
      <c r="K131" s="183">
        <f t="shared" si="12"/>
        <v>4.1870000000000003</v>
      </c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68"/>
      <c r="AD131" s="19"/>
      <c r="AE131" s="184"/>
      <c r="AF131" s="183">
        <f t="shared" si="13"/>
        <v>0.24741932980010439</v>
      </c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68"/>
      <c r="AQ131" s="168"/>
      <c r="AR131" s="182"/>
      <c r="AS131" s="183"/>
      <c r="AT131" s="183"/>
      <c r="AU131" s="183"/>
      <c r="AW131" s="51"/>
      <c r="AX131" s="51"/>
      <c r="AY131" s="51"/>
      <c r="AZ131" s="51"/>
    </row>
    <row r="132" spans="1:52" s="158" customFormat="1" ht="15" customHeight="1" x14ac:dyDescent="0.3">
      <c r="A132" s="19"/>
      <c r="B132" s="182"/>
      <c r="C132" s="183">
        <f t="shared" si="8"/>
        <v>12.099999999999973</v>
      </c>
      <c r="D132" s="202">
        <f>15+[1]!STEPLOAD(5)</f>
        <v>20</v>
      </c>
      <c r="E132" s="183">
        <f t="shared" si="9"/>
        <v>43.344673306581548</v>
      </c>
      <c r="F132" s="183">
        <f t="shared" si="10"/>
        <v>0.5</v>
      </c>
      <c r="G132" s="183">
        <f>5</f>
        <v>5</v>
      </c>
      <c r="H132" s="183">
        <f>60</f>
        <v>60</v>
      </c>
      <c r="I132" s="183">
        <f t="shared" si="11"/>
        <v>0.9</v>
      </c>
      <c r="J132" s="183">
        <f>1</f>
        <v>1</v>
      </c>
      <c r="K132" s="183">
        <f t="shared" si="12"/>
        <v>4.1870000000000003</v>
      </c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68"/>
      <c r="AD132" s="19"/>
      <c r="AE132" s="184"/>
      <c r="AF132" s="183">
        <f t="shared" si="13"/>
        <v>0.24494513650210337</v>
      </c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68"/>
      <c r="AQ132" s="168"/>
      <c r="AR132" s="182"/>
      <c r="AS132" s="183"/>
      <c r="AT132" s="183"/>
      <c r="AU132" s="183"/>
      <c r="AW132" s="51"/>
      <c r="AX132" s="51"/>
      <c r="AY132" s="51"/>
      <c r="AZ132" s="51"/>
    </row>
    <row r="133" spans="1:52" s="158" customFormat="1" ht="15" customHeight="1" x14ac:dyDescent="0.3">
      <c r="A133" s="19"/>
      <c r="B133" s="182"/>
      <c r="C133" s="183">
        <f t="shared" si="8"/>
        <v>12.199999999999973</v>
      </c>
      <c r="D133" s="202">
        <f>15+[1]!STEPLOAD(5)</f>
        <v>20</v>
      </c>
      <c r="E133" s="183">
        <f t="shared" si="9"/>
        <v>43.369167820231759</v>
      </c>
      <c r="F133" s="183">
        <f t="shared" si="10"/>
        <v>0.5</v>
      </c>
      <c r="G133" s="183">
        <f>5</f>
        <v>5</v>
      </c>
      <c r="H133" s="183">
        <f>60</f>
        <v>60</v>
      </c>
      <c r="I133" s="183">
        <f t="shared" si="11"/>
        <v>0.9</v>
      </c>
      <c r="J133" s="183">
        <f>1</f>
        <v>1</v>
      </c>
      <c r="K133" s="183">
        <f t="shared" si="12"/>
        <v>4.1870000000000003</v>
      </c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68"/>
      <c r="AD133" s="19"/>
      <c r="AE133" s="184"/>
      <c r="AF133" s="183">
        <f t="shared" si="13"/>
        <v>0.24249568513708208</v>
      </c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68"/>
      <c r="AQ133" s="168"/>
      <c r="AR133" s="182"/>
      <c r="AS133" s="183"/>
      <c r="AT133" s="183"/>
      <c r="AU133" s="183"/>
      <c r="AW133" s="51"/>
      <c r="AX133" s="51"/>
      <c r="AY133" s="51"/>
      <c r="AZ133" s="51"/>
    </row>
    <row r="134" spans="1:52" s="158" customFormat="1" ht="15" customHeight="1" x14ac:dyDescent="0.3">
      <c r="A134" s="19"/>
      <c r="B134" s="182"/>
      <c r="C134" s="183">
        <f t="shared" si="8"/>
        <v>12.299999999999972</v>
      </c>
      <c r="D134" s="202">
        <f>15+[1]!STEPLOAD(5)</f>
        <v>20</v>
      </c>
      <c r="E134" s="183">
        <f t="shared" si="9"/>
        <v>43.393417388745469</v>
      </c>
      <c r="F134" s="183">
        <f t="shared" si="10"/>
        <v>0.5</v>
      </c>
      <c r="G134" s="183">
        <f>5</f>
        <v>5</v>
      </c>
      <c r="H134" s="183">
        <f>60</f>
        <v>60</v>
      </c>
      <c r="I134" s="183">
        <f t="shared" si="11"/>
        <v>0.9</v>
      </c>
      <c r="J134" s="183">
        <f>1</f>
        <v>1</v>
      </c>
      <c r="K134" s="183">
        <f t="shared" si="12"/>
        <v>4.1870000000000003</v>
      </c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68"/>
      <c r="AD134" s="19"/>
      <c r="AE134" s="184"/>
      <c r="AF134" s="183">
        <f t="shared" si="13"/>
        <v>0.24007072828571108</v>
      </c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68"/>
      <c r="AQ134" s="168"/>
      <c r="AR134" s="182"/>
      <c r="AS134" s="183"/>
      <c r="AT134" s="183"/>
      <c r="AU134" s="183"/>
      <c r="AW134" s="51"/>
      <c r="AX134" s="51"/>
      <c r="AY134" s="51"/>
      <c r="AZ134" s="51"/>
    </row>
    <row r="135" spans="1:52" s="158" customFormat="1" ht="15" customHeight="1" x14ac:dyDescent="0.3">
      <c r="A135" s="19"/>
      <c r="B135" s="182"/>
      <c r="C135" s="183">
        <f t="shared" si="8"/>
        <v>12.399999999999972</v>
      </c>
      <c r="D135" s="202">
        <f>15+[1]!STEPLOAD(5)</f>
        <v>20</v>
      </c>
      <c r="E135" s="183">
        <f t="shared" si="9"/>
        <v>43.417424461574043</v>
      </c>
      <c r="F135" s="183">
        <f t="shared" si="10"/>
        <v>0.5</v>
      </c>
      <c r="G135" s="183">
        <f>5</f>
        <v>5</v>
      </c>
      <c r="H135" s="183">
        <f>60</f>
        <v>60</v>
      </c>
      <c r="I135" s="183">
        <f t="shared" si="11"/>
        <v>0.9</v>
      </c>
      <c r="J135" s="183">
        <f>1</f>
        <v>1</v>
      </c>
      <c r="K135" s="183">
        <f t="shared" si="12"/>
        <v>4.1870000000000003</v>
      </c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68"/>
      <c r="AD135" s="19"/>
      <c r="AE135" s="184"/>
      <c r="AF135" s="183">
        <f t="shared" si="13"/>
        <v>0.23767002100285373</v>
      </c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68"/>
      <c r="AQ135" s="168"/>
      <c r="AR135" s="182"/>
      <c r="AS135" s="183"/>
      <c r="AT135" s="183"/>
      <c r="AU135" s="183"/>
      <c r="AW135" s="51"/>
      <c r="AX135" s="51"/>
      <c r="AY135" s="51"/>
      <c r="AZ135" s="51"/>
    </row>
    <row r="136" spans="1:52" s="158" customFormat="1" ht="15" customHeight="1" x14ac:dyDescent="0.3">
      <c r="A136" s="19"/>
      <c r="B136" s="182"/>
      <c r="C136" s="183">
        <f t="shared" si="8"/>
        <v>12.499999999999972</v>
      </c>
      <c r="D136" s="202">
        <f>15+[1]!STEPLOAD(5)</f>
        <v>20</v>
      </c>
      <c r="E136" s="183">
        <f t="shared" si="9"/>
        <v>43.441191463674329</v>
      </c>
      <c r="F136" s="183">
        <f t="shared" si="10"/>
        <v>0.5</v>
      </c>
      <c r="G136" s="183">
        <f>5</f>
        <v>5</v>
      </c>
      <c r="H136" s="183">
        <f>60</f>
        <v>60</v>
      </c>
      <c r="I136" s="183">
        <f t="shared" si="11"/>
        <v>0.9</v>
      </c>
      <c r="J136" s="183">
        <f>1</f>
        <v>1</v>
      </c>
      <c r="K136" s="183">
        <f t="shared" si="12"/>
        <v>4.1870000000000003</v>
      </c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68"/>
      <c r="AD136" s="19"/>
      <c r="AE136" s="184"/>
      <c r="AF136" s="183">
        <f t="shared" si="13"/>
        <v>0.23529332079282517</v>
      </c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68"/>
      <c r="AQ136" s="168"/>
      <c r="AR136" s="182"/>
      <c r="AS136" s="183"/>
      <c r="AT136" s="183"/>
      <c r="AU136" s="183"/>
      <c r="AW136" s="51"/>
      <c r="AX136" s="51"/>
      <c r="AY136" s="51"/>
      <c r="AZ136" s="51"/>
    </row>
    <row r="137" spans="1:52" s="158" customFormat="1" ht="15" customHeight="1" x14ac:dyDescent="0.3">
      <c r="A137" s="19"/>
      <c r="B137" s="182"/>
      <c r="C137" s="183">
        <f t="shared" si="8"/>
        <v>12.599999999999971</v>
      </c>
      <c r="D137" s="202">
        <f>15+[1]!STEPLOAD(5)</f>
        <v>20</v>
      </c>
      <c r="E137" s="183">
        <f t="shared" si="9"/>
        <v>43.464720795753614</v>
      </c>
      <c r="F137" s="183">
        <f t="shared" si="10"/>
        <v>0.5</v>
      </c>
      <c r="G137" s="183">
        <f>5</f>
        <v>5</v>
      </c>
      <c r="H137" s="183">
        <f>60</f>
        <v>60</v>
      </c>
      <c r="I137" s="183">
        <f t="shared" si="11"/>
        <v>0.9</v>
      </c>
      <c r="J137" s="183">
        <f>1</f>
        <v>1</v>
      </c>
      <c r="K137" s="183">
        <f t="shared" si="12"/>
        <v>4.1870000000000003</v>
      </c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68"/>
      <c r="AD137" s="19"/>
      <c r="AE137" s="184"/>
      <c r="AF137" s="183">
        <f t="shared" si="13"/>
        <v>0.23294038758489677</v>
      </c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68"/>
      <c r="AQ137" s="168"/>
      <c r="AR137" s="182"/>
      <c r="AS137" s="183"/>
      <c r="AT137" s="183"/>
      <c r="AU137" s="183"/>
      <c r="AW137" s="51"/>
      <c r="AX137" s="51"/>
      <c r="AY137" s="51"/>
      <c r="AZ137" s="51"/>
    </row>
    <row r="138" spans="1:52" s="158" customFormat="1" ht="15" customHeight="1" x14ac:dyDescent="0.3">
      <c r="A138" s="19"/>
      <c r="B138" s="182"/>
      <c r="C138" s="183">
        <f t="shared" si="8"/>
        <v>12.699999999999971</v>
      </c>
      <c r="D138" s="202">
        <f>15+[1]!STEPLOAD(5)</f>
        <v>20</v>
      </c>
      <c r="E138" s="183">
        <f t="shared" si="9"/>
        <v>43.4880148345121</v>
      </c>
      <c r="F138" s="183">
        <f t="shared" si="10"/>
        <v>0.5</v>
      </c>
      <c r="G138" s="183">
        <f>5</f>
        <v>5</v>
      </c>
      <c r="H138" s="183">
        <f>60</f>
        <v>60</v>
      </c>
      <c r="I138" s="183">
        <f t="shared" si="11"/>
        <v>0.9</v>
      </c>
      <c r="J138" s="183">
        <f>1</f>
        <v>1</v>
      </c>
      <c r="K138" s="183">
        <f t="shared" si="12"/>
        <v>4.1870000000000003</v>
      </c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68"/>
      <c r="AD138" s="19"/>
      <c r="AE138" s="184"/>
      <c r="AF138" s="183">
        <f t="shared" si="13"/>
        <v>0.23061098370904798</v>
      </c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68"/>
      <c r="AQ138" s="168"/>
      <c r="AR138" s="182"/>
      <c r="AS138" s="183"/>
      <c r="AT138" s="183"/>
      <c r="AU138" s="183"/>
      <c r="AW138" s="51"/>
      <c r="AX138" s="51"/>
      <c r="AY138" s="51"/>
      <c r="AZ138" s="51"/>
    </row>
    <row r="139" spans="1:52" s="158" customFormat="1" ht="15" customHeight="1" x14ac:dyDescent="0.3">
      <c r="A139" s="19"/>
      <c r="B139" s="182"/>
      <c r="C139" s="183">
        <f t="shared" si="8"/>
        <v>12.799999999999971</v>
      </c>
      <c r="D139" s="202">
        <f>15+[1]!STEPLOAD(5)</f>
        <v>20</v>
      </c>
      <c r="E139" s="183">
        <f t="shared" si="9"/>
        <v>43.511075932883003</v>
      </c>
      <c r="F139" s="183">
        <f t="shared" si="10"/>
        <v>0.5</v>
      </c>
      <c r="G139" s="183">
        <f>5</f>
        <v>5</v>
      </c>
      <c r="H139" s="183">
        <f>60</f>
        <v>60</v>
      </c>
      <c r="I139" s="183">
        <f t="shared" si="11"/>
        <v>0.9</v>
      </c>
      <c r="J139" s="183">
        <f>1</f>
        <v>1</v>
      </c>
      <c r="K139" s="183">
        <f t="shared" si="12"/>
        <v>4.1870000000000003</v>
      </c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68"/>
      <c r="AD139" s="19"/>
      <c r="AE139" s="184"/>
      <c r="AF139" s="183">
        <f t="shared" si="13"/>
        <v>0.22830487387195753</v>
      </c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68"/>
      <c r="AQ139" s="168"/>
      <c r="AR139" s="182"/>
      <c r="AS139" s="183"/>
      <c r="AT139" s="183"/>
      <c r="AU139" s="183"/>
      <c r="AW139" s="51"/>
      <c r="AX139" s="51"/>
      <c r="AY139" s="51"/>
      <c r="AZ139" s="51"/>
    </row>
    <row r="140" spans="1:52" s="158" customFormat="1" ht="15" customHeight="1" x14ac:dyDescent="0.3">
      <c r="A140" s="19"/>
      <c r="B140" s="182"/>
      <c r="C140" s="183">
        <f t="shared" ref="C140:C203" si="14">C139+IntegrationStep</f>
        <v>12.89999999999997</v>
      </c>
      <c r="D140" s="202">
        <f>15+[1]!STEPLOAD(5)</f>
        <v>20</v>
      </c>
      <c r="E140" s="183">
        <f t="shared" si="9"/>
        <v>43.533906420270199</v>
      </c>
      <c r="F140" s="183">
        <f t="shared" si="10"/>
        <v>0.5</v>
      </c>
      <c r="G140" s="183">
        <f>5</f>
        <v>5</v>
      </c>
      <c r="H140" s="183">
        <f>60</f>
        <v>60</v>
      </c>
      <c r="I140" s="183">
        <f t="shared" si="11"/>
        <v>0.9</v>
      </c>
      <c r="J140" s="183">
        <f>1</f>
        <v>1</v>
      </c>
      <c r="K140" s="183">
        <f t="shared" si="12"/>
        <v>4.1870000000000003</v>
      </c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68"/>
      <c r="AD140" s="19"/>
      <c r="AE140" s="184"/>
      <c r="AF140" s="183">
        <f t="shared" si="13"/>
        <v>0.22602182513323799</v>
      </c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68"/>
      <c r="AQ140" s="168"/>
      <c r="AR140" s="182"/>
      <c r="AS140" s="183"/>
      <c r="AT140" s="183"/>
      <c r="AU140" s="183"/>
      <c r="AW140" s="51"/>
      <c r="AX140" s="51"/>
      <c r="AY140" s="51"/>
      <c r="AZ140" s="51"/>
    </row>
    <row r="141" spans="1:52" s="158" customFormat="1" ht="15" customHeight="1" x14ac:dyDescent="0.3">
      <c r="A141" s="19"/>
      <c r="B141" s="182"/>
      <c r="C141" s="183">
        <f t="shared" si="14"/>
        <v>12.99999999999997</v>
      </c>
      <c r="D141" s="202">
        <f>15+[1]!STEPLOAD(5)</f>
        <v>20</v>
      </c>
      <c r="E141" s="183">
        <f t="shared" ref="E141:E204" si="15">E140+(C141-C140)*AF140</f>
        <v>43.556508602783524</v>
      </c>
      <c r="F141" s="183">
        <f t="shared" ref="F141:F204" si="16">0.5</f>
        <v>0.5</v>
      </c>
      <c r="G141" s="183">
        <f>5</f>
        <v>5</v>
      </c>
      <c r="H141" s="183">
        <f>60</f>
        <v>60</v>
      </c>
      <c r="I141" s="183">
        <f t="shared" ref="I141:I204" si="17">0.9</f>
        <v>0.9</v>
      </c>
      <c r="J141" s="183">
        <f>1</f>
        <v>1</v>
      </c>
      <c r="K141" s="183">
        <f t="shared" ref="K141:K204" si="18">4.187</f>
        <v>4.1870000000000003</v>
      </c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68"/>
      <c r="AD141" s="19"/>
      <c r="AE141" s="184"/>
      <c r="AF141" s="183">
        <f t="shared" ref="AF141:AF204" si="19">F141/G141*(D141-E141)+H141*I141/G141/J141/K141</f>
        <v>0.22376160688190572</v>
      </c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68"/>
      <c r="AQ141" s="168"/>
      <c r="AR141" s="182"/>
      <c r="AS141" s="183"/>
      <c r="AT141" s="183"/>
      <c r="AU141" s="183"/>
      <c r="AW141" s="51"/>
      <c r="AX141" s="51"/>
      <c r="AY141" s="51"/>
      <c r="AZ141" s="51"/>
    </row>
    <row r="142" spans="1:52" s="158" customFormat="1" ht="15" customHeight="1" x14ac:dyDescent="0.3">
      <c r="A142" s="19"/>
      <c r="B142" s="182"/>
      <c r="C142" s="183">
        <f t="shared" si="14"/>
        <v>13.099999999999969</v>
      </c>
      <c r="D142" s="202">
        <f>15+[1]!STEPLOAD(5)</f>
        <v>20</v>
      </c>
      <c r="E142" s="183">
        <f t="shared" si="15"/>
        <v>43.578884763471713</v>
      </c>
      <c r="F142" s="183">
        <f t="shared" si="16"/>
        <v>0.5</v>
      </c>
      <c r="G142" s="183">
        <f>5</f>
        <v>5</v>
      </c>
      <c r="H142" s="183">
        <f>60</f>
        <v>60</v>
      </c>
      <c r="I142" s="183">
        <f t="shared" si="17"/>
        <v>0.9</v>
      </c>
      <c r="J142" s="183">
        <f>1</f>
        <v>1</v>
      </c>
      <c r="K142" s="183">
        <f t="shared" si="18"/>
        <v>4.1870000000000003</v>
      </c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68"/>
      <c r="AD142" s="19"/>
      <c r="AE142" s="184"/>
      <c r="AF142" s="183">
        <f t="shared" si="19"/>
        <v>0.2215239908130866</v>
      </c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68"/>
      <c r="AQ142" s="168"/>
      <c r="AR142" s="182"/>
      <c r="AS142" s="183"/>
      <c r="AT142" s="183"/>
      <c r="AU142" s="183"/>
      <c r="AW142" s="51"/>
      <c r="AX142" s="51"/>
      <c r="AY142" s="51"/>
      <c r="AZ142" s="51"/>
    </row>
    <row r="143" spans="1:52" s="158" customFormat="1" ht="15" customHeight="1" x14ac:dyDescent="0.3">
      <c r="A143" s="19"/>
      <c r="B143" s="182"/>
      <c r="C143" s="183">
        <f t="shared" si="14"/>
        <v>13.199999999999969</v>
      </c>
      <c r="D143" s="202">
        <f>15+[1]!STEPLOAD(5)</f>
        <v>20</v>
      </c>
      <c r="E143" s="183">
        <f t="shared" si="15"/>
        <v>43.60103716255302</v>
      </c>
      <c r="F143" s="183">
        <f t="shared" si="16"/>
        <v>0.5</v>
      </c>
      <c r="G143" s="183">
        <f>5</f>
        <v>5</v>
      </c>
      <c r="H143" s="183">
        <f>60</f>
        <v>60</v>
      </c>
      <c r="I143" s="183">
        <f t="shared" si="17"/>
        <v>0.9</v>
      </c>
      <c r="J143" s="183">
        <f>1</f>
        <v>1</v>
      </c>
      <c r="K143" s="183">
        <f t="shared" si="18"/>
        <v>4.1870000000000003</v>
      </c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68"/>
      <c r="AD143" s="19"/>
      <c r="AE143" s="184"/>
      <c r="AF143" s="183">
        <f t="shared" si="19"/>
        <v>0.21930875090495583</v>
      </c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68"/>
      <c r="AQ143" s="168"/>
      <c r="AR143" s="182"/>
      <c r="AS143" s="183"/>
      <c r="AT143" s="183"/>
      <c r="AU143" s="183"/>
      <c r="AW143" s="51"/>
      <c r="AX143" s="51"/>
      <c r="AY143" s="51"/>
      <c r="AZ143" s="51"/>
    </row>
    <row r="144" spans="1:52" s="158" customFormat="1" ht="15" customHeight="1" x14ac:dyDescent="0.3">
      <c r="A144" s="19"/>
      <c r="B144" s="182"/>
      <c r="C144" s="183">
        <f t="shared" si="14"/>
        <v>13.299999999999969</v>
      </c>
      <c r="D144" s="202">
        <f>15+[1]!STEPLOAD(5)</f>
        <v>20</v>
      </c>
      <c r="E144" s="183">
        <f t="shared" si="15"/>
        <v>43.622968037643517</v>
      </c>
      <c r="F144" s="183">
        <f t="shared" si="16"/>
        <v>0.5</v>
      </c>
      <c r="G144" s="183">
        <f>5</f>
        <v>5</v>
      </c>
      <c r="H144" s="183">
        <f>60</f>
        <v>60</v>
      </c>
      <c r="I144" s="183">
        <f t="shared" si="17"/>
        <v>0.9</v>
      </c>
      <c r="J144" s="183">
        <f>1</f>
        <v>1</v>
      </c>
      <c r="K144" s="183">
        <f t="shared" si="18"/>
        <v>4.1870000000000003</v>
      </c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68"/>
      <c r="AD144" s="19"/>
      <c r="AE144" s="184"/>
      <c r="AF144" s="183">
        <f t="shared" si="19"/>
        <v>0.21711566339590638</v>
      </c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68"/>
      <c r="AQ144" s="168"/>
      <c r="AR144" s="182"/>
      <c r="AS144" s="183"/>
      <c r="AT144" s="183"/>
      <c r="AU144" s="183"/>
      <c r="AW144" s="51"/>
      <c r="AX144" s="51"/>
      <c r="AY144" s="51"/>
      <c r="AZ144" s="51"/>
    </row>
    <row r="145" spans="1:52" s="158" customFormat="1" ht="15" customHeight="1" x14ac:dyDescent="0.3">
      <c r="A145" s="19"/>
      <c r="B145" s="182"/>
      <c r="C145" s="183">
        <f t="shared" si="14"/>
        <v>13.399999999999968</v>
      </c>
      <c r="D145" s="202">
        <f>15+[1]!STEPLOAD(5)</f>
        <v>20</v>
      </c>
      <c r="E145" s="183">
        <f t="shared" si="15"/>
        <v>43.644679603983107</v>
      </c>
      <c r="F145" s="183">
        <f t="shared" si="16"/>
        <v>0.5</v>
      </c>
      <c r="G145" s="183">
        <f>5</f>
        <v>5</v>
      </c>
      <c r="H145" s="183">
        <f>60</f>
        <v>60</v>
      </c>
      <c r="I145" s="183">
        <f t="shared" si="17"/>
        <v>0.9</v>
      </c>
      <c r="J145" s="183">
        <f>1</f>
        <v>1</v>
      </c>
      <c r="K145" s="183">
        <f t="shared" si="18"/>
        <v>4.1870000000000003</v>
      </c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68"/>
      <c r="AD145" s="19"/>
      <c r="AE145" s="184"/>
      <c r="AF145" s="183">
        <f t="shared" si="19"/>
        <v>0.2149445067619471</v>
      </c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68"/>
      <c r="AQ145" s="168"/>
      <c r="AR145" s="182"/>
      <c r="AS145" s="183"/>
      <c r="AT145" s="183"/>
      <c r="AU145" s="183"/>
      <c r="AW145" s="51"/>
      <c r="AX145" s="51"/>
      <c r="AY145" s="51"/>
      <c r="AZ145" s="51"/>
    </row>
    <row r="146" spans="1:52" s="158" customFormat="1" ht="15" customHeight="1" x14ac:dyDescent="0.3">
      <c r="A146" s="19"/>
      <c r="B146" s="182"/>
      <c r="C146" s="183">
        <f t="shared" si="14"/>
        <v>13.499999999999968</v>
      </c>
      <c r="D146" s="202">
        <f>15+[1]!STEPLOAD(5)</f>
        <v>20</v>
      </c>
      <c r="E146" s="183">
        <f t="shared" si="15"/>
        <v>43.666174054659301</v>
      </c>
      <c r="F146" s="183">
        <f t="shared" si="16"/>
        <v>0.5</v>
      </c>
      <c r="G146" s="183">
        <f>5</f>
        <v>5</v>
      </c>
      <c r="H146" s="183">
        <f>60</f>
        <v>60</v>
      </c>
      <c r="I146" s="183">
        <f t="shared" si="17"/>
        <v>0.9</v>
      </c>
      <c r="J146" s="183">
        <f>1</f>
        <v>1</v>
      </c>
      <c r="K146" s="183">
        <f t="shared" si="18"/>
        <v>4.1870000000000003</v>
      </c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68"/>
      <c r="AD146" s="19"/>
      <c r="AE146" s="184"/>
      <c r="AF146" s="183">
        <f t="shared" si="19"/>
        <v>0.21279506169432771</v>
      </c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68"/>
      <c r="AQ146" s="168"/>
      <c r="AR146" s="182"/>
      <c r="AS146" s="183"/>
      <c r="AT146" s="183"/>
      <c r="AU146" s="183"/>
      <c r="AW146" s="51"/>
      <c r="AX146" s="51"/>
      <c r="AY146" s="51"/>
      <c r="AZ146" s="51"/>
    </row>
    <row r="147" spans="1:52" s="158" customFormat="1" ht="15" customHeight="1" x14ac:dyDescent="0.3">
      <c r="A147" s="19"/>
      <c r="B147" s="182"/>
      <c r="C147" s="183">
        <f t="shared" si="14"/>
        <v>13.599999999999968</v>
      </c>
      <c r="D147" s="202">
        <f>15+[1]!STEPLOAD(5)</f>
        <v>20</v>
      </c>
      <c r="E147" s="183">
        <f t="shared" si="15"/>
        <v>43.687453560828736</v>
      </c>
      <c r="F147" s="183">
        <f t="shared" si="16"/>
        <v>0.5</v>
      </c>
      <c r="G147" s="183">
        <f>5</f>
        <v>5</v>
      </c>
      <c r="H147" s="183">
        <f>60</f>
        <v>60</v>
      </c>
      <c r="I147" s="183">
        <f t="shared" si="17"/>
        <v>0.9</v>
      </c>
      <c r="J147" s="183">
        <f>1</f>
        <v>1</v>
      </c>
      <c r="K147" s="183">
        <f t="shared" si="18"/>
        <v>4.1870000000000003</v>
      </c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68"/>
      <c r="AD147" s="19"/>
      <c r="AE147" s="184"/>
      <c r="AF147" s="183">
        <f t="shared" si="19"/>
        <v>0.21066711107738456</v>
      </c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68"/>
      <c r="AQ147" s="168"/>
      <c r="AR147" s="182"/>
      <c r="AS147" s="183"/>
      <c r="AT147" s="183"/>
      <c r="AU147" s="183"/>
      <c r="AW147" s="51"/>
      <c r="AX147" s="51"/>
      <c r="AY147" s="51"/>
      <c r="AZ147" s="51"/>
    </row>
    <row r="148" spans="1:52" s="158" customFormat="1" ht="15" customHeight="1" x14ac:dyDescent="0.3">
      <c r="A148" s="19"/>
      <c r="B148" s="182"/>
      <c r="C148" s="183">
        <f t="shared" si="14"/>
        <v>13.699999999999967</v>
      </c>
      <c r="D148" s="202">
        <f>15+[1]!STEPLOAD(5)</f>
        <v>20</v>
      </c>
      <c r="E148" s="183">
        <f t="shared" si="15"/>
        <v>43.708520271936472</v>
      </c>
      <c r="F148" s="183">
        <f t="shared" si="16"/>
        <v>0.5</v>
      </c>
      <c r="G148" s="183">
        <f>5</f>
        <v>5</v>
      </c>
      <c r="H148" s="183">
        <f>60</f>
        <v>60</v>
      </c>
      <c r="I148" s="183">
        <f t="shared" si="17"/>
        <v>0.9</v>
      </c>
      <c r="J148" s="183">
        <f>1</f>
        <v>1</v>
      </c>
      <c r="K148" s="183">
        <f t="shared" si="18"/>
        <v>4.1870000000000003</v>
      </c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68"/>
      <c r="AD148" s="19"/>
      <c r="AE148" s="184"/>
      <c r="AF148" s="183">
        <f t="shared" si="19"/>
        <v>0.208560439966611</v>
      </c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68"/>
      <c r="AQ148" s="168"/>
      <c r="AR148" s="182"/>
      <c r="AS148" s="183"/>
      <c r="AT148" s="183"/>
      <c r="AU148" s="183"/>
      <c r="AW148" s="51"/>
      <c r="AX148" s="51"/>
      <c r="AY148" s="51"/>
      <c r="AZ148" s="51"/>
    </row>
    <row r="149" spans="1:52" s="158" customFormat="1" ht="15" customHeight="1" x14ac:dyDescent="0.3">
      <c r="A149" s="19"/>
      <c r="B149" s="182"/>
      <c r="C149" s="183">
        <f t="shared" si="14"/>
        <v>13.799999999999967</v>
      </c>
      <c r="D149" s="202">
        <f>15+[1]!STEPLOAD(5)</f>
        <v>20</v>
      </c>
      <c r="E149" s="183">
        <f t="shared" si="15"/>
        <v>43.729376315933131</v>
      </c>
      <c r="F149" s="183">
        <f t="shared" si="16"/>
        <v>0.5</v>
      </c>
      <c r="G149" s="183">
        <f>5</f>
        <v>5</v>
      </c>
      <c r="H149" s="183">
        <f>60</f>
        <v>60</v>
      </c>
      <c r="I149" s="183">
        <f t="shared" si="17"/>
        <v>0.9</v>
      </c>
      <c r="J149" s="183">
        <f>1</f>
        <v>1</v>
      </c>
      <c r="K149" s="183">
        <f t="shared" si="18"/>
        <v>4.1870000000000003</v>
      </c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68"/>
      <c r="AD149" s="19"/>
      <c r="AE149" s="184"/>
      <c r="AF149" s="183">
        <f t="shared" si="19"/>
        <v>0.20647483556694501</v>
      </c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68"/>
      <c r="AQ149" s="168"/>
      <c r="AR149" s="182"/>
      <c r="AS149" s="183"/>
      <c r="AT149" s="183"/>
      <c r="AU149" s="183"/>
      <c r="AW149" s="51"/>
      <c r="AX149" s="51"/>
      <c r="AY149" s="51"/>
      <c r="AZ149" s="51"/>
    </row>
    <row r="150" spans="1:52" s="158" customFormat="1" ht="15" customHeight="1" x14ac:dyDescent="0.3">
      <c r="A150" s="19"/>
      <c r="B150" s="182"/>
      <c r="C150" s="183">
        <f t="shared" si="14"/>
        <v>13.899999999999967</v>
      </c>
      <c r="D150" s="202">
        <f>15+[1]!STEPLOAD(5)</f>
        <v>20</v>
      </c>
      <c r="E150" s="183">
        <f t="shared" si="15"/>
        <v>43.750023799489824</v>
      </c>
      <c r="F150" s="183">
        <f t="shared" si="16"/>
        <v>0.5</v>
      </c>
      <c r="G150" s="183">
        <f>5</f>
        <v>5</v>
      </c>
      <c r="H150" s="183">
        <f>60</f>
        <v>60</v>
      </c>
      <c r="I150" s="183">
        <f t="shared" si="17"/>
        <v>0.9</v>
      </c>
      <c r="J150" s="183">
        <f>1</f>
        <v>1</v>
      </c>
      <c r="K150" s="183">
        <f t="shared" si="18"/>
        <v>4.1870000000000003</v>
      </c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68"/>
      <c r="AD150" s="19"/>
      <c r="AE150" s="184"/>
      <c r="AF150" s="183">
        <f t="shared" si="19"/>
        <v>0.20441008721127574</v>
      </c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68"/>
      <c r="AQ150" s="168"/>
      <c r="AR150" s="182"/>
      <c r="AS150" s="183"/>
      <c r="AT150" s="183"/>
      <c r="AU150" s="183"/>
      <c r="AW150" s="51"/>
      <c r="AX150" s="51"/>
      <c r="AY150" s="51"/>
      <c r="AZ150" s="51"/>
    </row>
    <row r="151" spans="1:52" s="158" customFormat="1" ht="15" customHeight="1" x14ac:dyDescent="0.3">
      <c r="A151" s="19"/>
      <c r="B151" s="182"/>
      <c r="C151" s="183">
        <f t="shared" si="14"/>
        <v>13.999999999999966</v>
      </c>
      <c r="D151" s="202">
        <f>15+[1]!STEPLOAD(5)</f>
        <v>20</v>
      </c>
      <c r="E151" s="183">
        <f t="shared" si="15"/>
        <v>43.770464808210953</v>
      </c>
      <c r="F151" s="183">
        <f t="shared" si="16"/>
        <v>0.5</v>
      </c>
      <c r="G151" s="183">
        <f>5</f>
        <v>5</v>
      </c>
      <c r="H151" s="183">
        <f>60</f>
        <v>60</v>
      </c>
      <c r="I151" s="183">
        <f t="shared" si="17"/>
        <v>0.9</v>
      </c>
      <c r="J151" s="183">
        <f>1</f>
        <v>1</v>
      </c>
      <c r="K151" s="183">
        <f t="shared" si="18"/>
        <v>4.1870000000000003</v>
      </c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68"/>
      <c r="AD151" s="19"/>
      <c r="AE151" s="184"/>
      <c r="AF151" s="183">
        <f t="shared" si="19"/>
        <v>0.2023659863391627</v>
      </c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68"/>
      <c r="AQ151" s="168"/>
      <c r="AR151" s="182"/>
      <c r="AS151" s="183"/>
      <c r="AT151" s="183"/>
      <c r="AU151" s="183"/>
      <c r="AW151" s="51"/>
      <c r="AX151" s="51"/>
      <c r="AY151" s="51"/>
      <c r="AZ151" s="51"/>
    </row>
    <row r="152" spans="1:52" s="158" customFormat="1" ht="15" customHeight="1" x14ac:dyDescent="0.3">
      <c r="A152" s="19"/>
      <c r="B152" s="182"/>
      <c r="C152" s="183">
        <f t="shared" si="14"/>
        <v>14.099999999999966</v>
      </c>
      <c r="D152" s="202">
        <f>15+[1]!STEPLOAD(5)</f>
        <v>20</v>
      </c>
      <c r="E152" s="183">
        <f t="shared" si="15"/>
        <v>43.790701406844867</v>
      </c>
      <c r="F152" s="183">
        <f t="shared" si="16"/>
        <v>0.5</v>
      </c>
      <c r="G152" s="183">
        <f>5</f>
        <v>5</v>
      </c>
      <c r="H152" s="183">
        <f>60</f>
        <v>60</v>
      </c>
      <c r="I152" s="183">
        <f t="shared" si="17"/>
        <v>0.9</v>
      </c>
      <c r="J152" s="183">
        <f>1</f>
        <v>1</v>
      </c>
      <c r="K152" s="183">
        <f t="shared" si="18"/>
        <v>4.1870000000000003</v>
      </c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68"/>
      <c r="AD152" s="19"/>
      <c r="AE152" s="184"/>
      <c r="AF152" s="183">
        <f t="shared" si="19"/>
        <v>0.20034232647577133</v>
      </c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68"/>
      <c r="AQ152" s="168"/>
      <c r="AR152" s="182"/>
      <c r="AS152" s="183"/>
      <c r="AT152" s="183"/>
      <c r="AU152" s="183"/>
      <c r="AW152" s="51"/>
      <c r="AX152" s="51"/>
      <c r="AY152" s="51"/>
      <c r="AZ152" s="51"/>
    </row>
    <row r="153" spans="1:52" s="158" customFormat="1" ht="15" customHeight="1" x14ac:dyDescent="0.3">
      <c r="A153" s="19"/>
      <c r="B153" s="182"/>
      <c r="C153" s="183">
        <f t="shared" si="14"/>
        <v>14.199999999999966</v>
      </c>
      <c r="D153" s="202">
        <f>15+[1]!STEPLOAD(5)</f>
        <v>20</v>
      </c>
      <c r="E153" s="183">
        <f t="shared" si="15"/>
        <v>43.810735639492442</v>
      </c>
      <c r="F153" s="183">
        <f t="shared" si="16"/>
        <v>0.5</v>
      </c>
      <c r="G153" s="183">
        <f>5</f>
        <v>5</v>
      </c>
      <c r="H153" s="183">
        <f>60</f>
        <v>60</v>
      </c>
      <c r="I153" s="183">
        <f t="shared" si="17"/>
        <v>0.9</v>
      </c>
      <c r="J153" s="183">
        <f>1</f>
        <v>1</v>
      </c>
      <c r="K153" s="183">
        <f t="shared" si="18"/>
        <v>4.1870000000000003</v>
      </c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68"/>
      <c r="AD153" s="19"/>
      <c r="AE153" s="184"/>
      <c r="AF153" s="183">
        <f t="shared" si="19"/>
        <v>0.19833890321101366</v>
      </c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68"/>
      <c r="AQ153" s="168"/>
      <c r="AR153" s="182"/>
      <c r="AS153" s="183"/>
      <c r="AT153" s="183"/>
      <c r="AU153" s="183"/>
      <c r="AW153" s="51"/>
      <c r="AX153" s="51"/>
      <c r="AY153" s="51"/>
      <c r="AZ153" s="51"/>
    </row>
    <row r="154" spans="1:52" s="158" customFormat="1" ht="15" customHeight="1" x14ac:dyDescent="0.3">
      <c r="A154" s="19"/>
      <c r="B154" s="182"/>
      <c r="C154" s="183">
        <f t="shared" si="14"/>
        <v>14.299999999999965</v>
      </c>
      <c r="D154" s="202">
        <f>15+[1]!STEPLOAD(5)</f>
        <v>20</v>
      </c>
      <c r="E154" s="183">
        <f t="shared" si="15"/>
        <v>43.830569529813545</v>
      </c>
      <c r="F154" s="183">
        <f t="shared" si="16"/>
        <v>0.5</v>
      </c>
      <c r="G154" s="183">
        <f>5</f>
        <v>5</v>
      </c>
      <c r="H154" s="183">
        <f>60</f>
        <v>60</v>
      </c>
      <c r="I154" s="183">
        <f t="shared" si="17"/>
        <v>0.9</v>
      </c>
      <c r="J154" s="183">
        <f>1</f>
        <v>1</v>
      </c>
      <c r="K154" s="183">
        <f t="shared" si="18"/>
        <v>4.1870000000000003</v>
      </c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68"/>
      <c r="AD154" s="19"/>
      <c r="AE154" s="184"/>
      <c r="AF154" s="183">
        <f t="shared" si="19"/>
        <v>0.19635551417890351</v>
      </c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68"/>
      <c r="AQ154" s="168"/>
      <c r="AR154" s="182"/>
      <c r="AS154" s="183"/>
      <c r="AT154" s="183"/>
      <c r="AU154" s="183"/>
      <c r="AW154" s="51"/>
      <c r="AX154" s="51"/>
      <c r="AY154" s="51"/>
      <c r="AZ154" s="51"/>
    </row>
    <row r="155" spans="1:52" s="158" customFormat="1" ht="15" customHeight="1" x14ac:dyDescent="0.3">
      <c r="A155" s="19"/>
      <c r="B155" s="182"/>
      <c r="C155" s="183">
        <f t="shared" si="14"/>
        <v>14.399999999999965</v>
      </c>
      <c r="D155" s="202">
        <f>15+[1]!STEPLOAD(5)</f>
        <v>20</v>
      </c>
      <c r="E155" s="183">
        <f t="shared" si="15"/>
        <v>43.850205081231437</v>
      </c>
      <c r="F155" s="183">
        <f t="shared" si="16"/>
        <v>0.5</v>
      </c>
      <c r="G155" s="183">
        <f>5</f>
        <v>5</v>
      </c>
      <c r="H155" s="183">
        <f>60</f>
        <v>60</v>
      </c>
      <c r="I155" s="183">
        <f t="shared" si="17"/>
        <v>0.9</v>
      </c>
      <c r="J155" s="183">
        <f>1</f>
        <v>1</v>
      </c>
      <c r="K155" s="183">
        <f t="shared" si="18"/>
        <v>4.1870000000000003</v>
      </c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68"/>
      <c r="AD155" s="19"/>
      <c r="AE155" s="184"/>
      <c r="AF155" s="183">
        <f t="shared" si="19"/>
        <v>0.19439195903711415</v>
      </c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68"/>
      <c r="AQ155" s="168"/>
      <c r="AR155" s="182"/>
      <c r="AS155" s="183"/>
      <c r="AT155" s="183"/>
      <c r="AU155" s="183"/>
      <c r="AW155" s="51"/>
      <c r="AX155" s="51"/>
      <c r="AY155" s="51"/>
      <c r="AZ155" s="51"/>
    </row>
    <row r="156" spans="1:52" s="158" customFormat="1" ht="15" customHeight="1" x14ac:dyDescent="0.3">
      <c r="A156" s="19"/>
      <c r="B156" s="182"/>
      <c r="C156" s="183">
        <f t="shared" si="14"/>
        <v>14.499999999999964</v>
      </c>
      <c r="D156" s="202">
        <f>15+[1]!STEPLOAD(5)</f>
        <v>20</v>
      </c>
      <c r="E156" s="183">
        <f t="shared" si="15"/>
        <v>43.869644277135151</v>
      </c>
      <c r="F156" s="183">
        <f t="shared" si="16"/>
        <v>0.5</v>
      </c>
      <c r="G156" s="183">
        <f>5</f>
        <v>5</v>
      </c>
      <c r="H156" s="183">
        <f>60</f>
        <v>60</v>
      </c>
      <c r="I156" s="183">
        <f t="shared" si="17"/>
        <v>0.9</v>
      </c>
      <c r="J156" s="183">
        <f>1</f>
        <v>1</v>
      </c>
      <c r="K156" s="183">
        <f t="shared" si="18"/>
        <v>4.1870000000000003</v>
      </c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68"/>
      <c r="AD156" s="19"/>
      <c r="AE156" s="184"/>
      <c r="AF156" s="183">
        <f t="shared" si="19"/>
        <v>0.19244803944674294</v>
      </c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68"/>
      <c r="AQ156" s="168"/>
      <c r="AR156" s="182"/>
      <c r="AS156" s="183"/>
      <c r="AT156" s="183"/>
      <c r="AU156" s="183"/>
      <c r="AW156" s="51"/>
      <c r="AX156" s="51"/>
      <c r="AY156" s="51"/>
      <c r="AZ156" s="51"/>
    </row>
    <row r="157" spans="1:52" s="158" customFormat="1" ht="15" customHeight="1" x14ac:dyDescent="0.3">
      <c r="A157" s="19"/>
      <c r="B157" s="182"/>
      <c r="C157" s="183">
        <f t="shared" si="14"/>
        <v>14.599999999999964</v>
      </c>
      <c r="D157" s="202">
        <f>15+[1]!STEPLOAD(5)</f>
        <v>20</v>
      </c>
      <c r="E157" s="183">
        <f t="shared" si="15"/>
        <v>43.888889081079824</v>
      </c>
      <c r="F157" s="183">
        <f t="shared" si="16"/>
        <v>0.5</v>
      </c>
      <c r="G157" s="183">
        <f>5</f>
        <v>5</v>
      </c>
      <c r="H157" s="183">
        <f>60</f>
        <v>60</v>
      </c>
      <c r="I157" s="183">
        <f t="shared" si="17"/>
        <v>0.9</v>
      </c>
      <c r="J157" s="183">
        <f>1</f>
        <v>1</v>
      </c>
      <c r="K157" s="183">
        <f t="shared" si="18"/>
        <v>4.1870000000000003</v>
      </c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68"/>
      <c r="AD157" s="19"/>
      <c r="AE157" s="184"/>
      <c r="AF157" s="183">
        <f t="shared" si="19"/>
        <v>0.19052355905227536</v>
      </c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68"/>
      <c r="AQ157" s="168"/>
      <c r="AR157" s="182"/>
      <c r="AS157" s="183"/>
      <c r="AT157" s="183"/>
      <c r="AU157" s="183"/>
      <c r="AW157" s="51"/>
      <c r="AX157" s="51"/>
      <c r="AY157" s="51"/>
      <c r="AZ157" s="51"/>
    </row>
    <row r="158" spans="1:52" s="158" customFormat="1" ht="15" customHeight="1" x14ac:dyDescent="0.3">
      <c r="A158" s="19"/>
      <c r="B158" s="182"/>
      <c r="C158" s="183">
        <f t="shared" si="14"/>
        <v>14.699999999999964</v>
      </c>
      <c r="D158" s="202">
        <f>15+[1]!STEPLOAD(5)</f>
        <v>20</v>
      </c>
      <c r="E158" s="183">
        <f t="shared" si="15"/>
        <v>43.907941436985055</v>
      </c>
      <c r="F158" s="183">
        <f t="shared" si="16"/>
        <v>0.5</v>
      </c>
      <c r="G158" s="183">
        <f>5</f>
        <v>5</v>
      </c>
      <c r="H158" s="183">
        <f>60</f>
        <v>60</v>
      </c>
      <c r="I158" s="183">
        <f t="shared" si="17"/>
        <v>0.9</v>
      </c>
      <c r="J158" s="183">
        <f>1</f>
        <v>1</v>
      </c>
      <c r="K158" s="183">
        <f t="shared" si="18"/>
        <v>4.1870000000000003</v>
      </c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68"/>
      <c r="AD158" s="19"/>
      <c r="AE158" s="184"/>
      <c r="AF158" s="183">
        <f t="shared" si="19"/>
        <v>0.18861832346175245</v>
      </c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68"/>
      <c r="AQ158" s="168"/>
      <c r="AR158" s="182"/>
      <c r="AS158" s="183"/>
      <c r="AT158" s="183"/>
      <c r="AU158" s="183"/>
      <c r="AW158" s="51"/>
      <c r="AX158" s="51"/>
      <c r="AY158" s="51"/>
      <c r="AZ158" s="51"/>
    </row>
    <row r="159" spans="1:52" s="158" customFormat="1" ht="15" customHeight="1" x14ac:dyDescent="0.3">
      <c r="A159" s="19"/>
      <c r="B159" s="182"/>
      <c r="C159" s="183">
        <f t="shared" si="14"/>
        <v>14.799999999999963</v>
      </c>
      <c r="D159" s="202">
        <f>15+[1]!STEPLOAD(5)</f>
        <v>20</v>
      </c>
      <c r="E159" s="183">
        <f t="shared" si="15"/>
        <v>43.926803269331231</v>
      </c>
      <c r="F159" s="183">
        <f t="shared" si="16"/>
        <v>0.5</v>
      </c>
      <c r="G159" s="183">
        <f>5</f>
        <v>5</v>
      </c>
      <c r="H159" s="183">
        <f>60</f>
        <v>60</v>
      </c>
      <c r="I159" s="183">
        <f t="shared" si="17"/>
        <v>0.9</v>
      </c>
      <c r="J159" s="183">
        <f>1</f>
        <v>1</v>
      </c>
      <c r="K159" s="183">
        <f t="shared" si="18"/>
        <v>4.1870000000000003</v>
      </c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68"/>
      <c r="AD159" s="19"/>
      <c r="AE159" s="184"/>
      <c r="AF159" s="183">
        <f t="shared" si="19"/>
        <v>0.18673214022713491</v>
      </c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68"/>
      <c r="AQ159" s="168"/>
      <c r="AR159" s="182"/>
      <c r="AS159" s="183"/>
      <c r="AT159" s="183"/>
      <c r="AU159" s="183"/>
      <c r="AW159" s="51"/>
      <c r="AX159" s="51"/>
      <c r="AY159" s="51"/>
      <c r="AZ159" s="51"/>
    </row>
    <row r="160" spans="1:52" s="158" customFormat="1" ht="15" customHeight="1" x14ac:dyDescent="0.3">
      <c r="A160" s="19"/>
      <c r="B160" s="182"/>
      <c r="C160" s="183">
        <f t="shared" si="14"/>
        <v>14.899999999999963</v>
      </c>
      <c r="D160" s="202">
        <f>15+[1]!STEPLOAD(5)</f>
        <v>20</v>
      </c>
      <c r="E160" s="183">
        <f t="shared" si="15"/>
        <v>43.945476483353943</v>
      </c>
      <c r="F160" s="183">
        <f t="shared" si="16"/>
        <v>0.5</v>
      </c>
      <c r="G160" s="183">
        <f>5</f>
        <v>5</v>
      </c>
      <c r="H160" s="183">
        <f>60</f>
        <v>60</v>
      </c>
      <c r="I160" s="183">
        <f t="shared" si="17"/>
        <v>0.9</v>
      </c>
      <c r="J160" s="183">
        <f>1</f>
        <v>1</v>
      </c>
      <c r="K160" s="183">
        <f t="shared" si="18"/>
        <v>4.1870000000000003</v>
      </c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68"/>
      <c r="AD160" s="19"/>
      <c r="AE160" s="184"/>
      <c r="AF160" s="183">
        <f t="shared" si="19"/>
        <v>0.18486481882486361</v>
      </c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68"/>
      <c r="AQ160" s="168"/>
      <c r="AR160" s="182"/>
      <c r="AS160" s="183"/>
      <c r="AT160" s="183"/>
      <c r="AU160" s="183"/>
      <c r="AW160" s="51"/>
      <c r="AX160" s="51"/>
      <c r="AY160" s="51"/>
      <c r="AZ160" s="51"/>
    </row>
    <row r="161" spans="1:52" s="158" customFormat="1" ht="15" customHeight="1" x14ac:dyDescent="0.3">
      <c r="A161" s="19"/>
      <c r="B161" s="182"/>
      <c r="C161" s="183">
        <f t="shared" si="14"/>
        <v>14.999999999999963</v>
      </c>
      <c r="D161" s="202">
        <f>15+[1]!STEPLOAD(5)</f>
        <v>20</v>
      </c>
      <c r="E161" s="183">
        <f t="shared" si="15"/>
        <v>43.963962965236426</v>
      </c>
      <c r="F161" s="183">
        <f t="shared" si="16"/>
        <v>0.5</v>
      </c>
      <c r="G161" s="183">
        <f>5</f>
        <v>5</v>
      </c>
      <c r="H161" s="183">
        <f>60</f>
        <v>60</v>
      </c>
      <c r="I161" s="183">
        <f t="shared" si="17"/>
        <v>0.9</v>
      </c>
      <c r="J161" s="183">
        <f>1</f>
        <v>1</v>
      </c>
      <c r="K161" s="183">
        <f t="shared" si="18"/>
        <v>4.1870000000000003</v>
      </c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68"/>
      <c r="AD161" s="19"/>
      <c r="AE161" s="184"/>
      <c r="AF161" s="183">
        <f t="shared" si="19"/>
        <v>0.18301617063661535</v>
      </c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68"/>
      <c r="AQ161" s="168"/>
      <c r="AR161" s="182"/>
      <c r="AS161" s="183"/>
      <c r="AT161" s="183"/>
      <c r="AU161" s="183"/>
      <c r="AW161" s="51"/>
      <c r="AX161" s="51"/>
      <c r="AY161" s="51"/>
      <c r="AZ161" s="51"/>
    </row>
    <row r="162" spans="1:52" s="158" customFormat="1" ht="15" customHeight="1" x14ac:dyDescent="0.3">
      <c r="A162" s="19"/>
      <c r="B162" s="182"/>
      <c r="C162" s="183">
        <f t="shared" si="14"/>
        <v>15.099999999999962</v>
      </c>
      <c r="D162" s="202">
        <f>15+[1]!STEPLOAD(5)</f>
        <v>20</v>
      </c>
      <c r="E162" s="183">
        <f t="shared" si="15"/>
        <v>43.98226458230009</v>
      </c>
      <c r="F162" s="183">
        <f t="shared" si="16"/>
        <v>0.5</v>
      </c>
      <c r="G162" s="183">
        <f>5</f>
        <v>5</v>
      </c>
      <c r="H162" s="183">
        <f>60</f>
        <v>60</v>
      </c>
      <c r="I162" s="183">
        <f t="shared" si="17"/>
        <v>0.9</v>
      </c>
      <c r="J162" s="183">
        <f>1</f>
        <v>1</v>
      </c>
      <c r="K162" s="183">
        <f t="shared" si="18"/>
        <v>4.1870000000000003</v>
      </c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68"/>
      <c r="AD162" s="19"/>
      <c r="AE162" s="184"/>
      <c r="AF162" s="183">
        <f t="shared" si="19"/>
        <v>0.18118600893024883</v>
      </c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68"/>
      <c r="AQ162" s="168"/>
      <c r="AR162" s="182"/>
      <c r="AS162" s="183"/>
      <c r="AT162" s="183"/>
      <c r="AU162" s="183"/>
      <c r="AW162" s="51"/>
      <c r="AX162" s="51"/>
      <c r="AY162" s="51"/>
      <c r="AZ162" s="51"/>
    </row>
    <row r="163" spans="1:52" s="158" customFormat="1" ht="15" customHeight="1" x14ac:dyDescent="0.3">
      <c r="A163" s="19"/>
      <c r="B163" s="182"/>
      <c r="C163" s="183">
        <f t="shared" si="14"/>
        <v>15.199999999999962</v>
      </c>
      <c r="D163" s="202">
        <f>15+[1]!STEPLOAD(5)</f>
        <v>20</v>
      </c>
      <c r="E163" s="183">
        <f t="shared" si="15"/>
        <v>44.000383183193115</v>
      </c>
      <c r="F163" s="183">
        <f t="shared" si="16"/>
        <v>0.5</v>
      </c>
      <c r="G163" s="183">
        <f>5</f>
        <v>5</v>
      </c>
      <c r="H163" s="183">
        <f>60</f>
        <v>60</v>
      </c>
      <c r="I163" s="183">
        <f t="shared" si="17"/>
        <v>0.9</v>
      </c>
      <c r="J163" s="183">
        <f>1</f>
        <v>1</v>
      </c>
      <c r="K163" s="183">
        <f t="shared" si="18"/>
        <v>4.1870000000000003</v>
      </c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68"/>
      <c r="AD163" s="19"/>
      <c r="AE163" s="184"/>
      <c r="AF163" s="183">
        <f t="shared" si="19"/>
        <v>0.17937414884094638</v>
      </c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68"/>
      <c r="AQ163" s="168"/>
      <c r="AR163" s="182"/>
      <c r="AS163" s="183"/>
      <c r="AT163" s="183"/>
      <c r="AU163" s="183"/>
      <c r="AW163" s="51"/>
      <c r="AX163" s="51"/>
      <c r="AY163" s="51"/>
      <c r="AZ163" s="51"/>
    </row>
    <row r="164" spans="1:52" s="158" customFormat="1" ht="15" customHeight="1" x14ac:dyDescent="0.3">
      <c r="A164" s="19"/>
      <c r="B164" s="182"/>
      <c r="C164" s="183">
        <f t="shared" si="14"/>
        <v>15.299999999999962</v>
      </c>
      <c r="D164" s="202">
        <f>15+[1]!STEPLOAD(5)</f>
        <v>20</v>
      </c>
      <c r="E164" s="183">
        <f t="shared" si="15"/>
        <v>44.01832059807721</v>
      </c>
      <c r="F164" s="183">
        <f t="shared" si="16"/>
        <v>0.5</v>
      </c>
      <c r="G164" s="183">
        <f>5</f>
        <v>5</v>
      </c>
      <c r="H164" s="183">
        <f>60</f>
        <v>60</v>
      </c>
      <c r="I164" s="183">
        <f t="shared" si="17"/>
        <v>0.9</v>
      </c>
      <c r="J164" s="183">
        <f>1</f>
        <v>1</v>
      </c>
      <c r="K164" s="183">
        <f t="shared" si="18"/>
        <v>4.1870000000000003</v>
      </c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68"/>
      <c r="AD164" s="19"/>
      <c r="AE164" s="184"/>
      <c r="AF164" s="183">
        <f t="shared" si="19"/>
        <v>0.17758040735253688</v>
      </c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68"/>
      <c r="AQ164" s="168"/>
      <c r="AR164" s="182"/>
      <c r="AS164" s="183"/>
      <c r="AT164" s="183"/>
      <c r="AU164" s="183"/>
      <c r="AW164" s="51"/>
      <c r="AX164" s="51"/>
      <c r="AY164" s="51"/>
      <c r="AZ164" s="51"/>
    </row>
    <row r="165" spans="1:52" s="158" customFormat="1" ht="15" customHeight="1" x14ac:dyDescent="0.3">
      <c r="A165" s="19"/>
      <c r="B165" s="182"/>
      <c r="C165" s="183">
        <f t="shared" si="14"/>
        <v>15.399999999999961</v>
      </c>
      <c r="D165" s="202">
        <f>15+[1]!STEPLOAD(5)</f>
        <v>20</v>
      </c>
      <c r="E165" s="183">
        <f t="shared" si="15"/>
        <v>44.036078638812462</v>
      </c>
      <c r="F165" s="183">
        <f t="shared" si="16"/>
        <v>0.5</v>
      </c>
      <c r="G165" s="183">
        <f>5</f>
        <v>5</v>
      </c>
      <c r="H165" s="183">
        <f>60</f>
        <v>60</v>
      </c>
      <c r="I165" s="183">
        <f t="shared" si="17"/>
        <v>0.9</v>
      </c>
      <c r="J165" s="183">
        <f>1</f>
        <v>1</v>
      </c>
      <c r="K165" s="183">
        <f t="shared" si="18"/>
        <v>4.1870000000000003</v>
      </c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68"/>
      <c r="AD165" s="19"/>
      <c r="AE165" s="184"/>
      <c r="AF165" s="183">
        <f t="shared" si="19"/>
        <v>0.17580460327901148</v>
      </c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68"/>
      <c r="AQ165" s="168"/>
      <c r="AR165" s="182"/>
      <c r="AS165" s="183"/>
      <c r="AT165" s="183"/>
      <c r="AU165" s="183"/>
      <c r="AW165" s="51"/>
      <c r="AX165" s="51"/>
      <c r="AY165" s="51"/>
      <c r="AZ165" s="51"/>
    </row>
    <row r="166" spans="1:52" s="158" customFormat="1" ht="15" customHeight="1" x14ac:dyDescent="0.3">
      <c r="A166" s="19"/>
      <c r="B166" s="182"/>
      <c r="C166" s="183">
        <f t="shared" si="14"/>
        <v>15.499999999999961</v>
      </c>
      <c r="D166" s="202">
        <f>15+[1]!STEPLOAD(5)</f>
        <v>20</v>
      </c>
      <c r="E166" s="183">
        <f t="shared" si="15"/>
        <v>44.053659099140361</v>
      </c>
      <c r="F166" s="183">
        <f t="shared" si="16"/>
        <v>0.5</v>
      </c>
      <c r="G166" s="183">
        <f>5</f>
        <v>5</v>
      </c>
      <c r="H166" s="183">
        <f>60</f>
        <v>60</v>
      </c>
      <c r="I166" s="183">
        <f t="shared" si="17"/>
        <v>0.9</v>
      </c>
      <c r="J166" s="183">
        <f>1</f>
        <v>1</v>
      </c>
      <c r="K166" s="183">
        <f t="shared" si="18"/>
        <v>4.1870000000000003</v>
      </c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68"/>
      <c r="AD166" s="19"/>
      <c r="AE166" s="184"/>
      <c r="AF166" s="183">
        <f t="shared" si="19"/>
        <v>0.17404655724622176</v>
      </c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68"/>
      <c r="AQ166" s="168"/>
      <c r="AR166" s="182"/>
      <c r="AS166" s="183"/>
      <c r="AT166" s="183"/>
      <c r="AU166" s="183"/>
      <c r="AW166" s="51"/>
      <c r="AX166" s="51"/>
      <c r="AY166" s="51"/>
      <c r="AZ166" s="51"/>
    </row>
    <row r="167" spans="1:52" s="158" customFormat="1" ht="15" customHeight="1" x14ac:dyDescent="0.3">
      <c r="A167" s="19"/>
      <c r="B167" s="182"/>
      <c r="C167" s="183">
        <f t="shared" si="14"/>
        <v>15.599999999999961</v>
      </c>
      <c r="D167" s="202">
        <f>15+[1]!STEPLOAD(5)</f>
        <v>20</v>
      </c>
      <c r="E167" s="183">
        <f t="shared" si="15"/>
        <v>44.07106375486498</v>
      </c>
      <c r="F167" s="183">
        <f t="shared" si="16"/>
        <v>0.5</v>
      </c>
      <c r="G167" s="183">
        <f>5</f>
        <v>5</v>
      </c>
      <c r="H167" s="183">
        <f>60</f>
        <v>60</v>
      </c>
      <c r="I167" s="183">
        <f t="shared" si="17"/>
        <v>0.9</v>
      </c>
      <c r="J167" s="183">
        <f>1</f>
        <v>1</v>
      </c>
      <c r="K167" s="183">
        <f t="shared" si="18"/>
        <v>4.1870000000000003</v>
      </c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68"/>
      <c r="AD167" s="19"/>
      <c r="AE167" s="184"/>
      <c r="AF167" s="183">
        <f t="shared" si="19"/>
        <v>0.17230609167375999</v>
      </c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68"/>
      <c r="AQ167" s="168"/>
      <c r="AR167" s="182"/>
      <c r="AS167" s="183"/>
      <c r="AT167" s="183"/>
      <c r="AU167" s="183"/>
      <c r="AW167" s="51"/>
      <c r="AX167" s="51"/>
      <c r="AY167" s="51"/>
      <c r="AZ167" s="51"/>
    </row>
    <row r="168" spans="1:52" s="158" customFormat="1" ht="15" customHeight="1" x14ac:dyDescent="0.3">
      <c r="A168" s="19"/>
      <c r="B168" s="182"/>
      <c r="C168" s="183">
        <f t="shared" si="14"/>
        <v>15.69999999999996</v>
      </c>
      <c r="D168" s="202">
        <f>15+[1]!STEPLOAD(5)</f>
        <v>20</v>
      </c>
      <c r="E168" s="183">
        <f t="shared" si="15"/>
        <v>44.088294364032357</v>
      </c>
      <c r="F168" s="183">
        <f t="shared" si="16"/>
        <v>0.5</v>
      </c>
      <c r="G168" s="183">
        <f>5</f>
        <v>5</v>
      </c>
      <c r="H168" s="183">
        <f>60</f>
        <v>60</v>
      </c>
      <c r="I168" s="183">
        <f t="shared" si="17"/>
        <v>0.9</v>
      </c>
      <c r="J168" s="183">
        <f>1</f>
        <v>1</v>
      </c>
      <c r="K168" s="183">
        <f t="shared" si="18"/>
        <v>4.1870000000000003</v>
      </c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68"/>
      <c r="AD168" s="19"/>
      <c r="AE168" s="184"/>
      <c r="AF168" s="183">
        <f t="shared" si="19"/>
        <v>0.17058303075702197</v>
      </c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68"/>
      <c r="AQ168" s="168"/>
      <c r="AR168" s="182"/>
      <c r="AS168" s="183"/>
      <c r="AT168" s="183"/>
      <c r="AU168" s="183"/>
      <c r="AW168" s="51"/>
      <c r="AX168" s="51"/>
      <c r="AY168" s="51"/>
      <c r="AZ168" s="51"/>
    </row>
    <row r="169" spans="1:52" s="158" customFormat="1" ht="15" customHeight="1" x14ac:dyDescent="0.3">
      <c r="A169" s="19"/>
      <c r="B169" s="182"/>
      <c r="C169" s="183">
        <f t="shared" si="14"/>
        <v>15.79999999999996</v>
      </c>
      <c r="D169" s="202">
        <f>15+[1]!STEPLOAD(5)</f>
        <v>20</v>
      </c>
      <c r="E169" s="183">
        <f t="shared" si="15"/>
        <v>44.105352667108058</v>
      </c>
      <c r="F169" s="183">
        <f t="shared" si="16"/>
        <v>0.5</v>
      </c>
      <c r="G169" s="183">
        <f>5</f>
        <v>5</v>
      </c>
      <c r="H169" s="183">
        <f>60</f>
        <v>60</v>
      </c>
      <c r="I169" s="183">
        <f t="shared" si="17"/>
        <v>0.9</v>
      </c>
      <c r="J169" s="183">
        <f>1</f>
        <v>1</v>
      </c>
      <c r="K169" s="183">
        <f t="shared" si="18"/>
        <v>4.1870000000000003</v>
      </c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68"/>
      <c r="AD169" s="19"/>
      <c r="AE169" s="184"/>
      <c r="AF169" s="183">
        <f t="shared" si="19"/>
        <v>0.16887720044945231</v>
      </c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68"/>
      <c r="AQ169" s="168"/>
      <c r="AR169" s="182"/>
      <c r="AS169" s="183"/>
      <c r="AT169" s="183"/>
      <c r="AU169" s="183"/>
      <c r="AW169" s="51"/>
      <c r="AX169" s="51"/>
      <c r="AY169" s="51"/>
      <c r="AZ169" s="51"/>
    </row>
    <row r="170" spans="1:52" s="158" customFormat="1" ht="15" customHeight="1" x14ac:dyDescent="0.3">
      <c r="A170" s="19"/>
      <c r="B170" s="182"/>
      <c r="C170" s="183">
        <f t="shared" si="14"/>
        <v>15.899999999999959</v>
      </c>
      <c r="D170" s="202">
        <f>15+[1]!STEPLOAD(5)</f>
        <v>20</v>
      </c>
      <c r="E170" s="183">
        <f t="shared" si="15"/>
        <v>44.122240387153006</v>
      </c>
      <c r="F170" s="183">
        <f t="shared" si="16"/>
        <v>0.5</v>
      </c>
      <c r="G170" s="183">
        <f>5</f>
        <v>5</v>
      </c>
      <c r="H170" s="183">
        <f>60</f>
        <v>60</v>
      </c>
      <c r="I170" s="183">
        <f t="shared" si="17"/>
        <v>0.9</v>
      </c>
      <c r="J170" s="183">
        <f>1</f>
        <v>1</v>
      </c>
      <c r="K170" s="183">
        <f t="shared" si="18"/>
        <v>4.1870000000000003</v>
      </c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68"/>
      <c r="AD170" s="19"/>
      <c r="AE170" s="184"/>
      <c r="AF170" s="183">
        <f t="shared" si="19"/>
        <v>0.16718842844495718</v>
      </c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68"/>
      <c r="AQ170" s="168"/>
      <c r="AR170" s="182"/>
      <c r="AS170" s="183"/>
      <c r="AT170" s="183"/>
      <c r="AU170" s="183"/>
      <c r="AW170" s="51"/>
      <c r="AX170" s="51"/>
      <c r="AY170" s="51"/>
      <c r="AZ170" s="51"/>
    </row>
    <row r="171" spans="1:52" s="158" customFormat="1" ht="15" customHeight="1" x14ac:dyDescent="0.3">
      <c r="A171" s="19"/>
      <c r="B171" s="182"/>
      <c r="C171" s="183">
        <f t="shared" si="14"/>
        <v>15.999999999999959</v>
      </c>
      <c r="D171" s="202">
        <f>15+[1]!STEPLOAD(5)</f>
        <v>20</v>
      </c>
      <c r="E171" s="183">
        <f t="shared" si="15"/>
        <v>44.138959229997504</v>
      </c>
      <c r="F171" s="183">
        <f t="shared" si="16"/>
        <v>0.5</v>
      </c>
      <c r="G171" s="183">
        <f>5</f>
        <v>5</v>
      </c>
      <c r="H171" s="183">
        <f>60</f>
        <v>60</v>
      </c>
      <c r="I171" s="183">
        <f t="shared" si="17"/>
        <v>0.9</v>
      </c>
      <c r="J171" s="183">
        <f>1</f>
        <v>1</v>
      </c>
      <c r="K171" s="183">
        <f t="shared" si="18"/>
        <v>4.1870000000000003</v>
      </c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68"/>
      <c r="AD171" s="19"/>
      <c r="AE171" s="184"/>
      <c r="AF171" s="183">
        <f t="shared" si="19"/>
        <v>0.16551654416050754</v>
      </c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68"/>
      <c r="AQ171" s="168"/>
      <c r="AR171" s="182"/>
      <c r="AS171" s="183"/>
      <c r="AT171" s="183"/>
      <c r="AU171" s="183"/>
      <c r="AW171" s="51"/>
      <c r="AX171" s="51"/>
      <c r="AY171" s="51"/>
      <c r="AZ171" s="51"/>
    </row>
    <row r="172" spans="1:52" s="158" customFormat="1" ht="15" customHeight="1" x14ac:dyDescent="0.3">
      <c r="A172" s="19"/>
      <c r="B172" s="182"/>
      <c r="C172" s="183">
        <f t="shared" si="14"/>
        <v>16.099999999999959</v>
      </c>
      <c r="D172" s="202">
        <f>15+[1]!STEPLOAD(5)</f>
        <v>20</v>
      </c>
      <c r="E172" s="183">
        <f t="shared" si="15"/>
        <v>44.155510884413552</v>
      </c>
      <c r="F172" s="183">
        <f t="shared" si="16"/>
        <v>0.5</v>
      </c>
      <c r="G172" s="183">
        <f>5</f>
        <v>5</v>
      </c>
      <c r="H172" s="183">
        <f>60</f>
        <v>60</v>
      </c>
      <c r="I172" s="183">
        <f t="shared" si="17"/>
        <v>0.9</v>
      </c>
      <c r="J172" s="183">
        <f>1</f>
        <v>1</v>
      </c>
      <c r="K172" s="183">
        <f t="shared" si="18"/>
        <v>4.1870000000000003</v>
      </c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68"/>
      <c r="AD172" s="19"/>
      <c r="AE172" s="184"/>
      <c r="AF172" s="183">
        <f t="shared" si="19"/>
        <v>0.16386137871890272</v>
      </c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68"/>
      <c r="AQ172" s="168"/>
      <c r="AR172" s="182"/>
      <c r="AS172" s="183"/>
      <c r="AT172" s="183"/>
      <c r="AU172" s="183"/>
      <c r="AW172" s="51"/>
      <c r="AX172" s="51"/>
      <c r="AY172" s="51"/>
      <c r="AZ172" s="51"/>
    </row>
    <row r="173" spans="1:52" s="158" customFormat="1" ht="15" customHeight="1" x14ac:dyDescent="0.3">
      <c r="A173" s="19"/>
      <c r="B173" s="182"/>
      <c r="C173" s="183">
        <f t="shared" si="14"/>
        <v>16.19999999999996</v>
      </c>
      <c r="D173" s="202">
        <f>15+[1]!STEPLOAD(5)</f>
        <v>20</v>
      </c>
      <c r="E173" s="183">
        <f t="shared" si="15"/>
        <v>44.171897022285442</v>
      </c>
      <c r="F173" s="183">
        <f t="shared" si="16"/>
        <v>0.5</v>
      </c>
      <c r="G173" s="183">
        <f>5</f>
        <v>5</v>
      </c>
      <c r="H173" s="183">
        <f>60</f>
        <v>60</v>
      </c>
      <c r="I173" s="183">
        <f t="shared" si="17"/>
        <v>0.9</v>
      </c>
      <c r="J173" s="183">
        <f>1</f>
        <v>1</v>
      </c>
      <c r="K173" s="183">
        <f t="shared" si="18"/>
        <v>4.1870000000000003</v>
      </c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68"/>
      <c r="AD173" s="19"/>
      <c r="AE173" s="184"/>
      <c r="AF173" s="183">
        <f t="shared" si="19"/>
        <v>0.16222276493171384</v>
      </c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68"/>
      <c r="AQ173" s="168"/>
      <c r="AR173" s="182"/>
      <c r="AS173" s="183"/>
      <c r="AT173" s="183"/>
      <c r="AU173" s="183"/>
      <c r="AW173" s="51"/>
      <c r="AX173" s="51"/>
      <c r="AY173" s="51"/>
      <c r="AZ173" s="51"/>
    </row>
    <row r="174" spans="1:52" s="158" customFormat="1" ht="15" customHeight="1" x14ac:dyDescent="0.3">
      <c r="A174" s="19"/>
      <c r="B174" s="182"/>
      <c r="C174" s="183">
        <f t="shared" si="14"/>
        <v>16.299999999999962</v>
      </c>
      <c r="D174" s="202">
        <f>15+[1]!STEPLOAD(5)</f>
        <v>20</v>
      </c>
      <c r="E174" s="183">
        <f t="shared" si="15"/>
        <v>44.188119298778616</v>
      </c>
      <c r="F174" s="183">
        <f t="shared" si="16"/>
        <v>0.5</v>
      </c>
      <c r="G174" s="183">
        <f>5</f>
        <v>5</v>
      </c>
      <c r="H174" s="183">
        <f>60</f>
        <v>60</v>
      </c>
      <c r="I174" s="183">
        <f t="shared" si="17"/>
        <v>0.9</v>
      </c>
      <c r="J174" s="183">
        <f>1</f>
        <v>1</v>
      </c>
      <c r="K174" s="183">
        <f t="shared" si="18"/>
        <v>4.1870000000000003</v>
      </c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68"/>
      <c r="AD174" s="19"/>
      <c r="AE174" s="184"/>
      <c r="AF174" s="183">
        <f t="shared" si="19"/>
        <v>0.16060053728239643</v>
      </c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68"/>
      <c r="AQ174" s="168"/>
      <c r="AR174" s="182"/>
      <c r="AS174" s="183"/>
      <c r="AT174" s="183"/>
      <c r="AU174" s="183"/>
      <c r="AW174" s="51"/>
      <c r="AX174" s="51"/>
      <c r="AY174" s="51"/>
      <c r="AZ174" s="51"/>
    </row>
    <row r="175" spans="1:52" s="158" customFormat="1" ht="15" customHeight="1" x14ac:dyDescent="0.3">
      <c r="A175" s="19"/>
      <c r="B175" s="182"/>
      <c r="C175" s="183">
        <f t="shared" si="14"/>
        <v>16.399999999999963</v>
      </c>
      <c r="D175" s="202">
        <f>15+[1]!STEPLOAD(5)</f>
        <v>20</v>
      </c>
      <c r="E175" s="183">
        <f t="shared" si="15"/>
        <v>44.204179352506856</v>
      </c>
      <c r="F175" s="183">
        <f t="shared" si="16"/>
        <v>0.5</v>
      </c>
      <c r="G175" s="183">
        <f>5</f>
        <v>5</v>
      </c>
      <c r="H175" s="183">
        <f>60</f>
        <v>60</v>
      </c>
      <c r="I175" s="183">
        <f t="shared" si="17"/>
        <v>0.9</v>
      </c>
      <c r="J175" s="183">
        <f>1</f>
        <v>1</v>
      </c>
      <c r="K175" s="183">
        <f t="shared" si="18"/>
        <v>4.1870000000000003</v>
      </c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68"/>
      <c r="AD175" s="19"/>
      <c r="AE175" s="184"/>
      <c r="AF175" s="183">
        <f t="shared" si="19"/>
        <v>0.15899453190957225</v>
      </c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68"/>
      <c r="AQ175" s="168"/>
      <c r="AR175" s="182"/>
      <c r="AS175" s="183"/>
      <c r="AT175" s="183"/>
      <c r="AU175" s="183"/>
      <c r="AW175" s="51"/>
      <c r="AX175" s="51"/>
      <c r="AY175" s="51"/>
      <c r="AZ175" s="51"/>
    </row>
    <row r="176" spans="1:52" s="158" customFormat="1" ht="15" customHeight="1" x14ac:dyDescent="0.3">
      <c r="A176" s="19"/>
      <c r="B176" s="182"/>
      <c r="C176" s="183">
        <f t="shared" si="14"/>
        <v>16.499999999999964</v>
      </c>
      <c r="D176" s="202">
        <f>15+[1]!STEPLOAD(5)</f>
        <v>20</v>
      </c>
      <c r="E176" s="183">
        <f t="shared" si="15"/>
        <v>44.22007880569781</v>
      </c>
      <c r="F176" s="183">
        <f t="shared" si="16"/>
        <v>0.5</v>
      </c>
      <c r="G176" s="183">
        <f>5</f>
        <v>5</v>
      </c>
      <c r="H176" s="183">
        <f>60</f>
        <v>60</v>
      </c>
      <c r="I176" s="183">
        <f t="shared" si="17"/>
        <v>0.9</v>
      </c>
      <c r="J176" s="183">
        <f>1</f>
        <v>1</v>
      </c>
      <c r="K176" s="183">
        <f t="shared" si="18"/>
        <v>4.1870000000000003</v>
      </c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68"/>
      <c r="AD176" s="19"/>
      <c r="AE176" s="184"/>
      <c r="AF176" s="183">
        <f t="shared" si="19"/>
        <v>0.15740458659047674</v>
      </c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68"/>
      <c r="AQ176" s="168"/>
      <c r="AR176" s="182"/>
      <c r="AS176" s="183"/>
      <c r="AT176" s="183"/>
      <c r="AU176" s="183"/>
      <c r="AW176" s="51"/>
      <c r="AX176" s="51"/>
      <c r="AY176" s="51"/>
      <c r="AZ176" s="51"/>
    </row>
    <row r="177" spans="1:52" s="158" customFormat="1" ht="15" customHeight="1" x14ac:dyDescent="0.3">
      <c r="A177" s="19"/>
      <c r="B177" s="182"/>
      <c r="C177" s="183">
        <f t="shared" si="14"/>
        <v>16.599999999999966</v>
      </c>
      <c r="D177" s="202">
        <f>15+[1]!STEPLOAD(5)</f>
        <v>20</v>
      </c>
      <c r="E177" s="183">
        <f t="shared" si="15"/>
        <v>44.235819264356856</v>
      </c>
      <c r="F177" s="183">
        <f t="shared" si="16"/>
        <v>0.5</v>
      </c>
      <c r="G177" s="183">
        <f>5</f>
        <v>5</v>
      </c>
      <c r="H177" s="183">
        <f>60</f>
        <v>60</v>
      </c>
      <c r="I177" s="183">
        <f t="shared" si="17"/>
        <v>0.9</v>
      </c>
      <c r="J177" s="183">
        <f>1</f>
        <v>1</v>
      </c>
      <c r="K177" s="183">
        <f t="shared" si="18"/>
        <v>4.1870000000000003</v>
      </c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68"/>
      <c r="AD177" s="19"/>
      <c r="AE177" s="184"/>
      <c r="AF177" s="183">
        <f t="shared" si="19"/>
        <v>0.15583054072457214</v>
      </c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68"/>
      <c r="AQ177" s="168"/>
      <c r="AR177" s="182"/>
      <c r="AS177" s="183"/>
      <c r="AT177" s="183"/>
      <c r="AU177" s="183"/>
      <c r="AW177" s="51"/>
      <c r="AX177" s="51"/>
      <c r="AY177" s="51"/>
      <c r="AZ177" s="51"/>
    </row>
    <row r="178" spans="1:52" s="158" customFormat="1" ht="15" customHeight="1" x14ac:dyDescent="0.3">
      <c r="A178" s="19"/>
      <c r="B178" s="182"/>
      <c r="C178" s="183">
        <f t="shared" si="14"/>
        <v>16.699999999999967</v>
      </c>
      <c r="D178" s="202">
        <f>15+[1]!STEPLOAD(5)</f>
        <v>20</v>
      </c>
      <c r="E178" s="183">
        <f t="shared" si="15"/>
        <v>44.251402318429314</v>
      </c>
      <c r="F178" s="183">
        <f t="shared" si="16"/>
        <v>0.5</v>
      </c>
      <c r="G178" s="183">
        <f>5</f>
        <v>5</v>
      </c>
      <c r="H178" s="183">
        <f>60</f>
        <v>60</v>
      </c>
      <c r="I178" s="183">
        <f t="shared" si="17"/>
        <v>0.9</v>
      </c>
      <c r="J178" s="183">
        <f>1</f>
        <v>1</v>
      </c>
      <c r="K178" s="183">
        <f t="shared" si="18"/>
        <v>4.1870000000000003</v>
      </c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68"/>
      <c r="AD178" s="19"/>
      <c r="AE178" s="184"/>
      <c r="AF178" s="183">
        <f t="shared" si="19"/>
        <v>0.1542722353173267</v>
      </c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68"/>
      <c r="AQ178" s="168"/>
      <c r="AR178" s="182"/>
      <c r="AS178" s="183"/>
      <c r="AT178" s="183"/>
      <c r="AU178" s="183"/>
      <c r="AW178" s="51"/>
      <c r="AX178" s="51"/>
      <c r="AY178" s="51"/>
      <c r="AZ178" s="51"/>
    </row>
    <row r="179" spans="1:52" s="158" customFormat="1" ht="15" customHeight="1" x14ac:dyDescent="0.3">
      <c r="A179" s="19"/>
      <c r="B179" s="182"/>
      <c r="C179" s="183">
        <f t="shared" si="14"/>
        <v>16.799999999999969</v>
      </c>
      <c r="D179" s="202">
        <f>15+[1]!STEPLOAD(5)</f>
        <v>20</v>
      </c>
      <c r="E179" s="183">
        <f t="shared" si="15"/>
        <v>44.266829541961044</v>
      </c>
      <c r="F179" s="183">
        <f t="shared" si="16"/>
        <v>0.5</v>
      </c>
      <c r="G179" s="183">
        <f>5</f>
        <v>5</v>
      </c>
      <c r="H179" s="183">
        <f>60</f>
        <v>60</v>
      </c>
      <c r="I179" s="183">
        <f t="shared" si="17"/>
        <v>0.9</v>
      </c>
      <c r="J179" s="183">
        <f>1</f>
        <v>1</v>
      </c>
      <c r="K179" s="183">
        <f t="shared" si="18"/>
        <v>4.1870000000000003</v>
      </c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68"/>
      <c r="AD179" s="19"/>
      <c r="AE179" s="184"/>
      <c r="AF179" s="183">
        <f t="shared" si="19"/>
        <v>0.15272951296415327</v>
      </c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68"/>
      <c r="AQ179" s="168"/>
      <c r="AR179" s="182"/>
      <c r="AS179" s="183"/>
      <c r="AT179" s="183"/>
      <c r="AU179" s="183"/>
      <c r="AW179" s="51"/>
      <c r="AX179" s="51"/>
      <c r="AY179" s="51"/>
      <c r="AZ179" s="51"/>
    </row>
    <row r="180" spans="1:52" s="158" customFormat="1" ht="15" customHeight="1" x14ac:dyDescent="0.3">
      <c r="A180" s="19"/>
      <c r="B180" s="182"/>
      <c r="C180" s="183">
        <f t="shared" si="14"/>
        <v>16.89999999999997</v>
      </c>
      <c r="D180" s="202">
        <f>15+[1]!STEPLOAD(5)</f>
        <v>20</v>
      </c>
      <c r="E180" s="183">
        <f t="shared" si="15"/>
        <v>44.282102493257462</v>
      </c>
      <c r="F180" s="183">
        <f t="shared" si="16"/>
        <v>0.5</v>
      </c>
      <c r="G180" s="183">
        <f>5</f>
        <v>5</v>
      </c>
      <c r="H180" s="183">
        <f>60</f>
        <v>60</v>
      </c>
      <c r="I180" s="183">
        <f t="shared" si="17"/>
        <v>0.9</v>
      </c>
      <c r="J180" s="183">
        <f>1</f>
        <v>1</v>
      </c>
      <c r="K180" s="183">
        <f t="shared" si="18"/>
        <v>4.1870000000000003</v>
      </c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68"/>
      <c r="AD180" s="19"/>
      <c r="AE180" s="184"/>
      <c r="AF180" s="183">
        <f t="shared" si="19"/>
        <v>0.15120221783451182</v>
      </c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68"/>
      <c r="AQ180" s="168"/>
      <c r="AR180" s="182"/>
      <c r="AS180" s="183"/>
      <c r="AT180" s="183"/>
      <c r="AU180" s="183"/>
      <c r="AW180" s="51"/>
      <c r="AX180" s="51"/>
      <c r="AY180" s="51"/>
      <c r="AZ180" s="51"/>
    </row>
    <row r="181" spans="1:52" s="158" customFormat="1" ht="15" customHeight="1" x14ac:dyDescent="0.3">
      <c r="A181" s="19"/>
      <c r="B181" s="182"/>
      <c r="C181" s="183">
        <f t="shared" si="14"/>
        <v>16.999999999999972</v>
      </c>
      <c r="D181" s="202">
        <f>15+[1]!STEPLOAD(5)</f>
        <v>20</v>
      </c>
      <c r="E181" s="183">
        <f t="shared" si="15"/>
        <v>44.29722271504091</v>
      </c>
      <c r="F181" s="183">
        <f t="shared" si="16"/>
        <v>0.5</v>
      </c>
      <c r="G181" s="183">
        <f>5</f>
        <v>5</v>
      </c>
      <c r="H181" s="183">
        <f>60</f>
        <v>60</v>
      </c>
      <c r="I181" s="183">
        <f t="shared" si="17"/>
        <v>0.9</v>
      </c>
      <c r="J181" s="183">
        <f>1</f>
        <v>1</v>
      </c>
      <c r="K181" s="183">
        <f t="shared" si="18"/>
        <v>4.1870000000000003</v>
      </c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68"/>
      <c r="AD181" s="19"/>
      <c r="AE181" s="184"/>
      <c r="AF181" s="183">
        <f t="shared" si="19"/>
        <v>0.14969019565616692</v>
      </c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68"/>
      <c r="AQ181" s="168"/>
      <c r="AR181" s="182"/>
      <c r="AS181" s="183"/>
      <c r="AT181" s="183"/>
      <c r="AU181" s="183"/>
      <c r="AW181" s="51"/>
      <c r="AX181" s="51"/>
      <c r="AY181" s="51"/>
      <c r="AZ181" s="51"/>
    </row>
    <row r="182" spans="1:52" s="158" customFormat="1" ht="15" customHeight="1" x14ac:dyDescent="0.3">
      <c r="A182" s="19"/>
      <c r="B182" s="182"/>
      <c r="C182" s="183">
        <f t="shared" si="14"/>
        <v>17.099999999999973</v>
      </c>
      <c r="D182" s="202">
        <f>15+[1]!STEPLOAD(5)</f>
        <v>20</v>
      </c>
      <c r="E182" s="183">
        <f t="shared" si="15"/>
        <v>44.312191734606529</v>
      </c>
      <c r="F182" s="183">
        <f t="shared" si="16"/>
        <v>0.5</v>
      </c>
      <c r="G182" s="183">
        <f>5</f>
        <v>5</v>
      </c>
      <c r="H182" s="183">
        <f>60</f>
        <v>60</v>
      </c>
      <c r="I182" s="183">
        <f t="shared" si="17"/>
        <v>0.9</v>
      </c>
      <c r="J182" s="183">
        <f>1</f>
        <v>1</v>
      </c>
      <c r="K182" s="183">
        <f t="shared" si="18"/>
        <v>4.1870000000000003</v>
      </c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68"/>
      <c r="AD182" s="19"/>
      <c r="AE182" s="184"/>
      <c r="AF182" s="183">
        <f t="shared" si="19"/>
        <v>0.1481932936996051</v>
      </c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68"/>
      <c r="AQ182" s="168"/>
      <c r="AR182" s="182"/>
      <c r="AS182" s="183"/>
      <c r="AT182" s="183"/>
      <c r="AU182" s="183"/>
      <c r="AW182" s="51"/>
      <c r="AX182" s="51"/>
      <c r="AY182" s="51"/>
      <c r="AZ182" s="51"/>
    </row>
    <row r="183" spans="1:52" s="158" customFormat="1" ht="15" customHeight="1" x14ac:dyDescent="0.3">
      <c r="A183" s="19"/>
      <c r="B183" s="182"/>
      <c r="C183" s="183">
        <f t="shared" si="14"/>
        <v>17.199999999999974</v>
      </c>
      <c r="D183" s="202">
        <f>15+[1]!STEPLOAD(5)</f>
        <v>20</v>
      </c>
      <c r="E183" s="183">
        <f t="shared" si="15"/>
        <v>44.327011063976492</v>
      </c>
      <c r="F183" s="183">
        <f t="shared" si="16"/>
        <v>0.5</v>
      </c>
      <c r="G183" s="183">
        <f>5</f>
        <v>5</v>
      </c>
      <c r="H183" s="183">
        <f>60</f>
        <v>60</v>
      </c>
      <c r="I183" s="183">
        <f t="shared" si="17"/>
        <v>0.9</v>
      </c>
      <c r="J183" s="183">
        <f>1</f>
        <v>1</v>
      </c>
      <c r="K183" s="183">
        <f t="shared" si="18"/>
        <v>4.1870000000000003</v>
      </c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68"/>
      <c r="AD183" s="19"/>
      <c r="AE183" s="184"/>
      <c r="AF183" s="183">
        <f t="shared" si="19"/>
        <v>0.14671136076260849</v>
      </c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68"/>
      <c r="AQ183" s="168"/>
      <c r="AR183" s="182"/>
      <c r="AS183" s="183"/>
      <c r="AT183" s="183"/>
      <c r="AU183" s="183"/>
      <c r="AW183" s="51"/>
      <c r="AX183" s="51"/>
      <c r="AY183" s="51"/>
      <c r="AZ183" s="51"/>
    </row>
    <row r="184" spans="1:52" s="158" customFormat="1" ht="15" customHeight="1" x14ac:dyDescent="0.3">
      <c r="A184" s="19"/>
      <c r="B184" s="182"/>
      <c r="C184" s="183">
        <f t="shared" si="14"/>
        <v>17.299999999999976</v>
      </c>
      <c r="D184" s="202">
        <f>15+[1]!STEPLOAD(5)</f>
        <v>20</v>
      </c>
      <c r="E184" s="183">
        <f t="shared" si="15"/>
        <v>44.341682200052752</v>
      </c>
      <c r="F184" s="183">
        <f t="shared" si="16"/>
        <v>0.5</v>
      </c>
      <c r="G184" s="183">
        <f>5</f>
        <v>5</v>
      </c>
      <c r="H184" s="183">
        <f>60</f>
        <v>60</v>
      </c>
      <c r="I184" s="183">
        <f t="shared" si="17"/>
        <v>0.9</v>
      </c>
      <c r="J184" s="183">
        <f>1</f>
        <v>1</v>
      </c>
      <c r="K184" s="183">
        <f t="shared" si="18"/>
        <v>4.1870000000000003</v>
      </c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68"/>
      <c r="AD184" s="19"/>
      <c r="AE184" s="184"/>
      <c r="AF184" s="183">
        <f t="shared" si="19"/>
        <v>0.14524424715498263</v>
      </c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68"/>
      <c r="AQ184" s="168"/>
      <c r="AR184" s="182"/>
      <c r="AS184" s="183"/>
      <c r="AT184" s="183"/>
      <c r="AU184" s="183"/>
      <c r="AW184" s="51"/>
      <c r="AX184" s="51"/>
      <c r="AY184" s="51"/>
      <c r="AZ184" s="51"/>
    </row>
    <row r="185" spans="1:52" s="158" customFormat="1" ht="15" customHeight="1" x14ac:dyDescent="0.3">
      <c r="A185" s="19"/>
      <c r="B185" s="182"/>
      <c r="C185" s="183">
        <f t="shared" si="14"/>
        <v>17.399999999999977</v>
      </c>
      <c r="D185" s="202">
        <f>15+[1]!STEPLOAD(5)</f>
        <v>20</v>
      </c>
      <c r="E185" s="183">
        <f t="shared" si="15"/>
        <v>44.356206624768248</v>
      </c>
      <c r="F185" s="183">
        <f t="shared" si="16"/>
        <v>0.5</v>
      </c>
      <c r="G185" s="183">
        <f>5</f>
        <v>5</v>
      </c>
      <c r="H185" s="183">
        <f>60</f>
        <v>60</v>
      </c>
      <c r="I185" s="183">
        <f t="shared" si="17"/>
        <v>0.9</v>
      </c>
      <c r="J185" s="183">
        <f>1</f>
        <v>1</v>
      </c>
      <c r="K185" s="183">
        <f t="shared" si="18"/>
        <v>4.1870000000000003</v>
      </c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68"/>
      <c r="AD185" s="19"/>
      <c r="AE185" s="184"/>
      <c r="AF185" s="183">
        <f t="shared" si="19"/>
        <v>0.143791804683433</v>
      </c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68"/>
      <c r="AQ185" s="168"/>
      <c r="AR185" s="182"/>
      <c r="AS185" s="183"/>
      <c r="AT185" s="183"/>
      <c r="AU185" s="183"/>
      <c r="AW185" s="51"/>
      <c r="AX185" s="51"/>
      <c r="AY185" s="51"/>
      <c r="AZ185" s="51"/>
    </row>
    <row r="186" spans="1:52" s="158" customFormat="1" ht="15" customHeight="1" x14ac:dyDescent="0.3">
      <c r="A186" s="19"/>
      <c r="B186" s="182"/>
      <c r="C186" s="183">
        <f t="shared" si="14"/>
        <v>17.499999999999979</v>
      </c>
      <c r="D186" s="202">
        <f>15+[1]!STEPLOAD(5)</f>
        <v>20</v>
      </c>
      <c r="E186" s="183">
        <f t="shared" si="15"/>
        <v>44.370585805236594</v>
      </c>
      <c r="F186" s="183">
        <f t="shared" si="16"/>
        <v>0.5</v>
      </c>
      <c r="G186" s="183">
        <f>5</f>
        <v>5</v>
      </c>
      <c r="H186" s="183">
        <f>60</f>
        <v>60</v>
      </c>
      <c r="I186" s="183">
        <f t="shared" si="17"/>
        <v>0.9</v>
      </c>
      <c r="J186" s="183">
        <f>1</f>
        <v>1</v>
      </c>
      <c r="K186" s="183">
        <f t="shared" si="18"/>
        <v>4.1870000000000003</v>
      </c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68"/>
      <c r="AD186" s="19"/>
      <c r="AE186" s="184"/>
      <c r="AF186" s="183">
        <f t="shared" si="19"/>
        <v>0.14235388663659831</v>
      </c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68"/>
      <c r="AQ186" s="168"/>
      <c r="AR186" s="182"/>
      <c r="AS186" s="183"/>
      <c r="AT186" s="183"/>
      <c r="AU186" s="183"/>
      <c r="AW186" s="51"/>
      <c r="AX186" s="51"/>
      <c r="AY186" s="51"/>
      <c r="AZ186" s="51"/>
    </row>
    <row r="187" spans="1:52" s="158" customFormat="1" ht="15" customHeight="1" x14ac:dyDescent="0.3">
      <c r="A187" s="19"/>
      <c r="B187" s="182"/>
      <c r="C187" s="183">
        <f t="shared" si="14"/>
        <v>17.59999999999998</v>
      </c>
      <c r="D187" s="202">
        <f>15+[1]!STEPLOAD(5)</f>
        <v>20</v>
      </c>
      <c r="E187" s="183">
        <f t="shared" si="15"/>
        <v>44.384821193900251</v>
      </c>
      <c r="F187" s="183">
        <f t="shared" si="16"/>
        <v>0.5</v>
      </c>
      <c r="G187" s="183">
        <f>5</f>
        <v>5</v>
      </c>
      <c r="H187" s="183">
        <f>60</f>
        <v>60</v>
      </c>
      <c r="I187" s="183">
        <f t="shared" si="17"/>
        <v>0.9</v>
      </c>
      <c r="J187" s="183">
        <f>1</f>
        <v>1</v>
      </c>
      <c r="K187" s="183">
        <f t="shared" si="18"/>
        <v>4.1870000000000003</v>
      </c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68"/>
      <c r="AD187" s="19"/>
      <c r="AE187" s="184"/>
      <c r="AF187" s="183">
        <f t="shared" si="19"/>
        <v>0.14093034777023261</v>
      </c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68"/>
      <c r="AQ187" s="168"/>
      <c r="AR187" s="182"/>
      <c r="AS187" s="183"/>
      <c r="AT187" s="183"/>
      <c r="AU187" s="183"/>
      <c r="AW187" s="51"/>
      <c r="AX187" s="51"/>
      <c r="AY187" s="51"/>
      <c r="AZ187" s="51"/>
    </row>
    <row r="188" spans="1:52" s="158" customFormat="1" ht="15" customHeight="1" x14ac:dyDescent="0.3">
      <c r="A188" s="19"/>
      <c r="B188" s="182"/>
      <c r="C188" s="183">
        <f t="shared" si="14"/>
        <v>17.699999999999982</v>
      </c>
      <c r="D188" s="202">
        <f>15+[1]!STEPLOAD(5)</f>
        <v>20</v>
      </c>
      <c r="E188" s="183">
        <f t="shared" si="15"/>
        <v>44.398914228677278</v>
      </c>
      <c r="F188" s="183">
        <f t="shared" si="16"/>
        <v>0.5</v>
      </c>
      <c r="G188" s="183">
        <f>5</f>
        <v>5</v>
      </c>
      <c r="H188" s="183">
        <f>60</f>
        <v>60</v>
      </c>
      <c r="I188" s="183">
        <f t="shared" si="17"/>
        <v>0.9</v>
      </c>
      <c r="J188" s="183">
        <f>1</f>
        <v>1</v>
      </c>
      <c r="K188" s="183">
        <f t="shared" si="18"/>
        <v>4.1870000000000003</v>
      </c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68"/>
      <c r="AD188" s="19"/>
      <c r="AE188" s="184"/>
      <c r="AF188" s="183">
        <f t="shared" si="19"/>
        <v>0.13952104429253032</v>
      </c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68"/>
      <c r="AQ188" s="168"/>
      <c r="AR188" s="182"/>
      <c r="AS188" s="183"/>
      <c r="AT188" s="183"/>
      <c r="AU188" s="183"/>
      <c r="AW188" s="51"/>
      <c r="AX188" s="51"/>
      <c r="AY188" s="51"/>
      <c r="AZ188" s="51"/>
    </row>
    <row r="189" spans="1:52" s="158" customFormat="1" ht="15" customHeight="1" x14ac:dyDescent="0.3">
      <c r="A189" s="19"/>
      <c r="B189" s="182"/>
      <c r="C189" s="183">
        <f t="shared" si="14"/>
        <v>17.799999999999983</v>
      </c>
      <c r="D189" s="202">
        <f>15+[1]!STEPLOAD(5)</f>
        <v>20</v>
      </c>
      <c r="E189" s="183">
        <f t="shared" si="15"/>
        <v>44.412866333106528</v>
      </c>
      <c r="F189" s="183">
        <f t="shared" si="16"/>
        <v>0.5</v>
      </c>
      <c r="G189" s="183">
        <f>5</f>
        <v>5</v>
      </c>
      <c r="H189" s="183">
        <f>60</f>
        <v>60</v>
      </c>
      <c r="I189" s="183">
        <f t="shared" si="17"/>
        <v>0.9</v>
      </c>
      <c r="J189" s="183">
        <f>1</f>
        <v>1</v>
      </c>
      <c r="K189" s="183">
        <f t="shared" si="18"/>
        <v>4.1870000000000003</v>
      </c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68"/>
      <c r="AD189" s="19"/>
      <c r="AE189" s="184"/>
      <c r="AF189" s="183">
        <f t="shared" si="19"/>
        <v>0.13812583384960497</v>
      </c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68"/>
      <c r="AQ189" s="168"/>
      <c r="AR189" s="182"/>
      <c r="AS189" s="183"/>
      <c r="AT189" s="183"/>
      <c r="AU189" s="183"/>
      <c r="AW189" s="51"/>
      <c r="AX189" s="51"/>
      <c r="AY189" s="51"/>
      <c r="AZ189" s="51"/>
    </row>
    <row r="190" spans="1:52" s="158" customFormat="1" ht="15" customHeight="1" x14ac:dyDescent="0.3">
      <c r="A190" s="19"/>
      <c r="B190" s="182"/>
      <c r="C190" s="183">
        <f t="shared" si="14"/>
        <v>17.899999999999984</v>
      </c>
      <c r="D190" s="202">
        <f>15+[1]!STEPLOAD(5)</f>
        <v>20</v>
      </c>
      <c r="E190" s="183">
        <f t="shared" si="15"/>
        <v>44.42667891649149</v>
      </c>
      <c r="F190" s="183">
        <f t="shared" si="16"/>
        <v>0.5</v>
      </c>
      <c r="G190" s="183">
        <f>5</f>
        <v>5</v>
      </c>
      <c r="H190" s="183">
        <f>60</f>
        <v>60</v>
      </c>
      <c r="I190" s="183">
        <f t="shared" si="17"/>
        <v>0.9</v>
      </c>
      <c r="J190" s="183">
        <f>1</f>
        <v>1</v>
      </c>
      <c r="K190" s="183">
        <f t="shared" si="18"/>
        <v>4.1870000000000003</v>
      </c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68"/>
      <c r="AD190" s="19"/>
      <c r="AE190" s="184"/>
      <c r="AF190" s="183">
        <f t="shared" si="19"/>
        <v>0.13674457551110875</v>
      </c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68"/>
      <c r="AQ190" s="168"/>
      <c r="AR190" s="182"/>
      <c r="AS190" s="183"/>
      <c r="AT190" s="183"/>
      <c r="AU190" s="183"/>
      <c r="AW190" s="51"/>
      <c r="AX190" s="51"/>
      <c r="AY190" s="51"/>
      <c r="AZ190" s="51"/>
    </row>
    <row r="191" spans="1:52" s="158" customFormat="1" ht="15" customHeight="1" x14ac:dyDescent="0.3">
      <c r="A191" s="19"/>
      <c r="B191" s="182"/>
      <c r="C191" s="183">
        <f t="shared" si="14"/>
        <v>17.999999999999986</v>
      </c>
      <c r="D191" s="202">
        <f>15+[1]!STEPLOAD(5)</f>
        <v>20</v>
      </c>
      <c r="E191" s="183">
        <f t="shared" si="15"/>
        <v>44.440353374042601</v>
      </c>
      <c r="F191" s="183">
        <f t="shared" si="16"/>
        <v>0.5</v>
      </c>
      <c r="G191" s="183">
        <f>5</f>
        <v>5</v>
      </c>
      <c r="H191" s="183">
        <f>60</f>
        <v>60</v>
      </c>
      <c r="I191" s="183">
        <f t="shared" si="17"/>
        <v>0.9</v>
      </c>
      <c r="J191" s="183">
        <f>1</f>
        <v>1</v>
      </c>
      <c r="K191" s="183">
        <f t="shared" si="18"/>
        <v>4.1870000000000003</v>
      </c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68"/>
      <c r="AD191" s="19"/>
      <c r="AE191" s="184"/>
      <c r="AF191" s="183">
        <f t="shared" si="19"/>
        <v>0.13537712975599758</v>
      </c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68"/>
      <c r="AQ191" s="168"/>
      <c r="AR191" s="182"/>
      <c r="AS191" s="183"/>
      <c r="AT191" s="183"/>
      <c r="AU191" s="183"/>
      <c r="AW191" s="51"/>
      <c r="AX191" s="51"/>
      <c r="AY191" s="51"/>
      <c r="AZ191" s="51"/>
    </row>
    <row r="192" spans="1:52" s="158" customFormat="1" ht="15" customHeight="1" x14ac:dyDescent="0.3">
      <c r="A192" s="19"/>
      <c r="B192" s="182"/>
      <c r="C192" s="183">
        <f t="shared" si="14"/>
        <v>18.099999999999987</v>
      </c>
      <c r="D192" s="202">
        <f>15+[1]!STEPLOAD(5)</f>
        <v>20</v>
      </c>
      <c r="E192" s="183">
        <f t="shared" si="15"/>
        <v>44.453891087018199</v>
      </c>
      <c r="F192" s="183">
        <f t="shared" si="16"/>
        <v>0.5</v>
      </c>
      <c r="G192" s="183">
        <f>5</f>
        <v>5</v>
      </c>
      <c r="H192" s="183">
        <f>60</f>
        <v>60</v>
      </c>
      <c r="I192" s="183">
        <f t="shared" si="17"/>
        <v>0.9</v>
      </c>
      <c r="J192" s="183">
        <f>1</f>
        <v>1</v>
      </c>
      <c r="K192" s="183">
        <f t="shared" si="18"/>
        <v>4.1870000000000003</v>
      </c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68"/>
      <c r="AD192" s="19"/>
      <c r="AE192" s="184"/>
      <c r="AF192" s="183">
        <f t="shared" si="19"/>
        <v>0.13402335845843805</v>
      </c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68"/>
      <c r="AQ192" s="168"/>
      <c r="AR192" s="182"/>
      <c r="AS192" s="183"/>
      <c r="AT192" s="183"/>
      <c r="AU192" s="183"/>
      <c r="AW192" s="51"/>
      <c r="AX192" s="51"/>
      <c r="AY192" s="51"/>
      <c r="AZ192" s="51"/>
    </row>
    <row r="193" spans="1:52" s="158" customFormat="1" ht="15" customHeight="1" x14ac:dyDescent="0.3">
      <c r="A193" s="19"/>
      <c r="B193" s="182"/>
      <c r="C193" s="183">
        <f t="shared" si="14"/>
        <v>18.199999999999989</v>
      </c>
      <c r="D193" s="202">
        <f>15+[1]!STEPLOAD(5)</f>
        <v>20</v>
      </c>
      <c r="E193" s="183">
        <f t="shared" si="15"/>
        <v>44.467293422864046</v>
      </c>
      <c r="F193" s="183">
        <f t="shared" si="16"/>
        <v>0.5</v>
      </c>
      <c r="G193" s="183">
        <f>5</f>
        <v>5</v>
      </c>
      <c r="H193" s="183">
        <f>60</f>
        <v>60</v>
      </c>
      <c r="I193" s="183">
        <f t="shared" si="17"/>
        <v>0.9</v>
      </c>
      <c r="J193" s="183">
        <f>1</f>
        <v>1</v>
      </c>
      <c r="K193" s="183">
        <f t="shared" si="18"/>
        <v>4.1870000000000003</v>
      </c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68"/>
      <c r="AD193" s="19"/>
      <c r="AE193" s="184"/>
      <c r="AF193" s="183">
        <f t="shared" si="19"/>
        <v>0.13268312487385314</v>
      </c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68"/>
      <c r="AQ193" s="168"/>
      <c r="AR193" s="182"/>
      <c r="AS193" s="183"/>
      <c r="AT193" s="183"/>
      <c r="AU193" s="183"/>
      <c r="AW193" s="51"/>
      <c r="AX193" s="51"/>
      <c r="AY193" s="51"/>
      <c r="AZ193" s="51"/>
    </row>
    <row r="194" spans="1:52" s="158" customFormat="1" ht="15" customHeight="1" x14ac:dyDescent="0.3">
      <c r="A194" s="19"/>
      <c r="B194" s="182"/>
      <c r="C194" s="183">
        <f t="shared" si="14"/>
        <v>18.29999999999999</v>
      </c>
      <c r="D194" s="202">
        <f>15+[1]!STEPLOAD(5)</f>
        <v>20</v>
      </c>
      <c r="E194" s="183">
        <f t="shared" si="15"/>
        <v>44.480561735351429</v>
      </c>
      <c r="F194" s="183">
        <f t="shared" si="16"/>
        <v>0.5</v>
      </c>
      <c r="G194" s="183">
        <f>5</f>
        <v>5</v>
      </c>
      <c r="H194" s="183">
        <f>60</f>
        <v>60</v>
      </c>
      <c r="I194" s="183">
        <f t="shared" si="17"/>
        <v>0.9</v>
      </c>
      <c r="J194" s="183">
        <f>1</f>
        <v>1</v>
      </c>
      <c r="K194" s="183">
        <f t="shared" si="18"/>
        <v>4.1870000000000003</v>
      </c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68"/>
      <c r="AD194" s="19"/>
      <c r="AE194" s="184"/>
      <c r="AF194" s="183">
        <f t="shared" si="19"/>
        <v>0.13135629362511514</v>
      </c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68"/>
      <c r="AQ194" s="168"/>
      <c r="AR194" s="182"/>
      <c r="AS194" s="183"/>
      <c r="AT194" s="183"/>
      <c r="AU194" s="183"/>
      <c r="AW194" s="51"/>
      <c r="AX194" s="51"/>
      <c r="AY194" s="51"/>
      <c r="AZ194" s="51"/>
    </row>
    <row r="195" spans="1:52" s="158" customFormat="1" ht="15" customHeight="1" x14ac:dyDescent="0.3">
      <c r="A195" s="19"/>
      <c r="B195" s="182"/>
      <c r="C195" s="183">
        <f t="shared" si="14"/>
        <v>18.399999999999991</v>
      </c>
      <c r="D195" s="202">
        <f>15+[1]!STEPLOAD(5)</f>
        <v>20</v>
      </c>
      <c r="E195" s="183">
        <f t="shared" si="15"/>
        <v>44.493697364713938</v>
      </c>
      <c r="F195" s="183">
        <f t="shared" si="16"/>
        <v>0.5</v>
      </c>
      <c r="G195" s="183">
        <f>5</f>
        <v>5</v>
      </c>
      <c r="H195" s="183">
        <f>60</f>
        <v>60</v>
      </c>
      <c r="I195" s="183">
        <f t="shared" si="17"/>
        <v>0.9</v>
      </c>
      <c r="J195" s="183">
        <f>1</f>
        <v>1</v>
      </c>
      <c r="K195" s="183">
        <f t="shared" si="18"/>
        <v>4.1870000000000003</v>
      </c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68"/>
      <c r="AD195" s="19"/>
      <c r="AE195" s="184"/>
      <c r="AF195" s="183">
        <f t="shared" si="19"/>
        <v>0.13004273068886407</v>
      </c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68"/>
      <c r="AQ195" s="168"/>
      <c r="AR195" s="182"/>
      <c r="AS195" s="183"/>
      <c r="AT195" s="183"/>
      <c r="AU195" s="183"/>
      <c r="AW195" s="51"/>
      <c r="AX195" s="51"/>
      <c r="AY195" s="51"/>
      <c r="AZ195" s="51"/>
    </row>
    <row r="196" spans="1:52" s="158" customFormat="1" ht="15" customHeight="1" x14ac:dyDescent="0.3">
      <c r="A196" s="19"/>
      <c r="B196" s="182"/>
      <c r="C196" s="183">
        <f t="shared" si="14"/>
        <v>18.499999999999993</v>
      </c>
      <c r="D196" s="202">
        <f>15+[1]!STEPLOAD(5)</f>
        <v>20</v>
      </c>
      <c r="E196" s="183">
        <f t="shared" si="15"/>
        <v>44.506701637782825</v>
      </c>
      <c r="F196" s="183">
        <f t="shared" si="16"/>
        <v>0.5</v>
      </c>
      <c r="G196" s="183">
        <f>5</f>
        <v>5</v>
      </c>
      <c r="H196" s="183">
        <f>60</f>
        <v>60</v>
      </c>
      <c r="I196" s="183">
        <f t="shared" si="17"/>
        <v>0.9</v>
      </c>
      <c r="J196" s="183">
        <f>1</f>
        <v>1</v>
      </c>
      <c r="K196" s="183">
        <f t="shared" si="18"/>
        <v>4.1870000000000003</v>
      </c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68"/>
      <c r="AD196" s="19"/>
      <c r="AE196" s="184"/>
      <c r="AF196" s="183">
        <f t="shared" si="19"/>
        <v>0.12874230338197545</v>
      </c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68"/>
      <c r="AQ196" s="168"/>
      <c r="AR196" s="182"/>
      <c r="AS196" s="183"/>
      <c r="AT196" s="183"/>
      <c r="AU196" s="183"/>
      <c r="AW196" s="51"/>
      <c r="AX196" s="51"/>
      <c r="AY196" s="51"/>
      <c r="AZ196" s="51"/>
    </row>
    <row r="197" spans="1:52" s="158" customFormat="1" ht="15" customHeight="1" x14ac:dyDescent="0.3">
      <c r="A197" s="19"/>
      <c r="B197" s="182"/>
      <c r="C197" s="183">
        <f t="shared" si="14"/>
        <v>18.599999999999994</v>
      </c>
      <c r="D197" s="202">
        <f>15+[1]!STEPLOAD(5)</f>
        <v>20</v>
      </c>
      <c r="E197" s="183">
        <f t="shared" si="15"/>
        <v>44.519575868121024</v>
      </c>
      <c r="F197" s="183">
        <f t="shared" si="16"/>
        <v>0.5</v>
      </c>
      <c r="G197" s="183">
        <f>5</f>
        <v>5</v>
      </c>
      <c r="H197" s="183">
        <f>60</f>
        <v>60</v>
      </c>
      <c r="I197" s="183">
        <f t="shared" si="17"/>
        <v>0.9</v>
      </c>
      <c r="J197" s="183">
        <f>1</f>
        <v>1</v>
      </c>
      <c r="K197" s="183">
        <f t="shared" si="18"/>
        <v>4.1870000000000003</v>
      </c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68"/>
      <c r="AD197" s="19"/>
      <c r="AE197" s="184"/>
      <c r="AF197" s="183">
        <f t="shared" si="19"/>
        <v>0.12745488034815544</v>
      </c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68"/>
      <c r="AQ197" s="168"/>
      <c r="AR197" s="182"/>
      <c r="AS197" s="183"/>
      <c r="AT197" s="183"/>
      <c r="AU197" s="183"/>
      <c r="AW197" s="51"/>
      <c r="AX197" s="51"/>
      <c r="AY197" s="51"/>
      <c r="AZ197" s="51"/>
    </row>
    <row r="198" spans="1:52" s="158" customFormat="1" ht="15" customHeight="1" x14ac:dyDescent="0.3">
      <c r="A198" s="19"/>
      <c r="B198" s="182"/>
      <c r="C198" s="183">
        <f t="shared" si="14"/>
        <v>18.699999999999996</v>
      </c>
      <c r="D198" s="202">
        <f>15+[1]!STEPLOAD(5)</f>
        <v>20</v>
      </c>
      <c r="E198" s="183">
        <f t="shared" si="15"/>
        <v>44.53232135615584</v>
      </c>
      <c r="F198" s="183">
        <f t="shared" si="16"/>
        <v>0.5</v>
      </c>
      <c r="G198" s="183">
        <f>5</f>
        <v>5</v>
      </c>
      <c r="H198" s="183">
        <f>60</f>
        <v>60</v>
      </c>
      <c r="I198" s="183">
        <f t="shared" si="17"/>
        <v>0.9</v>
      </c>
      <c r="J198" s="183">
        <f>1</f>
        <v>1</v>
      </c>
      <c r="K198" s="183">
        <f t="shared" si="18"/>
        <v>4.1870000000000003</v>
      </c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68"/>
      <c r="AD198" s="19"/>
      <c r="AE198" s="184"/>
      <c r="AF198" s="183">
        <f t="shared" si="19"/>
        <v>0.12618033154467367</v>
      </c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68"/>
      <c r="AQ198" s="168"/>
      <c r="AR198" s="182"/>
      <c r="AS198" s="183"/>
      <c r="AT198" s="183"/>
      <c r="AU198" s="183"/>
      <c r="AW198" s="51"/>
      <c r="AX198" s="51"/>
      <c r="AY198" s="51"/>
      <c r="AZ198" s="51"/>
    </row>
    <row r="199" spans="1:52" s="158" customFormat="1" ht="15" customHeight="1" x14ac:dyDescent="0.3">
      <c r="A199" s="19"/>
      <c r="B199" s="182"/>
      <c r="C199" s="183">
        <f t="shared" si="14"/>
        <v>18.799999999999997</v>
      </c>
      <c r="D199" s="202">
        <f>15+[1]!STEPLOAD(5)</f>
        <v>20</v>
      </c>
      <c r="E199" s="183">
        <f t="shared" si="15"/>
        <v>44.544939389310308</v>
      </c>
      <c r="F199" s="183">
        <f t="shared" si="16"/>
        <v>0.5</v>
      </c>
      <c r="G199" s="183">
        <f>5</f>
        <v>5</v>
      </c>
      <c r="H199" s="183">
        <f>60</f>
        <v>60</v>
      </c>
      <c r="I199" s="183">
        <f t="shared" si="17"/>
        <v>0.9</v>
      </c>
      <c r="J199" s="183">
        <f>1</f>
        <v>1</v>
      </c>
      <c r="K199" s="183">
        <f t="shared" si="18"/>
        <v>4.1870000000000003</v>
      </c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68"/>
      <c r="AD199" s="19"/>
      <c r="AE199" s="184"/>
      <c r="AF199" s="183">
        <f t="shared" si="19"/>
        <v>0.12491852822922711</v>
      </c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68"/>
      <c r="AQ199" s="168"/>
      <c r="AR199" s="182"/>
      <c r="AS199" s="183"/>
      <c r="AT199" s="183"/>
      <c r="AU199" s="183"/>
      <c r="AW199" s="51"/>
      <c r="AX199" s="51"/>
      <c r="AY199" s="51"/>
      <c r="AZ199" s="51"/>
    </row>
    <row r="200" spans="1:52" s="158" customFormat="1" ht="15" customHeight="1" x14ac:dyDescent="0.3">
      <c r="A200" s="19"/>
      <c r="B200" s="182"/>
      <c r="C200" s="183">
        <f t="shared" si="14"/>
        <v>18.899999999999999</v>
      </c>
      <c r="D200" s="202">
        <f>15+[1]!STEPLOAD(5)</f>
        <v>20</v>
      </c>
      <c r="E200" s="183">
        <f t="shared" si="15"/>
        <v>44.557431242133234</v>
      </c>
      <c r="F200" s="183">
        <f t="shared" si="16"/>
        <v>0.5</v>
      </c>
      <c r="G200" s="183">
        <f>5</f>
        <v>5</v>
      </c>
      <c r="H200" s="183">
        <f>60</f>
        <v>60</v>
      </c>
      <c r="I200" s="183">
        <f t="shared" si="17"/>
        <v>0.9</v>
      </c>
      <c r="J200" s="183">
        <f>1</f>
        <v>1</v>
      </c>
      <c r="K200" s="183">
        <f t="shared" si="18"/>
        <v>4.1870000000000003</v>
      </c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68"/>
      <c r="AD200" s="19"/>
      <c r="AE200" s="184"/>
      <c r="AF200" s="183">
        <f t="shared" si="19"/>
        <v>0.12366934294693444</v>
      </c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68"/>
      <c r="AQ200" s="168"/>
      <c r="AR200" s="182"/>
      <c r="AS200" s="183"/>
      <c r="AT200" s="183"/>
      <c r="AU200" s="183"/>
      <c r="AW200" s="51"/>
      <c r="AX200" s="51"/>
      <c r="AY200" s="51"/>
      <c r="AZ200" s="51"/>
    </row>
    <row r="201" spans="1:52" s="158" customFormat="1" ht="15" customHeight="1" x14ac:dyDescent="0.3">
      <c r="A201" s="19"/>
      <c r="B201" s="182"/>
      <c r="C201" s="183">
        <f t="shared" si="14"/>
        <v>19</v>
      </c>
      <c r="D201" s="202">
        <f>15+[1]!STEPLOAD(5)</f>
        <v>20</v>
      </c>
      <c r="E201" s="183">
        <f t="shared" si="15"/>
        <v>44.569798176427931</v>
      </c>
      <c r="F201" s="183">
        <f t="shared" si="16"/>
        <v>0.5</v>
      </c>
      <c r="G201" s="183">
        <f>5</f>
        <v>5</v>
      </c>
      <c r="H201" s="183">
        <f>60</f>
        <v>60</v>
      </c>
      <c r="I201" s="183">
        <f t="shared" si="17"/>
        <v>0.9</v>
      </c>
      <c r="J201" s="183">
        <f>1</f>
        <v>1</v>
      </c>
      <c r="K201" s="183">
        <f t="shared" si="18"/>
        <v>4.1870000000000003</v>
      </c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68"/>
      <c r="AD201" s="19"/>
      <c r="AE201" s="184"/>
      <c r="AF201" s="183">
        <f t="shared" si="19"/>
        <v>0.12243264951746502</v>
      </c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68"/>
      <c r="AQ201" s="168"/>
      <c r="AR201" s="182"/>
      <c r="AS201" s="183"/>
      <c r="AT201" s="183"/>
      <c r="AU201" s="183"/>
      <c r="AW201" s="51"/>
      <c r="AX201" s="51"/>
      <c r="AY201" s="51"/>
      <c r="AZ201" s="51"/>
    </row>
    <row r="202" spans="1:52" s="158" customFormat="1" ht="15" customHeight="1" x14ac:dyDescent="0.3">
      <c r="A202" s="19"/>
      <c r="B202" s="182"/>
      <c r="C202" s="183">
        <f t="shared" si="14"/>
        <v>19.100000000000001</v>
      </c>
      <c r="D202" s="202">
        <f>15+[1]!STEPLOAD(5)</f>
        <v>20</v>
      </c>
      <c r="E202" s="183">
        <f t="shared" si="15"/>
        <v>44.58204144137968</v>
      </c>
      <c r="F202" s="183">
        <f t="shared" si="16"/>
        <v>0.5</v>
      </c>
      <c r="G202" s="183">
        <f>5</f>
        <v>5</v>
      </c>
      <c r="H202" s="183">
        <f>60</f>
        <v>60</v>
      </c>
      <c r="I202" s="183">
        <f t="shared" si="17"/>
        <v>0.9</v>
      </c>
      <c r="J202" s="183">
        <f>1</f>
        <v>1</v>
      </c>
      <c r="K202" s="183">
        <f t="shared" si="18"/>
        <v>4.1870000000000003</v>
      </c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68"/>
      <c r="AD202" s="19"/>
      <c r="AE202" s="184"/>
      <c r="AF202" s="183">
        <f t="shared" si="19"/>
        <v>0.12120832302229001</v>
      </c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68"/>
      <c r="AQ202" s="168"/>
      <c r="AR202" s="182"/>
      <c r="AS202" s="183"/>
      <c r="AT202" s="183"/>
      <c r="AU202" s="183"/>
      <c r="AW202" s="51"/>
      <c r="AX202" s="51"/>
      <c r="AY202" s="51"/>
      <c r="AZ202" s="51"/>
    </row>
    <row r="203" spans="1:52" s="158" customFormat="1" ht="15" customHeight="1" x14ac:dyDescent="0.3">
      <c r="A203" s="19"/>
      <c r="B203" s="182"/>
      <c r="C203" s="183">
        <f t="shared" si="14"/>
        <v>19.200000000000003</v>
      </c>
      <c r="D203" s="202">
        <f>15+[1]!STEPLOAD(5)</f>
        <v>20</v>
      </c>
      <c r="E203" s="183">
        <f t="shared" si="15"/>
        <v>44.59416227368191</v>
      </c>
      <c r="F203" s="183">
        <f t="shared" si="16"/>
        <v>0.5</v>
      </c>
      <c r="G203" s="183">
        <f>5</f>
        <v>5</v>
      </c>
      <c r="H203" s="183">
        <f>60</f>
        <v>60</v>
      </c>
      <c r="I203" s="183">
        <f t="shared" si="17"/>
        <v>0.9</v>
      </c>
      <c r="J203" s="183">
        <f>1</f>
        <v>1</v>
      </c>
      <c r="K203" s="183">
        <f t="shared" si="18"/>
        <v>4.1870000000000003</v>
      </c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68"/>
      <c r="AD203" s="19"/>
      <c r="AE203" s="184"/>
      <c r="AF203" s="183">
        <f t="shared" si="19"/>
        <v>0.11999623979206708</v>
      </c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68"/>
      <c r="AQ203" s="168"/>
      <c r="AR203" s="182"/>
      <c r="AS203" s="183"/>
      <c r="AT203" s="183"/>
      <c r="AU203" s="183"/>
      <c r="AW203" s="51"/>
      <c r="AX203" s="51"/>
      <c r="AY203" s="51"/>
      <c r="AZ203" s="51"/>
    </row>
    <row r="204" spans="1:52" s="158" customFormat="1" ht="15" customHeight="1" x14ac:dyDescent="0.3">
      <c r="A204" s="19"/>
      <c r="B204" s="182"/>
      <c r="C204" s="183">
        <f t="shared" ref="C204:C267" si="20">C203+IntegrationStep</f>
        <v>19.300000000000004</v>
      </c>
      <c r="D204" s="202">
        <f>15+[1]!STEPLOAD(5)</f>
        <v>20</v>
      </c>
      <c r="E204" s="183">
        <f t="shared" si="15"/>
        <v>44.606161897661117</v>
      </c>
      <c r="F204" s="183">
        <f t="shared" si="16"/>
        <v>0.5</v>
      </c>
      <c r="G204" s="183">
        <f>5</f>
        <v>5</v>
      </c>
      <c r="H204" s="183">
        <f>60</f>
        <v>60</v>
      </c>
      <c r="I204" s="183">
        <f t="shared" si="17"/>
        <v>0.9</v>
      </c>
      <c r="J204" s="183">
        <f>1</f>
        <v>1</v>
      </c>
      <c r="K204" s="183">
        <f t="shared" si="18"/>
        <v>4.1870000000000003</v>
      </c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68"/>
      <c r="AD204" s="19"/>
      <c r="AE204" s="184"/>
      <c r="AF204" s="183">
        <f t="shared" si="19"/>
        <v>0.118796277394146</v>
      </c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68"/>
      <c r="AQ204" s="168"/>
      <c r="AR204" s="182"/>
      <c r="AS204" s="183"/>
      <c r="AT204" s="183"/>
      <c r="AU204" s="183"/>
      <c r="AW204" s="51"/>
      <c r="AX204" s="51"/>
      <c r="AY204" s="51"/>
      <c r="AZ204" s="51"/>
    </row>
    <row r="205" spans="1:52" s="158" customFormat="1" ht="15" customHeight="1" x14ac:dyDescent="0.3">
      <c r="A205" s="19"/>
      <c r="B205" s="182"/>
      <c r="C205" s="183">
        <f t="shared" si="20"/>
        <v>19.400000000000006</v>
      </c>
      <c r="D205" s="202">
        <f>15+[1]!STEPLOAD(5)</f>
        <v>20</v>
      </c>
      <c r="E205" s="183">
        <f t="shared" ref="E205:E268" si="21">E204+(C205-C204)*AF204</f>
        <v>44.618041525400535</v>
      </c>
      <c r="F205" s="183">
        <f t="shared" ref="F205:F268" si="22">0.5</f>
        <v>0.5</v>
      </c>
      <c r="G205" s="183">
        <f>5</f>
        <v>5</v>
      </c>
      <c r="H205" s="183">
        <f>60</f>
        <v>60</v>
      </c>
      <c r="I205" s="183">
        <f t="shared" ref="I205:I268" si="23">0.9</f>
        <v>0.9</v>
      </c>
      <c r="J205" s="183">
        <f>1</f>
        <v>1</v>
      </c>
      <c r="K205" s="183">
        <f t="shared" ref="K205:K268" si="24">4.187</f>
        <v>4.1870000000000003</v>
      </c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68"/>
      <c r="AD205" s="19"/>
      <c r="AE205" s="184"/>
      <c r="AF205" s="183">
        <f t="shared" ref="AF205:AF268" si="25">F205/G205*(D205-E205)+H205*I205/G205/J205/K205</f>
        <v>0.11760831462020427</v>
      </c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68"/>
      <c r="AQ205" s="168"/>
      <c r="AR205" s="182"/>
      <c r="AS205" s="183"/>
      <c r="AT205" s="183"/>
      <c r="AU205" s="183"/>
      <c r="AW205" s="51"/>
      <c r="AX205" s="51"/>
      <c r="AY205" s="51"/>
      <c r="AZ205" s="51"/>
    </row>
    <row r="206" spans="1:52" s="158" customFormat="1" ht="15" customHeight="1" x14ac:dyDescent="0.3">
      <c r="A206" s="19"/>
      <c r="B206" s="182"/>
      <c r="C206" s="183">
        <f t="shared" si="20"/>
        <v>19.500000000000007</v>
      </c>
      <c r="D206" s="202">
        <f>15+[1]!STEPLOAD(5)</f>
        <v>20</v>
      </c>
      <c r="E206" s="183">
        <f t="shared" si="21"/>
        <v>44.629802356862555</v>
      </c>
      <c r="F206" s="183">
        <f t="shared" si="22"/>
        <v>0.5</v>
      </c>
      <c r="G206" s="183">
        <f>5</f>
        <v>5</v>
      </c>
      <c r="H206" s="183">
        <f>60</f>
        <v>60</v>
      </c>
      <c r="I206" s="183">
        <f t="shared" si="23"/>
        <v>0.9</v>
      </c>
      <c r="J206" s="183">
        <f>1</f>
        <v>1</v>
      </c>
      <c r="K206" s="183">
        <f t="shared" si="24"/>
        <v>4.1870000000000003</v>
      </c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68"/>
      <c r="AD206" s="19"/>
      <c r="AE206" s="184"/>
      <c r="AF206" s="183">
        <f t="shared" si="25"/>
        <v>0.11643223147400228</v>
      </c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68"/>
      <c r="AQ206" s="168"/>
      <c r="AR206" s="182"/>
      <c r="AS206" s="183"/>
      <c r="AT206" s="183"/>
      <c r="AU206" s="183"/>
      <c r="AW206" s="51"/>
      <c r="AX206" s="51"/>
      <c r="AY206" s="51"/>
      <c r="AZ206" s="51"/>
    </row>
    <row r="207" spans="1:52" s="158" customFormat="1" ht="15" customHeight="1" x14ac:dyDescent="0.3">
      <c r="A207" s="19"/>
      <c r="B207" s="182"/>
      <c r="C207" s="183">
        <f t="shared" si="20"/>
        <v>19.600000000000009</v>
      </c>
      <c r="D207" s="202">
        <f>15+[1]!STEPLOAD(5)</f>
        <v>20</v>
      </c>
      <c r="E207" s="183">
        <f t="shared" si="21"/>
        <v>44.641445580009957</v>
      </c>
      <c r="F207" s="183">
        <f t="shared" si="22"/>
        <v>0.5</v>
      </c>
      <c r="G207" s="183">
        <f>5</f>
        <v>5</v>
      </c>
      <c r="H207" s="183">
        <f>60</f>
        <v>60</v>
      </c>
      <c r="I207" s="183">
        <f t="shared" si="23"/>
        <v>0.9</v>
      </c>
      <c r="J207" s="183">
        <f>1</f>
        <v>1</v>
      </c>
      <c r="K207" s="183">
        <f t="shared" si="24"/>
        <v>4.1870000000000003</v>
      </c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68"/>
      <c r="AD207" s="19"/>
      <c r="AE207" s="184"/>
      <c r="AF207" s="183">
        <f t="shared" si="25"/>
        <v>0.11526790915926233</v>
      </c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68"/>
      <c r="AQ207" s="168"/>
      <c r="AR207" s="182"/>
      <c r="AS207" s="183"/>
      <c r="AT207" s="183"/>
      <c r="AU207" s="183"/>
      <c r="AW207" s="51"/>
      <c r="AX207" s="51"/>
      <c r="AY207" s="51"/>
      <c r="AZ207" s="51"/>
    </row>
    <row r="208" spans="1:52" s="158" customFormat="1" ht="15" customHeight="1" x14ac:dyDescent="0.3">
      <c r="A208" s="19"/>
      <c r="B208" s="182"/>
      <c r="C208" s="183">
        <f t="shared" si="20"/>
        <v>19.70000000000001</v>
      </c>
      <c r="D208" s="202">
        <f>15+[1]!STEPLOAD(5)</f>
        <v>20</v>
      </c>
      <c r="E208" s="183">
        <f t="shared" si="21"/>
        <v>44.65297237092588</v>
      </c>
      <c r="F208" s="183">
        <f t="shared" si="22"/>
        <v>0.5</v>
      </c>
      <c r="G208" s="183">
        <f>5</f>
        <v>5</v>
      </c>
      <c r="H208" s="183">
        <f>60</f>
        <v>60</v>
      </c>
      <c r="I208" s="183">
        <f t="shared" si="23"/>
        <v>0.9</v>
      </c>
      <c r="J208" s="183">
        <f>1</f>
        <v>1</v>
      </c>
      <c r="K208" s="183">
        <f t="shared" si="24"/>
        <v>4.1870000000000003</v>
      </c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68"/>
      <c r="AD208" s="19"/>
      <c r="AE208" s="184"/>
      <c r="AF208" s="183">
        <f t="shared" si="25"/>
        <v>0.11411523006766977</v>
      </c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68"/>
      <c r="AQ208" s="168"/>
      <c r="AR208" s="182"/>
      <c r="AS208" s="183"/>
      <c r="AT208" s="183"/>
      <c r="AU208" s="183"/>
      <c r="AW208" s="51"/>
      <c r="AX208" s="51"/>
      <c r="AY208" s="51"/>
      <c r="AZ208" s="51"/>
    </row>
    <row r="209" spans="1:52" s="158" customFormat="1" ht="15" customHeight="1" x14ac:dyDescent="0.3">
      <c r="A209" s="19"/>
      <c r="B209" s="182"/>
      <c r="C209" s="183">
        <f t="shared" si="20"/>
        <v>19.800000000000011</v>
      </c>
      <c r="D209" s="202">
        <f>15+[1]!STEPLOAD(5)</f>
        <v>20</v>
      </c>
      <c r="E209" s="183">
        <f t="shared" si="21"/>
        <v>44.664383893932644</v>
      </c>
      <c r="F209" s="183">
        <f t="shared" si="22"/>
        <v>0.5</v>
      </c>
      <c r="G209" s="183">
        <f>5</f>
        <v>5</v>
      </c>
      <c r="H209" s="183">
        <f>60</f>
        <v>60</v>
      </c>
      <c r="I209" s="183">
        <f t="shared" si="23"/>
        <v>0.9</v>
      </c>
      <c r="J209" s="183">
        <f>1</f>
        <v>1</v>
      </c>
      <c r="K209" s="183">
        <f t="shared" si="24"/>
        <v>4.1870000000000003</v>
      </c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68"/>
      <c r="AD209" s="19"/>
      <c r="AE209" s="184"/>
      <c r="AF209" s="183">
        <f t="shared" si="25"/>
        <v>0.11297407776699364</v>
      </c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68"/>
      <c r="AQ209" s="168"/>
      <c r="AR209" s="182"/>
      <c r="AS209" s="183"/>
      <c r="AT209" s="183"/>
      <c r="AU209" s="183"/>
      <c r="AW209" s="51"/>
      <c r="AX209" s="51"/>
      <c r="AY209" s="51"/>
      <c r="AZ209" s="51"/>
    </row>
    <row r="210" spans="1:52" s="158" customFormat="1" ht="15" customHeight="1" x14ac:dyDescent="0.3">
      <c r="A210" s="19"/>
      <c r="B210" s="182"/>
      <c r="C210" s="183">
        <f t="shared" si="20"/>
        <v>19.900000000000013</v>
      </c>
      <c r="D210" s="202">
        <f>15+[1]!STEPLOAD(5)</f>
        <v>20</v>
      </c>
      <c r="E210" s="183">
        <f t="shared" si="21"/>
        <v>44.675681301709346</v>
      </c>
      <c r="F210" s="183">
        <f t="shared" si="22"/>
        <v>0.5</v>
      </c>
      <c r="G210" s="183">
        <f>5</f>
        <v>5</v>
      </c>
      <c r="H210" s="183">
        <f>60</f>
        <v>60</v>
      </c>
      <c r="I210" s="183">
        <f t="shared" si="23"/>
        <v>0.9</v>
      </c>
      <c r="J210" s="183">
        <f>1</f>
        <v>1</v>
      </c>
      <c r="K210" s="183">
        <f t="shared" si="24"/>
        <v>4.1870000000000003</v>
      </c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68"/>
      <c r="AD210" s="19"/>
      <c r="AE210" s="184"/>
      <c r="AF210" s="183">
        <f t="shared" si="25"/>
        <v>0.11184433698932317</v>
      </c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68"/>
      <c r="AQ210" s="168"/>
      <c r="AR210" s="182"/>
      <c r="AS210" s="183"/>
      <c r="AT210" s="183"/>
      <c r="AU210" s="183"/>
      <c r="AW210" s="51"/>
      <c r="AX210" s="51"/>
      <c r="AY210" s="51"/>
      <c r="AZ210" s="51"/>
    </row>
    <row r="211" spans="1:52" s="158" customFormat="1" ht="15" customHeight="1" x14ac:dyDescent="0.3">
      <c r="A211" s="19"/>
      <c r="B211" s="182"/>
      <c r="C211" s="183">
        <f t="shared" si="20"/>
        <v>20.000000000000014</v>
      </c>
      <c r="D211" s="202">
        <f>15+[1]!STEPLOAD(5)</f>
        <v>20</v>
      </c>
      <c r="E211" s="183">
        <f t="shared" si="21"/>
        <v>44.686865735408276</v>
      </c>
      <c r="F211" s="183">
        <f t="shared" si="22"/>
        <v>0.5</v>
      </c>
      <c r="G211" s="183">
        <f>5</f>
        <v>5</v>
      </c>
      <c r="H211" s="183">
        <f>60</f>
        <v>60</v>
      </c>
      <c r="I211" s="183">
        <f t="shared" si="23"/>
        <v>0.9</v>
      </c>
      <c r="J211" s="183">
        <f>1</f>
        <v>1</v>
      </c>
      <c r="K211" s="183">
        <f t="shared" si="24"/>
        <v>4.1870000000000003</v>
      </c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68"/>
      <c r="AD211" s="19"/>
      <c r="AE211" s="184"/>
      <c r="AF211" s="183">
        <f t="shared" si="25"/>
        <v>0.11072589361943042</v>
      </c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68"/>
      <c r="AQ211" s="168"/>
      <c r="AR211" s="182"/>
      <c r="AS211" s="183"/>
      <c r="AT211" s="183"/>
      <c r="AU211" s="183"/>
      <c r="AW211" s="51"/>
      <c r="AX211" s="51"/>
      <c r="AY211" s="51"/>
      <c r="AZ211" s="51"/>
    </row>
    <row r="212" spans="1:52" s="158" customFormat="1" ht="15" customHeight="1" x14ac:dyDescent="0.3">
      <c r="A212" s="19"/>
      <c r="B212" s="182"/>
      <c r="C212" s="183">
        <f t="shared" si="20"/>
        <v>20.100000000000016</v>
      </c>
      <c r="D212" s="202">
        <f>15+[1]!STEPLOAD(5)</f>
        <v>20</v>
      </c>
      <c r="E212" s="183">
        <f t="shared" si="21"/>
        <v>44.69793832477022</v>
      </c>
      <c r="F212" s="183">
        <f t="shared" si="22"/>
        <v>0.5</v>
      </c>
      <c r="G212" s="183">
        <f>5</f>
        <v>5</v>
      </c>
      <c r="H212" s="183">
        <f>60</f>
        <v>60</v>
      </c>
      <c r="I212" s="183">
        <f t="shared" si="23"/>
        <v>0.9</v>
      </c>
      <c r="J212" s="183">
        <f>1</f>
        <v>1</v>
      </c>
      <c r="K212" s="183">
        <f t="shared" si="24"/>
        <v>4.1870000000000003</v>
      </c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68"/>
      <c r="AD212" s="19"/>
      <c r="AE212" s="184"/>
      <c r="AF212" s="183">
        <f t="shared" si="25"/>
        <v>0.10961863468323596</v>
      </c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68"/>
      <c r="AQ212" s="168"/>
      <c r="AR212" s="182"/>
      <c r="AS212" s="183"/>
      <c r="AT212" s="183"/>
      <c r="AU212" s="183"/>
      <c r="AW212" s="51"/>
      <c r="AX212" s="51"/>
      <c r="AY212" s="51"/>
      <c r="AZ212" s="51"/>
    </row>
    <row r="213" spans="1:52" s="158" customFormat="1" ht="15" customHeight="1" x14ac:dyDescent="0.3">
      <c r="A213" s="19"/>
      <c r="B213" s="182"/>
      <c r="C213" s="183">
        <f t="shared" si="20"/>
        <v>20.200000000000017</v>
      </c>
      <c r="D213" s="202">
        <f>15+[1]!STEPLOAD(5)</f>
        <v>20</v>
      </c>
      <c r="E213" s="183">
        <f t="shared" si="21"/>
        <v>44.708900188238545</v>
      </c>
      <c r="F213" s="183">
        <f t="shared" si="22"/>
        <v>0.5</v>
      </c>
      <c r="G213" s="183">
        <f>5</f>
        <v>5</v>
      </c>
      <c r="H213" s="183">
        <f>60</f>
        <v>60</v>
      </c>
      <c r="I213" s="183">
        <f t="shared" si="23"/>
        <v>0.9</v>
      </c>
      <c r="J213" s="183">
        <f>1</f>
        <v>1</v>
      </c>
      <c r="K213" s="183">
        <f t="shared" si="24"/>
        <v>4.1870000000000003</v>
      </c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68"/>
      <c r="AD213" s="19"/>
      <c r="AE213" s="184"/>
      <c r="AF213" s="183">
        <f t="shared" si="25"/>
        <v>0.10852244833640334</v>
      </c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68"/>
      <c r="AQ213" s="168"/>
      <c r="AR213" s="182"/>
      <c r="AS213" s="183"/>
      <c r="AT213" s="183"/>
      <c r="AU213" s="183"/>
      <c r="AW213" s="51"/>
      <c r="AX213" s="51"/>
      <c r="AY213" s="51"/>
      <c r="AZ213" s="51"/>
    </row>
    <row r="214" spans="1:52" s="158" customFormat="1" ht="15" customHeight="1" x14ac:dyDescent="0.3">
      <c r="A214" s="19"/>
      <c r="B214" s="182"/>
      <c r="C214" s="183">
        <f t="shared" si="20"/>
        <v>20.300000000000018</v>
      </c>
      <c r="D214" s="202">
        <f>15+[1]!STEPLOAD(5)</f>
        <v>20</v>
      </c>
      <c r="E214" s="183">
        <f t="shared" si="21"/>
        <v>44.719752433072188</v>
      </c>
      <c r="F214" s="183">
        <f t="shared" si="22"/>
        <v>0.5</v>
      </c>
      <c r="G214" s="183">
        <f>5</f>
        <v>5</v>
      </c>
      <c r="H214" s="183">
        <f>60</f>
        <v>60</v>
      </c>
      <c r="I214" s="183">
        <f t="shared" si="23"/>
        <v>0.9</v>
      </c>
      <c r="J214" s="183">
        <f>1</f>
        <v>1</v>
      </c>
      <c r="K214" s="183">
        <f t="shared" si="24"/>
        <v>4.1870000000000003</v>
      </c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68"/>
      <c r="AD214" s="19"/>
      <c r="AE214" s="184"/>
      <c r="AF214" s="183">
        <f t="shared" si="25"/>
        <v>0.10743722385303922</v>
      </c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68"/>
      <c r="AQ214" s="168"/>
      <c r="AR214" s="182"/>
      <c r="AS214" s="183"/>
      <c r="AT214" s="183"/>
      <c r="AU214" s="183"/>
      <c r="AW214" s="51"/>
      <c r="AX214" s="51"/>
      <c r="AY214" s="51"/>
      <c r="AZ214" s="51"/>
    </row>
    <row r="215" spans="1:52" s="158" customFormat="1" ht="15" customHeight="1" x14ac:dyDescent="0.3">
      <c r="A215" s="19"/>
      <c r="B215" s="182"/>
      <c r="C215" s="183">
        <f t="shared" si="20"/>
        <v>20.40000000000002</v>
      </c>
      <c r="D215" s="202">
        <f>15+[1]!STEPLOAD(5)</f>
        <v>20</v>
      </c>
      <c r="E215" s="183">
        <f t="shared" si="21"/>
        <v>44.730496155457494</v>
      </c>
      <c r="F215" s="183">
        <f t="shared" si="22"/>
        <v>0.5</v>
      </c>
      <c r="G215" s="183">
        <f>5</f>
        <v>5</v>
      </c>
      <c r="H215" s="183">
        <f>60</f>
        <v>60</v>
      </c>
      <c r="I215" s="183">
        <f t="shared" si="23"/>
        <v>0.9</v>
      </c>
      <c r="J215" s="183">
        <f>1</f>
        <v>1</v>
      </c>
      <c r="K215" s="183">
        <f t="shared" si="24"/>
        <v>4.1870000000000003</v>
      </c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68"/>
      <c r="AD215" s="19"/>
      <c r="AE215" s="184"/>
      <c r="AF215" s="183">
        <f t="shared" si="25"/>
        <v>0.10636285161450854</v>
      </c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68"/>
      <c r="AQ215" s="168"/>
      <c r="AR215" s="182"/>
      <c r="AS215" s="183"/>
      <c r="AT215" s="183"/>
      <c r="AU215" s="183"/>
      <c r="AW215" s="51"/>
      <c r="AX215" s="51"/>
      <c r="AY215" s="51"/>
      <c r="AZ215" s="51"/>
    </row>
    <row r="216" spans="1:52" s="158" customFormat="1" ht="15" customHeight="1" x14ac:dyDescent="0.3">
      <c r="A216" s="19"/>
      <c r="B216" s="182"/>
      <c r="C216" s="183">
        <f t="shared" si="20"/>
        <v>20.500000000000021</v>
      </c>
      <c r="D216" s="202">
        <f>15+[1]!STEPLOAD(5)</f>
        <v>20</v>
      </c>
      <c r="E216" s="183">
        <f t="shared" si="21"/>
        <v>44.741132440618948</v>
      </c>
      <c r="F216" s="183">
        <f t="shared" si="22"/>
        <v>0.5</v>
      </c>
      <c r="G216" s="183">
        <f>5</f>
        <v>5</v>
      </c>
      <c r="H216" s="183">
        <f>60</f>
        <v>60</v>
      </c>
      <c r="I216" s="183">
        <f t="shared" si="23"/>
        <v>0.9</v>
      </c>
      <c r="J216" s="183">
        <f>1</f>
        <v>1</v>
      </c>
      <c r="K216" s="183">
        <f t="shared" si="24"/>
        <v>4.1870000000000003</v>
      </c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68"/>
      <c r="AD216" s="19"/>
      <c r="AE216" s="184"/>
      <c r="AF216" s="183">
        <f t="shared" si="25"/>
        <v>0.10529922309836293</v>
      </c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68"/>
      <c r="AQ216" s="168"/>
      <c r="AR216" s="182"/>
      <c r="AS216" s="183"/>
      <c r="AT216" s="183"/>
      <c r="AU216" s="183"/>
      <c r="AW216" s="51"/>
      <c r="AX216" s="51"/>
      <c r="AY216" s="51"/>
      <c r="AZ216" s="51"/>
    </row>
    <row r="217" spans="1:52" s="158" customFormat="1" ht="15" customHeight="1" x14ac:dyDescent="0.3">
      <c r="A217" s="19"/>
      <c r="B217" s="182"/>
      <c r="C217" s="183">
        <f t="shared" si="20"/>
        <v>20.600000000000023</v>
      </c>
      <c r="D217" s="202">
        <f>15+[1]!STEPLOAD(5)</f>
        <v>20</v>
      </c>
      <c r="E217" s="183">
        <f t="shared" si="21"/>
        <v>44.751662362928784</v>
      </c>
      <c r="F217" s="183">
        <f t="shared" si="22"/>
        <v>0.5</v>
      </c>
      <c r="G217" s="183">
        <f>5</f>
        <v>5</v>
      </c>
      <c r="H217" s="183">
        <f>60</f>
        <v>60</v>
      </c>
      <c r="I217" s="183">
        <f t="shared" si="23"/>
        <v>0.9</v>
      </c>
      <c r="J217" s="183">
        <f>1</f>
        <v>1</v>
      </c>
      <c r="K217" s="183">
        <f t="shared" si="24"/>
        <v>4.1870000000000003</v>
      </c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68"/>
      <c r="AD217" s="19"/>
      <c r="AE217" s="184"/>
      <c r="AF217" s="183">
        <f t="shared" si="25"/>
        <v>0.10424623086737972</v>
      </c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68"/>
      <c r="AQ217" s="168"/>
      <c r="AR217" s="182"/>
      <c r="AS217" s="183"/>
      <c r="AT217" s="183"/>
      <c r="AU217" s="183"/>
      <c r="AW217" s="51"/>
      <c r="AX217" s="51"/>
      <c r="AY217" s="51"/>
      <c r="AZ217" s="51"/>
    </row>
    <row r="218" spans="1:52" s="158" customFormat="1" ht="15" customHeight="1" x14ac:dyDescent="0.3">
      <c r="A218" s="19"/>
      <c r="B218" s="182"/>
      <c r="C218" s="183">
        <f t="shared" si="20"/>
        <v>20.700000000000024</v>
      </c>
      <c r="D218" s="202">
        <f>15+[1]!STEPLOAD(5)</f>
        <v>20</v>
      </c>
      <c r="E218" s="183">
        <f t="shared" si="21"/>
        <v>44.762086986015518</v>
      </c>
      <c r="F218" s="183">
        <f t="shared" si="22"/>
        <v>0.5</v>
      </c>
      <c r="G218" s="183">
        <f>5</f>
        <v>5</v>
      </c>
      <c r="H218" s="183">
        <f>60</f>
        <v>60</v>
      </c>
      <c r="I218" s="183">
        <f t="shared" si="23"/>
        <v>0.9</v>
      </c>
      <c r="J218" s="183">
        <f>1</f>
        <v>1</v>
      </c>
      <c r="K218" s="183">
        <f t="shared" si="24"/>
        <v>4.1870000000000003</v>
      </c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68"/>
      <c r="AD218" s="19"/>
      <c r="AE218" s="184"/>
      <c r="AF218" s="183">
        <f t="shared" si="25"/>
        <v>0.10320376855870617</v>
      </c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68"/>
      <c r="AQ218" s="168"/>
      <c r="AR218" s="182"/>
      <c r="AS218" s="183"/>
      <c r="AT218" s="183"/>
      <c r="AU218" s="183"/>
      <c r="AW218" s="51"/>
      <c r="AX218" s="51"/>
      <c r="AY218" s="51"/>
      <c r="AZ218" s="51"/>
    </row>
    <row r="219" spans="1:52" s="158" customFormat="1" ht="15" customHeight="1" x14ac:dyDescent="0.3">
      <c r="A219" s="19"/>
      <c r="B219" s="182"/>
      <c r="C219" s="183">
        <f t="shared" si="20"/>
        <v>20.800000000000026</v>
      </c>
      <c r="D219" s="202">
        <f>15+[1]!STEPLOAD(5)</f>
        <v>20</v>
      </c>
      <c r="E219" s="183">
        <f t="shared" si="21"/>
        <v>44.772407362871391</v>
      </c>
      <c r="F219" s="183">
        <f t="shared" si="22"/>
        <v>0.5</v>
      </c>
      <c r="G219" s="183">
        <f>5</f>
        <v>5</v>
      </c>
      <c r="H219" s="183">
        <f>60</f>
        <v>60</v>
      </c>
      <c r="I219" s="183">
        <f t="shared" si="23"/>
        <v>0.9</v>
      </c>
      <c r="J219" s="183">
        <f>1</f>
        <v>1</v>
      </c>
      <c r="K219" s="183">
        <f t="shared" si="24"/>
        <v>4.1870000000000003</v>
      </c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68"/>
      <c r="AD219" s="19"/>
      <c r="AE219" s="184"/>
      <c r="AF219" s="183">
        <f t="shared" si="25"/>
        <v>0.1021717308731187</v>
      </c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68"/>
      <c r="AQ219" s="168"/>
      <c r="AR219" s="182"/>
      <c r="AS219" s="183"/>
      <c r="AT219" s="183"/>
      <c r="AU219" s="183"/>
      <c r="AW219" s="51"/>
      <c r="AX219" s="51"/>
      <c r="AY219" s="51"/>
      <c r="AZ219" s="51"/>
    </row>
    <row r="220" spans="1:52" s="158" customFormat="1" ht="15" customHeight="1" x14ac:dyDescent="0.3">
      <c r="A220" s="19"/>
      <c r="B220" s="182"/>
      <c r="C220" s="183">
        <f t="shared" si="20"/>
        <v>20.900000000000027</v>
      </c>
      <c r="D220" s="202">
        <f>15+[1]!STEPLOAD(5)</f>
        <v>20</v>
      </c>
      <c r="E220" s="183">
        <f t="shared" si="21"/>
        <v>44.782624535958703</v>
      </c>
      <c r="F220" s="183">
        <f t="shared" si="22"/>
        <v>0.5</v>
      </c>
      <c r="G220" s="183">
        <f>5</f>
        <v>5</v>
      </c>
      <c r="H220" s="183">
        <f>60</f>
        <v>60</v>
      </c>
      <c r="I220" s="183">
        <f t="shared" si="23"/>
        <v>0.9</v>
      </c>
      <c r="J220" s="183">
        <f>1</f>
        <v>1</v>
      </c>
      <c r="K220" s="183">
        <f t="shared" si="24"/>
        <v>4.1870000000000003</v>
      </c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68"/>
      <c r="AD220" s="19"/>
      <c r="AE220" s="184"/>
      <c r="AF220" s="183">
        <f t="shared" si="25"/>
        <v>0.10115001356438746</v>
      </c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68"/>
      <c r="AQ220" s="168"/>
      <c r="AR220" s="182"/>
      <c r="AS220" s="183"/>
      <c r="AT220" s="183"/>
      <c r="AU220" s="183"/>
      <c r="AW220" s="51"/>
      <c r="AX220" s="51"/>
      <c r="AY220" s="51"/>
      <c r="AZ220" s="51"/>
    </row>
    <row r="221" spans="1:52" s="158" customFormat="1" ht="15" customHeight="1" x14ac:dyDescent="0.3">
      <c r="A221" s="19"/>
      <c r="B221" s="182"/>
      <c r="C221" s="183">
        <f t="shared" si="20"/>
        <v>21.000000000000028</v>
      </c>
      <c r="D221" s="202">
        <f>15+[1]!STEPLOAD(5)</f>
        <v>20</v>
      </c>
      <c r="E221" s="183">
        <f t="shared" si="21"/>
        <v>44.792739537315143</v>
      </c>
      <c r="F221" s="183">
        <f t="shared" si="22"/>
        <v>0.5</v>
      </c>
      <c r="G221" s="183">
        <f>5</f>
        <v>5</v>
      </c>
      <c r="H221" s="183">
        <f>60</f>
        <v>60</v>
      </c>
      <c r="I221" s="183">
        <f t="shared" si="23"/>
        <v>0.9</v>
      </c>
      <c r="J221" s="183">
        <f>1</f>
        <v>1</v>
      </c>
      <c r="K221" s="183">
        <f t="shared" si="24"/>
        <v>4.1870000000000003</v>
      </c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68"/>
      <c r="AD221" s="19"/>
      <c r="AE221" s="184"/>
      <c r="AF221" s="183">
        <f t="shared" si="25"/>
        <v>0.1001385134287438</v>
      </c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68"/>
      <c r="AQ221" s="168"/>
      <c r="AR221" s="182"/>
      <c r="AS221" s="183"/>
      <c r="AT221" s="183"/>
      <c r="AU221" s="183"/>
      <c r="AW221" s="51"/>
      <c r="AX221" s="51"/>
      <c r="AY221" s="51"/>
      <c r="AZ221" s="51"/>
    </row>
    <row r="222" spans="1:52" s="158" customFormat="1" ht="15" customHeight="1" x14ac:dyDescent="0.3">
      <c r="A222" s="19"/>
      <c r="B222" s="182"/>
      <c r="C222" s="183">
        <f t="shared" si="20"/>
        <v>21.10000000000003</v>
      </c>
      <c r="D222" s="202">
        <f>15+[1]!STEPLOAD(5)</f>
        <v>20</v>
      </c>
      <c r="E222" s="183">
        <f t="shared" si="21"/>
        <v>44.802753388658019</v>
      </c>
      <c r="F222" s="183">
        <f t="shared" si="22"/>
        <v>0.5</v>
      </c>
      <c r="G222" s="183">
        <f>5</f>
        <v>5</v>
      </c>
      <c r="H222" s="183">
        <f>60</f>
        <v>60</v>
      </c>
      <c r="I222" s="183">
        <f t="shared" si="23"/>
        <v>0.9</v>
      </c>
      <c r="J222" s="183">
        <f>1</f>
        <v>1</v>
      </c>
      <c r="K222" s="183">
        <f t="shared" si="24"/>
        <v>4.1870000000000003</v>
      </c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68"/>
      <c r="AD222" s="19"/>
      <c r="AE222" s="184"/>
      <c r="AF222" s="183">
        <f t="shared" si="25"/>
        <v>9.91371282944562E-2</v>
      </c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68"/>
      <c r="AQ222" s="168"/>
      <c r="AR222" s="182"/>
      <c r="AS222" s="183"/>
      <c r="AT222" s="183"/>
      <c r="AU222" s="183"/>
      <c r="AW222" s="51"/>
      <c r="AX222" s="51"/>
      <c r="AY222" s="51"/>
      <c r="AZ222" s="51"/>
    </row>
    <row r="223" spans="1:52" s="158" customFormat="1" ht="15" customHeight="1" x14ac:dyDescent="0.3">
      <c r="A223" s="19"/>
      <c r="B223" s="182"/>
      <c r="C223" s="183">
        <f t="shared" si="20"/>
        <v>21.200000000000031</v>
      </c>
      <c r="D223" s="202">
        <f>15+[1]!STEPLOAD(5)</f>
        <v>20</v>
      </c>
      <c r="E223" s="183">
        <f t="shared" si="21"/>
        <v>44.812667101487463</v>
      </c>
      <c r="F223" s="183">
        <f t="shared" si="22"/>
        <v>0.5</v>
      </c>
      <c r="G223" s="183">
        <f>5</f>
        <v>5</v>
      </c>
      <c r="H223" s="183">
        <f>60</f>
        <v>60</v>
      </c>
      <c r="I223" s="183">
        <f t="shared" si="23"/>
        <v>0.9</v>
      </c>
      <c r="J223" s="183">
        <f>1</f>
        <v>1</v>
      </c>
      <c r="K223" s="183">
        <f t="shared" si="24"/>
        <v>4.1870000000000003</v>
      </c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68"/>
      <c r="AD223" s="19"/>
      <c r="AE223" s="184"/>
      <c r="AF223" s="183">
        <f t="shared" si="25"/>
        <v>9.8145757011511403E-2</v>
      </c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68"/>
      <c r="AQ223" s="168"/>
      <c r="AR223" s="182"/>
      <c r="AS223" s="183"/>
      <c r="AT223" s="183"/>
      <c r="AU223" s="183"/>
      <c r="AW223" s="51"/>
      <c r="AX223" s="51"/>
      <c r="AY223" s="51"/>
      <c r="AZ223" s="51"/>
    </row>
    <row r="224" spans="1:52" s="158" customFormat="1" ht="15" customHeight="1" x14ac:dyDescent="0.3">
      <c r="A224" s="19"/>
      <c r="B224" s="182"/>
      <c r="C224" s="183">
        <f t="shared" si="20"/>
        <v>21.300000000000033</v>
      </c>
      <c r="D224" s="202">
        <f>15+[1]!STEPLOAD(5)</f>
        <v>20</v>
      </c>
      <c r="E224" s="183">
        <f t="shared" si="21"/>
        <v>44.822481677188613</v>
      </c>
      <c r="F224" s="183">
        <f t="shared" si="22"/>
        <v>0.5</v>
      </c>
      <c r="G224" s="183">
        <f>5</f>
        <v>5</v>
      </c>
      <c r="H224" s="183">
        <f>60</f>
        <v>60</v>
      </c>
      <c r="I224" s="183">
        <f t="shared" si="23"/>
        <v>0.9</v>
      </c>
      <c r="J224" s="183">
        <f>1</f>
        <v>1</v>
      </c>
      <c r="K224" s="183">
        <f t="shared" si="24"/>
        <v>4.1870000000000003</v>
      </c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68"/>
      <c r="AD224" s="19"/>
      <c r="AE224" s="184"/>
      <c r="AF224" s="183">
        <f t="shared" si="25"/>
        <v>9.7164299441396818E-2</v>
      </c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68"/>
      <c r="AQ224" s="168"/>
      <c r="AR224" s="182"/>
      <c r="AS224" s="183"/>
      <c r="AT224" s="183"/>
      <c r="AU224" s="183"/>
      <c r="AW224" s="51"/>
      <c r="AX224" s="51"/>
      <c r="AY224" s="51"/>
      <c r="AZ224" s="51"/>
    </row>
    <row r="225" spans="1:52" s="158" customFormat="1" ht="15" customHeight="1" x14ac:dyDescent="0.3">
      <c r="A225" s="19"/>
      <c r="B225" s="182"/>
      <c r="C225" s="183">
        <f t="shared" si="20"/>
        <v>21.400000000000034</v>
      </c>
      <c r="D225" s="202">
        <f>15+[1]!STEPLOAD(5)</f>
        <v>20</v>
      </c>
      <c r="E225" s="183">
        <f t="shared" si="21"/>
        <v>44.832198107132754</v>
      </c>
      <c r="F225" s="183">
        <f t="shared" si="22"/>
        <v>0.5</v>
      </c>
      <c r="G225" s="183">
        <f>5</f>
        <v>5</v>
      </c>
      <c r="H225" s="183">
        <f>60</f>
        <v>60</v>
      </c>
      <c r="I225" s="183">
        <f t="shared" si="23"/>
        <v>0.9</v>
      </c>
      <c r="J225" s="183">
        <f>1</f>
        <v>1</v>
      </c>
      <c r="K225" s="183">
        <f t="shared" si="24"/>
        <v>4.1870000000000003</v>
      </c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68"/>
      <c r="AD225" s="19"/>
      <c r="AE225" s="184"/>
      <c r="AF225" s="183">
        <f t="shared" si="25"/>
        <v>9.6192656446982383E-2</v>
      </c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68"/>
      <c r="AQ225" s="168"/>
      <c r="AR225" s="182"/>
      <c r="AS225" s="183"/>
      <c r="AT225" s="183"/>
      <c r="AU225" s="183"/>
      <c r="AW225" s="51"/>
      <c r="AX225" s="51"/>
      <c r="AY225" s="51"/>
      <c r="AZ225" s="51"/>
    </row>
    <row r="226" spans="1:52" s="158" customFormat="1" ht="15" customHeight="1" x14ac:dyDescent="0.3">
      <c r="A226" s="19"/>
      <c r="B226" s="182"/>
      <c r="C226" s="183">
        <f t="shared" si="20"/>
        <v>21.500000000000036</v>
      </c>
      <c r="D226" s="202">
        <f>15+[1]!STEPLOAD(5)</f>
        <v>20</v>
      </c>
      <c r="E226" s="183">
        <f t="shared" si="21"/>
        <v>44.841817372777456</v>
      </c>
      <c r="F226" s="183">
        <f t="shared" si="22"/>
        <v>0.5</v>
      </c>
      <c r="G226" s="183">
        <f>5</f>
        <v>5</v>
      </c>
      <c r="H226" s="183">
        <f>60</f>
        <v>60</v>
      </c>
      <c r="I226" s="183">
        <f t="shared" si="23"/>
        <v>0.9</v>
      </c>
      <c r="J226" s="183">
        <f>1</f>
        <v>1</v>
      </c>
      <c r="K226" s="183">
        <f t="shared" si="24"/>
        <v>4.1870000000000003</v>
      </c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68"/>
      <c r="AD226" s="19"/>
      <c r="AE226" s="184"/>
      <c r="AF226" s="183">
        <f t="shared" si="25"/>
        <v>9.5230729882512133E-2</v>
      </c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68"/>
      <c r="AQ226" s="168"/>
      <c r="AR226" s="182"/>
      <c r="AS226" s="183"/>
      <c r="AT226" s="183"/>
      <c r="AU226" s="183"/>
      <c r="AW226" s="51"/>
      <c r="AX226" s="51"/>
      <c r="AY226" s="51"/>
      <c r="AZ226" s="51"/>
    </row>
    <row r="227" spans="1:52" s="158" customFormat="1" ht="15" customHeight="1" x14ac:dyDescent="0.3">
      <c r="A227" s="19"/>
      <c r="B227" s="182"/>
      <c r="C227" s="183">
        <f t="shared" si="20"/>
        <v>21.600000000000037</v>
      </c>
      <c r="D227" s="202">
        <f>15+[1]!STEPLOAD(5)</f>
        <v>20</v>
      </c>
      <c r="E227" s="183">
        <f t="shared" si="21"/>
        <v>44.851340445765707</v>
      </c>
      <c r="F227" s="183">
        <f t="shared" si="22"/>
        <v>0.5</v>
      </c>
      <c r="G227" s="183">
        <f>5</f>
        <v>5</v>
      </c>
      <c r="H227" s="183">
        <f>60</f>
        <v>60</v>
      </c>
      <c r="I227" s="183">
        <f t="shared" si="23"/>
        <v>0.9</v>
      </c>
      <c r="J227" s="183">
        <f>1</f>
        <v>1</v>
      </c>
      <c r="K227" s="183">
        <f t="shared" si="24"/>
        <v>4.1870000000000003</v>
      </c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68"/>
      <c r="AD227" s="19"/>
      <c r="AE227" s="184"/>
      <c r="AF227" s="183">
        <f t="shared" si="25"/>
        <v>9.4278422583687238E-2</v>
      </c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68"/>
      <c r="AQ227" s="168"/>
      <c r="AR227" s="182"/>
      <c r="AS227" s="183"/>
      <c r="AT227" s="183"/>
      <c r="AU227" s="183"/>
      <c r="AW227" s="51"/>
      <c r="AX227" s="51"/>
      <c r="AY227" s="51"/>
      <c r="AZ227" s="51"/>
    </row>
    <row r="228" spans="1:52" s="158" customFormat="1" ht="15" customHeight="1" x14ac:dyDescent="0.3">
      <c r="A228" s="19"/>
      <c r="B228" s="182"/>
      <c r="C228" s="183">
        <f t="shared" si="20"/>
        <v>21.700000000000038</v>
      </c>
      <c r="D228" s="202">
        <f>15+[1]!STEPLOAD(5)</f>
        <v>20</v>
      </c>
      <c r="E228" s="183">
        <f t="shared" si="21"/>
        <v>44.860768288024076</v>
      </c>
      <c r="F228" s="183">
        <f t="shared" si="22"/>
        <v>0.5</v>
      </c>
      <c r="G228" s="183">
        <f>5</f>
        <v>5</v>
      </c>
      <c r="H228" s="183">
        <f>60</f>
        <v>60</v>
      </c>
      <c r="I228" s="183">
        <f t="shared" si="23"/>
        <v>0.9</v>
      </c>
      <c r="J228" s="183">
        <f>1</f>
        <v>1</v>
      </c>
      <c r="K228" s="183">
        <f t="shared" si="24"/>
        <v>4.1870000000000003</v>
      </c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68"/>
      <c r="AD228" s="19"/>
      <c r="AE228" s="184"/>
      <c r="AF228" s="183">
        <f t="shared" si="25"/>
        <v>9.3335638357850303E-2</v>
      </c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68"/>
      <c r="AQ228" s="168"/>
      <c r="AR228" s="182"/>
      <c r="AS228" s="183"/>
      <c r="AT228" s="183"/>
      <c r="AU228" s="183"/>
      <c r="AW228" s="51"/>
      <c r="AX228" s="51"/>
      <c r="AY228" s="51"/>
      <c r="AZ228" s="51"/>
    </row>
    <row r="229" spans="1:52" s="158" customFormat="1" ht="15" customHeight="1" x14ac:dyDescent="0.3">
      <c r="A229" s="19"/>
      <c r="B229" s="182"/>
      <c r="C229" s="183">
        <f t="shared" si="20"/>
        <v>21.80000000000004</v>
      </c>
      <c r="D229" s="202">
        <f>15+[1]!STEPLOAD(5)</f>
        <v>20</v>
      </c>
      <c r="E229" s="183">
        <f t="shared" si="21"/>
        <v>44.870101851859864</v>
      </c>
      <c r="F229" s="183">
        <f t="shared" si="22"/>
        <v>0.5</v>
      </c>
      <c r="G229" s="183">
        <f>5</f>
        <v>5</v>
      </c>
      <c r="H229" s="183">
        <f>60</f>
        <v>60</v>
      </c>
      <c r="I229" s="183">
        <f t="shared" si="23"/>
        <v>0.9</v>
      </c>
      <c r="J229" s="183">
        <f>1</f>
        <v>1</v>
      </c>
      <c r="K229" s="183">
        <f t="shared" si="24"/>
        <v>4.1870000000000003</v>
      </c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68"/>
      <c r="AD229" s="19"/>
      <c r="AE229" s="184"/>
      <c r="AF229" s="183">
        <f t="shared" si="25"/>
        <v>9.2402281974271361E-2</v>
      </c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68"/>
      <c r="AQ229" s="168"/>
      <c r="AR229" s="182"/>
      <c r="AS229" s="183"/>
      <c r="AT229" s="183"/>
      <c r="AU229" s="183"/>
      <c r="AW229" s="51"/>
      <c r="AX229" s="51"/>
      <c r="AY229" s="51"/>
      <c r="AZ229" s="51"/>
    </row>
    <row r="230" spans="1:52" s="158" customFormat="1" ht="15" customHeight="1" x14ac:dyDescent="0.3">
      <c r="A230" s="19"/>
      <c r="B230" s="182"/>
      <c r="C230" s="183">
        <f t="shared" si="20"/>
        <v>21.900000000000041</v>
      </c>
      <c r="D230" s="202">
        <f>15+[1]!STEPLOAD(5)</f>
        <v>20</v>
      </c>
      <c r="E230" s="183">
        <f t="shared" si="21"/>
        <v>44.879342080057292</v>
      </c>
      <c r="F230" s="183">
        <f t="shared" si="22"/>
        <v>0.5</v>
      </c>
      <c r="G230" s="183">
        <f>5</f>
        <v>5</v>
      </c>
      <c r="H230" s="183">
        <f>60</f>
        <v>60</v>
      </c>
      <c r="I230" s="183">
        <f t="shared" si="23"/>
        <v>0.9</v>
      </c>
      <c r="J230" s="183">
        <f>1</f>
        <v>1</v>
      </c>
      <c r="K230" s="183">
        <f t="shared" si="24"/>
        <v>4.1870000000000003</v>
      </c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68"/>
      <c r="AD230" s="19"/>
      <c r="AE230" s="184"/>
      <c r="AF230" s="183">
        <f t="shared" si="25"/>
        <v>9.1478259154528896E-2</v>
      </c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68"/>
      <c r="AQ230" s="168"/>
      <c r="AR230" s="182"/>
      <c r="AS230" s="183"/>
      <c r="AT230" s="183"/>
      <c r="AU230" s="183"/>
      <c r="AW230" s="51"/>
      <c r="AX230" s="51"/>
      <c r="AY230" s="51"/>
      <c r="AZ230" s="51"/>
    </row>
    <row r="231" spans="1:52" s="158" customFormat="1" ht="15" customHeight="1" x14ac:dyDescent="0.3">
      <c r="A231" s="19"/>
      <c r="B231" s="182"/>
      <c r="C231" s="183">
        <f t="shared" si="20"/>
        <v>22.000000000000043</v>
      </c>
      <c r="D231" s="202">
        <f>15+[1]!STEPLOAD(5)</f>
        <v>20</v>
      </c>
      <c r="E231" s="183">
        <f t="shared" si="21"/>
        <v>44.888489905972747</v>
      </c>
      <c r="F231" s="183">
        <f t="shared" si="22"/>
        <v>0.5</v>
      </c>
      <c r="G231" s="183">
        <f>5</f>
        <v>5</v>
      </c>
      <c r="H231" s="183">
        <f>60</f>
        <v>60</v>
      </c>
      <c r="I231" s="183">
        <f t="shared" si="23"/>
        <v>0.9</v>
      </c>
      <c r="J231" s="183">
        <f>1</f>
        <v>1</v>
      </c>
      <c r="K231" s="183">
        <f t="shared" si="24"/>
        <v>4.1870000000000003</v>
      </c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68"/>
      <c r="AD231" s="19"/>
      <c r="AE231" s="184"/>
      <c r="AF231" s="183">
        <f t="shared" si="25"/>
        <v>9.0563476562983247E-2</v>
      </c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68"/>
      <c r="AQ231" s="168"/>
      <c r="AR231" s="182"/>
      <c r="AS231" s="183"/>
      <c r="AT231" s="183"/>
      <c r="AU231" s="183"/>
      <c r="AW231" s="51"/>
      <c r="AX231" s="51"/>
      <c r="AY231" s="51"/>
      <c r="AZ231" s="51"/>
    </row>
    <row r="232" spans="1:52" s="158" customFormat="1" ht="15" customHeight="1" x14ac:dyDescent="0.3">
      <c r="A232" s="19"/>
      <c r="B232" s="182"/>
      <c r="C232" s="183">
        <f t="shared" si="20"/>
        <v>22.100000000000044</v>
      </c>
      <c r="D232" s="202">
        <f>15+[1]!STEPLOAD(5)</f>
        <v>20</v>
      </c>
      <c r="E232" s="183">
        <f t="shared" si="21"/>
        <v>44.897546253629045</v>
      </c>
      <c r="F232" s="183">
        <f t="shared" si="22"/>
        <v>0.5</v>
      </c>
      <c r="G232" s="183">
        <f>5</f>
        <v>5</v>
      </c>
      <c r="H232" s="183">
        <f>60</f>
        <v>60</v>
      </c>
      <c r="I232" s="183">
        <f t="shared" si="23"/>
        <v>0.9</v>
      </c>
      <c r="J232" s="183">
        <f>1</f>
        <v>1</v>
      </c>
      <c r="K232" s="183">
        <f t="shared" si="24"/>
        <v>4.1870000000000003</v>
      </c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68"/>
      <c r="AD232" s="19"/>
      <c r="AE232" s="184"/>
      <c r="AF232" s="183">
        <f t="shared" si="25"/>
        <v>8.9657841797353477E-2</v>
      </c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68"/>
      <c r="AQ232" s="168"/>
      <c r="AR232" s="182"/>
      <c r="AS232" s="183"/>
      <c r="AT232" s="183"/>
      <c r="AU232" s="183"/>
      <c r="AW232" s="51"/>
      <c r="AX232" s="51"/>
      <c r="AY232" s="51"/>
      <c r="AZ232" s="51"/>
    </row>
    <row r="233" spans="1:52" s="158" customFormat="1" ht="15" customHeight="1" x14ac:dyDescent="0.3">
      <c r="A233" s="19"/>
      <c r="B233" s="182"/>
      <c r="C233" s="183">
        <f t="shared" si="20"/>
        <v>22.200000000000045</v>
      </c>
      <c r="D233" s="202">
        <f>15+[1]!STEPLOAD(5)</f>
        <v>20</v>
      </c>
      <c r="E233" s="183">
        <f t="shared" si="21"/>
        <v>44.906512037808781</v>
      </c>
      <c r="F233" s="183">
        <f t="shared" si="22"/>
        <v>0.5</v>
      </c>
      <c r="G233" s="183">
        <f>5</f>
        <v>5</v>
      </c>
      <c r="H233" s="183">
        <f>60</f>
        <v>60</v>
      </c>
      <c r="I233" s="183">
        <f t="shared" si="23"/>
        <v>0.9</v>
      </c>
      <c r="J233" s="183">
        <f>1</f>
        <v>1</v>
      </c>
      <c r="K233" s="183">
        <f t="shared" si="24"/>
        <v>4.1870000000000003</v>
      </c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68"/>
      <c r="AD233" s="19"/>
      <c r="AE233" s="184"/>
      <c r="AF233" s="183">
        <f t="shared" si="25"/>
        <v>8.8761263379379951E-2</v>
      </c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68"/>
      <c r="AQ233" s="168"/>
      <c r="AR233" s="182"/>
      <c r="AS233" s="183"/>
      <c r="AT233" s="183"/>
      <c r="AU233" s="183"/>
      <c r="AW233" s="51"/>
      <c r="AX233" s="51"/>
      <c r="AY233" s="51"/>
      <c r="AZ233" s="51"/>
    </row>
    <row r="234" spans="1:52" s="158" customFormat="1" ht="15" customHeight="1" x14ac:dyDescent="0.3">
      <c r="A234" s="19"/>
      <c r="B234" s="182"/>
      <c r="C234" s="183">
        <f t="shared" si="20"/>
        <v>22.300000000000047</v>
      </c>
      <c r="D234" s="202">
        <f>15+[1]!STEPLOAD(5)</f>
        <v>20</v>
      </c>
      <c r="E234" s="183">
        <f t="shared" si="21"/>
        <v>44.915388164146719</v>
      </c>
      <c r="F234" s="183">
        <f t="shared" si="22"/>
        <v>0.5</v>
      </c>
      <c r="G234" s="183">
        <f>5</f>
        <v>5</v>
      </c>
      <c r="H234" s="183">
        <f>60</f>
        <v>60</v>
      </c>
      <c r="I234" s="183">
        <f t="shared" si="23"/>
        <v>0.9</v>
      </c>
      <c r="J234" s="183">
        <f>1</f>
        <v>1</v>
      </c>
      <c r="K234" s="183">
        <f t="shared" si="24"/>
        <v>4.1870000000000003</v>
      </c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68"/>
      <c r="AD234" s="19"/>
      <c r="AE234" s="184"/>
      <c r="AF234" s="183">
        <f t="shared" si="25"/>
        <v>8.7873650745585952E-2</v>
      </c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68"/>
      <c r="AQ234" s="168"/>
      <c r="AR234" s="182"/>
      <c r="AS234" s="183"/>
      <c r="AT234" s="183"/>
      <c r="AU234" s="183"/>
      <c r="AW234" s="51"/>
      <c r="AX234" s="51"/>
      <c r="AY234" s="51"/>
      <c r="AZ234" s="51"/>
    </row>
    <row r="235" spans="1:52" s="158" customFormat="1" ht="15" customHeight="1" x14ac:dyDescent="0.3">
      <c r="A235" s="19"/>
      <c r="B235" s="182"/>
      <c r="C235" s="183">
        <f t="shared" si="20"/>
        <v>22.400000000000048</v>
      </c>
      <c r="D235" s="202">
        <f>15+[1]!STEPLOAD(5)</f>
        <v>20</v>
      </c>
      <c r="E235" s="183">
        <f t="shared" si="21"/>
        <v>44.92417552922128</v>
      </c>
      <c r="F235" s="183">
        <f t="shared" si="22"/>
        <v>0.5</v>
      </c>
      <c r="G235" s="183">
        <f>5</f>
        <v>5</v>
      </c>
      <c r="H235" s="183">
        <f>60</f>
        <v>60</v>
      </c>
      <c r="I235" s="183">
        <f t="shared" si="23"/>
        <v>0.9</v>
      </c>
      <c r="J235" s="183">
        <f>1</f>
        <v>1</v>
      </c>
      <c r="K235" s="183">
        <f t="shared" si="24"/>
        <v>4.1870000000000003</v>
      </c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68"/>
      <c r="AD235" s="19"/>
      <c r="AE235" s="184"/>
      <c r="AF235" s="183">
        <f t="shared" si="25"/>
        <v>8.6994914238129883E-2</v>
      </c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68"/>
      <c r="AQ235" s="168"/>
      <c r="AR235" s="182"/>
      <c r="AS235" s="183"/>
      <c r="AT235" s="183"/>
      <c r="AU235" s="183"/>
      <c r="AW235" s="51"/>
      <c r="AX235" s="51"/>
      <c r="AY235" s="51"/>
      <c r="AZ235" s="51"/>
    </row>
    <row r="236" spans="1:52" s="158" customFormat="1" ht="15" customHeight="1" x14ac:dyDescent="0.3">
      <c r="A236" s="19"/>
      <c r="B236" s="182"/>
      <c r="C236" s="183">
        <f t="shared" si="20"/>
        <v>22.50000000000005</v>
      </c>
      <c r="D236" s="202">
        <f>15+[1]!STEPLOAD(5)</f>
        <v>20</v>
      </c>
      <c r="E236" s="183">
        <f t="shared" si="21"/>
        <v>44.932875020645092</v>
      </c>
      <c r="F236" s="183">
        <f t="shared" si="22"/>
        <v>0.5</v>
      </c>
      <c r="G236" s="183">
        <f>5</f>
        <v>5</v>
      </c>
      <c r="H236" s="183">
        <f>60</f>
        <v>60</v>
      </c>
      <c r="I236" s="183">
        <f t="shared" si="23"/>
        <v>0.9</v>
      </c>
      <c r="J236" s="183">
        <f>1</f>
        <v>1</v>
      </c>
      <c r="K236" s="183">
        <f t="shared" si="24"/>
        <v>4.1870000000000003</v>
      </c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68"/>
      <c r="AD236" s="19"/>
      <c r="AE236" s="184"/>
      <c r="AF236" s="183">
        <f t="shared" si="25"/>
        <v>8.6124965095748518E-2</v>
      </c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68"/>
      <c r="AQ236" s="168"/>
      <c r="AR236" s="182"/>
      <c r="AS236" s="183"/>
      <c r="AT236" s="183"/>
      <c r="AU236" s="183"/>
      <c r="AW236" s="51"/>
      <c r="AX236" s="51"/>
      <c r="AY236" s="51"/>
      <c r="AZ236" s="51"/>
    </row>
    <row r="237" spans="1:52" s="158" customFormat="1" ht="15" customHeight="1" x14ac:dyDescent="0.3">
      <c r="A237" s="19"/>
      <c r="B237" s="182"/>
      <c r="C237" s="183">
        <f t="shared" si="20"/>
        <v>22.600000000000051</v>
      </c>
      <c r="D237" s="202">
        <f>15+[1]!STEPLOAD(5)</f>
        <v>20</v>
      </c>
      <c r="E237" s="183">
        <f t="shared" si="21"/>
        <v>44.94148751715467</v>
      </c>
      <c r="F237" s="183">
        <f t="shared" si="22"/>
        <v>0.5</v>
      </c>
      <c r="G237" s="183">
        <f>5</f>
        <v>5</v>
      </c>
      <c r="H237" s="183">
        <f>60</f>
        <v>60</v>
      </c>
      <c r="I237" s="183">
        <f t="shared" si="23"/>
        <v>0.9</v>
      </c>
      <c r="J237" s="183">
        <f>1</f>
        <v>1</v>
      </c>
      <c r="K237" s="183">
        <f t="shared" si="24"/>
        <v>4.1870000000000003</v>
      </c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68"/>
      <c r="AD237" s="19"/>
      <c r="AE237" s="184"/>
      <c r="AF237" s="183">
        <f t="shared" si="25"/>
        <v>8.5263715444790833E-2</v>
      </c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68"/>
      <c r="AQ237" s="168"/>
      <c r="AR237" s="182"/>
      <c r="AS237" s="183"/>
      <c r="AT237" s="183"/>
      <c r="AU237" s="183"/>
      <c r="AW237" s="51"/>
      <c r="AX237" s="51"/>
      <c r="AY237" s="51"/>
      <c r="AZ237" s="51"/>
    </row>
    <row r="238" spans="1:52" s="158" customFormat="1" ht="15" customHeight="1" x14ac:dyDescent="0.3">
      <c r="A238" s="19"/>
      <c r="B238" s="182"/>
      <c r="C238" s="183">
        <f t="shared" si="20"/>
        <v>22.700000000000053</v>
      </c>
      <c r="D238" s="202">
        <f>15+[1]!STEPLOAD(5)</f>
        <v>20</v>
      </c>
      <c r="E238" s="183">
        <f t="shared" si="21"/>
        <v>44.950013888699146</v>
      </c>
      <c r="F238" s="183">
        <f t="shared" si="22"/>
        <v>0.5</v>
      </c>
      <c r="G238" s="183">
        <f>5</f>
        <v>5</v>
      </c>
      <c r="H238" s="183">
        <f>60</f>
        <v>60</v>
      </c>
      <c r="I238" s="183">
        <f t="shared" si="23"/>
        <v>0.9</v>
      </c>
      <c r="J238" s="183">
        <f>1</f>
        <v>1</v>
      </c>
      <c r="K238" s="183">
        <f t="shared" si="24"/>
        <v>4.1870000000000003</v>
      </c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68"/>
      <c r="AD238" s="19"/>
      <c r="AE238" s="184"/>
      <c r="AF238" s="183">
        <f t="shared" si="25"/>
        <v>8.4411078290343333E-2</v>
      </c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68"/>
      <c r="AQ238" s="168"/>
      <c r="AR238" s="182"/>
      <c r="AS238" s="183"/>
      <c r="AT238" s="183"/>
      <c r="AU238" s="183"/>
      <c r="AW238" s="51"/>
      <c r="AX238" s="51"/>
      <c r="AY238" s="51"/>
      <c r="AZ238" s="51"/>
    </row>
    <row r="239" spans="1:52" s="158" customFormat="1" ht="15" customHeight="1" x14ac:dyDescent="0.3">
      <c r="A239" s="19"/>
      <c r="B239" s="182"/>
      <c r="C239" s="183">
        <f t="shared" si="20"/>
        <v>22.800000000000054</v>
      </c>
      <c r="D239" s="202">
        <f>15+[1]!STEPLOAD(5)</f>
        <v>20</v>
      </c>
      <c r="E239" s="183">
        <f t="shared" si="21"/>
        <v>44.958454996528182</v>
      </c>
      <c r="F239" s="183">
        <f t="shared" si="22"/>
        <v>0.5</v>
      </c>
      <c r="G239" s="183">
        <f>5</f>
        <v>5</v>
      </c>
      <c r="H239" s="183">
        <f>60</f>
        <v>60</v>
      </c>
      <c r="I239" s="183">
        <f t="shared" si="23"/>
        <v>0.9</v>
      </c>
      <c r="J239" s="183">
        <f>1</f>
        <v>1</v>
      </c>
      <c r="K239" s="183">
        <f t="shared" si="24"/>
        <v>4.1870000000000003</v>
      </c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68"/>
      <c r="AD239" s="19"/>
      <c r="AE239" s="184"/>
      <c r="AF239" s="183">
        <f t="shared" si="25"/>
        <v>8.3566967507439749E-2</v>
      </c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68"/>
      <c r="AQ239" s="168"/>
      <c r="AR239" s="182"/>
      <c r="AS239" s="183"/>
      <c r="AT239" s="183"/>
      <c r="AU239" s="183"/>
      <c r="AW239" s="51"/>
      <c r="AX239" s="51"/>
      <c r="AY239" s="51"/>
      <c r="AZ239" s="51"/>
    </row>
    <row r="240" spans="1:52" s="158" customFormat="1" ht="15" customHeight="1" x14ac:dyDescent="0.3">
      <c r="A240" s="19"/>
      <c r="B240" s="182"/>
      <c r="C240" s="183">
        <f t="shared" si="20"/>
        <v>22.900000000000055</v>
      </c>
      <c r="D240" s="202">
        <f>15+[1]!STEPLOAD(5)</f>
        <v>20</v>
      </c>
      <c r="E240" s="183">
        <f t="shared" si="21"/>
        <v>44.966811693278927</v>
      </c>
      <c r="F240" s="183">
        <f t="shared" si="22"/>
        <v>0.5</v>
      </c>
      <c r="G240" s="183">
        <f>5</f>
        <v>5</v>
      </c>
      <c r="H240" s="183">
        <f>60</f>
        <v>60</v>
      </c>
      <c r="I240" s="183">
        <f t="shared" si="23"/>
        <v>0.9</v>
      </c>
      <c r="J240" s="183">
        <f>1</f>
        <v>1</v>
      </c>
      <c r="K240" s="183">
        <f t="shared" si="24"/>
        <v>4.1870000000000003</v>
      </c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68"/>
      <c r="AD240" s="19"/>
      <c r="AE240" s="184"/>
      <c r="AF240" s="183">
        <f t="shared" si="25"/>
        <v>8.2731297832365325E-2</v>
      </c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68"/>
      <c r="AQ240" s="168"/>
      <c r="AR240" s="182"/>
      <c r="AS240" s="183"/>
      <c r="AT240" s="183"/>
      <c r="AU240" s="183"/>
      <c r="AW240" s="51"/>
      <c r="AX240" s="51"/>
      <c r="AY240" s="51"/>
      <c r="AZ240" s="51"/>
    </row>
    <row r="241" spans="1:52" s="158" customFormat="1" ht="15" customHeight="1" x14ac:dyDescent="0.3">
      <c r="A241" s="19"/>
      <c r="B241" s="182"/>
      <c r="C241" s="183">
        <f t="shared" si="20"/>
        <v>23.000000000000057</v>
      </c>
      <c r="D241" s="202">
        <f>15+[1]!STEPLOAD(5)</f>
        <v>20</v>
      </c>
      <c r="E241" s="183">
        <f t="shared" si="21"/>
        <v>44.975084823062161</v>
      </c>
      <c r="F241" s="183">
        <f t="shared" si="22"/>
        <v>0.5</v>
      </c>
      <c r="G241" s="183">
        <f>5</f>
        <v>5</v>
      </c>
      <c r="H241" s="183">
        <f>60</f>
        <v>60</v>
      </c>
      <c r="I241" s="183">
        <f t="shared" si="23"/>
        <v>0.9</v>
      </c>
      <c r="J241" s="183">
        <f>1</f>
        <v>1</v>
      </c>
      <c r="K241" s="183">
        <f t="shared" si="24"/>
        <v>4.1870000000000003</v>
      </c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68"/>
      <c r="AD241" s="19"/>
      <c r="AE241" s="184"/>
      <c r="AF241" s="183">
        <f t="shared" si="25"/>
        <v>8.1903984854041934E-2</v>
      </c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68"/>
      <c r="AQ241" s="168"/>
      <c r="AR241" s="182"/>
      <c r="AS241" s="183"/>
      <c r="AT241" s="183"/>
      <c r="AU241" s="183"/>
      <c r="AW241" s="51"/>
      <c r="AX241" s="51"/>
      <c r="AY241" s="51"/>
      <c r="AZ241" s="51"/>
    </row>
    <row r="242" spans="1:52" s="158" customFormat="1" ht="15" customHeight="1" x14ac:dyDescent="0.3">
      <c r="A242" s="19"/>
      <c r="B242" s="182"/>
      <c r="C242" s="183">
        <f t="shared" si="20"/>
        <v>23.100000000000058</v>
      </c>
      <c r="D242" s="202">
        <f>15+[1]!STEPLOAD(5)</f>
        <v>20</v>
      </c>
      <c r="E242" s="183">
        <f t="shared" si="21"/>
        <v>44.983275221547565</v>
      </c>
      <c r="F242" s="183">
        <f t="shared" si="22"/>
        <v>0.5</v>
      </c>
      <c r="G242" s="183">
        <f>5</f>
        <v>5</v>
      </c>
      <c r="H242" s="183">
        <f>60</f>
        <v>60</v>
      </c>
      <c r="I242" s="183">
        <f t="shared" si="23"/>
        <v>0.9</v>
      </c>
      <c r="J242" s="183">
        <f>1</f>
        <v>1</v>
      </c>
      <c r="K242" s="183">
        <f t="shared" si="24"/>
        <v>4.1870000000000003</v>
      </c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68"/>
      <c r="AD242" s="19"/>
      <c r="AE242" s="184"/>
      <c r="AF242" s="183">
        <f t="shared" si="25"/>
        <v>8.1084945005501563E-2</v>
      </c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68"/>
      <c r="AQ242" s="168"/>
      <c r="AR242" s="182"/>
      <c r="AS242" s="183"/>
      <c r="AT242" s="183"/>
      <c r="AU242" s="183"/>
      <c r="AW242" s="51"/>
      <c r="AX242" s="51"/>
      <c r="AY242" s="51"/>
      <c r="AZ242" s="51"/>
    </row>
    <row r="243" spans="1:52" s="158" customFormat="1" ht="15" customHeight="1" x14ac:dyDescent="0.3">
      <c r="A243" s="19"/>
      <c r="B243" s="182"/>
      <c r="C243" s="183">
        <f t="shared" si="20"/>
        <v>23.20000000000006</v>
      </c>
      <c r="D243" s="202">
        <f>15+[1]!STEPLOAD(5)</f>
        <v>20</v>
      </c>
      <c r="E243" s="183">
        <f t="shared" si="21"/>
        <v>44.991383716048112</v>
      </c>
      <c r="F243" s="183">
        <f t="shared" si="22"/>
        <v>0.5</v>
      </c>
      <c r="G243" s="183">
        <f>5</f>
        <v>5</v>
      </c>
      <c r="H243" s="183">
        <f>60</f>
        <v>60</v>
      </c>
      <c r="I243" s="183">
        <f t="shared" si="23"/>
        <v>0.9</v>
      </c>
      <c r="J243" s="183">
        <f>1</f>
        <v>1</v>
      </c>
      <c r="K243" s="183">
        <f t="shared" si="24"/>
        <v>4.1870000000000003</v>
      </c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68"/>
      <c r="AD243" s="19"/>
      <c r="AE243" s="184"/>
      <c r="AF243" s="183">
        <f t="shared" si="25"/>
        <v>8.0274095555446845E-2</v>
      </c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68"/>
      <c r="AQ243" s="168"/>
      <c r="AR243" s="182"/>
      <c r="AS243" s="183"/>
      <c r="AT243" s="183"/>
      <c r="AU243" s="183"/>
      <c r="AW243" s="51"/>
      <c r="AX243" s="51"/>
      <c r="AY243" s="51"/>
      <c r="AZ243" s="51"/>
    </row>
    <row r="244" spans="1:52" s="158" customFormat="1" ht="15" customHeight="1" x14ac:dyDescent="0.3">
      <c r="A244" s="19"/>
      <c r="B244" s="182"/>
      <c r="C244" s="183">
        <f t="shared" si="20"/>
        <v>23.300000000000061</v>
      </c>
      <c r="D244" s="202">
        <f>15+[1]!STEPLOAD(5)</f>
        <v>20</v>
      </c>
      <c r="E244" s="183">
        <f t="shared" si="21"/>
        <v>44.999411125603658</v>
      </c>
      <c r="F244" s="183">
        <f t="shared" si="22"/>
        <v>0.5</v>
      </c>
      <c r="G244" s="183">
        <f>5</f>
        <v>5</v>
      </c>
      <c r="H244" s="183">
        <f>60</f>
        <v>60</v>
      </c>
      <c r="I244" s="183">
        <f t="shared" si="23"/>
        <v>0.9</v>
      </c>
      <c r="J244" s="183">
        <f>1</f>
        <v>1</v>
      </c>
      <c r="K244" s="183">
        <f t="shared" si="24"/>
        <v>4.1870000000000003</v>
      </c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68"/>
      <c r="AD244" s="19"/>
      <c r="AE244" s="184"/>
      <c r="AF244" s="183">
        <f t="shared" si="25"/>
        <v>7.9471354599891963E-2</v>
      </c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68"/>
      <c r="AQ244" s="168"/>
      <c r="AR244" s="182"/>
      <c r="AS244" s="183"/>
      <c r="AT244" s="183"/>
      <c r="AU244" s="183"/>
      <c r="AW244" s="51"/>
      <c r="AX244" s="51"/>
      <c r="AY244" s="51"/>
      <c r="AZ244" s="51"/>
    </row>
    <row r="245" spans="1:52" s="158" customFormat="1" ht="15" customHeight="1" x14ac:dyDescent="0.3">
      <c r="A245" s="19"/>
      <c r="B245" s="182"/>
      <c r="C245" s="183">
        <f t="shared" si="20"/>
        <v>23.400000000000063</v>
      </c>
      <c r="D245" s="202">
        <f>15+[1]!STEPLOAD(5)</f>
        <v>20</v>
      </c>
      <c r="E245" s="183">
        <f t="shared" si="21"/>
        <v>45.007358261063644</v>
      </c>
      <c r="F245" s="183">
        <f t="shared" si="22"/>
        <v>0.5</v>
      </c>
      <c r="G245" s="183">
        <f>5</f>
        <v>5</v>
      </c>
      <c r="H245" s="183">
        <f>60</f>
        <v>60</v>
      </c>
      <c r="I245" s="183">
        <f t="shared" si="23"/>
        <v>0.9</v>
      </c>
      <c r="J245" s="183">
        <f>1</f>
        <v>1</v>
      </c>
      <c r="K245" s="183">
        <f t="shared" si="24"/>
        <v>4.1870000000000003</v>
      </c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68"/>
      <c r="AD245" s="19"/>
      <c r="AE245" s="184"/>
      <c r="AF245" s="183">
        <f t="shared" si="25"/>
        <v>7.8676641053893714E-2</v>
      </c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68"/>
      <c r="AQ245" s="168"/>
      <c r="AR245" s="182"/>
      <c r="AS245" s="183"/>
      <c r="AT245" s="183"/>
      <c r="AU245" s="183"/>
      <c r="AW245" s="51"/>
      <c r="AX245" s="51"/>
      <c r="AY245" s="51"/>
      <c r="AZ245" s="51"/>
    </row>
    <row r="246" spans="1:52" s="158" customFormat="1" ht="15" customHeight="1" x14ac:dyDescent="0.3">
      <c r="A246" s="19"/>
      <c r="B246" s="182"/>
      <c r="C246" s="183">
        <f t="shared" si="20"/>
        <v>23.500000000000064</v>
      </c>
      <c r="D246" s="202">
        <f>15+[1]!STEPLOAD(5)</f>
        <v>20</v>
      </c>
      <c r="E246" s="183">
        <f t="shared" si="21"/>
        <v>45.015225925169034</v>
      </c>
      <c r="F246" s="183">
        <f t="shared" si="22"/>
        <v>0.5</v>
      </c>
      <c r="G246" s="183">
        <f>5</f>
        <v>5</v>
      </c>
      <c r="H246" s="183">
        <f>60</f>
        <v>60</v>
      </c>
      <c r="I246" s="183">
        <f t="shared" si="23"/>
        <v>0.9</v>
      </c>
      <c r="J246" s="183">
        <f>1</f>
        <v>1</v>
      </c>
      <c r="K246" s="183">
        <f t="shared" si="24"/>
        <v>4.1870000000000003</v>
      </c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68"/>
      <c r="AD246" s="19"/>
      <c r="AE246" s="184"/>
      <c r="AF246" s="183">
        <f t="shared" si="25"/>
        <v>7.7889874643354506E-2</v>
      </c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68"/>
      <c r="AQ246" s="168"/>
      <c r="AR246" s="182"/>
      <c r="AS246" s="183"/>
      <c r="AT246" s="183"/>
      <c r="AU246" s="183"/>
      <c r="AW246" s="51"/>
      <c r="AX246" s="51"/>
      <c r="AY246" s="51"/>
      <c r="AZ246" s="51"/>
    </row>
    <row r="247" spans="1:52" s="158" customFormat="1" ht="15" customHeight="1" x14ac:dyDescent="0.3">
      <c r="A247" s="19"/>
      <c r="B247" s="182"/>
      <c r="C247" s="183">
        <f t="shared" si="20"/>
        <v>23.600000000000065</v>
      </c>
      <c r="D247" s="202">
        <f>15+[1]!STEPLOAD(5)</f>
        <v>20</v>
      </c>
      <c r="E247" s="183">
        <f t="shared" si="21"/>
        <v>45.023014912633371</v>
      </c>
      <c r="F247" s="183">
        <f t="shared" si="22"/>
        <v>0.5</v>
      </c>
      <c r="G247" s="183">
        <f>5</f>
        <v>5</v>
      </c>
      <c r="H247" s="183">
        <f>60</f>
        <v>60</v>
      </c>
      <c r="I247" s="183">
        <f t="shared" si="23"/>
        <v>0.9</v>
      </c>
      <c r="J247" s="183">
        <f>1</f>
        <v>1</v>
      </c>
      <c r="K247" s="183">
        <f t="shared" si="24"/>
        <v>4.1870000000000003</v>
      </c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68"/>
      <c r="AD247" s="19"/>
      <c r="AE247" s="184"/>
      <c r="AF247" s="183">
        <f t="shared" si="25"/>
        <v>7.7110975896920841E-2</v>
      </c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68"/>
      <c r="AQ247" s="168"/>
      <c r="AR247" s="182"/>
      <c r="AS247" s="183"/>
      <c r="AT247" s="183"/>
      <c r="AU247" s="183"/>
      <c r="AW247" s="51"/>
      <c r="AX247" s="51"/>
      <c r="AY247" s="51"/>
      <c r="AZ247" s="51"/>
    </row>
    <row r="248" spans="1:52" s="158" customFormat="1" ht="15" customHeight="1" x14ac:dyDescent="0.3">
      <c r="A248" s="19"/>
      <c r="B248" s="182"/>
      <c r="C248" s="183">
        <f t="shared" si="20"/>
        <v>23.700000000000067</v>
      </c>
      <c r="D248" s="202">
        <f>15+[1]!STEPLOAD(5)</f>
        <v>20</v>
      </c>
      <c r="E248" s="183">
        <f t="shared" si="21"/>
        <v>45.030726010223063</v>
      </c>
      <c r="F248" s="183">
        <f t="shared" si="22"/>
        <v>0.5</v>
      </c>
      <c r="G248" s="183">
        <f>5</f>
        <v>5</v>
      </c>
      <c r="H248" s="183">
        <f>60</f>
        <v>60</v>
      </c>
      <c r="I248" s="183">
        <f t="shared" si="23"/>
        <v>0.9</v>
      </c>
      <c r="J248" s="183">
        <f>1</f>
        <v>1</v>
      </c>
      <c r="K248" s="183">
        <f t="shared" si="24"/>
        <v>4.1870000000000003</v>
      </c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68"/>
      <c r="AD248" s="19"/>
      <c r="AE248" s="184"/>
      <c r="AF248" s="183">
        <f t="shared" si="25"/>
        <v>7.6339866137951518E-2</v>
      </c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68"/>
      <c r="AQ248" s="168"/>
      <c r="AR248" s="182"/>
      <c r="AS248" s="183"/>
      <c r="AT248" s="183"/>
      <c r="AU248" s="183"/>
      <c r="AW248" s="51"/>
      <c r="AX248" s="51"/>
      <c r="AY248" s="51"/>
      <c r="AZ248" s="51"/>
    </row>
    <row r="249" spans="1:52" s="158" customFormat="1" ht="15" customHeight="1" x14ac:dyDescent="0.3">
      <c r="A249" s="19"/>
      <c r="B249" s="182"/>
      <c r="C249" s="183">
        <f t="shared" si="20"/>
        <v>23.800000000000068</v>
      </c>
      <c r="D249" s="202">
        <f>15+[1]!STEPLOAD(5)</f>
        <v>20</v>
      </c>
      <c r="E249" s="183">
        <f t="shared" si="21"/>
        <v>45.03835999683686</v>
      </c>
      <c r="F249" s="183">
        <f t="shared" si="22"/>
        <v>0.5</v>
      </c>
      <c r="G249" s="183">
        <f>5</f>
        <v>5</v>
      </c>
      <c r="H249" s="183">
        <f>60</f>
        <v>60</v>
      </c>
      <c r="I249" s="183">
        <f t="shared" si="23"/>
        <v>0.9</v>
      </c>
      <c r="J249" s="183">
        <f>1</f>
        <v>1</v>
      </c>
      <c r="K249" s="183">
        <f t="shared" si="24"/>
        <v>4.1870000000000003</v>
      </c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68"/>
      <c r="AD249" s="19"/>
      <c r="AE249" s="184"/>
      <c r="AF249" s="183">
        <f t="shared" si="25"/>
        <v>7.5576467476571985E-2</v>
      </c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68"/>
      <c r="AQ249" s="168"/>
      <c r="AR249" s="182"/>
      <c r="AS249" s="183"/>
      <c r="AT249" s="183"/>
      <c r="AU249" s="183"/>
      <c r="AW249" s="51"/>
      <c r="AX249" s="51"/>
      <c r="AY249" s="51"/>
      <c r="AZ249" s="51"/>
    </row>
    <row r="250" spans="1:52" s="158" customFormat="1" ht="15" customHeight="1" x14ac:dyDescent="0.3">
      <c r="A250" s="19"/>
      <c r="B250" s="182"/>
      <c r="C250" s="183">
        <f t="shared" si="20"/>
        <v>23.90000000000007</v>
      </c>
      <c r="D250" s="202">
        <f>15+[1]!STEPLOAD(5)</f>
        <v>20</v>
      </c>
      <c r="E250" s="183">
        <f t="shared" si="21"/>
        <v>45.045917643584517</v>
      </c>
      <c r="F250" s="183">
        <f t="shared" si="22"/>
        <v>0.5</v>
      </c>
      <c r="G250" s="183">
        <f>5</f>
        <v>5</v>
      </c>
      <c r="H250" s="183">
        <f>60</f>
        <v>60</v>
      </c>
      <c r="I250" s="183">
        <f t="shared" si="23"/>
        <v>0.9</v>
      </c>
      <c r="J250" s="183">
        <f>1</f>
        <v>1</v>
      </c>
      <c r="K250" s="183">
        <f t="shared" si="24"/>
        <v>4.1870000000000003</v>
      </c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68"/>
      <c r="AD250" s="19"/>
      <c r="AE250" s="184"/>
      <c r="AF250" s="183">
        <f t="shared" si="25"/>
        <v>7.4820702801806416E-2</v>
      </c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68"/>
      <c r="AQ250" s="168"/>
      <c r="AR250" s="182"/>
      <c r="AS250" s="183"/>
      <c r="AT250" s="183"/>
      <c r="AU250" s="183"/>
      <c r="AW250" s="51"/>
      <c r="AX250" s="51"/>
      <c r="AY250" s="51"/>
      <c r="AZ250" s="51"/>
    </row>
    <row r="251" spans="1:52" s="158" customFormat="1" ht="15" customHeight="1" x14ac:dyDescent="0.3">
      <c r="A251" s="19"/>
      <c r="B251" s="182"/>
      <c r="C251" s="183">
        <f t="shared" si="20"/>
        <v>24.000000000000071</v>
      </c>
      <c r="D251" s="202">
        <f>15+[1]!STEPLOAD(5)</f>
        <v>20</v>
      </c>
      <c r="E251" s="183">
        <f t="shared" si="21"/>
        <v>45.0533997138647</v>
      </c>
      <c r="F251" s="183">
        <f t="shared" si="22"/>
        <v>0.5</v>
      </c>
      <c r="G251" s="183">
        <f>5</f>
        <v>5</v>
      </c>
      <c r="H251" s="183">
        <f>60</f>
        <v>60</v>
      </c>
      <c r="I251" s="183">
        <f t="shared" si="23"/>
        <v>0.9</v>
      </c>
      <c r="J251" s="183">
        <f>1</f>
        <v>1</v>
      </c>
      <c r="K251" s="183">
        <f t="shared" si="24"/>
        <v>4.1870000000000003</v>
      </c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68"/>
      <c r="AD251" s="19"/>
      <c r="AE251" s="184"/>
      <c r="AF251" s="183">
        <f t="shared" si="25"/>
        <v>7.4072495773787939E-2</v>
      </c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68"/>
      <c r="AQ251" s="168"/>
      <c r="AR251" s="182"/>
      <c r="AS251" s="183"/>
      <c r="AT251" s="183"/>
      <c r="AU251" s="183"/>
      <c r="AW251" s="51"/>
      <c r="AX251" s="51"/>
      <c r="AY251" s="51"/>
      <c r="AZ251" s="51"/>
    </row>
    <row r="252" spans="1:52" s="158" customFormat="1" ht="15" customHeight="1" x14ac:dyDescent="0.3">
      <c r="A252" s="19"/>
      <c r="B252" s="182"/>
      <c r="C252" s="183">
        <f t="shared" si="20"/>
        <v>24.100000000000072</v>
      </c>
      <c r="D252" s="202">
        <f>15+[1]!STEPLOAD(5)</f>
        <v>20</v>
      </c>
      <c r="E252" s="183">
        <f t="shared" si="21"/>
        <v>45.060806963442076</v>
      </c>
      <c r="F252" s="183">
        <f t="shared" si="22"/>
        <v>0.5</v>
      </c>
      <c r="G252" s="183">
        <f>5</f>
        <v>5</v>
      </c>
      <c r="H252" s="183">
        <f>60</f>
        <v>60</v>
      </c>
      <c r="I252" s="183">
        <f t="shared" si="23"/>
        <v>0.9</v>
      </c>
      <c r="J252" s="183">
        <f>1</f>
        <v>1</v>
      </c>
      <c r="K252" s="183">
        <f t="shared" si="24"/>
        <v>4.1870000000000003</v>
      </c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68"/>
      <c r="AD252" s="19"/>
      <c r="AE252" s="184"/>
      <c r="AF252" s="183">
        <f t="shared" si="25"/>
        <v>7.3331770816050135E-2</v>
      </c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68"/>
      <c r="AQ252" s="168"/>
      <c r="AR252" s="182"/>
      <c r="AS252" s="183"/>
      <c r="AT252" s="183"/>
      <c r="AU252" s="183"/>
      <c r="AW252" s="51"/>
      <c r="AX252" s="51"/>
      <c r="AY252" s="51"/>
      <c r="AZ252" s="51"/>
    </row>
    <row r="253" spans="1:52" s="158" customFormat="1" ht="15" customHeight="1" x14ac:dyDescent="0.3">
      <c r="A253" s="19"/>
      <c r="B253" s="182"/>
      <c r="C253" s="183">
        <f t="shared" si="20"/>
        <v>24.200000000000074</v>
      </c>
      <c r="D253" s="202">
        <f>15+[1]!STEPLOAD(5)</f>
        <v>20</v>
      </c>
      <c r="E253" s="183">
        <f t="shared" si="21"/>
        <v>45.068140140523681</v>
      </c>
      <c r="F253" s="183">
        <f t="shared" si="22"/>
        <v>0.5</v>
      </c>
      <c r="G253" s="183">
        <f>5</f>
        <v>5</v>
      </c>
      <c r="H253" s="183">
        <f>60</f>
        <v>60</v>
      </c>
      <c r="I253" s="183">
        <f t="shared" si="23"/>
        <v>0.9</v>
      </c>
      <c r="J253" s="183">
        <f>1</f>
        <v>1</v>
      </c>
      <c r="K253" s="183">
        <f t="shared" si="24"/>
        <v>4.1870000000000003</v>
      </c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68"/>
      <c r="AD253" s="19"/>
      <c r="AE253" s="184"/>
      <c r="AF253" s="183">
        <f t="shared" si="25"/>
        <v>7.2598453107889593E-2</v>
      </c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68"/>
      <c r="AQ253" s="168"/>
      <c r="AR253" s="182"/>
      <c r="AS253" s="183"/>
      <c r="AT253" s="183"/>
      <c r="AU253" s="183"/>
      <c r="AW253" s="51"/>
      <c r="AX253" s="51"/>
      <c r="AY253" s="51"/>
      <c r="AZ253" s="51"/>
    </row>
    <row r="254" spans="1:52" s="158" customFormat="1" ht="15" customHeight="1" x14ac:dyDescent="0.3">
      <c r="A254" s="19"/>
      <c r="B254" s="182"/>
      <c r="C254" s="183">
        <f t="shared" si="20"/>
        <v>24.300000000000075</v>
      </c>
      <c r="D254" s="202">
        <f>15+[1]!STEPLOAD(5)</f>
        <v>20</v>
      </c>
      <c r="E254" s="183">
        <f t="shared" si="21"/>
        <v>45.075399985834473</v>
      </c>
      <c r="F254" s="183">
        <f t="shared" si="22"/>
        <v>0.5</v>
      </c>
      <c r="G254" s="183">
        <f>5</f>
        <v>5</v>
      </c>
      <c r="H254" s="183">
        <f>60</f>
        <v>60</v>
      </c>
      <c r="I254" s="183">
        <f t="shared" si="23"/>
        <v>0.9</v>
      </c>
      <c r="J254" s="183">
        <f>1</f>
        <v>1</v>
      </c>
      <c r="K254" s="183">
        <f t="shared" si="24"/>
        <v>4.1870000000000003</v>
      </c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68"/>
      <c r="AD254" s="19"/>
      <c r="AE254" s="184"/>
      <c r="AF254" s="183">
        <f t="shared" si="25"/>
        <v>7.1872468576810622E-2</v>
      </c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68"/>
      <c r="AQ254" s="168"/>
      <c r="AR254" s="182"/>
      <c r="AS254" s="183"/>
      <c r="AT254" s="183"/>
      <c r="AU254" s="183"/>
      <c r="AW254" s="51"/>
      <c r="AX254" s="51"/>
      <c r="AY254" s="51"/>
      <c r="AZ254" s="51"/>
    </row>
    <row r="255" spans="1:52" s="158" customFormat="1" ht="15" customHeight="1" x14ac:dyDescent="0.3">
      <c r="A255" s="19"/>
      <c r="B255" s="182"/>
      <c r="C255" s="183">
        <f t="shared" si="20"/>
        <v>24.400000000000077</v>
      </c>
      <c r="D255" s="202">
        <f>15+[1]!STEPLOAD(5)</f>
        <v>20</v>
      </c>
      <c r="E255" s="183">
        <f t="shared" si="21"/>
        <v>45.082587232692156</v>
      </c>
      <c r="F255" s="183">
        <f t="shared" si="22"/>
        <v>0.5</v>
      </c>
      <c r="G255" s="183">
        <f>5</f>
        <v>5</v>
      </c>
      <c r="H255" s="183">
        <f>60</f>
        <v>60</v>
      </c>
      <c r="I255" s="183">
        <f t="shared" si="23"/>
        <v>0.9</v>
      </c>
      <c r="J255" s="183">
        <f>1</f>
        <v>1</v>
      </c>
      <c r="K255" s="183">
        <f t="shared" si="24"/>
        <v>4.1870000000000003</v>
      </c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68"/>
      <c r="AD255" s="19"/>
      <c r="AE255" s="184"/>
      <c r="AF255" s="183">
        <f t="shared" si="25"/>
        <v>7.1153743891042343E-2</v>
      </c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68"/>
      <c r="AQ255" s="168"/>
      <c r="AR255" s="182"/>
      <c r="AS255" s="183"/>
      <c r="AT255" s="183"/>
      <c r="AU255" s="183"/>
      <c r="AW255" s="51"/>
      <c r="AX255" s="51"/>
      <c r="AY255" s="51"/>
      <c r="AZ255" s="51"/>
    </row>
    <row r="256" spans="1:52" s="158" customFormat="1" ht="15" customHeight="1" x14ac:dyDescent="0.3">
      <c r="A256" s="19"/>
      <c r="B256" s="182"/>
      <c r="C256" s="183">
        <f t="shared" si="20"/>
        <v>24.500000000000078</v>
      </c>
      <c r="D256" s="202">
        <f>15+[1]!STEPLOAD(5)</f>
        <v>20</v>
      </c>
      <c r="E256" s="183">
        <f t="shared" si="21"/>
        <v>45.089702607081257</v>
      </c>
      <c r="F256" s="183">
        <f t="shared" si="22"/>
        <v>0.5</v>
      </c>
      <c r="G256" s="183">
        <f>5</f>
        <v>5</v>
      </c>
      <c r="H256" s="183">
        <f>60</f>
        <v>60</v>
      </c>
      <c r="I256" s="183">
        <f t="shared" si="23"/>
        <v>0.9</v>
      </c>
      <c r="J256" s="183">
        <f>1</f>
        <v>1</v>
      </c>
      <c r="K256" s="183">
        <f t="shared" si="24"/>
        <v>4.1870000000000003</v>
      </c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68"/>
      <c r="AD256" s="19"/>
      <c r="AE256" s="184"/>
      <c r="AF256" s="183">
        <f t="shared" si="25"/>
        <v>7.0442206452132172E-2</v>
      </c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68"/>
      <c r="AQ256" s="168"/>
      <c r="AR256" s="182"/>
      <c r="AS256" s="183"/>
      <c r="AT256" s="183"/>
      <c r="AU256" s="183"/>
      <c r="AW256" s="51"/>
      <c r="AX256" s="51"/>
      <c r="AY256" s="51"/>
      <c r="AZ256" s="51"/>
    </row>
    <row r="257" spans="1:52" s="158" customFormat="1" ht="15" customHeight="1" x14ac:dyDescent="0.3">
      <c r="A257" s="19"/>
      <c r="B257" s="182"/>
      <c r="C257" s="183">
        <f t="shared" si="20"/>
        <v>24.60000000000008</v>
      </c>
      <c r="D257" s="202">
        <f>15+[1]!STEPLOAD(5)</f>
        <v>20</v>
      </c>
      <c r="E257" s="183">
        <f t="shared" si="21"/>
        <v>45.09674682772647</v>
      </c>
      <c r="F257" s="183">
        <f t="shared" si="22"/>
        <v>0.5</v>
      </c>
      <c r="G257" s="183">
        <f>5</f>
        <v>5</v>
      </c>
      <c r="H257" s="183">
        <f>60</f>
        <v>60</v>
      </c>
      <c r="I257" s="183">
        <f t="shared" si="23"/>
        <v>0.9</v>
      </c>
      <c r="J257" s="183">
        <f>1</f>
        <v>1</v>
      </c>
      <c r="K257" s="183">
        <f t="shared" si="24"/>
        <v>4.1870000000000003</v>
      </c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68"/>
      <c r="AD257" s="19"/>
      <c r="AE257" s="184"/>
      <c r="AF257" s="183">
        <f t="shared" si="25"/>
        <v>6.9737784387610802E-2</v>
      </c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68"/>
      <c r="AQ257" s="168"/>
      <c r="AR257" s="182"/>
      <c r="AS257" s="183"/>
      <c r="AT257" s="183"/>
      <c r="AU257" s="183"/>
      <c r="AW257" s="51"/>
      <c r="AX257" s="51"/>
      <c r="AY257" s="51"/>
      <c r="AZ257" s="51"/>
    </row>
    <row r="258" spans="1:52" s="158" customFormat="1" ht="15" customHeight="1" x14ac:dyDescent="0.3">
      <c r="A258" s="19"/>
      <c r="B258" s="182"/>
      <c r="C258" s="183">
        <f t="shared" si="20"/>
        <v>24.700000000000081</v>
      </c>
      <c r="D258" s="202">
        <f>15+[1]!STEPLOAD(5)</f>
        <v>20</v>
      </c>
      <c r="E258" s="183">
        <f t="shared" si="21"/>
        <v>45.103720606165233</v>
      </c>
      <c r="F258" s="183">
        <f t="shared" si="22"/>
        <v>0.5</v>
      </c>
      <c r="G258" s="183">
        <f>5</f>
        <v>5</v>
      </c>
      <c r="H258" s="183">
        <f>60</f>
        <v>60</v>
      </c>
      <c r="I258" s="183">
        <f t="shared" si="23"/>
        <v>0.9</v>
      </c>
      <c r="J258" s="183">
        <f>1</f>
        <v>1</v>
      </c>
      <c r="K258" s="183">
        <f t="shared" si="24"/>
        <v>4.1870000000000003</v>
      </c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68"/>
      <c r="AD258" s="19"/>
      <c r="AE258" s="184"/>
      <c r="AF258" s="183">
        <f t="shared" si="25"/>
        <v>6.9040406543734445E-2</v>
      </c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68"/>
      <c r="AQ258" s="168"/>
      <c r="AR258" s="182"/>
      <c r="AS258" s="183"/>
      <c r="AT258" s="183"/>
      <c r="AU258" s="183"/>
      <c r="AW258" s="51"/>
      <c r="AX258" s="51"/>
      <c r="AY258" s="51"/>
      <c r="AZ258" s="51"/>
    </row>
    <row r="259" spans="1:52" s="158" customFormat="1" ht="15" customHeight="1" x14ac:dyDescent="0.3">
      <c r="A259" s="19"/>
      <c r="B259" s="182"/>
      <c r="C259" s="183">
        <f t="shared" si="20"/>
        <v>24.800000000000082</v>
      </c>
      <c r="D259" s="202">
        <f>15+[1]!STEPLOAD(5)</f>
        <v>20</v>
      </c>
      <c r="E259" s="183">
        <f t="shared" si="21"/>
        <v>45.110624646819609</v>
      </c>
      <c r="F259" s="183">
        <f t="shared" si="22"/>
        <v>0.5</v>
      </c>
      <c r="G259" s="183">
        <f>5</f>
        <v>5</v>
      </c>
      <c r="H259" s="183">
        <f>60</f>
        <v>60</v>
      </c>
      <c r="I259" s="183">
        <f t="shared" si="23"/>
        <v>0.9</v>
      </c>
      <c r="J259" s="183">
        <f>1</f>
        <v>1</v>
      </c>
      <c r="K259" s="183">
        <f t="shared" si="24"/>
        <v>4.1870000000000003</v>
      </c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68"/>
      <c r="AD259" s="19"/>
      <c r="AE259" s="184"/>
      <c r="AF259" s="183">
        <f t="shared" si="25"/>
        <v>6.8350002478296812E-2</v>
      </c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68"/>
      <c r="AQ259" s="168"/>
      <c r="AR259" s="182"/>
      <c r="AS259" s="183"/>
      <c r="AT259" s="183"/>
      <c r="AU259" s="183"/>
      <c r="AW259" s="51"/>
      <c r="AX259" s="51"/>
      <c r="AY259" s="51"/>
      <c r="AZ259" s="51"/>
    </row>
    <row r="260" spans="1:52" s="158" customFormat="1" ht="15" customHeight="1" x14ac:dyDescent="0.3">
      <c r="A260" s="19"/>
      <c r="B260" s="182"/>
      <c r="C260" s="183">
        <f t="shared" si="20"/>
        <v>24.900000000000084</v>
      </c>
      <c r="D260" s="202">
        <f>15+[1]!STEPLOAD(5)</f>
        <v>20</v>
      </c>
      <c r="E260" s="183">
        <f t="shared" si="21"/>
        <v>45.117459647067442</v>
      </c>
      <c r="F260" s="183">
        <f t="shared" si="22"/>
        <v>0.5</v>
      </c>
      <c r="G260" s="183">
        <f>5</f>
        <v>5</v>
      </c>
      <c r="H260" s="183">
        <f>60</f>
        <v>60</v>
      </c>
      <c r="I260" s="183">
        <f t="shared" si="23"/>
        <v>0.9</v>
      </c>
      <c r="J260" s="183">
        <f>1</f>
        <v>1</v>
      </c>
      <c r="K260" s="183">
        <f t="shared" si="24"/>
        <v>4.1870000000000003</v>
      </c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68"/>
      <c r="AD260" s="19"/>
      <c r="AE260" s="184"/>
      <c r="AF260" s="183">
        <f t="shared" si="25"/>
        <v>6.766650245351391E-2</v>
      </c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68"/>
      <c r="AQ260" s="168"/>
      <c r="AR260" s="182"/>
      <c r="AS260" s="183"/>
      <c r="AT260" s="183"/>
      <c r="AU260" s="183"/>
      <c r="AW260" s="51"/>
      <c r="AX260" s="51"/>
      <c r="AY260" s="51"/>
      <c r="AZ260" s="51"/>
    </row>
    <row r="261" spans="1:52" s="158" customFormat="1" ht="15" customHeight="1" x14ac:dyDescent="0.3">
      <c r="A261" s="19"/>
      <c r="B261" s="182"/>
      <c r="C261" s="183">
        <f t="shared" si="20"/>
        <v>25.000000000000085</v>
      </c>
      <c r="D261" s="202">
        <f>15+[1]!STEPLOAD(5)</f>
        <v>20</v>
      </c>
      <c r="E261" s="183">
        <f t="shared" si="21"/>
        <v>45.124226297312795</v>
      </c>
      <c r="F261" s="183">
        <f t="shared" si="22"/>
        <v>0.5</v>
      </c>
      <c r="G261" s="183">
        <f>5</f>
        <v>5</v>
      </c>
      <c r="H261" s="183">
        <f>60</f>
        <v>60</v>
      </c>
      <c r="I261" s="183">
        <f t="shared" si="23"/>
        <v>0.9</v>
      </c>
      <c r="J261" s="183">
        <f>1</f>
        <v>1</v>
      </c>
      <c r="K261" s="183">
        <f t="shared" si="24"/>
        <v>4.1870000000000003</v>
      </c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68"/>
      <c r="AD261" s="19"/>
      <c r="AE261" s="184"/>
      <c r="AF261" s="183">
        <f t="shared" si="25"/>
        <v>6.6989837428978571E-2</v>
      </c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68"/>
      <c r="AQ261" s="168"/>
      <c r="AR261" s="182"/>
      <c r="AS261" s="183"/>
      <c r="AT261" s="183"/>
      <c r="AU261" s="183"/>
      <c r="AW261" s="51"/>
      <c r="AX261" s="51"/>
      <c r="AY261" s="51"/>
      <c r="AZ261" s="51"/>
    </row>
    <row r="262" spans="1:52" s="158" customFormat="1" ht="15" customHeight="1" x14ac:dyDescent="0.3">
      <c r="A262" s="19"/>
      <c r="B262" s="182"/>
      <c r="C262" s="183">
        <f t="shared" si="20"/>
        <v>25.100000000000087</v>
      </c>
      <c r="D262" s="202">
        <f>15+[1]!STEPLOAD(5)</f>
        <v>20</v>
      </c>
      <c r="E262" s="183">
        <f t="shared" si="21"/>
        <v>45.130925281055696</v>
      </c>
      <c r="F262" s="183">
        <f t="shared" si="22"/>
        <v>0.5</v>
      </c>
      <c r="G262" s="183">
        <f>5</f>
        <v>5</v>
      </c>
      <c r="H262" s="183">
        <f>60</f>
        <v>60</v>
      </c>
      <c r="I262" s="183">
        <f t="shared" si="23"/>
        <v>0.9</v>
      </c>
      <c r="J262" s="183">
        <f>1</f>
        <v>1</v>
      </c>
      <c r="K262" s="183">
        <f t="shared" si="24"/>
        <v>4.1870000000000003</v>
      </c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68"/>
      <c r="AD262" s="19"/>
      <c r="AE262" s="184"/>
      <c r="AF262" s="183">
        <f t="shared" si="25"/>
        <v>6.6319939054688248E-2</v>
      </c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68"/>
      <c r="AQ262" s="168"/>
      <c r="AR262" s="182"/>
      <c r="AS262" s="183"/>
      <c r="AT262" s="183"/>
      <c r="AU262" s="183"/>
      <c r="AW262" s="51"/>
      <c r="AX262" s="51"/>
      <c r="AY262" s="51"/>
      <c r="AZ262" s="51"/>
    </row>
    <row r="263" spans="1:52" s="158" customFormat="1" ht="15" customHeight="1" x14ac:dyDescent="0.3">
      <c r="A263" s="19"/>
      <c r="B263" s="182"/>
      <c r="C263" s="183">
        <f t="shared" si="20"/>
        <v>25.200000000000088</v>
      </c>
      <c r="D263" s="202">
        <f>15+[1]!STEPLOAD(5)</f>
        <v>20</v>
      </c>
      <c r="E263" s="183">
        <f t="shared" si="21"/>
        <v>45.137557274961168</v>
      </c>
      <c r="F263" s="183">
        <f t="shared" si="22"/>
        <v>0.5</v>
      </c>
      <c r="G263" s="183">
        <f>5</f>
        <v>5</v>
      </c>
      <c r="H263" s="183">
        <f>60</f>
        <v>60</v>
      </c>
      <c r="I263" s="183">
        <f t="shared" si="23"/>
        <v>0.9</v>
      </c>
      <c r="J263" s="183">
        <f>1</f>
        <v>1</v>
      </c>
      <c r="K263" s="183">
        <f t="shared" si="24"/>
        <v>4.1870000000000003</v>
      </c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68"/>
      <c r="AD263" s="19"/>
      <c r="AE263" s="184"/>
      <c r="AF263" s="183">
        <f t="shared" si="25"/>
        <v>6.5656739664141206E-2</v>
      </c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68"/>
      <c r="AQ263" s="168"/>
      <c r="AR263" s="182"/>
      <c r="AS263" s="183"/>
      <c r="AT263" s="183"/>
      <c r="AU263" s="183"/>
      <c r="AW263" s="51"/>
      <c r="AX263" s="51"/>
      <c r="AY263" s="51"/>
      <c r="AZ263" s="51"/>
    </row>
    <row r="264" spans="1:52" s="158" customFormat="1" ht="15" customHeight="1" x14ac:dyDescent="0.3">
      <c r="A264" s="19"/>
      <c r="B264" s="182"/>
      <c r="C264" s="183">
        <f t="shared" si="20"/>
        <v>25.30000000000009</v>
      </c>
      <c r="D264" s="202">
        <f>15+[1]!STEPLOAD(5)</f>
        <v>20</v>
      </c>
      <c r="E264" s="183">
        <f t="shared" si="21"/>
        <v>45.144122948927581</v>
      </c>
      <c r="F264" s="183">
        <f t="shared" si="22"/>
        <v>0.5</v>
      </c>
      <c r="G264" s="183">
        <f>5</f>
        <v>5</v>
      </c>
      <c r="H264" s="183">
        <f>60</f>
        <v>60</v>
      </c>
      <c r="I264" s="183">
        <f t="shared" si="23"/>
        <v>0.9</v>
      </c>
      <c r="J264" s="183">
        <f>1</f>
        <v>1</v>
      </c>
      <c r="K264" s="183">
        <f t="shared" si="24"/>
        <v>4.1870000000000003</v>
      </c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68"/>
      <c r="AD264" s="19"/>
      <c r="AE264" s="184"/>
      <c r="AF264" s="183">
        <f t="shared" si="25"/>
        <v>6.5000172267499767E-2</v>
      </c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68"/>
      <c r="AQ264" s="168"/>
      <c r="AR264" s="182"/>
      <c r="AS264" s="183"/>
      <c r="AT264" s="183"/>
      <c r="AU264" s="183"/>
      <c r="AW264" s="51"/>
      <c r="AX264" s="51"/>
      <c r="AY264" s="51"/>
      <c r="AZ264" s="51"/>
    </row>
    <row r="265" spans="1:52" s="158" customFormat="1" ht="15" customHeight="1" x14ac:dyDescent="0.3">
      <c r="A265" s="19"/>
      <c r="B265" s="182"/>
      <c r="C265" s="183">
        <f t="shared" si="20"/>
        <v>25.400000000000091</v>
      </c>
      <c r="D265" s="202">
        <f>15+[1]!STEPLOAD(5)</f>
        <v>20</v>
      </c>
      <c r="E265" s="183">
        <f t="shared" si="21"/>
        <v>45.15062296615433</v>
      </c>
      <c r="F265" s="183">
        <f t="shared" si="22"/>
        <v>0.5</v>
      </c>
      <c r="G265" s="183">
        <f>5</f>
        <v>5</v>
      </c>
      <c r="H265" s="183">
        <f>60</f>
        <v>60</v>
      </c>
      <c r="I265" s="183">
        <f t="shared" si="23"/>
        <v>0.9</v>
      </c>
      <c r="J265" s="183">
        <f>1</f>
        <v>1</v>
      </c>
      <c r="K265" s="183">
        <f t="shared" si="24"/>
        <v>4.1870000000000003</v>
      </c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68"/>
      <c r="AD265" s="19"/>
      <c r="AE265" s="184"/>
      <c r="AF265" s="183">
        <f t="shared" si="25"/>
        <v>6.4350170544825058E-2</v>
      </c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68"/>
      <c r="AQ265" s="168"/>
      <c r="AR265" s="182"/>
      <c r="AS265" s="183"/>
      <c r="AT265" s="183"/>
      <c r="AU265" s="183"/>
      <c r="AW265" s="51"/>
      <c r="AX265" s="51"/>
      <c r="AY265" s="51"/>
      <c r="AZ265" s="51"/>
    </row>
    <row r="266" spans="1:52" s="158" customFormat="1" ht="15" customHeight="1" x14ac:dyDescent="0.3">
      <c r="A266" s="19"/>
      <c r="B266" s="182"/>
      <c r="C266" s="183">
        <f t="shared" si="20"/>
        <v>25.500000000000092</v>
      </c>
      <c r="D266" s="202">
        <f>15+[1]!STEPLOAD(5)</f>
        <v>20</v>
      </c>
      <c r="E266" s="183">
        <f t="shared" si="21"/>
        <v>45.157057983208816</v>
      </c>
      <c r="F266" s="183">
        <f t="shared" si="22"/>
        <v>0.5</v>
      </c>
      <c r="G266" s="183">
        <f>5</f>
        <v>5</v>
      </c>
      <c r="H266" s="183">
        <f>60</f>
        <v>60</v>
      </c>
      <c r="I266" s="183">
        <f t="shared" si="23"/>
        <v>0.9</v>
      </c>
      <c r="J266" s="183">
        <f>1</f>
        <v>1</v>
      </c>
      <c r="K266" s="183">
        <f t="shared" si="24"/>
        <v>4.1870000000000003</v>
      </c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68"/>
      <c r="AD266" s="19"/>
      <c r="AE266" s="184"/>
      <c r="AF266" s="183">
        <f t="shared" si="25"/>
        <v>6.3706668839376146E-2</v>
      </c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68"/>
      <c r="AQ266" s="168"/>
      <c r="AR266" s="182"/>
      <c r="AS266" s="183"/>
      <c r="AT266" s="183"/>
      <c r="AU266" s="183"/>
      <c r="AW266" s="51"/>
      <c r="AX266" s="51"/>
      <c r="AY266" s="51"/>
      <c r="AZ266" s="51"/>
    </row>
    <row r="267" spans="1:52" s="158" customFormat="1" ht="15" customHeight="1" x14ac:dyDescent="0.3">
      <c r="A267" s="19"/>
      <c r="B267" s="182"/>
      <c r="C267" s="183">
        <f t="shared" si="20"/>
        <v>25.600000000000094</v>
      </c>
      <c r="D267" s="202">
        <f>15+[1]!STEPLOAD(5)</f>
        <v>20</v>
      </c>
      <c r="E267" s="183">
        <f t="shared" si="21"/>
        <v>45.163428650092754</v>
      </c>
      <c r="F267" s="183">
        <f t="shared" si="22"/>
        <v>0.5</v>
      </c>
      <c r="G267" s="183">
        <f>5</f>
        <v>5</v>
      </c>
      <c r="H267" s="183">
        <f>60</f>
        <v>60</v>
      </c>
      <c r="I267" s="183">
        <f t="shared" si="23"/>
        <v>0.9</v>
      </c>
      <c r="J267" s="183">
        <f>1</f>
        <v>1</v>
      </c>
      <c r="K267" s="183">
        <f t="shared" si="24"/>
        <v>4.1870000000000003</v>
      </c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68"/>
      <c r="AD267" s="19"/>
      <c r="AE267" s="184"/>
      <c r="AF267" s="183">
        <f t="shared" si="25"/>
        <v>6.3069602150982451E-2</v>
      </c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68"/>
      <c r="AQ267" s="168"/>
      <c r="AR267" s="182"/>
      <c r="AS267" s="183"/>
      <c r="AT267" s="183"/>
      <c r="AU267" s="183"/>
      <c r="AW267" s="51"/>
      <c r="AX267" s="51"/>
      <c r="AY267" s="51"/>
      <c r="AZ267" s="51"/>
    </row>
    <row r="268" spans="1:52" s="158" customFormat="1" ht="15" customHeight="1" x14ac:dyDescent="0.3">
      <c r="A268" s="19"/>
      <c r="B268" s="182"/>
      <c r="C268" s="183">
        <f t="shared" ref="C268:C331" si="26">C267+IntegrationStep</f>
        <v>25.700000000000095</v>
      </c>
      <c r="D268" s="202">
        <f>15+[1]!STEPLOAD(5)</f>
        <v>20</v>
      </c>
      <c r="E268" s="183">
        <f t="shared" si="21"/>
        <v>45.169735610307853</v>
      </c>
      <c r="F268" s="183">
        <f t="shared" si="22"/>
        <v>0.5</v>
      </c>
      <c r="G268" s="183">
        <f>5</f>
        <v>5</v>
      </c>
      <c r="H268" s="183">
        <f>60</f>
        <v>60</v>
      </c>
      <c r="I268" s="183">
        <f t="shared" si="23"/>
        <v>0.9</v>
      </c>
      <c r="J268" s="183">
        <f>1</f>
        <v>1</v>
      </c>
      <c r="K268" s="183">
        <f t="shared" si="24"/>
        <v>4.1870000000000003</v>
      </c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68"/>
      <c r="AD268" s="19"/>
      <c r="AE268" s="184"/>
      <c r="AF268" s="183">
        <f t="shared" si="25"/>
        <v>6.243890612947256E-2</v>
      </c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68"/>
      <c r="AQ268" s="168"/>
      <c r="AR268" s="182"/>
      <c r="AS268" s="183"/>
      <c r="AT268" s="183"/>
      <c r="AU268" s="183"/>
      <c r="AW268" s="51"/>
      <c r="AX268" s="51"/>
      <c r="AY268" s="51"/>
      <c r="AZ268" s="51"/>
    </row>
    <row r="269" spans="1:52" s="158" customFormat="1" ht="15" customHeight="1" x14ac:dyDescent="0.3">
      <c r="A269" s="19"/>
      <c r="B269" s="182"/>
      <c r="C269" s="183">
        <f t="shared" si="26"/>
        <v>25.800000000000097</v>
      </c>
      <c r="D269" s="202">
        <f>15+[1]!STEPLOAD(5)</f>
        <v>20</v>
      </c>
      <c r="E269" s="183">
        <f t="shared" ref="E269:E332" si="27">E268+(C269-C268)*AF268</f>
        <v>45.175979500920803</v>
      </c>
      <c r="F269" s="183">
        <f t="shared" ref="F269:F332" si="28">0.5</f>
        <v>0.5</v>
      </c>
      <c r="G269" s="183">
        <f>5</f>
        <v>5</v>
      </c>
      <c r="H269" s="183">
        <f>60</f>
        <v>60</v>
      </c>
      <c r="I269" s="183">
        <f t="shared" ref="I269:I332" si="29">0.9</f>
        <v>0.9</v>
      </c>
      <c r="J269" s="183">
        <f>1</f>
        <v>1</v>
      </c>
      <c r="K269" s="183">
        <f t="shared" ref="K269:K332" si="30">4.187</f>
        <v>4.1870000000000003</v>
      </c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68"/>
      <c r="AD269" s="19"/>
      <c r="AE269" s="184"/>
      <c r="AF269" s="183">
        <f t="shared" ref="AF269:AF332" si="31">F269/G269*(D269-E269)+H269*I269/G269/J269/K269</f>
        <v>6.1814517068177643E-2</v>
      </c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68"/>
      <c r="AQ269" s="168"/>
      <c r="AR269" s="182"/>
      <c r="AS269" s="183"/>
      <c r="AT269" s="183"/>
      <c r="AU269" s="183"/>
      <c r="AW269" s="51"/>
      <c r="AX269" s="51"/>
      <c r="AY269" s="51"/>
      <c r="AZ269" s="51"/>
    </row>
    <row r="270" spans="1:52" s="158" customFormat="1" ht="15" customHeight="1" x14ac:dyDescent="0.3">
      <c r="A270" s="19"/>
      <c r="B270" s="182"/>
      <c r="C270" s="183">
        <f t="shared" si="26"/>
        <v>25.900000000000098</v>
      </c>
      <c r="D270" s="202">
        <f>15+[1]!STEPLOAD(5)</f>
        <v>20</v>
      </c>
      <c r="E270" s="183">
        <f t="shared" si="27"/>
        <v>45.182160952627619</v>
      </c>
      <c r="F270" s="183">
        <f t="shared" si="28"/>
        <v>0.5</v>
      </c>
      <c r="G270" s="183">
        <f>5</f>
        <v>5</v>
      </c>
      <c r="H270" s="183">
        <f>60</f>
        <v>60</v>
      </c>
      <c r="I270" s="183">
        <f t="shared" si="29"/>
        <v>0.9</v>
      </c>
      <c r="J270" s="183">
        <f>1</f>
        <v>1</v>
      </c>
      <c r="K270" s="183">
        <f t="shared" si="30"/>
        <v>4.1870000000000003</v>
      </c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68"/>
      <c r="AD270" s="19"/>
      <c r="AE270" s="184"/>
      <c r="AF270" s="183">
        <f t="shared" si="31"/>
        <v>6.119637189749616E-2</v>
      </c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68"/>
      <c r="AQ270" s="168"/>
      <c r="AR270" s="182"/>
      <c r="AS270" s="183"/>
      <c r="AT270" s="183"/>
      <c r="AU270" s="183"/>
      <c r="AW270" s="51"/>
      <c r="AX270" s="51"/>
      <c r="AY270" s="51"/>
      <c r="AZ270" s="51"/>
    </row>
    <row r="271" spans="1:52" s="158" customFormat="1" ht="15" customHeight="1" x14ac:dyDescent="0.3">
      <c r="A271" s="19"/>
      <c r="B271" s="182"/>
      <c r="C271" s="183">
        <f t="shared" si="26"/>
        <v>26.000000000000099</v>
      </c>
      <c r="D271" s="202">
        <f>15+[1]!STEPLOAD(5)</f>
        <v>20</v>
      </c>
      <c r="E271" s="183">
        <f t="shared" si="27"/>
        <v>45.188280589817367</v>
      </c>
      <c r="F271" s="183">
        <f t="shared" si="28"/>
        <v>0.5</v>
      </c>
      <c r="G271" s="183">
        <f>5</f>
        <v>5</v>
      </c>
      <c r="H271" s="183">
        <f>60</f>
        <v>60</v>
      </c>
      <c r="I271" s="183">
        <f t="shared" si="29"/>
        <v>0.9</v>
      </c>
      <c r="J271" s="183">
        <f>1</f>
        <v>1</v>
      </c>
      <c r="K271" s="183">
        <f t="shared" si="30"/>
        <v>4.1870000000000003</v>
      </c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68"/>
      <c r="AD271" s="19"/>
      <c r="AE271" s="184"/>
      <c r="AF271" s="183">
        <f t="shared" si="31"/>
        <v>6.0584408178521176E-2</v>
      </c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68"/>
      <c r="AQ271" s="168"/>
      <c r="AR271" s="182"/>
      <c r="AS271" s="183"/>
      <c r="AT271" s="183"/>
      <c r="AU271" s="183"/>
      <c r="AW271" s="51"/>
      <c r="AX271" s="51"/>
      <c r="AY271" s="51"/>
      <c r="AZ271" s="51"/>
    </row>
    <row r="272" spans="1:52" s="158" customFormat="1" ht="15" customHeight="1" x14ac:dyDescent="0.3">
      <c r="A272" s="19"/>
      <c r="B272" s="182"/>
      <c r="C272" s="183">
        <f t="shared" si="26"/>
        <v>26.100000000000101</v>
      </c>
      <c r="D272" s="202">
        <f>15+[1]!STEPLOAD(5)</f>
        <v>20</v>
      </c>
      <c r="E272" s="183">
        <f t="shared" si="27"/>
        <v>45.19433903063522</v>
      </c>
      <c r="F272" s="183">
        <f t="shared" si="28"/>
        <v>0.5</v>
      </c>
      <c r="G272" s="183">
        <f>5</f>
        <v>5</v>
      </c>
      <c r="H272" s="183">
        <f>60</f>
        <v>60</v>
      </c>
      <c r="I272" s="183">
        <f t="shared" si="29"/>
        <v>0.9</v>
      </c>
      <c r="J272" s="183">
        <f>1</f>
        <v>1</v>
      </c>
      <c r="K272" s="183">
        <f t="shared" si="30"/>
        <v>4.1870000000000003</v>
      </c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68"/>
      <c r="AD272" s="19"/>
      <c r="AE272" s="184"/>
      <c r="AF272" s="183">
        <f t="shared" si="31"/>
        <v>5.9978564096736076E-2</v>
      </c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68"/>
      <c r="AQ272" s="168"/>
      <c r="AR272" s="182"/>
      <c r="AS272" s="183"/>
      <c r="AT272" s="183"/>
      <c r="AU272" s="183"/>
      <c r="AW272" s="51"/>
      <c r="AX272" s="51"/>
      <c r="AY272" s="51"/>
      <c r="AZ272" s="51"/>
    </row>
    <row r="273" spans="1:52" s="158" customFormat="1" ht="15" customHeight="1" x14ac:dyDescent="0.3">
      <c r="A273" s="19"/>
      <c r="B273" s="182"/>
      <c r="C273" s="183">
        <f t="shared" si="26"/>
        <v>26.200000000000102</v>
      </c>
      <c r="D273" s="202">
        <f>15+[1]!STEPLOAD(5)</f>
        <v>20</v>
      </c>
      <c r="E273" s="183">
        <f t="shared" si="27"/>
        <v>45.200336887044891</v>
      </c>
      <c r="F273" s="183">
        <f t="shared" si="28"/>
        <v>0.5</v>
      </c>
      <c r="G273" s="183">
        <f>5</f>
        <v>5</v>
      </c>
      <c r="H273" s="183">
        <f>60</f>
        <v>60</v>
      </c>
      <c r="I273" s="183">
        <f t="shared" si="29"/>
        <v>0.9</v>
      </c>
      <c r="J273" s="183">
        <f>1</f>
        <v>1</v>
      </c>
      <c r="K273" s="183">
        <f t="shared" si="30"/>
        <v>4.1870000000000003</v>
      </c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68"/>
      <c r="AD273" s="19"/>
      <c r="AE273" s="184"/>
      <c r="AF273" s="183">
        <f t="shared" si="31"/>
        <v>5.9378778455768888E-2</v>
      </c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68"/>
      <c r="AQ273" s="168"/>
      <c r="AR273" s="182"/>
      <c r="AS273" s="183"/>
      <c r="AT273" s="183"/>
      <c r="AU273" s="183"/>
      <c r="AW273" s="51"/>
      <c r="AX273" s="51"/>
      <c r="AY273" s="51"/>
      <c r="AZ273" s="51"/>
    </row>
    <row r="274" spans="1:52" s="158" customFormat="1" ht="15" customHeight="1" x14ac:dyDescent="0.3">
      <c r="A274" s="19"/>
      <c r="B274" s="182"/>
      <c r="C274" s="183">
        <f t="shared" si="26"/>
        <v>26.300000000000104</v>
      </c>
      <c r="D274" s="202">
        <f>15+[1]!STEPLOAD(5)</f>
        <v>20</v>
      </c>
      <c r="E274" s="183">
        <f t="shared" si="27"/>
        <v>45.206274764890466</v>
      </c>
      <c r="F274" s="183">
        <f t="shared" si="28"/>
        <v>0.5</v>
      </c>
      <c r="G274" s="183">
        <f>5</f>
        <v>5</v>
      </c>
      <c r="H274" s="183">
        <f>60</f>
        <v>60</v>
      </c>
      <c r="I274" s="183">
        <f t="shared" si="29"/>
        <v>0.9</v>
      </c>
      <c r="J274" s="183">
        <f>1</f>
        <v>1</v>
      </c>
      <c r="K274" s="183">
        <f t="shared" si="30"/>
        <v>4.1870000000000003</v>
      </c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68"/>
      <c r="AD274" s="19"/>
      <c r="AE274" s="184"/>
      <c r="AF274" s="183">
        <f t="shared" si="31"/>
        <v>5.8784990671211457E-2</v>
      </c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68"/>
      <c r="AQ274" s="168"/>
      <c r="AR274" s="182"/>
      <c r="AS274" s="183"/>
      <c r="AT274" s="183"/>
      <c r="AU274" s="183"/>
      <c r="AW274" s="51"/>
      <c r="AX274" s="51"/>
      <c r="AY274" s="51"/>
      <c r="AZ274" s="51"/>
    </row>
    <row r="275" spans="1:52" s="158" customFormat="1" ht="15" customHeight="1" x14ac:dyDescent="0.3">
      <c r="A275" s="19"/>
      <c r="B275" s="182"/>
      <c r="C275" s="183">
        <f t="shared" si="26"/>
        <v>26.400000000000105</v>
      </c>
      <c r="D275" s="202">
        <f>15+[1]!STEPLOAD(5)</f>
        <v>20</v>
      </c>
      <c r="E275" s="183">
        <f t="shared" si="27"/>
        <v>45.212153263957589</v>
      </c>
      <c r="F275" s="183">
        <f t="shared" si="28"/>
        <v>0.5</v>
      </c>
      <c r="G275" s="183">
        <f>5</f>
        <v>5</v>
      </c>
      <c r="H275" s="183">
        <f>60</f>
        <v>60</v>
      </c>
      <c r="I275" s="183">
        <f t="shared" si="29"/>
        <v>0.9</v>
      </c>
      <c r="J275" s="183">
        <f>1</f>
        <v>1</v>
      </c>
      <c r="K275" s="183">
        <f t="shared" si="30"/>
        <v>4.1870000000000003</v>
      </c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68"/>
      <c r="AD275" s="19"/>
      <c r="AE275" s="184"/>
      <c r="AF275" s="183">
        <f t="shared" si="31"/>
        <v>5.8197140764499E-2</v>
      </c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68"/>
      <c r="AQ275" s="168"/>
      <c r="AR275" s="182"/>
      <c r="AS275" s="183"/>
      <c r="AT275" s="183"/>
      <c r="AU275" s="183"/>
      <c r="AW275" s="51"/>
      <c r="AX275" s="51"/>
      <c r="AY275" s="51"/>
      <c r="AZ275" s="51"/>
    </row>
    <row r="276" spans="1:52" s="158" customFormat="1" ht="15" customHeight="1" x14ac:dyDescent="0.3">
      <c r="A276" s="19"/>
      <c r="B276" s="182"/>
      <c r="C276" s="183">
        <f t="shared" si="26"/>
        <v>26.500000000000107</v>
      </c>
      <c r="D276" s="202">
        <f>15+[1]!STEPLOAD(5)</f>
        <v>20</v>
      </c>
      <c r="E276" s="183">
        <f t="shared" si="27"/>
        <v>45.217972978034041</v>
      </c>
      <c r="F276" s="183">
        <f t="shared" si="28"/>
        <v>0.5</v>
      </c>
      <c r="G276" s="183">
        <f>5</f>
        <v>5</v>
      </c>
      <c r="H276" s="183">
        <f>60</f>
        <v>60</v>
      </c>
      <c r="I276" s="183">
        <f t="shared" si="29"/>
        <v>0.9</v>
      </c>
      <c r="J276" s="183">
        <f>1</f>
        <v>1</v>
      </c>
      <c r="K276" s="183">
        <f t="shared" si="30"/>
        <v>4.1870000000000003</v>
      </c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68"/>
      <c r="AD276" s="19"/>
      <c r="AE276" s="184"/>
      <c r="AF276" s="183">
        <f t="shared" si="31"/>
        <v>5.7615169356853624E-2</v>
      </c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68"/>
      <c r="AQ276" s="168"/>
      <c r="AR276" s="182"/>
      <c r="AS276" s="183"/>
      <c r="AT276" s="183"/>
      <c r="AU276" s="183"/>
      <c r="AW276" s="51"/>
      <c r="AX276" s="51"/>
      <c r="AY276" s="51"/>
      <c r="AZ276" s="51"/>
    </row>
    <row r="277" spans="1:52" s="158" customFormat="1" ht="15" customHeight="1" x14ac:dyDescent="0.3">
      <c r="A277" s="19"/>
      <c r="B277" s="182"/>
      <c r="C277" s="183">
        <f t="shared" si="26"/>
        <v>26.600000000000108</v>
      </c>
      <c r="D277" s="202">
        <f>15+[1]!STEPLOAD(5)</f>
        <v>20</v>
      </c>
      <c r="E277" s="183">
        <f t="shared" si="27"/>
        <v>45.223734494969726</v>
      </c>
      <c r="F277" s="183">
        <f t="shared" si="28"/>
        <v>0.5</v>
      </c>
      <c r="G277" s="183">
        <f>5</f>
        <v>5</v>
      </c>
      <c r="H277" s="183">
        <f>60</f>
        <v>60</v>
      </c>
      <c r="I277" s="183">
        <f t="shared" si="29"/>
        <v>0.9</v>
      </c>
      <c r="J277" s="183">
        <f>1</f>
        <v>1</v>
      </c>
      <c r="K277" s="183">
        <f t="shared" si="30"/>
        <v>4.1870000000000003</v>
      </c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68"/>
      <c r="AD277" s="19"/>
      <c r="AE277" s="184"/>
      <c r="AF277" s="183">
        <f t="shared" si="31"/>
        <v>5.7039017663285119E-2</v>
      </c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68"/>
      <c r="AQ277" s="168"/>
      <c r="AR277" s="182"/>
      <c r="AS277" s="183"/>
      <c r="AT277" s="183"/>
      <c r="AU277" s="183"/>
      <c r="AW277" s="51"/>
      <c r="AX277" s="51"/>
      <c r="AY277" s="51"/>
      <c r="AZ277" s="51"/>
    </row>
    <row r="278" spans="1:52" s="158" customFormat="1" ht="15" customHeight="1" x14ac:dyDescent="0.3">
      <c r="A278" s="19"/>
      <c r="B278" s="182"/>
      <c r="C278" s="183">
        <f t="shared" si="26"/>
        <v>26.700000000000109</v>
      </c>
      <c r="D278" s="202">
        <f>15+[1]!STEPLOAD(5)</f>
        <v>20</v>
      </c>
      <c r="E278" s="183">
        <f t="shared" si="27"/>
        <v>45.229438396736057</v>
      </c>
      <c r="F278" s="183">
        <f t="shared" si="28"/>
        <v>0.5</v>
      </c>
      <c r="G278" s="183">
        <f>5</f>
        <v>5</v>
      </c>
      <c r="H278" s="183">
        <f>60</f>
        <v>60</v>
      </c>
      <c r="I278" s="183">
        <f t="shared" si="29"/>
        <v>0.9</v>
      </c>
      <c r="J278" s="183">
        <f>1</f>
        <v>1</v>
      </c>
      <c r="K278" s="183">
        <f t="shared" si="30"/>
        <v>4.1870000000000003</v>
      </c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68"/>
      <c r="AD278" s="19"/>
      <c r="AE278" s="184"/>
      <c r="AF278" s="183">
        <f t="shared" si="31"/>
        <v>5.6468627486652156E-2</v>
      </c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68"/>
      <c r="AQ278" s="168"/>
      <c r="AR278" s="182"/>
      <c r="AS278" s="183"/>
      <c r="AT278" s="183"/>
      <c r="AU278" s="183"/>
      <c r="AW278" s="51"/>
      <c r="AX278" s="51"/>
      <c r="AY278" s="51"/>
      <c r="AZ278" s="51"/>
    </row>
    <row r="279" spans="1:52" s="158" customFormat="1" ht="15" customHeight="1" x14ac:dyDescent="0.3">
      <c r="A279" s="19"/>
      <c r="B279" s="182"/>
      <c r="C279" s="183">
        <f t="shared" si="26"/>
        <v>26.800000000000111</v>
      </c>
      <c r="D279" s="202">
        <f>15+[1]!STEPLOAD(5)</f>
        <v>20</v>
      </c>
      <c r="E279" s="183">
        <f t="shared" si="27"/>
        <v>45.23508525948472</v>
      </c>
      <c r="F279" s="183">
        <f t="shared" si="28"/>
        <v>0.5</v>
      </c>
      <c r="G279" s="183">
        <f>5</f>
        <v>5</v>
      </c>
      <c r="H279" s="183">
        <f>60</f>
        <v>60</v>
      </c>
      <c r="I279" s="183">
        <f t="shared" si="29"/>
        <v>0.9</v>
      </c>
      <c r="J279" s="183">
        <f>1</f>
        <v>1</v>
      </c>
      <c r="K279" s="183">
        <f t="shared" si="30"/>
        <v>4.1870000000000003</v>
      </c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68"/>
      <c r="AD279" s="19"/>
      <c r="AE279" s="184"/>
      <c r="AF279" s="183">
        <f t="shared" si="31"/>
        <v>5.5903941211786101E-2</v>
      </c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68"/>
      <c r="AQ279" s="168"/>
      <c r="AR279" s="182"/>
      <c r="AS279" s="183"/>
      <c r="AT279" s="183"/>
      <c r="AU279" s="183"/>
      <c r="AW279" s="51"/>
      <c r="AX279" s="51"/>
      <c r="AY279" s="51"/>
      <c r="AZ279" s="51"/>
    </row>
    <row r="280" spans="1:52" s="158" customFormat="1" ht="15" customHeight="1" x14ac:dyDescent="0.3">
      <c r="A280" s="19"/>
      <c r="B280" s="182"/>
      <c r="C280" s="183">
        <f t="shared" si="26"/>
        <v>26.900000000000112</v>
      </c>
      <c r="D280" s="202">
        <f>15+[1]!STEPLOAD(5)</f>
        <v>20</v>
      </c>
      <c r="E280" s="183">
        <f t="shared" si="27"/>
        <v>45.240675653605898</v>
      </c>
      <c r="F280" s="183">
        <f t="shared" si="28"/>
        <v>0.5</v>
      </c>
      <c r="G280" s="183">
        <f>5</f>
        <v>5</v>
      </c>
      <c r="H280" s="183">
        <f>60</f>
        <v>60</v>
      </c>
      <c r="I280" s="183">
        <f t="shared" si="29"/>
        <v>0.9</v>
      </c>
      <c r="J280" s="183">
        <f>1</f>
        <v>1</v>
      </c>
      <c r="K280" s="183">
        <f t="shared" si="30"/>
        <v>4.1870000000000003</v>
      </c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68"/>
      <c r="AD280" s="19"/>
      <c r="AE280" s="184"/>
      <c r="AF280" s="183">
        <f t="shared" si="31"/>
        <v>5.5344901799668111E-2</v>
      </c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68"/>
      <c r="AQ280" s="168"/>
      <c r="AR280" s="182"/>
      <c r="AS280" s="183"/>
      <c r="AT280" s="183"/>
      <c r="AU280" s="183"/>
      <c r="AW280" s="51"/>
      <c r="AX280" s="51"/>
      <c r="AY280" s="51"/>
      <c r="AZ280" s="51"/>
    </row>
    <row r="281" spans="1:52" s="158" customFormat="1" ht="15" customHeight="1" x14ac:dyDescent="0.3">
      <c r="A281" s="19"/>
      <c r="B281" s="182"/>
      <c r="C281" s="183">
        <f t="shared" si="26"/>
        <v>27.000000000000114</v>
      </c>
      <c r="D281" s="202">
        <f>15+[1]!STEPLOAD(5)</f>
        <v>20</v>
      </c>
      <c r="E281" s="183">
        <f t="shared" si="27"/>
        <v>45.246210143785866</v>
      </c>
      <c r="F281" s="183">
        <f t="shared" si="28"/>
        <v>0.5</v>
      </c>
      <c r="G281" s="183">
        <f>5</f>
        <v>5</v>
      </c>
      <c r="H281" s="183">
        <f>60</f>
        <v>60</v>
      </c>
      <c r="I281" s="183">
        <f t="shared" si="29"/>
        <v>0.9</v>
      </c>
      <c r="J281" s="183">
        <f>1</f>
        <v>1</v>
      </c>
      <c r="K281" s="183">
        <f t="shared" si="30"/>
        <v>4.1870000000000003</v>
      </c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68"/>
      <c r="AD281" s="19"/>
      <c r="AE281" s="184"/>
      <c r="AF281" s="183">
        <f t="shared" si="31"/>
        <v>5.4791452781671079E-2</v>
      </c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68"/>
      <c r="AQ281" s="168"/>
      <c r="AR281" s="182"/>
      <c r="AS281" s="183"/>
      <c r="AT281" s="183"/>
      <c r="AU281" s="183"/>
      <c r="AW281" s="51"/>
      <c r="AX281" s="51"/>
      <c r="AY281" s="51"/>
      <c r="AZ281" s="51"/>
    </row>
    <row r="282" spans="1:52" s="158" customFormat="1" ht="15" customHeight="1" x14ac:dyDescent="0.3">
      <c r="A282" s="19"/>
      <c r="B282" s="182"/>
      <c r="C282" s="183">
        <f t="shared" si="26"/>
        <v>27.100000000000115</v>
      </c>
      <c r="D282" s="202">
        <f>15+[1]!STEPLOAD(5)</f>
        <v>20</v>
      </c>
      <c r="E282" s="183">
        <f t="shared" si="27"/>
        <v>45.251689289064032</v>
      </c>
      <c r="F282" s="183">
        <f t="shared" si="28"/>
        <v>0.5</v>
      </c>
      <c r="G282" s="183">
        <f>5</f>
        <v>5</v>
      </c>
      <c r="H282" s="183">
        <f>60</f>
        <v>60</v>
      </c>
      <c r="I282" s="183">
        <f t="shared" si="29"/>
        <v>0.9</v>
      </c>
      <c r="J282" s="183">
        <f>1</f>
        <v>1</v>
      </c>
      <c r="K282" s="183">
        <f t="shared" si="30"/>
        <v>4.1870000000000003</v>
      </c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68"/>
      <c r="AD282" s="19"/>
      <c r="AE282" s="184"/>
      <c r="AF282" s="183">
        <f t="shared" si="31"/>
        <v>5.4243538253854862E-2</v>
      </c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68"/>
      <c r="AQ282" s="168"/>
      <c r="AR282" s="182"/>
      <c r="AS282" s="183"/>
      <c r="AT282" s="183"/>
      <c r="AU282" s="183"/>
      <c r="AW282" s="51"/>
      <c r="AX282" s="51"/>
      <c r="AY282" s="51"/>
      <c r="AZ282" s="51"/>
    </row>
    <row r="283" spans="1:52" s="158" customFormat="1" ht="15" customHeight="1" x14ac:dyDescent="0.3">
      <c r="A283" s="19"/>
      <c r="B283" s="182"/>
      <c r="C283" s="183">
        <f t="shared" si="26"/>
        <v>27.200000000000117</v>
      </c>
      <c r="D283" s="202">
        <f>15+[1]!STEPLOAD(5)</f>
        <v>20</v>
      </c>
      <c r="E283" s="183">
        <f t="shared" si="27"/>
        <v>45.257113642889415</v>
      </c>
      <c r="F283" s="183">
        <f t="shared" si="28"/>
        <v>0.5</v>
      </c>
      <c r="G283" s="183">
        <f>5</f>
        <v>5</v>
      </c>
      <c r="H283" s="183">
        <f>60</f>
        <v>60</v>
      </c>
      <c r="I283" s="183">
        <f t="shared" si="29"/>
        <v>0.9</v>
      </c>
      <c r="J283" s="183">
        <f>1</f>
        <v>1</v>
      </c>
      <c r="K283" s="183">
        <f t="shared" si="30"/>
        <v>4.1870000000000003</v>
      </c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68"/>
      <c r="AD283" s="19"/>
      <c r="AE283" s="184"/>
      <c r="AF283" s="183">
        <f t="shared" si="31"/>
        <v>5.3701102871316575E-2</v>
      </c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68"/>
      <c r="AQ283" s="168"/>
      <c r="AR283" s="182"/>
      <c r="AS283" s="183"/>
      <c r="AT283" s="183"/>
      <c r="AU283" s="183"/>
      <c r="AW283" s="51"/>
      <c r="AX283" s="51"/>
      <c r="AY283" s="51"/>
      <c r="AZ283" s="51"/>
    </row>
    <row r="284" spans="1:52" s="158" customFormat="1" ht="15" customHeight="1" x14ac:dyDescent="0.3">
      <c r="A284" s="19"/>
      <c r="B284" s="182"/>
      <c r="C284" s="183">
        <f t="shared" si="26"/>
        <v>27.300000000000118</v>
      </c>
      <c r="D284" s="202">
        <f>15+[1]!STEPLOAD(5)</f>
        <v>20</v>
      </c>
      <c r="E284" s="183">
        <f t="shared" si="27"/>
        <v>45.262483753176546</v>
      </c>
      <c r="F284" s="183">
        <f t="shared" si="28"/>
        <v>0.5</v>
      </c>
      <c r="G284" s="183">
        <f>5</f>
        <v>5</v>
      </c>
      <c r="H284" s="183">
        <f>60</f>
        <v>60</v>
      </c>
      <c r="I284" s="183">
        <f t="shared" si="29"/>
        <v>0.9</v>
      </c>
      <c r="J284" s="183">
        <f>1</f>
        <v>1</v>
      </c>
      <c r="K284" s="183">
        <f t="shared" si="30"/>
        <v>4.1870000000000003</v>
      </c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68"/>
      <c r="AD284" s="19"/>
      <c r="AE284" s="184"/>
      <c r="AF284" s="183">
        <f t="shared" si="31"/>
        <v>5.3164091842603067E-2</v>
      </c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68"/>
      <c r="AQ284" s="168"/>
      <c r="AR284" s="182"/>
      <c r="AS284" s="183"/>
      <c r="AT284" s="183"/>
      <c r="AU284" s="183"/>
      <c r="AW284" s="51"/>
      <c r="AX284" s="51"/>
      <c r="AY284" s="51"/>
      <c r="AZ284" s="51"/>
    </row>
    <row r="285" spans="1:52" s="158" customFormat="1" ht="15" customHeight="1" x14ac:dyDescent="0.3">
      <c r="A285" s="19"/>
      <c r="B285" s="182"/>
      <c r="C285" s="183">
        <f t="shared" si="26"/>
        <v>27.400000000000119</v>
      </c>
      <c r="D285" s="202">
        <f>15+[1]!STEPLOAD(5)</f>
        <v>20</v>
      </c>
      <c r="E285" s="183">
        <f t="shared" si="27"/>
        <v>45.267800162360807</v>
      </c>
      <c r="F285" s="183">
        <f t="shared" si="28"/>
        <v>0.5</v>
      </c>
      <c r="G285" s="183">
        <f>5</f>
        <v>5</v>
      </c>
      <c r="H285" s="183">
        <f>60</f>
        <v>60</v>
      </c>
      <c r="I285" s="183">
        <f t="shared" si="29"/>
        <v>0.9</v>
      </c>
      <c r="J285" s="183">
        <f>1</f>
        <v>1</v>
      </c>
      <c r="K285" s="183">
        <f t="shared" si="30"/>
        <v>4.1870000000000003</v>
      </c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68"/>
      <c r="AD285" s="19"/>
      <c r="AE285" s="184"/>
      <c r="AF285" s="183">
        <f t="shared" si="31"/>
        <v>5.2632450924177121E-2</v>
      </c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68"/>
      <c r="AQ285" s="168"/>
      <c r="AR285" s="182"/>
      <c r="AS285" s="183"/>
      <c r="AT285" s="183"/>
      <c r="AU285" s="183"/>
      <c r="AW285" s="51"/>
      <c r="AX285" s="51"/>
      <c r="AY285" s="51"/>
      <c r="AZ285" s="51"/>
    </row>
    <row r="286" spans="1:52" s="158" customFormat="1" ht="15" customHeight="1" x14ac:dyDescent="0.3">
      <c r="A286" s="19"/>
      <c r="B286" s="182"/>
      <c r="C286" s="183">
        <f t="shared" si="26"/>
        <v>27.500000000000121</v>
      </c>
      <c r="D286" s="202">
        <f>15+[1]!STEPLOAD(5)</f>
        <v>20</v>
      </c>
      <c r="E286" s="183">
        <f t="shared" si="27"/>
        <v>45.273063407453222</v>
      </c>
      <c r="F286" s="183">
        <f t="shared" si="28"/>
        <v>0.5</v>
      </c>
      <c r="G286" s="183">
        <f>5</f>
        <v>5</v>
      </c>
      <c r="H286" s="183">
        <f>60</f>
        <v>60</v>
      </c>
      <c r="I286" s="183">
        <f t="shared" si="29"/>
        <v>0.9</v>
      </c>
      <c r="J286" s="183">
        <f>1</f>
        <v>1</v>
      </c>
      <c r="K286" s="183">
        <f t="shared" si="30"/>
        <v>4.1870000000000003</v>
      </c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68"/>
      <c r="AD286" s="19"/>
      <c r="AE286" s="184"/>
      <c r="AF286" s="183">
        <f t="shared" si="31"/>
        <v>5.2106126414935616E-2</v>
      </c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68"/>
      <c r="AQ286" s="168"/>
      <c r="AR286" s="182"/>
      <c r="AS286" s="183"/>
      <c r="AT286" s="183"/>
      <c r="AU286" s="183"/>
      <c r="AW286" s="51"/>
      <c r="AX286" s="51"/>
      <c r="AY286" s="51"/>
      <c r="AZ286" s="51"/>
    </row>
    <row r="287" spans="1:52" s="158" customFormat="1" ht="15" customHeight="1" x14ac:dyDescent="0.3">
      <c r="A287" s="19"/>
      <c r="B287" s="182"/>
      <c r="C287" s="183">
        <f t="shared" si="26"/>
        <v>27.600000000000122</v>
      </c>
      <c r="D287" s="202">
        <f>15+[1]!STEPLOAD(5)</f>
        <v>20</v>
      </c>
      <c r="E287" s="183">
        <f t="shared" si="27"/>
        <v>45.278274020094713</v>
      </c>
      <c r="F287" s="183">
        <f t="shared" si="28"/>
        <v>0.5</v>
      </c>
      <c r="G287" s="183">
        <f>5</f>
        <v>5</v>
      </c>
      <c r="H287" s="183">
        <f>60</f>
        <v>60</v>
      </c>
      <c r="I287" s="183">
        <f t="shared" si="29"/>
        <v>0.9</v>
      </c>
      <c r="J287" s="183">
        <f>1</f>
        <v>1</v>
      </c>
      <c r="K287" s="183">
        <f t="shared" si="30"/>
        <v>4.1870000000000003</v>
      </c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68"/>
      <c r="AD287" s="19"/>
      <c r="AE287" s="184"/>
      <c r="AF287" s="183">
        <f t="shared" si="31"/>
        <v>5.1585065150786757E-2</v>
      </c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68"/>
      <c r="AQ287" s="168"/>
      <c r="AR287" s="182"/>
      <c r="AS287" s="183"/>
      <c r="AT287" s="183"/>
      <c r="AU287" s="183"/>
      <c r="AW287" s="51"/>
      <c r="AX287" s="51"/>
      <c r="AY287" s="51"/>
      <c r="AZ287" s="51"/>
    </row>
    <row r="288" spans="1:52" s="158" customFormat="1" ht="15" customHeight="1" x14ac:dyDescent="0.3">
      <c r="A288" s="19"/>
      <c r="B288" s="182"/>
      <c r="C288" s="183">
        <f t="shared" si="26"/>
        <v>27.700000000000124</v>
      </c>
      <c r="D288" s="202">
        <f>15+[1]!STEPLOAD(5)</f>
        <v>20</v>
      </c>
      <c r="E288" s="183">
        <f t="shared" si="27"/>
        <v>45.283432526609793</v>
      </c>
      <c r="F288" s="183">
        <f t="shared" si="28"/>
        <v>0.5</v>
      </c>
      <c r="G288" s="183">
        <f>5</f>
        <v>5</v>
      </c>
      <c r="H288" s="183">
        <f>60</f>
        <v>60</v>
      </c>
      <c r="I288" s="183">
        <f t="shared" si="29"/>
        <v>0.9</v>
      </c>
      <c r="J288" s="183">
        <f>1</f>
        <v>1</v>
      </c>
      <c r="K288" s="183">
        <f t="shared" si="30"/>
        <v>4.1870000000000003</v>
      </c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68"/>
      <c r="AD288" s="19"/>
      <c r="AE288" s="184"/>
      <c r="AF288" s="183">
        <f t="shared" si="31"/>
        <v>5.106921449927837E-2</v>
      </c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68"/>
      <c r="AQ288" s="168"/>
      <c r="AR288" s="182"/>
      <c r="AS288" s="183"/>
      <c r="AT288" s="183"/>
      <c r="AU288" s="183"/>
      <c r="AW288" s="51"/>
      <c r="AX288" s="51"/>
      <c r="AY288" s="51"/>
      <c r="AZ288" s="51"/>
    </row>
    <row r="289" spans="1:52" s="158" customFormat="1" ht="15" customHeight="1" x14ac:dyDescent="0.3">
      <c r="A289" s="19"/>
      <c r="B289" s="182"/>
      <c r="C289" s="183">
        <f t="shared" si="26"/>
        <v>27.800000000000125</v>
      </c>
      <c r="D289" s="202">
        <f>15+[1]!STEPLOAD(5)</f>
        <v>20</v>
      </c>
      <c r="E289" s="183">
        <f t="shared" si="27"/>
        <v>45.288539448059723</v>
      </c>
      <c r="F289" s="183">
        <f t="shared" si="28"/>
        <v>0.5</v>
      </c>
      <c r="G289" s="183">
        <f>5</f>
        <v>5</v>
      </c>
      <c r="H289" s="183">
        <f>60</f>
        <v>60</v>
      </c>
      <c r="I289" s="183">
        <f t="shared" si="29"/>
        <v>0.9</v>
      </c>
      <c r="J289" s="183">
        <f>1</f>
        <v>1</v>
      </c>
      <c r="K289" s="183">
        <f t="shared" si="30"/>
        <v>4.1870000000000003</v>
      </c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68"/>
      <c r="AD289" s="19"/>
      <c r="AE289" s="184"/>
      <c r="AF289" s="183">
        <f t="shared" si="31"/>
        <v>5.0558522354285707E-2</v>
      </c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68"/>
      <c r="AQ289" s="168"/>
      <c r="AR289" s="182"/>
      <c r="AS289" s="183"/>
      <c r="AT289" s="183"/>
      <c r="AU289" s="183"/>
      <c r="AW289" s="51"/>
      <c r="AX289" s="51"/>
      <c r="AY289" s="51"/>
      <c r="AZ289" s="51"/>
    </row>
    <row r="290" spans="1:52" s="158" customFormat="1" ht="15" customHeight="1" x14ac:dyDescent="0.3">
      <c r="A290" s="19"/>
      <c r="B290" s="182"/>
      <c r="C290" s="183">
        <f t="shared" si="26"/>
        <v>27.900000000000126</v>
      </c>
      <c r="D290" s="202">
        <f>15+[1]!STEPLOAD(5)</f>
        <v>20</v>
      </c>
      <c r="E290" s="183">
        <f t="shared" si="27"/>
        <v>45.293595300295152</v>
      </c>
      <c r="F290" s="183">
        <f t="shared" si="28"/>
        <v>0.5</v>
      </c>
      <c r="G290" s="183">
        <f>5</f>
        <v>5</v>
      </c>
      <c r="H290" s="183">
        <f>60</f>
        <v>60</v>
      </c>
      <c r="I290" s="183">
        <f t="shared" si="29"/>
        <v>0.9</v>
      </c>
      <c r="J290" s="183">
        <f>1</f>
        <v>1</v>
      </c>
      <c r="K290" s="183">
        <f t="shared" si="30"/>
        <v>4.1870000000000003</v>
      </c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68"/>
      <c r="AD290" s="19"/>
      <c r="AE290" s="184"/>
      <c r="AF290" s="183">
        <f t="shared" si="31"/>
        <v>5.005293713074277E-2</v>
      </c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68"/>
      <c r="AQ290" s="168"/>
      <c r="AR290" s="182"/>
      <c r="AS290" s="183"/>
      <c r="AT290" s="183"/>
      <c r="AU290" s="183"/>
      <c r="AW290" s="51"/>
      <c r="AX290" s="51"/>
      <c r="AY290" s="51"/>
      <c r="AZ290" s="51"/>
    </row>
    <row r="291" spans="1:52" s="158" customFormat="1" ht="15" customHeight="1" x14ac:dyDescent="0.3">
      <c r="A291" s="19"/>
      <c r="B291" s="182"/>
      <c r="C291" s="183">
        <f t="shared" si="26"/>
        <v>28.000000000000128</v>
      </c>
      <c r="D291" s="202">
        <f>15+[1]!STEPLOAD(5)</f>
        <v>20</v>
      </c>
      <c r="E291" s="183">
        <f t="shared" si="27"/>
        <v>45.298600594008228</v>
      </c>
      <c r="F291" s="183">
        <f t="shared" si="28"/>
        <v>0.5</v>
      </c>
      <c r="G291" s="183">
        <f>5</f>
        <v>5</v>
      </c>
      <c r="H291" s="183">
        <f>60</f>
        <v>60</v>
      </c>
      <c r="I291" s="183">
        <f t="shared" si="29"/>
        <v>0.9</v>
      </c>
      <c r="J291" s="183">
        <f>1</f>
        <v>1</v>
      </c>
      <c r="K291" s="183">
        <f t="shared" si="30"/>
        <v>4.1870000000000003</v>
      </c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68"/>
      <c r="AD291" s="19"/>
      <c r="AE291" s="184"/>
      <c r="AF291" s="183">
        <f t="shared" si="31"/>
        <v>4.9552407759434924E-2</v>
      </c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68"/>
      <c r="AQ291" s="168"/>
      <c r="AR291" s="182"/>
      <c r="AS291" s="183"/>
      <c r="AT291" s="183"/>
      <c r="AU291" s="183"/>
      <c r="AW291" s="51"/>
      <c r="AX291" s="51"/>
      <c r="AY291" s="51"/>
      <c r="AZ291" s="51"/>
    </row>
    <row r="292" spans="1:52" s="158" customFormat="1" ht="15" customHeight="1" x14ac:dyDescent="0.3">
      <c r="A292" s="19"/>
      <c r="B292" s="182"/>
      <c r="C292" s="183">
        <f t="shared" si="26"/>
        <v>28.100000000000129</v>
      </c>
      <c r="D292" s="202">
        <f>15+[1]!STEPLOAD(5)</f>
        <v>20</v>
      </c>
      <c r="E292" s="183">
        <f t="shared" si="27"/>
        <v>45.30355583478417</v>
      </c>
      <c r="F292" s="183">
        <f t="shared" si="28"/>
        <v>0.5</v>
      </c>
      <c r="G292" s="183">
        <f>5</f>
        <v>5</v>
      </c>
      <c r="H292" s="183">
        <f>60</f>
        <v>60</v>
      </c>
      <c r="I292" s="183">
        <f t="shared" si="29"/>
        <v>0.9</v>
      </c>
      <c r="J292" s="183">
        <f>1</f>
        <v>1</v>
      </c>
      <c r="K292" s="183">
        <f t="shared" si="30"/>
        <v>4.1870000000000003</v>
      </c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68"/>
      <c r="AD292" s="19"/>
      <c r="AE292" s="184"/>
      <c r="AF292" s="183">
        <f t="shared" si="31"/>
        <v>4.9056883681840802E-2</v>
      </c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68"/>
      <c r="AQ292" s="168"/>
      <c r="AR292" s="182"/>
      <c r="AS292" s="183"/>
      <c r="AT292" s="183"/>
      <c r="AU292" s="183"/>
      <c r="AW292" s="51"/>
      <c r="AX292" s="51"/>
      <c r="AY292" s="51"/>
      <c r="AZ292" s="51"/>
    </row>
    <row r="293" spans="1:52" s="158" customFormat="1" ht="15" customHeight="1" x14ac:dyDescent="0.3">
      <c r="A293" s="19"/>
      <c r="B293" s="182"/>
      <c r="C293" s="183">
        <f t="shared" si="26"/>
        <v>28.200000000000131</v>
      </c>
      <c r="D293" s="202">
        <f>15+[1]!STEPLOAD(5)</f>
        <v>20</v>
      </c>
      <c r="E293" s="183">
        <f t="shared" si="27"/>
        <v>45.308461523152353</v>
      </c>
      <c r="F293" s="183">
        <f t="shared" si="28"/>
        <v>0.5</v>
      </c>
      <c r="G293" s="183">
        <f>5</f>
        <v>5</v>
      </c>
      <c r="H293" s="183">
        <f>60</f>
        <v>60</v>
      </c>
      <c r="I293" s="183">
        <f t="shared" si="29"/>
        <v>0.9</v>
      </c>
      <c r="J293" s="183">
        <f>1</f>
        <v>1</v>
      </c>
      <c r="K293" s="183">
        <f t="shared" si="30"/>
        <v>4.1870000000000003</v>
      </c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68"/>
      <c r="AD293" s="19"/>
      <c r="AE293" s="184"/>
      <c r="AF293" s="183">
        <f t="shared" si="31"/>
        <v>4.8566314845022607E-2</v>
      </c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68"/>
      <c r="AQ293" s="168"/>
      <c r="AR293" s="182"/>
      <c r="AS293" s="183"/>
      <c r="AT293" s="183"/>
      <c r="AU293" s="183"/>
      <c r="AW293" s="51"/>
      <c r="AX293" s="51"/>
      <c r="AY293" s="51"/>
      <c r="AZ293" s="51"/>
    </row>
    <row r="294" spans="1:52" s="158" customFormat="1" ht="15" customHeight="1" x14ac:dyDescent="0.3">
      <c r="A294" s="19"/>
      <c r="B294" s="182"/>
      <c r="C294" s="183">
        <f t="shared" si="26"/>
        <v>28.300000000000132</v>
      </c>
      <c r="D294" s="202">
        <f>15+[1]!STEPLOAD(5)</f>
        <v>20</v>
      </c>
      <c r="E294" s="183">
        <f t="shared" si="27"/>
        <v>45.313318154636853</v>
      </c>
      <c r="F294" s="183">
        <f t="shared" si="28"/>
        <v>0.5</v>
      </c>
      <c r="G294" s="183">
        <f>5</f>
        <v>5</v>
      </c>
      <c r="H294" s="183">
        <f>60</f>
        <v>60</v>
      </c>
      <c r="I294" s="183">
        <f t="shared" si="29"/>
        <v>0.9</v>
      </c>
      <c r="J294" s="183">
        <f>1</f>
        <v>1</v>
      </c>
      <c r="K294" s="183">
        <f t="shared" si="30"/>
        <v>4.1870000000000003</v>
      </c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68"/>
      <c r="AD294" s="19"/>
      <c r="AE294" s="184"/>
      <c r="AF294" s="183">
        <f t="shared" si="31"/>
        <v>4.8080651696572385E-2</v>
      </c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68"/>
      <c r="AQ294" s="168"/>
      <c r="AR294" s="182"/>
      <c r="AS294" s="183"/>
      <c r="AT294" s="183"/>
      <c r="AU294" s="183"/>
      <c r="AW294" s="51"/>
      <c r="AX294" s="51"/>
      <c r="AY294" s="51"/>
      <c r="AZ294" s="51"/>
    </row>
    <row r="295" spans="1:52" s="158" customFormat="1" ht="15" customHeight="1" x14ac:dyDescent="0.3">
      <c r="A295" s="19"/>
      <c r="B295" s="182"/>
      <c r="C295" s="183">
        <f t="shared" si="26"/>
        <v>28.400000000000134</v>
      </c>
      <c r="D295" s="202">
        <f>15+[1]!STEPLOAD(5)</f>
        <v>20</v>
      </c>
      <c r="E295" s="183">
        <f t="shared" si="27"/>
        <v>45.318126219806508</v>
      </c>
      <c r="F295" s="183">
        <f t="shared" si="28"/>
        <v>0.5</v>
      </c>
      <c r="G295" s="183">
        <f>5</f>
        <v>5</v>
      </c>
      <c r="H295" s="183">
        <f>60</f>
        <v>60</v>
      </c>
      <c r="I295" s="183">
        <f t="shared" si="29"/>
        <v>0.9</v>
      </c>
      <c r="J295" s="183">
        <f>1</f>
        <v>1</v>
      </c>
      <c r="K295" s="183">
        <f t="shared" si="30"/>
        <v>4.1870000000000003</v>
      </c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68"/>
      <c r="AD295" s="19"/>
      <c r="AE295" s="184"/>
      <c r="AF295" s="183">
        <f t="shared" si="31"/>
        <v>4.7599845179607136E-2</v>
      </c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68"/>
      <c r="AQ295" s="168"/>
      <c r="AR295" s="182"/>
      <c r="AS295" s="183"/>
      <c r="AT295" s="183"/>
      <c r="AU295" s="183"/>
      <c r="AW295" s="51"/>
      <c r="AX295" s="51"/>
      <c r="AY295" s="51"/>
      <c r="AZ295" s="51"/>
    </row>
    <row r="296" spans="1:52" s="158" customFormat="1" ht="15" customHeight="1" x14ac:dyDescent="0.3">
      <c r="A296" s="19"/>
      <c r="B296" s="182"/>
      <c r="C296" s="183">
        <f t="shared" si="26"/>
        <v>28.500000000000135</v>
      </c>
      <c r="D296" s="202">
        <f>15+[1]!STEPLOAD(5)</f>
        <v>20</v>
      </c>
      <c r="E296" s="183">
        <f t="shared" si="27"/>
        <v>45.322886204324469</v>
      </c>
      <c r="F296" s="183">
        <f t="shared" si="28"/>
        <v>0.5</v>
      </c>
      <c r="G296" s="183">
        <f>5</f>
        <v>5</v>
      </c>
      <c r="H296" s="183">
        <f>60</f>
        <v>60</v>
      </c>
      <c r="I296" s="183">
        <f t="shared" si="29"/>
        <v>0.9</v>
      </c>
      <c r="J296" s="183">
        <f>1</f>
        <v>1</v>
      </c>
      <c r="K296" s="183">
        <f t="shared" si="30"/>
        <v>4.1870000000000003</v>
      </c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68"/>
      <c r="AD296" s="19"/>
      <c r="AE296" s="184"/>
      <c r="AF296" s="183">
        <f t="shared" si="31"/>
        <v>4.7123846727811003E-2</v>
      </c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68"/>
      <c r="AQ296" s="168"/>
      <c r="AR296" s="182"/>
      <c r="AS296" s="183"/>
      <c r="AT296" s="183"/>
      <c r="AU296" s="183"/>
      <c r="AW296" s="51"/>
      <c r="AX296" s="51"/>
      <c r="AY296" s="51"/>
      <c r="AZ296" s="51"/>
    </row>
    <row r="297" spans="1:52" s="158" customFormat="1" ht="15" customHeight="1" x14ac:dyDescent="0.3">
      <c r="A297" s="19"/>
      <c r="B297" s="182"/>
      <c r="C297" s="183">
        <f t="shared" si="26"/>
        <v>28.600000000000136</v>
      </c>
      <c r="D297" s="202">
        <f>15+[1]!STEPLOAD(5)</f>
        <v>20</v>
      </c>
      <c r="E297" s="183">
        <f t="shared" si="27"/>
        <v>45.327598588997247</v>
      </c>
      <c r="F297" s="183">
        <f t="shared" si="28"/>
        <v>0.5</v>
      </c>
      <c r="G297" s="183">
        <f>5</f>
        <v>5</v>
      </c>
      <c r="H297" s="183">
        <f>60</f>
        <v>60</v>
      </c>
      <c r="I297" s="183">
        <f t="shared" si="29"/>
        <v>0.9</v>
      </c>
      <c r="J297" s="183">
        <f>1</f>
        <v>1</v>
      </c>
      <c r="K297" s="183">
        <f t="shared" si="30"/>
        <v>4.1870000000000003</v>
      </c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68"/>
      <c r="AD297" s="19"/>
      <c r="AE297" s="184"/>
      <c r="AF297" s="183">
        <f t="shared" si="31"/>
        <v>4.6652608260532968E-2</v>
      </c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68"/>
      <c r="AQ297" s="168"/>
      <c r="AR297" s="182"/>
      <c r="AS297" s="183"/>
      <c r="AT297" s="183"/>
      <c r="AU297" s="183"/>
      <c r="AW297" s="51"/>
      <c r="AX297" s="51"/>
      <c r="AY297" s="51"/>
      <c r="AZ297" s="51"/>
    </row>
    <row r="298" spans="1:52" s="158" customFormat="1" ht="15" customHeight="1" x14ac:dyDescent="0.3">
      <c r="A298" s="19"/>
      <c r="B298" s="182"/>
      <c r="C298" s="183">
        <f t="shared" si="26"/>
        <v>28.700000000000138</v>
      </c>
      <c r="D298" s="202">
        <f>15+[1]!STEPLOAD(5)</f>
        <v>20</v>
      </c>
      <c r="E298" s="183">
        <f t="shared" si="27"/>
        <v>45.332263849823299</v>
      </c>
      <c r="F298" s="183">
        <f t="shared" si="28"/>
        <v>0.5</v>
      </c>
      <c r="G298" s="183">
        <f>5</f>
        <v>5</v>
      </c>
      <c r="H298" s="183">
        <f>60</f>
        <v>60</v>
      </c>
      <c r="I298" s="183">
        <f t="shared" si="29"/>
        <v>0.9</v>
      </c>
      <c r="J298" s="183">
        <f>1</f>
        <v>1</v>
      </c>
      <c r="K298" s="183">
        <f t="shared" si="30"/>
        <v>4.1870000000000003</v>
      </c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68"/>
      <c r="AD298" s="19"/>
      <c r="AE298" s="184"/>
      <c r="AF298" s="183">
        <f t="shared" si="31"/>
        <v>4.6186082177928078E-2</v>
      </c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68"/>
      <c r="AQ298" s="168"/>
      <c r="AR298" s="182"/>
      <c r="AS298" s="183"/>
      <c r="AT298" s="183"/>
      <c r="AU298" s="183"/>
      <c r="AW298" s="51"/>
      <c r="AX298" s="51"/>
      <c r="AY298" s="51"/>
      <c r="AZ298" s="51"/>
    </row>
    <row r="299" spans="1:52" s="158" customFormat="1" ht="15" customHeight="1" x14ac:dyDescent="0.3">
      <c r="A299" s="19"/>
      <c r="B299" s="182"/>
      <c r="C299" s="183">
        <f t="shared" si="26"/>
        <v>28.800000000000139</v>
      </c>
      <c r="D299" s="202">
        <f>15+[1]!STEPLOAD(5)</f>
        <v>20</v>
      </c>
      <c r="E299" s="183">
        <f t="shared" si="27"/>
        <v>45.336882458041089</v>
      </c>
      <c r="F299" s="183">
        <f t="shared" si="28"/>
        <v>0.5</v>
      </c>
      <c r="G299" s="183">
        <f>5</f>
        <v>5</v>
      </c>
      <c r="H299" s="183">
        <f>60</f>
        <v>60</v>
      </c>
      <c r="I299" s="183">
        <f t="shared" si="29"/>
        <v>0.9</v>
      </c>
      <c r="J299" s="183">
        <f>1</f>
        <v>1</v>
      </c>
      <c r="K299" s="183">
        <f t="shared" si="30"/>
        <v>4.1870000000000003</v>
      </c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68"/>
      <c r="AD299" s="19"/>
      <c r="AE299" s="184"/>
      <c r="AF299" s="183">
        <f t="shared" si="31"/>
        <v>4.5724221356148842E-2</v>
      </c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68"/>
      <c r="AQ299" s="168"/>
      <c r="AR299" s="182"/>
      <c r="AS299" s="183"/>
      <c r="AT299" s="183"/>
      <c r="AU299" s="183"/>
      <c r="AW299" s="51"/>
      <c r="AX299" s="51"/>
      <c r="AY299" s="51"/>
      <c r="AZ299" s="51"/>
    </row>
    <row r="300" spans="1:52" s="158" customFormat="1" ht="15" customHeight="1" x14ac:dyDescent="0.3">
      <c r="A300" s="19"/>
      <c r="B300" s="182"/>
      <c r="C300" s="183">
        <f t="shared" si="26"/>
        <v>28.900000000000141</v>
      </c>
      <c r="D300" s="202">
        <f>15+[1]!STEPLOAD(5)</f>
        <v>20</v>
      </c>
      <c r="E300" s="183">
        <f t="shared" si="27"/>
        <v>45.341454880176705</v>
      </c>
      <c r="F300" s="183">
        <f t="shared" si="28"/>
        <v>0.5</v>
      </c>
      <c r="G300" s="183">
        <f>5</f>
        <v>5</v>
      </c>
      <c r="H300" s="183">
        <f>60</f>
        <v>60</v>
      </c>
      <c r="I300" s="183">
        <f t="shared" si="29"/>
        <v>0.9</v>
      </c>
      <c r="J300" s="183">
        <f>1</f>
        <v>1</v>
      </c>
      <c r="K300" s="183">
        <f t="shared" si="30"/>
        <v>4.1870000000000003</v>
      </c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68"/>
      <c r="AD300" s="19"/>
      <c r="AE300" s="184"/>
      <c r="AF300" s="183">
        <f t="shared" si="31"/>
        <v>4.526697914258726E-2</v>
      </c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68"/>
      <c r="AQ300" s="168"/>
      <c r="AR300" s="182"/>
      <c r="AS300" s="183"/>
      <c r="AT300" s="183"/>
      <c r="AU300" s="183"/>
      <c r="AW300" s="51"/>
      <c r="AX300" s="51"/>
      <c r="AY300" s="51"/>
      <c r="AZ300" s="51"/>
    </row>
    <row r="301" spans="1:52" s="158" customFormat="1" ht="15" customHeight="1" x14ac:dyDescent="0.3">
      <c r="A301" s="19"/>
      <c r="B301" s="182"/>
      <c r="C301" s="183">
        <f t="shared" si="26"/>
        <v>29.000000000000142</v>
      </c>
      <c r="D301" s="202">
        <f>15+[1]!STEPLOAD(5)</f>
        <v>20</v>
      </c>
      <c r="E301" s="183">
        <f t="shared" si="27"/>
        <v>45.345981578090964</v>
      </c>
      <c r="F301" s="183">
        <f t="shared" si="28"/>
        <v>0.5</v>
      </c>
      <c r="G301" s="183">
        <f>5</f>
        <v>5</v>
      </c>
      <c r="H301" s="183">
        <f>60</f>
        <v>60</v>
      </c>
      <c r="I301" s="183">
        <f t="shared" si="29"/>
        <v>0.9</v>
      </c>
      <c r="J301" s="183">
        <f>1</f>
        <v>1</v>
      </c>
      <c r="K301" s="183">
        <f t="shared" si="30"/>
        <v>4.1870000000000003</v>
      </c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68"/>
      <c r="AD301" s="19"/>
      <c r="AE301" s="184"/>
      <c r="AF301" s="183">
        <f t="shared" si="31"/>
        <v>4.4814309351161707E-2</v>
      </c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68"/>
      <c r="AQ301" s="168"/>
      <c r="AR301" s="182"/>
      <c r="AS301" s="183"/>
      <c r="AT301" s="183"/>
      <c r="AU301" s="183"/>
      <c r="AW301" s="51"/>
      <c r="AX301" s="51"/>
      <c r="AY301" s="51"/>
      <c r="AZ301" s="51"/>
    </row>
    <row r="302" spans="1:52" s="158" customFormat="1" ht="15" customHeight="1" x14ac:dyDescent="0.3">
      <c r="A302" s="19"/>
      <c r="B302" s="182"/>
      <c r="C302" s="183">
        <f t="shared" si="26"/>
        <v>29.100000000000144</v>
      </c>
      <c r="D302" s="202">
        <f>15+[1]!STEPLOAD(5)</f>
        <v>20</v>
      </c>
      <c r="E302" s="183">
        <f t="shared" si="27"/>
        <v>45.350463009026079</v>
      </c>
      <c r="F302" s="183">
        <f t="shared" si="28"/>
        <v>0.5</v>
      </c>
      <c r="G302" s="183">
        <f>5</f>
        <v>5</v>
      </c>
      <c r="H302" s="183">
        <f>60</f>
        <v>60</v>
      </c>
      <c r="I302" s="183">
        <f t="shared" si="29"/>
        <v>0.9</v>
      </c>
      <c r="J302" s="183">
        <f>1</f>
        <v>1</v>
      </c>
      <c r="K302" s="183">
        <f t="shared" si="30"/>
        <v>4.1870000000000003</v>
      </c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68"/>
      <c r="AD302" s="19"/>
      <c r="AE302" s="184"/>
      <c r="AF302" s="183">
        <f t="shared" si="31"/>
        <v>4.4366166257649997E-2</v>
      </c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68"/>
      <c r="AQ302" s="168"/>
      <c r="AR302" s="182"/>
      <c r="AS302" s="183"/>
      <c r="AT302" s="183"/>
      <c r="AU302" s="183"/>
      <c r="AW302" s="51"/>
      <c r="AX302" s="51"/>
      <c r="AY302" s="51"/>
      <c r="AZ302" s="51"/>
    </row>
    <row r="303" spans="1:52" s="158" customFormat="1" ht="15" customHeight="1" x14ac:dyDescent="0.3">
      <c r="A303" s="19"/>
      <c r="B303" s="182"/>
      <c r="C303" s="183">
        <f t="shared" si="26"/>
        <v>29.200000000000145</v>
      </c>
      <c r="D303" s="202">
        <f>15+[1]!STEPLOAD(5)</f>
        <v>20</v>
      </c>
      <c r="E303" s="183">
        <f t="shared" si="27"/>
        <v>45.354899625651846</v>
      </c>
      <c r="F303" s="183">
        <f t="shared" si="28"/>
        <v>0.5</v>
      </c>
      <c r="G303" s="183">
        <f>5</f>
        <v>5</v>
      </c>
      <c r="H303" s="183">
        <f>60</f>
        <v>60</v>
      </c>
      <c r="I303" s="183">
        <f t="shared" si="29"/>
        <v>0.9</v>
      </c>
      <c r="J303" s="183">
        <f>1</f>
        <v>1</v>
      </c>
      <c r="K303" s="183">
        <f t="shared" si="30"/>
        <v>4.1870000000000003</v>
      </c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68"/>
      <c r="AD303" s="19"/>
      <c r="AE303" s="184"/>
      <c r="AF303" s="183">
        <f t="shared" si="31"/>
        <v>4.3922504595073075E-2</v>
      </c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68"/>
      <c r="AQ303" s="168"/>
      <c r="AR303" s="182"/>
      <c r="AS303" s="183"/>
      <c r="AT303" s="183"/>
      <c r="AU303" s="183"/>
      <c r="AW303" s="51"/>
      <c r="AX303" s="51"/>
      <c r="AY303" s="51"/>
      <c r="AZ303" s="51"/>
    </row>
    <row r="304" spans="1:52" s="158" customFormat="1" ht="15" customHeight="1" x14ac:dyDescent="0.3">
      <c r="A304" s="19"/>
      <c r="B304" s="182"/>
      <c r="C304" s="183">
        <f t="shared" si="26"/>
        <v>29.300000000000146</v>
      </c>
      <c r="D304" s="202">
        <f>15+[1]!STEPLOAD(5)</f>
        <v>20</v>
      </c>
      <c r="E304" s="183">
        <f t="shared" si="27"/>
        <v>45.359291876111357</v>
      </c>
      <c r="F304" s="183">
        <f t="shared" si="28"/>
        <v>0.5</v>
      </c>
      <c r="G304" s="183">
        <f>5</f>
        <v>5</v>
      </c>
      <c r="H304" s="183">
        <f>60</f>
        <v>60</v>
      </c>
      <c r="I304" s="183">
        <f t="shared" si="29"/>
        <v>0.9</v>
      </c>
      <c r="J304" s="183">
        <f>1</f>
        <v>1</v>
      </c>
      <c r="K304" s="183">
        <f t="shared" si="30"/>
        <v>4.1870000000000003</v>
      </c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68"/>
      <c r="AD304" s="19"/>
      <c r="AE304" s="184"/>
      <c r="AF304" s="183">
        <f t="shared" si="31"/>
        <v>4.3483279549122233E-2</v>
      </c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68"/>
      <c r="AQ304" s="168"/>
      <c r="AR304" s="182"/>
      <c r="AS304" s="183"/>
      <c r="AT304" s="183"/>
      <c r="AU304" s="183"/>
      <c r="AW304" s="51"/>
      <c r="AX304" s="51"/>
      <c r="AY304" s="51"/>
      <c r="AZ304" s="51"/>
    </row>
    <row r="305" spans="1:52" s="158" customFormat="1" ht="15" customHeight="1" x14ac:dyDescent="0.3">
      <c r="A305" s="19"/>
      <c r="B305" s="182"/>
      <c r="C305" s="183">
        <f t="shared" si="26"/>
        <v>29.400000000000148</v>
      </c>
      <c r="D305" s="202">
        <f>15+[1]!STEPLOAD(5)</f>
        <v>20</v>
      </c>
      <c r="E305" s="183">
        <f t="shared" si="27"/>
        <v>45.363640204066272</v>
      </c>
      <c r="F305" s="183">
        <f t="shared" si="28"/>
        <v>0.5</v>
      </c>
      <c r="G305" s="183">
        <f>5</f>
        <v>5</v>
      </c>
      <c r="H305" s="183">
        <f>60</f>
        <v>60</v>
      </c>
      <c r="I305" s="183">
        <f t="shared" si="29"/>
        <v>0.9</v>
      </c>
      <c r="J305" s="183">
        <f>1</f>
        <v>1</v>
      </c>
      <c r="K305" s="183">
        <f t="shared" si="30"/>
        <v>4.1870000000000003</v>
      </c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68"/>
      <c r="AD305" s="19"/>
      <c r="AE305" s="184"/>
      <c r="AF305" s="183">
        <f t="shared" si="31"/>
        <v>4.3048446753630731E-2</v>
      </c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68"/>
      <c r="AQ305" s="168"/>
      <c r="AR305" s="182"/>
      <c r="AS305" s="183"/>
      <c r="AT305" s="183"/>
      <c r="AU305" s="183"/>
      <c r="AW305" s="51"/>
      <c r="AX305" s="51"/>
      <c r="AY305" s="51"/>
      <c r="AZ305" s="51"/>
    </row>
    <row r="306" spans="1:52" s="158" customFormat="1" ht="15" customHeight="1" x14ac:dyDescent="0.3">
      <c r="A306" s="19"/>
      <c r="B306" s="182"/>
      <c r="C306" s="183">
        <f t="shared" si="26"/>
        <v>29.500000000000149</v>
      </c>
      <c r="D306" s="202">
        <f>15+[1]!STEPLOAD(5)</f>
        <v>20</v>
      </c>
      <c r="E306" s="183">
        <f t="shared" si="27"/>
        <v>45.367945048741632</v>
      </c>
      <c r="F306" s="183">
        <f t="shared" si="28"/>
        <v>0.5</v>
      </c>
      <c r="G306" s="183">
        <f>5</f>
        <v>5</v>
      </c>
      <c r="H306" s="183">
        <f>60</f>
        <v>60</v>
      </c>
      <c r="I306" s="183">
        <f t="shared" si="29"/>
        <v>0.9</v>
      </c>
      <c r="J306" s="183">
        <f>1</f>
        <v>1</v>
      </c>
      <c r="K306" s="183">
        <f t="shared" si="30"/>
        <v>4.1870000000000003</v>
      </c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68"/>
      <c r="AD306" s="19"/>
      <c r="AE306" s="184"/>
      <c r="AF306" s="183">
        <f t="shared" si="31"/>
        <v>4.2617962286094713E-2</v>
      </c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68"/>
      <c r="AQ306" s="168"/>
      <c r="AR306" s="182"/>
      <c r="AS306" s="183"/>
      <c r="AT306" s="183"/>
      <c r="AU306" s="183"/>
      <c r="AW306" s="51"/>
      <c r="AX306" s="51"/>
      <c r="AY306" s="51"/>
      <c r="AZ306" s="51"/>
    </row>
    <row r="307" spans="1:52" s="158" customFormat="1" ht="15" customHeight="1" x14ac:dyDescent="0.3">
      <c r="A307" s="19"/>
      <c r="B307" s="182"/>
      <c r="C307" s="183">
        <f t="shared" si="26"/>
        <v>29.600000000000151</v>
      </c>
      <c r="D307" s="202">
        <f>15+[1]!STEPLOAD(5)</f>
        <v>20</v>
      </c>
      <c r="E307" s="183">
        <f t="shared" si="27"/>
        <v>45.372206844970243</v>
      </c>
      <c r="F307" s="183">
        <f t="shared" si="28"/>
        <v>0.5</v>
      </c>
      <c r="G307" s="183">
        <f>5</f>
        <v>5</v>
      </c>
      <c r="H307" s="183">
        <f>60</f>
        <v>60</v>
      </c>
      <c r="I307" s="183">
        <f t="shared" si="29"/>
        <v>0.9</v>
      </c>
      <c r="J307" s="183">
        <f>1</f>
        <v>1</v>
      </c>
      <c r="K307" s="183">
        <f t="shared" si="30"/>
        <v>4.1870000000000003</v>
      </c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68"/>
      <c r="AD307" s="19"/>
      <c r="AE307" s="184"/>
      <c r="AF307" s="183">
        <f t="shared" si="31"/>
        <v>4.2191782663233646E-2</v>
      </c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68"/>
      <c r="AQ307" s="168"/>
      <c r="AR307" s="182"/>
      <c r="AS307" s="183"/>
      <c r="AT307" s="183"/>
      <c r="AU307" s="183"/>
      <c r="AW307" s="51"/>
      <c r="AX307" s="51"/>
      <c r="AY307" s="51"/>
      <c r="AZ307" s="51"/>
    </row>
    <row r="308" spans="1:52" s="158" customFormat="1" ht="15" customHeight="1" x14ac:dyDescent="0.3">
      <c r="A308" s="19"/>
      <c r="B308" s="182"/>
      <c r="C308" s="183">
        <f t="shared" si="26"/>
        <v>29.700000000000152</v>
      </c>
      <c r="D308" s="202">
        <f>15+[1]!STEPLOAD(5)</f>
        <v>20</v>
      </c>
      <c r="E308" s="183">
        <f t="shared" si="27"/>
        <v>45.376426023236569</v>
      </c>
      <c r="F308" s="183">
        <f t="shared" si="28"/>
        <v>0.5</v>
      </c>
      <c r="G308" s="183">
        <f>5</f>
        <v>5</v>
      </c>
      <c r="H308" s="183">
        <f>60</f>
        <v>60</v>
      </c>
      <c r="I308" s="183">
        <f t="shared" si="29"/>
        <v>0.9</v>
      </c>
      <c r="J308" s="183">
        <f>1</f>
        <v>1</v>
      </c>
      <c r="K308" s="183">
        <f t="shared" si="30"/>
        <v>4.1870000000000003</v>
      </c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68"/>
      <c r="AD308" s="19"/>
      <c r="AE308" s="184"/>
      <c r="AF308" s="183">
        <f t="shared" si="31"/>
        <v>4.1769864836600945E-2</v>
      </c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68"/>
      <c r="AQ308" s="168"/>
      <c r="AR308" s="182"/>
      <c r="AS308" s="183"/>
      <c r="AT308" s="183"/>
      <c r="AU308" s="183"/>
      <c r="AW308" s="51"/>
      <c r="AX308" s="51"/>
      <c r="AY308" s="51"/>
      <c r="AZ308" s="51"/>
    </row>
    <row r="309" spans="1:52" s="158" customFormat="1" ht="15" customHeight="1" x14ac:dyDescent="0.3">
      <c r="A309" s="19"/>
      <c r="B309" s="182"/>
      <c r="C309" s="183">
        <f t="shared" si="26"/>
        <v>29.800000000000153</v>
      </c>
      <c r="D309" s="202">
        <f>15+[1]!STEPLOAD(5)</f>
        <v>20</v>
      </c>
      <c r="E309" s="183">
        <f t="shared" si="27"/>
        <v>45.380603009720225</v>
      </c>
      <c r="F309" s="183">
        <f t="shared" si="28"/>
        <v>0.5</v>
      </c>
      <c r="G309" s="183">
        <f>5</f>
        <v>5</v>
      </c>
      <c r="H309" s="183">
        <f>60</f>
        <v>60</v>
      </c>
      <c r="I309" s="183">
        <f t="shared" si="29"/>
        <v>0.9</v>
      </c>
      <c r="J309" s="183">
        <f>1</f>
        <v>1</v>
      </c>
      <c r="K309" s="183">
        <f t="shared" si="30"/>
        <v>4.1870000000000003</v>
      </c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68"/>
      <c r="AD309" s="19"/>
      <c r="AE309" s="184"/>
      <c r="AF309" s="183">
        <f t="shared" si="31"/>
        <v>4.1352166188235451E-2</v>
      </c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68"/>
      <c r="AQ309" s="168"/>
      <c r="AR309" s="182"/>
      <c r="AS309" s="183"/>
      <c r="AT309" s="183"/>
      <c r="AU309" s="183"/>
      <c r="AW309" s="51"/>
      <c r="AX309" s="51"/>
      <c r="AY309" s="51"/>
      <c r="AZ309" s="51"/>
    </row>
    <row r="310" spans="1:52" s="158" customFormat="1" ht="15" customHeight="1" x14ac:dyDescent="0.3">
      <c r="A310" s="19"/>
      <c r="B310" s="182"/>
      <c r="C310" s="183">
        <f t="shared" si="26"/>
        <v>29.900000000000155</v>
      </c>
      <c r="D310" s="202">
        <f>15+[1]!STEPLOAD(5)</f>
        <v>20</v>
      </c>
      <c r="E310" s="183">
        <f t="shared" si="27"/>
        <v>45.384738226339046</v>
      </c>
      <c r="F310" s="183">
        <f t="shared" si="28"/>
        <v>0.5</v>
      </c>
      <c r="G310" s="183">
        <f>5</f>
        <v>5</v>
      </c>
      <c r="H310" s="183">
        <f>60</f>
        <v>60</v>
      </c>
      <c r="I310" s="183">
        <f t="shared" si="29"/>
        <v>0.9</v>
      </c>
      <c r="J310" s="183">
        <f>1</f>
        <v>1</v>
      </c>
      <c r="K310" s="183">
        <f t="shared" si="30"/>
        <v>4.1870000000000003</v>
      </c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68"/>
      <c r="AD310" s="19"/>
      <c r="AE310" s="184"/>
      <c r="AF310" s="183">
        <f t="shared" si="31"/>
        <v>4.0938644526353318E-2</v>
      </c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68"/>
      <c r="AQ310" s="168"/>
      <c r="AR310" s="182"/>
      <c r="AS310" s="183"/>
      <c r="AT310" s="183"/>
      <c r="AU310" s="183"/>
      <c r="AW310" s="51"/>
      <c r="AX310" s="51"/>
      <c r="AY310" s="51"/>
      <c r="AZ310" s="51"/>
    </row>
    <row r="311" spans="1:52" s="158" customFormat="1" ht="15" customHeight="1" x14ac:dyDescent="0.3">
      <c r="A311" s="19"/>
      <c r="B311" s="182"/>
      <c r="C311" s="183">
        <f t="shared" si="26"/>
        <v>30.000000000000156</v>
      </c>
      <c r="D311" s="202">
        <f>15+[1]!STEPLOAD(5)</f>
        <v>20</v>
      </c>
      <c r="E311" s="183">
        <f t="shared" si="27"/>
        <v>45.388832090791681</v>
      </c>
      <c r="F311" s="183">
        <f t="shared" si="28"/>
        <v>0.5</v>
      </c>
      <c r="G311" s="183">
        <f>5</f>
        <v>5</v>
      </c>
      <c r="H311" s="183">
        <f>60</f>
        <v>60</v>
      </c>
      <c r="I311" s="183">
        <f t="shared" si="29"/>
        <v>0.9</v>
      </c>
      <c r="J311" s="183">
        <f>1</f>
        <v>1</v>
      </c>
      <c r="K311" s="183">
        <f t="shared" si="30"/>
        <v>4.1870000000000003</v>
      </c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68"/>
      <c r="AD311" s="19"/>
      <c r="AE311" s="184"/>
      <c r="AF311" s="183">
        <f t="shared" si="31"/>
        <v>4.0529258081089647E-2</v>
      </c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68"/>
      <c r="AQ311" s="168"/>
      <c r="AR311" s="182"/>
      <c r="AS311" s="183"/>
      <c r="AT311" s="183"/>
      <c r="AU311" s="183"/>
      <c r="AW311" s="51"/>
      <c r="AX311" s="51"/>
      <c r="AY311" s="51"/>
      <c r="AZ311" s="51"/>
    </row>
    <row r="312" spans="1:52" s="158" customFormat="1" ht="15" customHeight="1" x14ac:dyDescent="0.3">
      <c r="A312" s="19"/>
      <c r="B312" s="182"/>
      <c r="C312" s="183">
        <f t="shared" si="26"/>
        <v>30.100000000000158</v>
      </c>
      <c r="D312" s="202">
        <f>15+[1]!STEPLOAD(5)</f>
        <v>20</v>
      </c>
      <c r="E312" s="183">
        <f t="shared" si="27"/>
        <v>45.392885016599791</v>
      </c>
      <c r="F312" s="183">
        <f t="shared" si="28"/>
        <v>0.5</v>
      </c>
      <c r="G312" s="183">
        <f>5</f>
        <v>5</v>
      </c>
      <c r="H312" s="183">
        <f>60</f>
        <v>60</v>
      </c>
      <c r="I312" s="183">
        <f t="shared" si="29"/>
        <v>0.9</v>
      </c>
      <c r="J312" s="183">
        <f>1</f>
        <v>1</v>
      </c>
      <c r="K312" s="183">
        <f t="shared" si="30"/>
        <v>4.1870000000000003</v>
      </c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68"/>
      <c r="AD312" s="19"/>
      <c r="AE312" s="184"/>
      <c r="AF312" s="183">
        <f t="shared" si="31"/>
        <v>4.0123965500278747E-2</v>
      </c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68"/>
      <c r="AQ312" s="168"/>
      <c r="AR312" s="182"/>
      <c r="AS312" s="183"/>
      <c r="AT312" s="183"/>
      <c r="AU312" s="183"/>
      <c r="AW312" s="51"/>
      <c r="AX312" s="51"/>
      <c r="AY312" s="51"/>
      <c r="AZ312" s="51"/>
    </row>
    <row r="313" spans="1:52" s="158" customFormat="1" ht="15" customHeight="1" x14ac:dyDescent="0.3">
      <c r="A313" s="19"/>
      <c r="B313" s="182"/>
      <c r="C313" s="183">
        <f t="shared" si="26"/>
        <v>30.200000000000159</v>
      </c>
      <c r="D313" s="202">
        <f>15+[1]!STEPLOAD(5)</f>
        <v>20</v>
      </c>
      <c r="E313" s="183">
        <f t="shared" si="27"/>
        <v>45.396897413149823</v>
      </c>
      <c r="F313" s="183">
        <f t="shared" si="28"/>
        <v>0.5</v>
      </c>
      <c r="G313" s="183">
        <f>5</f>
        <v>5</v>
      </c>
      <c r="H313" s="183">
        <f>60</f>
        <v>60</v>
      </c>
      <c r="I313" s="183">
        <f t="shared" si="29"/>
        <v>0.9</v>
      </c>
      <c r="J313" s="183">
        <f>1</f>
        <v>1</v>
      </c>
      <c r="K313" s="183">
        <f t="shared" si="30"/>
        <v>4.1870000000000003</v>
      </c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68"/>
      <c r="AD313" s="19"/>
      <c r="AE313" s="184"/>
      <c r="AF313" s="183">
        <f t="shared" si="31"/>
        <v>3.9722725845275697E-2</v>
      </c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68"/>
      <c r="AQ313" s="168"/>
      <c r="AR313" s="182"/>
      <c r="AS313" s="183"/>
      <c r="AT313" s="183"/>
      <c r="AU313" s="183"/>
      <c r="AW313" s="51"/>
      <c r="AX313" s="51"/>
      <c r="AY313" s="51"/>
      <c r="AZ313" s="51"/>
    </row>
    <row r="314" spans="1:52" s="158" customFormat="1" ht="15" customHeight="1" x14ac:dyDescent="0.3">
      <c r="A314" s="19"/>
      <c r="B314" s="182"/>
      <c r="C314" s="183">
        <f t="shared" si="26"/>
        <v>30.300000000000161</v>
      </c>
      <c r="D314" s="202">
        <f>15+[1]!STEPLOAD(5)</f>
        <v>20</v>
      </c>
      <c r="E314" s="183">
        <f t="shared" si="27"/>
        <v>45.400869685734349</v>
      </c>
      <c r="F314" s="183">
        <f t="shared" si="28"/>
        <v>0.5</v>
      </c>
      <c r="G314" s="183">
        <f>5</f>
        <v>5</v>
      </c>
      <c r="H314" s="183">
        <f>60</f>
        <v>60</v>
      </c>
      <c r="I314" s="183">
        <f t="shared" si="29"/>
        <v>0.9</v>
      </c>
      <c r="J314" s="183">
        <f>1</f>
        <v>1</v>
      </c>
      <c r="K314" s="183">
        <f t="shared" si="30"/>
        <v>4.1870000000000003</v>
      </c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68"/>
      <c r="AD314" s="19"/>
      <c r="AE314" s="184"/>
      <c r="AF314" s="183">
        <f t="shared" si="31"/>
        <v>3.9325498586822771E-2</v>
      </c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68"/>
      <c r="AQ314" s="168"/>
      <c r="AR314" s="182"/>
      <c r="AS314" s="183"/>
      <c r="AT314" s="183"/>
      <c r="AU314" s="183"/>
      <c r="AW314" s="51"/>
      <c r="AX314" s="51"/>
      <c r="AY314" s="51"/>
      <c r="AZ314" s="51"/>
    </row>
    <row r="315" spans="1:52" s="158" customFormat="1" ht="15" customHeight="1" x14ac:dyDescent="0.3">
      <c r="A315" s="19"/>
      <c r="B315" s="182"/>
      <c r="C315" s="183">
        <f t="shared" si="26"/>
        <v>30.400000000000162</v>
      </c>
      <c r="D315" s="202">
        <f>15+[1]!STEPLOAD(5)</f>
        <v>20</v>
      </c>
      <c r="E315" s="183">
        <f t="shared" si="27"/>
        <v>45.404802235593031</v>
      </c>
      <c r="F315" s="183">
        <f t="shared" si="28"/>
        <v>0.5</v>
      </c>
      <c r="G315" s="183">
        <f>5</f>
        <v>5</v>
      </c>
      <c r="H315" s="183">
        <f>60</f>
        <v>60</v>
      </c>
      <c r="I315" s="183">
        <f t="shared" si="29"/>
        <v>0.9</v>
      </c>
      <c r="J315" s="183">
        <f>1</f>
        <v>1</v>
      </c>
      <c r="K315" s="183">
        <f t="shared" si="30"/>
        <v>4.1870000000000003</v>
      </c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68"/>
      <c r="AD315" s="19"/>
      <c r="AE315" s="184"/>
      <c r="AF315" s="183">
        <f t="shared" si="31"/>
        <v>3.893224360095493E-2</v>
      </c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68"/>
      <c r="AQ315" s="168"/>
      <c r="AR315" s="182"/>
      <c r="AS315" s="183"/>
      <c r="AT315" s="183"/>
      <c r="AU315" s="183"/>
      <c r="AW315" s="51"/>
      <c r="AX315" s="51"/>
      <c r="AY315" s="51"/>
      <c r="AZ315" s="51"/>
    </row>
    <row r="316" spans="1:52" s="158" customFormat="1" ht="15" customHeight="1" x14ac:dyDescent="0.3">
      <c r="A316" s="19"/>
      <c r="B316" s="182"/>
      <c r="C316" s="183">
        <f t="shared" si="26"/>
        <v>30.500000000000163</v>
      </c>
      <c r="D316" s="202">
        <f>15+[1]!STEPLOAD(5)</f>
        <v>20</v>
      </c>
      <c r="E316" s="183">
        <f t="shared" si="27"/>
        <v>45.40869545995313</v>
      </c>
      <c r="F316" s="183">
        <f t="shared" si="28"/>
        <v>0.5</v>
      </c>
      <c r="G316" s="183">
        <f>5</f>
        <v>5</v>
      </c>
      <c r="H316" s="183">
        <f>60</f>
        <v>60</v>
      </c>
      <c r="I316" s="183">
        <f t="shared" si="29"/>
        <v>0.9</v>
      </c>
      <c r="J316" s="183">
        <f>1</f>
        <v>1</v>
      </c>
      <c r="K316" s="183">
        <f t="shared" si="30"/>
        <v>4.1870000000000003</v>
      </c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68"/>
      <c r="AD316" s="19"/>
      <c r="AE316" s="184"/>
      <c r="AF316" s="183">
        <f t="shared" si="31"/>
        <v>3.8542921164944843E-2</v>
      </c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68"/>
      <c r="AQ316" s="168"/>
      <c r="AR316" s="182"/>
      <c r="AS316" s="183"/>
      <c r="AT316" s="183"/>
      <c r="AU316" s="183"/>
      <c r="AW316" s="51"/>
      <c r="AX316" s="51"/>
      <c r="AY316" s="51"/>
      <c r="AZ316" s="51"/>
    </row>
    <row r="317" spans="1:52" s="158" customFormat="1" ht="15" customHeight="1" x14ac:dyDescent="0.3">
      <c r="A317" s="19"/>
      <c r="B317" s="182"/>
      <c r="C317" s="183">
        <f t="shared" si="26"/>
        <v>30.600000000000165</v>
      </c>
      <c r="D317" s="202">
        <f>15+[1]!STEPLOAD(5)</f>
        <v>20</v>
      </c>
      <c r="E317" s="183">
        <f t="shared" si="27"/>
        <v>45.412549752069623</v>
      </c>
      <c r="F317" s="183">
        <f t="shared" si="28"/>
        <v>0.5</v>
      </c>
      <c r="G317" s="183">
        <f>5</f>
        <v>5</v>
      </c>
      <c r="H317" s="183">
        <f>60</f>
        <v>60</v>
      </c>
      <c r="I317" s="183">
        <f t="shared" si="29"/>
        <v>0.9</v>
      </c>
      <c r="J317" s="183">
        <f>1</f>
        <v>1</v>
      </c>
      <c r="K317" s="183">
        <f t="shared" si="30"/>
        <v>4.1870000000000003</v>
      </c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68"/>
      <c r="AD317" s="19"/>
      <c r="AE317" s="184"/>
      <c r="AF317" s="183">
        <f t="shared" si="31"/>
        <v>3.815749195329543E-2</v>
      </c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68"/>
      <c r="AQ317" s="168"/>
      <c r="AR317" s="182"/>
      <c r="AS317" s="183"/>
      <c r="AT317" s="183"/>
      <c r="AU317" s="183"/>
      <c r="AW317" s="51"/>
      <c r="AX317" s="51"/>
      <c r="AY317" s="51"/>
      <c r="AZ317" s="51"/>
    </row>
    <row r="318" spans="1:52" s="158" customFormat="1" ht="15" customHeight="1" x14ac:dyDescent="0.3">
      <c r="A318" s="19"/>
      <c r="B318" s="182"/>
      <c r="C318" s="183">
        <f t="shared" si="26"/>
        <v>30.700000000000166</v>
      </c>
      <c r="D318" s="202">
        <f>15+[1]!STEPLOAD(5)</f>
        <v>20</v>
      </c>
      <c r="E318" s="183">
        <f t="shared" si="27"/>
        <v>45.416365501264956</v>
      </c>
      <c r="F318" s="183">
        <f t="shared" si="28"/>
        <v>0.5</v>
      </c>
      <c r="G318" s="183">
        <f>5</f>
        <v>5</v>
      </c>
      <c r="H318" s="183">
        <f>60</f>
        <v>60</v>
      </c>
      <c r="I318" s="183">
        <f t="shared" si="29"/>
        <v>0.9</v>
      </c>
      <c r="J318" s="183">
        <f>1</f>
        <v>1</v>
      </c>
      <c r="K318" s="183">
        <f t="shared" si="30"/>
        <v>4.1870000000000003</v>
      </c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68"/>
      <c r="AD318" s="19"/>
      <c r="AE318" s="184"/>
      <c r="AF318" s="183">
        <f t="shared" si="31"/>
        <v>3.7775917033762152E-2</v>
      </c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68"/>
      <c r="AQ318" s="168"/>
      <c r="AR318" s="182"/>
      <c r="AS318" s="183"/>
      <c r="AT318" s="183"/>
      <c r="AU318" s="183"/>
      <c r="AW318" s="51"/>
      <c r="AX318" s="51"/>
      <c r="AY318" s="51"/>
      <c r="AZ318" s="51"/>
    </row>
    <row r="319" spans="1:52" s="158" customFormat="1" ht="15" customHeight="1" x14ac:dyDescent="0.3">
      <c r="A319" s="19"/>
      <c r="B319" s="182"/>
      <c r="C319" s="183">
        <f t="shared" si="26"/>
        <v>30.800000000000168</v>
      </c>
      <c r="D319" s="202">
        <f>15+[1]!STEPLOAD(5)</f>
        <v>20</v>
      </c>
      <c r="E319" s="183">
        <f t="shared" si="27"/>
        <v>45.420143092968331</v>
      </c>
      <c r="F319" s="183">
        <f t="shared" si="28"/>
        <v>0.5</v>
      </c>
      <c r="G319" s="183">
        <f>5</f>
        <v>5</v>
      </c>
      <c r="H319" s="183">
        <f>60</f>
        <v>60</v>
      </c>
      <c r="I319" s="183">
        <f t="shared" si="29"/>
        <v>0.9</v>
      </c>
      <c r="J319" s="183">
        <f>1</f>
        <v>1</v>
      </c>
      <c r="K319" s="183">
        <f t="shared" si="30"/>
        <v>4.1870000000000003</v>
      </c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68"/>
      <c r="AD319" s="19"/>
      <c r="AE319" s="184"/>
      <c r="AF319" s="183">
        <f t="shared" si="31"/>
        <v>3.7398157863424597E-2</v>
      </c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68"/>
      <c r="AQ319" s="168"/>
      <c r="AR319" s="182"/>
      <c r="AS319" s="183"/>
      <c r="AT319" s="183"/>
      <c r="AU319" s="183"/>
      <c r="AW319" s="51"/>
      <c r="AX319" s="51"/>
      <c r="AY319" s="51"/>
      <c r="AZ319" s="51"/>
    </row>
    <row r="320" spans="1:52" s="158" customFormat="1" ht="15" customHeight="1" x14ac:dyDescent="0.3">
      <c r="A320" s="19"/>
      <c r="B320" s="182"/>
      <c r="C320" s="183">
        <f t="shared" si="26"/>
        <v>30.900000000000169</v>
      </c>
      <c r="D320" s="202">
        <f>15+[1]!STEPLOAD(5)</f>
        <v>20</v>
      </c>
      <c r="E320" s="183">
        <f t="shared" si="27"/>
        <v>45.42388290875467</v>
      </c>
      <c r="F320" s="183">
        <f t="shared" si="28"/>
        <v>0.5</v>
      </c>
      <c r="G320" s="183">
        <f>5</f>
        <v>5</v>
      </c>
      <c r="H320" s="183">
        <f>60</f>
        <v>60</v>
      </c>
      <c r="I320" s="183">
        <f t="shared" si="29"/>
        <v>0.9</v>
      </c>
      <c r="J320" s="183">
        <f>1</f>
        <v>1</v>
      </c>
      <c r="K320" s="183">
        <f t="shared" si="30"/>
        <v>4.1870000000000003</v>
      </c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68"/>
      <c r="AD320" s="19"/>
      <c r="AE320" s="184"/>
      <c r="AF320" s="183">
        <f t="shared" si="31"/>
        <v>3.7024176284790933E-2</v>
      </c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68"/>
      <c r="AQ320" s="168"/>
      <c r="AR320" s="182"/>
      <c r="AS320" s="183"/>
      <c r="AT320" s="183"/>
      <c r="AU320" s="183"/>
      <c r="AW320" s="51"/>
      <c r="AX320" s="51"/>
      <c r="AY320" s="51"/>
      <c r="AZ320" s="51"/>
    </row>
    <row r="321" spans="1:52" s="158" customFormat="1" ht="15" customHeight="1" x14ac:dyDescent="0.3">
      <c r="A321" s="19"/>
      <c r="B321" s="182"/>
      <c r="C321" s="183">
        <f t="shared" si="26"/>
        <v>31.000000000000171</v>
      </c>
      <c r="D321" s="202">
        <f>15+[1]!STEPLOAD(5)</f>
        <v>20</v>
      </c>
      <c r="E321" s="183">
        <f t="shared" si="27"/>
        <v>45.427585326383152</v>
      </c>
      <c r="F321" s="183">
        <f t="shared" si="28"/>
        <v>0.5</v>
      </c>
      <c r="G321" s="183">
        <f>5</f>
        <v>5</v>
      </c>
      <c r="H321" s="183">
        <f>60</f>
        <v>60</v>
      </c>
      <c r="I321" s="183">
        <f t="shared" si="29"/>
        <v>0.9</v>
      </c>
      <c r="J321" s="183">
        <f>1</f>
        <v>1</v>
      </c>
      <c r="K321" s="183">
        <f t="shared" si="30"/>
        <v>4.1870000000000003</v>
      </c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68"/>
      <c r="AD321" s="19"/>
      <c r="AE321" s="184"/>
      <c r="AF321" s="183">
        <f t="shared" si="31"/>
        <v>3.6653934521942766E-2</v>
      </c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68"/>
      <c r="AQ321" s="168"/>
      <c r="AR321" s="182"/>
      <c r="AS321" s="183"/>
      <c r="AT321" s="183"/>
      <c r="AU321" s="183"/>
      <c r="AW321" s="51"/>
      <c r="AX321" s="51"/>
      <c r="AY321" s="51"/>
      <c r="AZ321" s="51"/>
    </row>
    <row r="322" spans="1:52" s="158" customFormat="1" ht="15" customHeight="1" x14ac:dyDescent="0.3">
      <c r="A322" s="19"/>
      <c r="B322" s="182"/>
      <c r="C322" s="183">
        <f t="shared" si="26"/>
        <v>31.100000000000172</v>
      </c>
      <c r="D322" s="202">
        <f>15+[1]!STEPLOAD(5)</f>
        <v>20</v>
      </c>
      <c r="E322" s="183">
        <f t="shared" si="27"/>
        <v>45.431250719835347</v>
      </c>
      <c r="F322" s="183">
        <f t="shared" si="28"/>
        <v>0.5</v>
      </c>
      <c r="G322" s="183">
        <f>5</f>
        <v>5</v>
      </c>
      <c r="H322" s="183">
        <f>60</f>
        <v>60</v>
      </c>
      <c r="I322" s="183">
        <f t="shared" si="29"/>
        <v>0.9</v>
      </c>
      <c r="J322" s="183">
        <f>1</f>
        <v>1</v>
      </c>
      <c r="K322" s="183">
        <f t="shared" si="30"/>
        <v>4.1870000000000003</v>
      </c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68"/>
      <c r="AD322" s="19"/>
      <c r="AE322" s="184"/>
      <c r="AF322" s="183">
        <f t="shared" si="31"/>
        <v>3.6287395176723081E-2</v>
      </c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68"/>
      <c r="AQ322" s="168"/>
      <c r="AR322" s="182"/>
      <c r="AS322" s="183"/>
      <c r="AT322" s="183"/>
      <c r="AU322" s="183"/>
      <c r="AW322" s="51"/>
      <c r="AX322" s="51"/>
      <c r="AY322" s="51"/>
      <c r="AZ322" s="51"/>
    </row>
    <row r="323" spans="1:52" s="158" customFormat="1" ht="15" customHeight="1" x14ac:dyDescent="0.3">
      <c r="A323" s="19"/>
      <c r="B323" s="182"/>
      <c r="C323" s="183">
        <f t="shared" si="26"/>
        <v>31.200000000000173</v>
      </c>
      <c r="D323" s="202">
        <f>15+[1]!STEPLOAD(5)</f>
        <v>20</v>
      </c>
      <c r="E323" s="183">
        <f t="shared" si="27"/>
        <v>45.43487945935302</v>
      </c>
      <c r="F323" s="183">
        <f t="shared" si="28"/>
        <v>0.5</v>
      </c>
      <c r="G323" s="183">
        <f>5</f>
        <v>5</v>
      </c>
      <c r="H323" s="183">
        <f>60</f>
        <v>60</v>
      </c>
      <c r="I323" s="183">
        <f t="shared" si="29"/>
        <v>0.9</v>
      </c>
      <c r="J323" s="183">
        <f>1</f>
        <v>1</v>
      </c>
      <c r="K323" s="183">
        <f t="shared" si="30"/>
        <v>4.1870000000000003</v>
      </c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68"/>
      <c r="AD323" s="19"/>
      <c r="AE323" s="184"/>
      <c r="AF323" s="183">
        <f t="shared" si="31"/>
        <v>3.5924521224955708E-2</v>
      </c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68"/>
      <c r="AQ323" s="168"/>
      <c r="AR323" s="182"/>
      <c r="AS323" s="183"/>
      <c r="AT323" s="183"/>
      <c r="AU323" s="183"/>
      <c r="AW323" s="51"/>
      <c r="AX323" s="51"/>
      <c r="AY323" s="51"/>
      <c r="AZ323" s="51"/>
    </row>
    <row r="324" spans="1:52" s="158" customFormat="1" ht="15" customHeight="1" x14ac:dyDescent="0.3">
      <c r="A324" s="19"/>
      <c r="B324" s="182"/>
      <c r="C324" s="183">
        <f t="shared" si="26"/>
        <v>31.300000000000175</v>
      </c>
      <c r="D324" s="202">
        <f>15+[1]!STEPLOAD(5)</f>
        <v>20</v>
      </c>
      <c r="E324" s="183">
        <f t="shared" si="27"/>
        <v>45.438471911475517</v>
      </c>
      <c r="F324" s="183">
        <f t="shared" si="28"/>
        <v>0.5</v>
      </c>
      <c r="G324" s="183">
        <f>5</f>
        <v>5</v>
      </c>
      <c r="H324" s="183">
        <f>60</f>
        <v>60</v>
      </c>
      <c r="I324" s="183">
        <f t="shared" si="29"/>
        <v>0.9</v>
      </c>
      <c r="J324" s="183">
        <f>1</f>
        <v>1</v>
      </c>
      <c r="K324" s="183">
        <f t="shared" si="30"/>
        <v>4.1870000000000003</v>
      </c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68"/>
      <c r="AD324" s="19"/>
      <c r="AE324" s="184"/>
      <c r="AF324" s="183">
        <f t="shared" si="31"/>
        <v>3.5565276012706093E-2</v>
      </c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68"/>
      <c r="AQ324" s="168"/>
      <c r="AR324" s="182"/>
      <c r="AS324" s="183"/>
      <c r="AT324" s="183"/>
      <c r="AU324" s="183"/>
      <c r="AW324" s="51"/>
      <c r="AX324" s="51"/>
      <c r="AY324" s="51"/>
      <c r="AZ324" s="51"/>
    </row>
    <row r="325" spans="1:52" s="158" customFormat="1" ht="15" customHeight="1" x14ac:dyDescent="0.3">
      <c r="A325" s="19"/>
      <c r="B325" s="182"/>
      <c r="C325" s="183">
        <f t="shared" si="26"/>
        <v>31.400000000000176</v>
      </c>
      <c r="D325" s="202">
        <f>15+[1]!STEPLOAD(5)</f>
        <v>20</v>
      </c>
      <c r="E325" s="183">
        <f t="shared" si="27"/>
        <v>45.442028439076786</v>
      </c>
      <c r="F325" s="183">
        <f t="shared" si="28"/>
        <v>0.5</v>
      </c>
      <c r="G325" s="183">
        <f>5</f>
        <v>5</v>
      </c>
      <c r="H325" s="183">
        <f>60</f>
        <v>60</v>
      </c>
      <c r="I325" s="183">
        <f t="shared" si="29"/>
        <v>0.9</v>
      </c>
      <c r="J325" s="183">
        <f>1</f>
        <v>1</v>
      </c>
      <c r="K325" s="183">
        <f t="shared" si="30"/>
        <v>4.1870000000000003</v>
      </c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68"/>
      <c r="AD325" s="19"/>
      <c r="AE325" s="184"/>
      <c r="AF325" s="183">
        <f t="shared" si="31"/>
        <v>3.520962325257937E-2</v>
      </c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68"/>
      <c r="AQ325" s="168"/>
      <c r="AR325" s="182"/>
      <c r="AS325" s="183"/>
      <c r="AT325" s="183"/>
      <c r="AU325" s="183"/>
      <c r="AW325" s="51"/>
      <c r="AX325" s="51"/>
      <c r="AY325" s="51"/>
      <c r="AZ325" s="51"/>
    </row>
    <row r="326" spans="1:52" s="158" customFormat="1" ht="15" customHeight="1" x14ac:dyDescent="0.3">
      <c r="A326" s="19"/>
      <c r="B326" s="182"/>
      <c r="C326" s="183">
        <f t="shared" si="26"/>
        <v>31.500000000000178</v>
      </c>
      <c r="D326" s="202">
        <f>15+[1]!STEPLOAD(5)</f>
        <v>20</v>
      </c>
      <c r="E326" s="183">
        <f t="shared" si="27"/>
        <v>45.445549401402047</v>
      </c>
      <c r="F326" s="183">
        <f t="shared" si="28"/>
        <v>0.5</v>
      </c>
      <c r="G326" s="183">
        <f>5</f>
        <v>5</v>
      </c>
      <c r="H326" s="183">
        <f>60</f>
        <v>60</v>
      </c>
      <c r="I326" s="183">
        <f t="shared" si="29"/>
        <v>0.9</v>
      </c>
      <c r="J326" s="183">
        <f>1</f>
        <v>1</v>
      </c>
      <c r="K326" s="183">
        <f t="shared" si="30"/>
        <v>4.1870000000000003</v>
      </c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68"/>
      <c r="AD326" s="19"/>
      <c r="AE326" s="184"/>
      <c r="AF326" s="183">
        <f t="shared" si="31"/>
        <v>3.485752702005307E-2</v>
      </c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68"/>
      <c r="AQ326" s="168"/>
      <c r="AR326" s="182"/>
      <c r="AS326" s="183"/>
      <c r="AT326" s="183"/>
      <c r="AU326" s="183"/>
      <c r="AW326" s="51"/>
      <c r="AX326" s="51"/>
      <c r="AY326" s="51"/>
      <c r="AZ326" s="51"/>
    </row>
    <row r="327" spans="1:52" s="158" customFormat="1" ht="15" customHeight="1" x14ac:dyDescent="0.3">
      <c r="A327" s="19"/>
      <c r="B327" s="182"/>
      <c r="C327" s="183">
        <f t="shared" si="26"/>
        <v>31.600000000000179</v>
      </c>
      <c r="D327" s="202">
        <f>15+[1]!STEPLOAD(5)</f>
        <v>20</v>
      </c>
      <c r="E327" s="183">
        <f t="shared" si="27"/>
        <v>45.449035154104052</v>
      </c>
      <c r="F327" s="183">
        <f t="shared" si="28"/>
        <v>0.5</v>
      </c>
      <c r="G327" s="183">
        <f>5</f>
        <v>5</v>
      </c>
      <c r="H327" s="183">
        <f>60</f>
        <v>60</v>
      </c>
      <c r="I327" s="183">
        <f t="shared" si="29"/>
        <v>0.9</v>
      </c>
      <c r="J327" s="183">
        <f>1</f>
        <v>1</v>
      </c>
      <c r="K327" s="183">
        <f t="shared" si="30"/>
        <v>4.1870000000000003</v>
      </c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68"/>
      <c r="AD327" s="19"/>
      <c r="AE327" s="184"/>
      <c r="AF327" s="183">
        <f t="shared" si="31"/>
        <v>3.4508951749852468E-2</v>
      </c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68"/>
      <c r="AQ327" s="168"/>
      <c r="AR327" s="182"/>
      <c r="AS327" s="183"/>
      <c r="AT327" s="183"/>
      <c r="AU327" s="183"/>
      <c r="AW327" s="51"/>
      <c r="AX327" s="51"/>
      <c r="AY327" s="51"/>
      <c r="AZ327" s="51"/>
    </row>
    <row r="328" spans="1:52" s="158" customFormat="1" ht="15" customHeight="1" x14ac:dyDescent="0.3">
      <c r="A328" s="19"/>
      <c r="B328" s="182"/>
      <c r="C328" s="183">
        <f t="shared" si="26"/>
        <v>31.70000000000018</v>
      </c>
      <c r="D328" s="202">
        <f>15+[1]!STEPLOAD(5)</f>
        <v>20</v>
      </c>
      <c r="E328" s="183">
        <f t="shared" si="27"/>
        <v>45.452486049279038</v>
      </c>
      <c r="F328" s="183">
        <f t="shared" si="28"/>
        <v>0.5</v>
      </c>
      <c r="G328" s="183">
        <f>5</f>
        <v>5</v>
      </c>
      <c r="H328" s="183">
        <f>60</f>
        <v>60</v>
      </c>
      <c r="I328" s="183">
        <f t="shared" si="29"/>
        <v>0.9</v>
      </c>
      <c r="J328" s="183">
        <f>1</f>
        <v>1</v>
      </c>
      <c r="K328" s="183">
        <f t="shared" si="30"/>
        <v>4.1870000000000003</v>
      </c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68"/>
      <c r="AD328" s="19"/>
      <c r="AE328" s="184"/>
      <c r="AF328" s="183">
        <f t="shared" si="31"/>
        <v>3.4163862232353903E-2</v>
      </c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68"/>
      <c r="AQ328" s="168"/>
      <c r="AR328" s="182"/>
      <c r="AS328" s="183"/>
      <c r="AT328" s="183"/>
      <c r="AU328" s="183"/>
      <c r="AW328" s="51"/>
      <c r="AX328" s="51"/>
      <c r="AY328" s="51"/>
      <c r="AZ328" s="51"/>
    </row>
    <row r="329" spans="1:52" s="158" customFormat="1" ht="15" customHeight="1" x14ac:dyDescent="0.3">
      <c r="A329" s="19"/>
      <c r="B329" s="182"/>
      <c r="C329" s="183">
        <f t="shared" si="26"/>
        <v>31.800000000000182</v>
      </c>
      <c r="D329" s="202">
        <f>15+[1]!STEPLOAD(5)</f>
        <v>20</v>
      </c>
      <c r="E329" s="183">
        <f t="shared" si="27"/>
        <v>45.455902435502274</v>
      </c>
      <c r="F329" s="183">
        <f t="shared" si="28"/>
        <v>0.5</v>
      </c>
      <c r="G329" s="183">
        <f>5</f>
        <v>5</v>
      </c>
      <c r="H329" s="183">
        <f>60</f>
        <v>60</v>
      </c>
      <c r="I329" s="183">
        <f t="shared" si="29"/>
        <v>0.9</v>
      </c>
      <c r="J329" s="183">
        <f>1</f>
        <v>1</v>
      </c>
      <c r="K329" s="183">
        <f t="shared" si="30"/>
        <v>4.1870000000000003</v>
      </c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68"/>
      <c r="AD329" s="19"/>
      <c r="AE329" s="184"/>
      <c r="AF329" s="183">
        <f t="shared" si="31"/>
        <v>3.3822223610030289E-2</v>
      </c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68"/>
      <c r="AQ329" s="168"/>
      <c r="AR329" s="182"/>
      <c r="AS329" s="183"/>
      <c r="AT329" s="183"/>
      <c r="AU329" s="183"/>
      <c r="AW329" s="51"/>
      <c r="AX329" s="51"/>
      <c r="AY329" s="51"/>
      <c r="AZ329" s="51"/>
    </row>
    <row r="330" spans="1:52" s="158" customFormat="1" ht="15" customHeight="1" x14ac:dyDescent="0.3">
      <c r="A330" s="19"/>
      <c r="B330" s="182"/>
      <c r="C330" s="183">
        <f t="shared" si="26"/>
        <v>31.900000000000183</v>
      </c>
      <c r="D330" s="202">
        <f>15+[1]!STEPLOAD(5)</f>
        <v>20</v>
      </c>
      <c r="E330" s="183">
        <f t="shared" si="27"/>
        <v>45.459284657863279</v>
      </c>
      <c r="F330" s="183">
        <f t="shared" si="28"/>
        <v>0.5</v>
      </c>
      <c r="G330" s="183">
        <f>5</f>
        <v>5</v>
      </c>
      <c r="H330" s="183">
        <f>60</f>
        <v>60</v>
      </c>
      <c r="I330" s="183">
        <f t="shared" si="29"/>
        <v>0.9</v>
      </c>
      <c r="J330" s="183">
        <f>1</f>
        <v>1</v>
      </c>
      <c r="K330" s="183">
        <f t="shared" si="30"/>
        <v>4.1870000000000003</v>
      </c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68"/>
      <c r="AD330" s="19"/>
      <c r="AE330" s="184"/>
      <c r="AF330" s="183">
        <f t="shared" si="31"/>
        <v>3.3484001373929928E-2</v>
      </c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68"/>
      <c r="AQ330" s="168"/>
      <c r="AR330" s="182"/>
      <c r="AS330" s="183"/>
      <c r="AT330" s="183"/>
      <c r="AU330" s="183"/>
      <c r="AW330" s="51"/>
      <c r="AX330" s="51"/>
      <c r="AY330" s="51"/>
      <c r="AZ330" s="51"/>
    </row>
    <row r="331" spans="1:52" s="158" customFormat="1" ht="15" customHeight="1" x14ac:dyDescent="0.3">
      <c r="A331" s="19"/>
      <c r="B331" s="182"/>
      <c r="C331" s="183">
        <f t="shared" si="26"/>
        <v>32.000000000000185</v>
      </c>
      <c r="D331" s="202">
        <f>15+[1]!STEPLOAD(5)</f>
        <v>20</v>
      </c>
      <c r="E331" s="183">
        <f t="shared" si="27"/>
        <v>45.462633058000669</v>
      </c>
      <c r="F331" s="183">
        <f t="shared" si="28"/>
        <v>0.5</v>
      </c>
      <c r="G331" s="183">
        <f>5</f>
        <v>5</v>
      </c>
      <c r="H331" s="183">
        <f>60</f>
        <v>60</v>
      </c>
      <c r="I331" s="183">
        <f t="shared" si="29"/>
        <v>0.9</v>
      </c>
      <c r="J331" s="183">
        <f>1</f>
        <v>1</v>
      </c>
      <c r="K331" s="183">
        <f t="shared" si="30"/>
        <v>4.1870000000000003</v>
      </c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68"/>
      <c r="AD331" s="19"/>
      <c r="AE331" s="184"/>
      <c r="AF331" s="183">
        <f t="shared" si="31"/>
        <v>3.314916136019086E-2</v>
      </c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68"/>
      <c r="AQ331" s="168"/>
      <c r="AR331" s="182"/>
      <c r="AS331" s="183"/>
      <c r="AT331" s="183"/>
      <c r="AU331" s="183"/>
      <c r="AW331" s="51"/>
      <c r="AX331" s="51"/>
      <c r="AY331" s="51"/>
      <c r="AZ331" s="51"/>
    </row>
    <row r="332" spans="1:52" s="158" customFormat="1" ht="15" customHeight="1" x14ac:dyDescent="0.3">
      <c r="A332" s="19"/>
      <c r="B332" s="182"/>
      <c r="C332" s="183">
        <f t="shared" ref="C332:C395" si="32">C331+IntegrationStep</f>
        <v>32.100000000000186</v>
      </c>
      <c r="D332" s="202">
        <f>15+[1]!STEPLOAD(5)</f>
        <v>20</v>
      </c>
      <c r="E332" s="183">
        <f t="shared" si="27"/>
        <v>45.465947974136689</v>
      </c>
      <c r="F332" s="183">
        <f t="shared" si="28"/>
        <v>0.5</v>
      </c>
      <c r="G332" s="183">
        <f>5</f>
        <v>5</v>
      </c>
      <c r="H332" s="183">
        <f>60</f>
        <v>60</v>
      </c>
      <c r="I332" s="183">
        <f t="shared" si="29"/>
        <v>0.9</v>
      </c>
      <c r="J332" s="183">
        <f>1</f>
        <v>1</v>
      </c>
      <c r="K332" s="183">
        <f t="shared" si="30"/>
        <v>4.1870000000000003</v>
      </c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68"/>
      <c r="AD332" s="19"/>
      <c r="AE332" s="184"/>
      <c r="AF332" s="183">
        <f t="shared" si="31"/>
        <v>3.2817669746588951E-2</v>
      </c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68"/>
      <c r="AQ332" s="168"/>
      <c r="AR332" s="182"/>
      <c r="AS332" s="183"/>
      <c r="AT332" s="183"/>
      <c r="AU332" s="183"/>
      <c r="AW332" s="51"/>
      <c r="AX332" s="51"/>
      <c r="AY332" s="51"/>
      <c r="AZ332" s="51"/>
    </row>
    <row r="333" spans="1:52" s="158" customFormat="1" ht="15" customHeight="1" x14ac:dyDescent="0.3">
      <c r="A333" s="19"/>
      <c r="B333" s="182"/>
      <c r="C333" s="183">
        <f t="shared" si="32"/>
        <v>32.200000000000188</v>
      </c>
      <c r="D333" s="202">
        <f>15+[1]!STEPLOAD(5)</f>
        <v>20</v>
      </c>
      <c r="E333" s="183">
        <f t="shared" ref="E333:E396" si="33">E332+(C333-C332)*AF332</f>
        <v>45.469229741111349</v>
      </c>
      <c r="F333" s="183">
        <f t="shared" ref="F333:F396" si="34">0.5</f>
        <v>0.5</v>
      </c>
      <c r="G333" s="183">
        <f>5</f>
        <v>5</v>
      </c>
      <c r="H333" s="183">
        <f>60</f>
        <v>60</v>
      </c>
      <c r="I333" s="183">
        <f t="shared" ref="I333:I396" si="35">0.9</f>
        <v>0.9</v>
      </c>
      <c r="J333" s="183">
        <f>1</f>
        <v>1</v>
      </c>
      <c r="K333" s="183">
        <f t="shared" ref="K333:K396" si="36">4.187</f>
        <v>4.1870000000000003</v>
      </c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68"/>
      <c r="AD333" s="19"/>
      <c r="AE333" s="184"/>
      <c r="AF333" s="183">
        <f t="shared" ref="AF333:AF396" si="37">F333/G333*(D333-E333)+H333*I333/G333/J333/K333</f>
        <v>3.2489493049122853E-2</v>
      </c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68"/>
      <c r="AQ333" s="168"/>
      <c r="AR333" s="182"/>
      <c r="AS333" s="183"/>
      <c r="AT333" s="183"/>
      <c r="AU333" s="183"/>
      <c r="AW333" s="51"/>
      <c r="AX333" s="51"/>
      <c r="AY333" s="51"/>
      <c r="AZ333" s="51"/>
    </row>
    <row r="334" spans="1:52" s="158" customFormat="1" ht="15" customHeight="1" x14ac:dyDescent="0.3">
      <c r="A334" s="19"/>
      <c r="B334" s="182"/>
      <c r="C334" s="183">
        <f t="shared" si="32"/>
        <v>32.300000000000189</v>
      </c>
      <c r="D334" s="202">
        <f>15+[1]!STEPLOAD(5)</f>
        <v>20</v>
      </c>
      <c r="E334" s="183">
        <f t="shared" si="33"/>
        <v>45.47247869041626</v>
      </c>
      <c r="F334" s="183">
        <f t="shared" si="34"/>
        <v>0.5</v>
      </c>
      <c r="G334" s="183">
        <f>5</f>
        <v>5</v>
      </c>
      <c r="H334" s="183">
        <f>60</f>
        <v>60</v>
      </c>
      <c r="I334" s="183">
        <f t="shared" si="35"/>
        <v>0.9</v>
      </c>
      <c r="J334" s="183">
        <f>1</f>
        <v>1</v>
      </c>
      <c r="K334" s="183">
        <f t="shared" si="36"/>
        <v>4.1870000000000003</v>
      </c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68"/>
      <c r="AD334" s="19"/>
      <c r="AE334" s="184"/>
      <c r="AF334" s="183">
        <f t="shared" si="37"/>
        <v>3.2164598118631815E-2</v>
      </c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68"/>
      <c r="AQ334" s="168"/>
      <c r="AR334" s="182"/>
      <c r="AS334" s="183"/>
      <c r="AT334" s="183"/>
      <c r="AU334" s="183"/>
      <c r="AW334" s="51"/>
      <c r="AX334" s="51"/>
      <c r="AY334" s="51"/>
      <c r="AZ334" s="51"/>
    </row>
    <row r="335" spans="1:52" s="158" customFormat="1" ht="15" customHeight="1" x14ac:dyDescent="0.3">
      <c r="A335" s="19"/>
      <c r="B335" s="182"/>
      <c r="C335" s="183">
        <f t="shared" si="32"/>
        <v>32.40000000000019</v>
      </c>
      <c r="D335" s="202">
        <f>15+[1]!STEPLOAD(5)</f>
        <v>20</v>
      </c>
      <c r="E335" s="183">
        <f t="shared" si="33"/>
        <v>45.47569515022812</v>
      </c>
      <c r="F335" s="183">
        <f t="shared" si="34"/>
        <v>0.5</v>
      </c>
      <c r="G335" s="183">
        <f>5</f>
        <v>5</v>
      </c>
      <c r="H335" s="183">
        <f>60</f>
        <v>60</v>
      </c>
      <c r="I335" s="183">
        <f t="shared" si="35"/>
        <v>0.9</v>
      </c>
      <c r="J335" s="183">
        <f>1</f>
        <v>1</v>
      </c>
      <c r="K335" s="183">
        <f t="shared" si="36"/>
        <v>4.1870000000000003</v>
      </c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68"/>
      <c r="AD335" s="19"/>
      <c r="AE335" s="184"/>
      <c r="AF335" s="183">
        <f t="shared" si="37"/>
        <v>3.1842952137445923E-2</v>
      </c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68"/>
      <c r="AQ335" s="168"/>
      <c r="AR335" s="182"/>
      <c r="AS335" s="183"/>
      <c r="AT335" s="183"/>
      <c r="AU335" s="183"/>
      <c r="AW335" s="51"/>
      <c r="AX335" s="51"/>
      <c r="AY335" s="51"/>
      <c r="AZ335" s="51"/>
    </row>
    <row r="336" spans="1:52" s="158" customFormat="1" ht="15" customHeight="1" x14ac:dyDescent="0.3">
      <c r="A336" s="19"/>
      <c r="B336" s="182"/>
      <c r="C336" s="183">
        <f t="shared" si="32"/>
        <v>32.500000000000192</v>
      </c>
      <c r="D336" s="202">
        <f>15+[1]!STEPLOAD(5)</f>
        <v>20</v>
      </c>
      <c r="E336" s="183">
        <f t="shared" si="33"/>
        <v>45.478879445441862</v>
      </c>
      <c r="F336" s="183">
        <f t="shared" si="34"/>
        <v>0.5</v>
      </c>
      <c r="G336" s="183">
        <f>5</f>
        <v>5</v>
      </c>
      <c r="H336" s="183">
        <f>60</f>
        <v>60</v>
      </c>
      <c r="I336" s="183">
        <f t="shared" si="35"/>
        <v>0.9</v>
      </c>
      <c r="J336" s="183">
        <f>1</f>
        <v>1</v>
      </c>
      <c r="K336" s="183">
        <f t="shared" si="36"/>
        <v>4.1870000000000003</v>
      </c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68"/>
      <c r="AD336" s="19"/>
      <c r="AE336" s="184"/>
      <c r="AF336" s="183">
        <f t="shared" si="37"/>
        <v>3.1524522616071859E-2</v>
      </c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68"/>
      <c r="AQ336" s="168"/>
      <c r="AR336" s="182"/>
      <c r="AS336" s="183"/>
      <c r="AT336" s="183"/>
      <c r="AU336" s="183"/>
      <c r="AW336" s="51"/>
      <c r="AX336" s="51"/>
      <c r="AY336" s="51"/>
      <c r="AZ336" s="51"/>
    </row>
    <row r="337" spans="1:52" s="158" customFormat="1" ht="15" customHeight="1" x14ac:dyDescent="0.3">
      <c r="A337" s="19"/>
      <c r="B337" s="182"/>
      <c r="C337" s="183">
        <f t="shared" si="32"/>
        <v>32.600000000000193</v>
      </c>
      <c r="D337" s="202">
        <f>15+[1]!STEPLOAD(5)</f>
        <v>20</v>
      </c>
      <c r="E337" s="183">
        <f t="shared" si="33"/>
        <v>45.482031897703472</v>
      </c>
      <c r="F337" s="183">
        <f t="shared" si="34"/>
        <v>0.5</v>
      </c>
      <c r="G337" s="183">
        <f>5</f>
        <v>5</v>
      </c>
      <c r="H337" s="183">
        <f>60</f>
        <v>60</v>
      </c>
      <c r="I337" s="183">
        <f t="shared" si="35"/>
        <v>0.9</v>
      </c>
      <c r="J337" s="183">
        <f>1</f>
        <v>1</v>
      </c>
      <c r="K337" s="183">
        <f t="shared" si="36"/>
        <v>4.1870000000000003</v>
      </c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68"/>
      <c r="AD337" s="19"/>
      <c r="AE337" s="184"/>
      <c r="AF337" s="183">
        <f t="shared" si="37"/>
        <v>3.1209277389910639E-2</v>
      </c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68"/>
      <c r="AQ337" s="168"/>
      <c r="AR337" s="182"/>
      <c r="AS337" s="183"/>
      <c r="AT337" s="183"/>
      <c r="AU337" s="183"/>
      <c r="AW337" s="51"/>
      <c r="AX337" s="51"/>
      <c r="AY337" s="51"/>
      <c r="AZ337" s="51"/>
    </row>
    <row r="338" spans="1:52" s="158" customFormat="1" ht="15" customHeight="1" x14ac:dyDescent="0.3">
      <c r="A338" s="19"/>
      <c r="B338" s="182"/>
      <c r="C338" s="183">
        <f t="shared" si="32"/>
        <v>32.700000000000195</v>
      </c>
      <c r="D338" s="202">
        <f>15+[1]!STEPLOAD(5)</f>
        <v>20</v>
      </c>
      <c r="E338" s="183">
        <f t="shared" si="33"/>
        <v>45.485152825442462</v>
      </c>
      <c r="F338" s="183">
        <f t="shared" si="34"/>
        <v>0.5</v>
      </c>
      <c r="G338" s="183">
        <f>5</f>
        <v>5</v>
      </c>
      <c r="H338" s="183">
        <f>60</f>
        <v>60</v>
      </c>
      <c r="I338" s="183">
        <f t="shared" si="35"/>
        <v>0.9</v>
      </c>
      <c r="J338" s="183">
        <f>1</f>
        <v>1</v>
      </c>
      <c r="K338" s="183">
        <f t="shared" si="36"/>
        <v>4.1870000000000003</v>
      </c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68"/>
      <c r="AD338" s="19"/>
      <c r="AE338" s="184"/>
      <c r="AF338" s="183">
        <f t="shared" si="37"/>
        <v>3.0897184616011764E-2</v>
      </c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68"/>
      <c r="AQ338" s="168"/>
      <c r="AR338" s="182"/>
      <c r="AS338" s="183"/>
      <c r="AT338" s="183"/>
      <c r="AU338" s="183"/>
      <c r="AW338" s="51"/>
      <c r="AX338" s="51"/>
      <c r="AY338" s="51"/>
      <c r="AZ338" s="51"/>
    </row>
    <row r="339" spans="1:52" s="158" customFormat="1" ht="15" customHeight="1" x14ac:dyDescent="0.3">
      <c r="A339" s="19"/>
      <c r="B339" s="182"/>
      <c r="C339" s="183">
        <f t="shared" si="32"/>
        <v>32.800000000000196</v>
      </c>
      <c r="D339" s="202">
        <f>15+[1]!STEPLOAD(5)</f>
        <v>20</v>
      </c>
      <c r="E339" s="183">
        <f t="shared" si="33"/>
        <v>45.488242543904065</v>
      </c>
      <c r="F339" s="183">
        <f t="shared" si="34"/>
        <v>0.5</v>
      </c>
      <c r="G339" s="183">
        <f>5</f>
        <v>5</v>
      </c>
      <c r="H339" s="183">
        <f>60</f>
        <v>60</v>
      </c>
      <c r="I339" s="183">
        <f t="shared" si="35"/>
        <v>0.9</v>
      </c>
      <c r="J339" s="183">
        <f>1</f>
        <v>1</v>
      </c>
      <c r="K339" s="183">
        <f t="shared" si="36"/>
        <v>4.1870000000000003</v>
      </c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68"/>
      <c r="AD339" s="19"/>
      <c r="AE339" s="184"/>
      <c r="AF339" s="183">
        <f t="shared" si="37"/>
        <v>3.0588212769851353E-2</v>
      </c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68"/>
      <c r="AQ339" s="168"/>
      <c r="AR339" s="182"/>
      <c r="AS339" s="183"/>
      <c r="AT339" s="183"/>
      <c r="AU339" s="183"/>
      <c r="AW339" s="51"/>
      <c r="AX339" s="51"/>
      <c r="AY339" s="51"/>
      <c r="AZ339" s="51"/>
    </row>
    <row r="340" spans="1:52" s="158" customFormat="1" ht="15" customHeight="1" x14ac:dyDescent="0.3">
      <c r="A340" s="19"/>
      <c r="B340" s="182"/>
      <c r="C340" s="183">
        <f t="shared" si="32"/>
        <v>32.900000000000198</v>
      </c>
      <c r="D340" s="202">
        <f>15+[1]!STEPLOAD(5)</f>
        <v>20</v>
      </c>
      <c r="E340" s="183">
        <f t="shared" si="33"/>
        <v>45.491301365181052</v>
      </c>
      <c r="F340" s="183">
        <f t="shared" si="34"/>
        <v>0.5</v>
      </c>
      <c r="G340" s="183">
        <f>5</f>
        <v>5</v>
      </c>
      <c r="H340" s="183">
        <f>60</f>
        <v>60</v>
      </c>
      <c r="I340" s="183">
        <f t="shared" si="35"/>
        <v>0.9</v>
      </c>
      <c r="J340" s="183">
        <f>1</f>
        <v>1</v>
      </c>
      <c r="K340" s="183">
        <f t="shared" si="36"/>
        <v>4.1870000000000003</v>
      </c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68"/>
      <c r="AD340" s="19"/>
      <c r="AE340" s="184"/>
      <c r="AF340" s="183">
        <f t="shared" si="37"/>
        <v>3.028233064215291E-2</v>
      </c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68"/>
      <c r="AQ340" s="168"/>
      <c r="AR340" s="182"/>
      <c r="AS340" s="183"/>
      <c r="AT340" s="183"/>
      <c r="AU340" s="183"/>
      <c r="AW340" s="51"/>
      <c r="AX340" s="51"/>
      <c r="AY340" s="51"/>
      <c r="AZ340" s="51"/>
    </row>
    <row r="341" spans="1:52" s="158" customFormat="1" ht="15" customHeight="1" x14ac:dyDescent="0.3">
      <c r="A341" s="19"/>
      <c r="B341" s="182"/>
      <c r="C341" s="183">
        <f t="shared" si="32"/>
        <v>33.000000000000199</v>
      </c>
      <c r="D341" s="202">
        <f>15+[1]!STEPLOAD(5)</f>
        <v>20</v>
      </c>
      <c r="E341" s="183">
        <f t="shared" si="33"/>
        <v>45.494329598245265</v>
      </c>
      <c r="F341" s="183">
        <f t="shared" si="34"/>
        <v>0.5</v>
      </c>
      <c r="G341" s="183">
        <f>5</f>
        <v>5</v>
      </c>
      <c r="H341" s="183">
        <f>60</f>
        <v>60</v>
      </c>
      <c r="I341" s="183">
        <f t="shared" si="35"/>
        <v>0.9</v>
      </c>
      <c r="J341" s="183">
        <f>1</f>
        <v>1</v>
      </c>
      <c r="K341" s="183">
        <f t="shared" si="36"/>
        <v>4.1870000000000003</v>
      </c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68"/>
      <c r="AD341" s="19"/>
      <c r="AE341" s="184"/>
      <c r="AF341" s="183">
        <f t="shared" si="37"/>
        <v>2.9979507335731181E-2</v>
      </c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68"/>
      <c r="AQ341" s="168"/>
      <c r="AR341" s="182"/>
      <c r="AS341" s="183"/>
      <c r="AT341" s="183"/>
      <c r="AU341" s="183"/>
      <c r="AW341" s="51"/>
      <c r="AX341" s="51"/>
      <c r="AY341" s="51"/>
      <c r="AZ341" s="51"/>
    </row>
    <row r="342" spans="1:52" s="158" customFormat="1" ht="15" customHeight="1" x14ac:dyDescent="0.3">
      <c r="A342" s="19"/>
      <c r="B342" s="182"/>
      <c r="C342" s="183">
        <f t="shared" si="32"/>
        <v>33.1000000000002</v>
      </c>
      <c r="D342" s="202">
        <f>15+[1]!STEPLOAD(5)</f>
        <v>20</v>
      </c>
      <c r="E342" s="183">
        <f t="shared" si="33"/>
        <v>45.497327548978838</v>
      </c>
      <c r="F342" s="183">
        <f t="shared" si="34"/>
        <v>0.5</v>
      </c>
      <c r="G342" s="183">
        <f>5</f>
        <v>5</v>
      </c>
      <c r="H342" s="183">
        <f>60</f>
        <v>60</v>
      </c>
      <c r="I342" s="183">
        <f t="shared" si="35"/>
        <v>0.9</v>
      </c>
      <c r="J342" s="183">
        <f>1</f>
        <v>1</v>
      </c>
      <c r="K342" s="183">
        <f t="shared" si="36"/>
        <v>4.1870000000000003</v>
      </c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68"/>
      <c r="AD342" s="19"/>
      <c r="AE342" s="184"/>
      <c r="AF342" s="183">
        <f t="shared" si="37"/>
        <v>2.9679712262374203E-2</v>
      </c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68"/>
      <c r="AQ342" s="168"/>
      <c r="AR342" s="182"/>
      <c r="AS342" s="183"/>
      <c r="AT342" s="183"/>
      <c r="AU342" s="183"/>
      <c r="AW342" s="51"/>
      <c r="AX342" s="51"/>
      <c r="AY342" s="51"/>
      <c r="AZ342" s="51"/>
    </row>
    <row r="343" spans="1:52" s="158" customFormat="1" ht="15" customHeight="1" x14ac:dyDescent="0.3">
      <c r="A343" s="19"/>
      <c r="B343" s="182"/>
      <c r="C343" s="183">
        <f t="shared" si="32"/>
        <v>33.200000000000202</v>
      </c>
      <c r="D343" s="202">
        <f>15+[1]!STEPLOAD(5)</f>
        <v>20</v>
      </c>
      <c r="E343" s="183">
        <f t="shared" si="33"/>
        <v>45.500295520205079</v>
      </c>
      <c r="F343" s="183">
        <f t="shared" si="34"/>
        <v>0.5</v>
      </c>
      <c r="G343" s="183">
        <f>5</f>
        <v>5</v>
      </c>
      <c r="H343" s="183">
        <f>60</f>
        <v>60</v>
      </c>
      <c r="I343" s="183">
        <f t="shared" si="35"/>
        <v>0.9</v>
      </c>
      <c r="J343" s="183">
        <f>1</f>
        <v>1</v>
      </c>
      <c r="K343" s="183">
        <f t="shared" si="36"/>
        <v>4.1870000000000003</v>
      </c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68"/>
      <c r="AD343" s="19"/>
      <c r="AE343" s="184"/>
      <c r="AF343" s="183">
        <f t="shared" si="37"/>
        <v>2.9382915139750221E-2</v>
      </c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68"/>
      <c r="AQ343" s="168"/>
      <c r="AR343" s="182"/>
      <c r="AS343" s="183"/>
      <c r="AT343" s="183"/>
      <c r="AU343" s="183"/>
      <c r="AW343" s="51"/>
      <c r="AX343" s="51"/>
      <c r="AY343" s="51"/>
      <c r="AZ343" s="51"/>
    </row>
    <row r="344" spans="1:52" s="158" customFormat="1" ht="15" customHeight="1" x14ac:dyDescent="0.3">
      <c r="A344" s="19"/>
      <c r="B344" s="182"/>
      <c r="C344" s="183">
        <f t="shared" si="32"/>
        <v>33.300000000000203</v>
      </c>
      <c r="D344" s="202">
        <f>15+[1]!STEPLOAD(5)</f>
        <v>20</v>
      </c>
      <c r="E344" s="183">
        <f t="shared" si="33"/>
        <v>45.503233811719056</v>
      </c>
      <c r="F344" s="183">
        <f t="shared" si="34"/>
        <v>0.5</v>
      </c>
      <c r="G344" s="183">
        <f>5</f>
        <v>5</v>
      </c>
      <c r="H344" s="183">
        <f>60</f>
        <v>60</v>
      </c>
      <c r="I344" s="183">
        <f t="shared" si="35"/>
        <v>0.9</v>
      </c>
      <c r="J344" s="183">
        <f>1</f>
        <v>1</v>
      </c>
      <c r="K344" s="183">
        <f t="shared" si="36"/>
        <v>4.1870000000000003</v>
      </c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68"/>
      <c r="AD344" s="19"/>
      <c r="AE344" s="184"/>
      <c r="AF344" s="183">
        <f t="shared" si="37"/>
        <v>2.9089085988352359E-2</v>
      </c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68"/>
      <c r="AQ344" s="168"/>
      <c r="AR344" s="182"/>
      <c r="AS344" s="183"/>
      <c r="AT344" s="183"/>
      <c r="AU344" s="183"/>
      <c r="AW344" s="51"/>
      <c r="AX344" s="51"/>
      <c r="AY344" s="51"/>
      <c r="AZ344" s="51"/>
    </row>
    <row r="345" spans="1:52" s="158" customFormat="1" ht="15" customHeight="1" x14ac:dyDescent="0.3">
      <c r="A345" s="19"/>
      <c r="B345" s="182"/>
      <c r="C345" s="183">
        <f t="shared" si="32"/>
        <v>33.400000000000205</v>
      </c>
      <c r="D345" s="202">
        <f>15+[1]!STEPLOAD(5)</f>
        <v>20</v>
      </c>
      <c r="E345" s="183">
        <f t="shared" si="33"/>
        <v>45.506142720317889</v>
      </c>
      <c r="F345" s="183">
        <f t="shared" si="34"/>
        <v>0.5</v>
      </c>
      <c r="G345" s="183">
        <f>5</f>
        <v>5</v>
      </c>
      <c r="H345" s="183">
        <f>60</f>
        <v>60</v>
      </c>
      <c r="I345" s="183">
        <f t="shared" si="35"/>
        <v>0.9</v>
      </c>
      <c r="J345" s="183">
        <f>1</f>
        <v>1</v>
      </c>
      <c r="K345" s="183">
        <f t="shared" si="36"/>
        <v>4.1870000000000003</v>
      </c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68"/>
      <c r="AD345" s="19"/>
      <c r="AE345" s="184"/>
      <c r="AF345" s="183">
        <f t="shared" si="37"/>
        <v>2.879819512846904E-2</v>
      </c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68"/>
      <c r="AQ345" s="168"/>
      <c r="AR345" s="182"/>
      <c r="AS345" s="183"/>
      <c r="AT345" s="183"/>
      <c r="AU345" s="183"/>
      <c r="AW345" s="51"/>
      <c r="AX345" s="51"/>
      <c r="AY345" s="51"/>
      <c r="AZ345" s="51"/>
    </row>
    <row r="346" spans="1:52" s="158" customFormat="1" ht="15" customHeight="1" x14ac:dyDescent="0.3">
      <c r="A346" s="19"/>
      <c r="B346" s="182"/>
      <c r="C346" s="183">
        <f t="shared" si="32"/>
        <v>33.500000000000206</v>
      </c>
      <c r="D346" s="202">
        <f>15+[1]!STEPLOAD(5)</f>
        <v>20</v>
      </c>
      <c r="E346" s="183">
        <f t="shared" si="33"/>
        <v>45.509022539830738</v>
      </c>
      <c r="F346" s="183">
        <f t="shared" si="34"/>
        <v>0.5</v>
      </c>
      <c r="G346" s="183">
        <f>5</f>
        <v>5</v>
      </c>
      <c r="H346" s="183">
        <f>60</f>
        <v>60</v>
      </c>
      <c r="I346" s="183">
        <f t="shared" si="35"/>
        <v>0.9</v>
      </c>
      <c r="J346" s="183">
        <f>1</f>
        <v>1</v>
      </c>
      <c r="K346" s="183">
        <f t="shared" si="36"/>
        <v>4.1870000000000003</v>
      </c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68"/>
      <c r="AD346" s="19"/>
      <c r="AE346" s="184"/>
      <c r="AF346" s="183">
        <f t="shared" si="37"/>
        <v>2.8510213177184163E-2</v>
      </c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68"/>
      <c r="AQ346" s="168"/>
      <c r="AR346" s="182"/>
      <c r="AS346" s="183"/>
      <c r="AT346" s="183"/>
      <c r="AU346" s="183"/>
      <c r="AW346" s="51"/>
      <c r="AX346" s="51"/>
      <c r="AY346" s="51"/>
      <c r="AZ346" s="51"/>
    </row>
    <row r="347" spans="1:52" s="158" customFormat="1" ht="15" customHeight="1" x14ac:dyDescent="0.3">
      <c r="A347" s="19"/>
      <c r="B347" s="182"/>
      <c r="C347" s="183">
        <f t="shared" si="32"/>
        <v>33.600000000000207</v>
      </c>
      <c r="D347" s="202">
        <f>15+[1]!STEPLOAD(5)</f>
        <v>20</v>
      </c>
      <c r="E347" s="183">
        <f t="shared" si="33"/>
        <v>45.511873561148455</v>
      </c>
      <c r="F347" s="183">
        <f t="shared" si="34"/>
        <v>0.5</v>
      </c>
      <c r="G347" s="183">
        <f>5</f>
        <v>5</v>
      </c>
      <c r="H347" s="183">
        <f>60</f>
        <v>60</v>
      </c>
      <c r="I347" s="183">
        <f t="shared" si="35"/>
        <v>0.9</v>
      </c>
      <c r="J347" s="183">
        <f>1</f>
        <v>1</v>
      </c>
      <c r="K347" s="183">
        <f t="shared" si="36"/>
        <v>4.1870000000000003</v>
      </c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68"/>
      <c r="AD347" s="19"/>
      <c r="AE347" s="184"/>
      <c r="AF347" s="183">
        <f t="shared" si="37"/>
        <v>2.8225111045412365E-2</v>
      </c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68"/>
      <c r="AQ347" s="168"/>
      <c r="AR347" s="182"/>
      <c r="AS347" s="183"/>
      <c r="AT347" s="183"/>
      <c r="AU347" s="183"/>
      <c r="AW347" s="51"/>
      <c r="AX347" s="51"/>
      <c r="AY347" s="51"/>
      <c r="AZ347" s="51"/>
    </row>
    <row r="348" spans="1:52" s="158" customFormat="1" ht="15" customHeight="1" x14ac:dyDescent="0.3">
      <c r="A348" s="19"/>
      <c r="B348" s="182"/>
      <c r="C348" s="183">
        <f t="shared" si="32"/>
        <v>33.700000000000209</v>
      </c>
      <c r="D348" s="202">
        <f>15+[1]!STEPLOAD(5)</f>
        <v>20</v>
      </c>
      <c r="E348" s="183">
        <f t="shared" si="33"/>
        <v>45.514696072252995</v>
      </c>
      <c r="F348" s="183">
        <f t="shared" si="34"/>
        <v>0.5</v>
      </c>
      <c r="G348" s="183">
        <f>5</f>
        <v>5</v>
      </c>
      <c r="H348" s="183">
        <f>60</f>
        <v>60</v>
      </c>
      <c r="I348" s="183">
        <f t="shared" si="35"/>
        <v>0.9</v>
      </c>
      <c r="J348" s="183">
        <f>1</f>
        <v>1</v>
      </c>
      <c r="K348" s="183">
        <f t="shared" si="36"/>
        <v>4.1870000000000003</v>
      </c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68"/>
      <c r="AD348" s="19"/>
      <c r="AE348" s="184"/>
      <c r="AF348" s="183">
        <f t="shared" si="37"/>
        <v>2.7942859934958264E-2</v>
      </c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68"/>
      <c r="AQ348" s="168"/>
      <c r="AR348" s="182"/>
      <c r="AS348" s="183"/>
      <c r="AT348" s="183"/>
      <c r="AU348" s="183"/>
      <c r="AW348" s="51"/>
      <c r="AX348" s="51"/>
      <c r="AY348" s="51"/>
      <c r="AZ348" s="51"/>
    </row>
    <row r="349" spans="1:52" s="158" customFormat="1" ht="15" customHeight="1" x14ac:dyDescent="0.3">
      <c r="A349" s="19"/>
      <c r="B349" s="182"/>
      <c r="C349" s="183">
        <f t="shared" si="32"/>
        <v>33.80000000000021</v>
      </c>
      <c r="D349" s="202">
        <f>15+[1]!STEPLOAD(5)</f>
        <v>20</v>
      </c>
      <c r="E349" s="183">
        <f t="shared" si="33"/>
        <v>45.517490358246491</v>
      </c>
      <c r="F349" s="183">
        <f t="shared" si="34"/>
        <v>0.5</v>
      </c>
      <c r="G349" s="183">
        <f>5</f>
        <v>5</v>
      </c>
      <c r="H349" s="183">
        <f>60</f>
        <v>60</v>
      </c>
      <c r="I349" s="183">
        <f t="shared" si="35"/>
        <v>0.9</v>
      </c>
      <c r="J349" s="183">
        <f>1</f>
        <v>1</v>
      </c>
      <c r="K349" s="183">
        <f t="shared" si="36"/>
        <v>4.1870000000000003</v>
      </c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68"/>
      <c r="AD349" s="19"/>
      <c r="AE349" s="184"/>
      <c r="AF349" s="183">
        <f t="shared" si="37"/>
        <v>2.7663431335609001E-2</v>
      </c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68"/>
      <c r="AQ349" s="168"/>
      <c r="AR349" s="182"/>
      <c r="AS349" s="183"/>
      <c r="AT349" s="183"/>
      <c r="AU349" s="183"/>
      <c r="AW349" s="51"/>
      <c r="AX349" s="51"/>
      <c r="AY349" s="51"/>
      <c r="AZ349" s="51"/>
    </row>
    <row r="350" spans="1:52" s="158" customFormat="1" ht="15" customHeight="1" x14ac:dyDescent="0.3">
      <c r="A350" s="19"/>
      <c r="B350" s="182"/>
      <c r="C350" s="183">
        <f t="shared" si="32"/>
        <v>33.900000000000212</v>
      </c>
      <c r="D350" s="202">
        <f>15+[1]!STEPLOAD(5)</f>
        <v>20</v>
      </c>
      <c r="E350" s="183">
        <f t="shared" si="33"/>
        <v>45.520256701380049</v>
      </c>
      <c r="F350" s="183">
        <f t="shared" si="34"/>
        <v>0.5</v>
      </c>
      <c r="G350" s="183">
        <f>5</f>
        <v>5</v>
      </c>
      <c r="H350" s="183">
        <f>60</f>
        <v>60</v>
      </c>
      <c r="I350" s="183">
        <f t="shared" si="35"/>
        <v>0.9</v>
      </c>
      <c r="J350" s="183">
        <f>1</f>
        <v>1</v>
      </c>
      <c r="K350" s="183">
        <f t="shared" si="36"/>
        <v>4.1870000000000003</v>
      </c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68"/>
      <c r="AD350" s="19"/>
      <c r="AE350" s="184"/>
      <c r="AF350" s="183">
        <f t="shared" si="37"/>
        <v>2.7386797022252996E-2</v>
      </c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68"/>
      <c r="AQ350" s="168"/>
      <c r="AR350" s="182"/>
      <c r="AS350" s="183"/>
      <c r="AT350" s="183"/>
      <c r="AU350" s="183"/>
      <c r="AW350" s="51"/>
      <c r="AX350" s="51"/>
      <c r="AY350" s="51"/>
      <c r="AZ350" s="51"/>
    </row>
    <row r="351" spans="1:52" s="158" customFormat="1" ht="15" customHeight="1" x14ac:dyDescent="0.3">
      <c r="A351" s="19"/>
      <c r="B351" s="182"/>
      <c r="C351" s="183">
        <f t="shared" si="32"/>
        <v>34.000000000000213</v>
      </c>
      <c r="D351" s="202">
        <f>15+[1]!STEPLOAD(5)</f>
        <v>20</v>
      </c>
      <c r="E351" s="183">
        <f t="shared" si="33"/>
        <v>45.522995381082275</v>
      </c>
      <c r="F351" s="183">
        <f t="shared" si="34"/>
        <v>0.5</v>
      </c>
      <c r="G351" s="183">
        <f>5</f>
        <v>5</v>
      </c>
      <c r="H351" s="183">
        <f>60</f>
        <v>60</v>
      </c>
      <c r="I351" s="183">
        <f t="shared" si="35"/>
        <v>0.9</v>
      </c>
      <c r="J351" s="183">
        <f>1</f>
        <v>1</v>
      </c>
      <c r="K351" s="183">
        <f t="shared" si="36"/>
        <v>4.1870000000000003</v>
      </c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68"/>
      <c r="AD351" s="19"/>
      <c r="AE351" s="184"/>
      <c r="AF351" s="183">
        <f t="shared" si="37"/>
        <v>2.7112929052030221E-2</v>
      </c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68"/>
      <c r="AQ351" s="168"/>
      <c r="AR351" s="182"/>
      <c r="AS351" s="183"/>
      <c r="AT351" s="183"/>
      <c r="AU351" s="183"/>
      <c r="AW351" s="51"/>
      <c r="AX351" s="51"/>
      <c r="AY351" s="51"/>
      <c r="AZ351" s="51"/>
    </row>
    <row r="352" spans="1:52" s="158" customFormat="1" ht="15" customHeight="1" x14ac:dyDescent="0.3">
      <c r="A352" s="19"/>
      <c r="B352" s="182"/>
      <c r="C352" s="183">
        <f t="shared" si="32"/>
        <v>34.100000000000215</v>
      </c>
      <c r="D352" s="202">
        <f>15+[1]!STEPLOAD(5)</f>
        <v>20</v>
      </c>
      <c r="E352" s="183">
        <f t="shared" si="33"/>
        <v>45.525706673987479</v>
      </c>
      <c r="F352" s="183">
        <f t="shared" si="34"/>
        <v>0.5</v>
      </c>
      <c r="G352" s="183">
        <f>5</f>
        <v>5</v>
      </c>
      <c r="H352" s="183">
        <f>60</f>
        <v>60</v>
      </c>
      <c r="I352" s="183">
        <f t="shared" si="35"/>
        <v>0.9</v>
      </c>
      <c r="J352" s="183">
        <f>1</f>
        <v>1</v>
      </c>
      <c r="K352" s="183">
        <f t="shared" si="36"/>
        <v>4.1870000000000003</v>
      </c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68"/>
      <c r="AD352" s="19"/>
      <c r="AE352" s="184"/>
      <c r="AF352" s="183">
        <f t="shared" si="37"/>
        <v>2.6841799761510021E-2</v>
      </c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68"/>
      <c r="AQ352" s="168"/>
      <c r="AR352" s="182"/>
      <c r="AS352" s="183"/>
      <c r="AT352" s="183"/>
      <c r="AU352" s="183"/>
      <c r="AW352" s="51"/>
      <c r="AX352" s="51"/>
      <c r="AY352" s="51"/>
      <c r="AZ352" s="51"/>
    </row>
    <row r="353" spans="1:52" s="158" customFormat="1" ht="15" customHeight="1" x14ac:dyDescent="0.3">
      <c r="A353" s="19"/>
      <c r="B353" s="182"/>
      <c r="C353" s="183">
        <f t="shared" si="32"/>
        <v>34.200000000000216</v>
      </c>
      <c r="D353" s="202">
        <f>15+[1]!STEPLOAD(5)</f>
        <v>20</v>
      </c>
      <c r="E353" s="183">
        <f t="shared" si="33"/>
        <v>45.528390853963629</v>
      </c>
      <c r="F353" s="183">
        <f t="shared" si="34"/>
        <v>0.5</v>
      </c>
      <c r="G353" s="183">
        <f>5</f>
        <v>5</v>
      </c>
      <c r="H353" s="183">
        <f>60</f>
        <v>60</v>
      </c>
      <c r="I353" s="183">
        <f t="shared" si="35"/>
        <v>0.9</v>
      </c>
      <c r="J353" s="183">
        <f>1</f>
        <v>1</v>
      </c>
      <c r="K353" s="183">
        <f t="shared" si="36"/>
        <v>4.1870000000000003</v>
      </c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68"/>
      <c r="AD353" s="19"/>
      <c r="AE353" s="184"/>
      <c r="AF353" s="183">
        <f t="shared" si="37"/>
        <v>2.6573381763895121E-2</v>
      </c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68"/>
      <c r="AQ353" s="168"/>
      <c r="AR353" s="182"/>
      <c r="AS353" s="183"/>
      <c r="AT353" s="183"/>
      <c r="AU353" s="183"/>
      <c r="AW353" s="51"/>
      <c r="AX353" s="51"/>
      <c r="AY353" s="51"/>
      <c r="AZ353" s="51"/>
    </row>
    <row r="354" spans="1:52" s="158" customFormat="1" ht="15" customHeight="1" x14ac:dyDescent="0.3">
      <c r="A354" s="19"/>
      <c r="B354" s="182"/>
      <c r="C354" s="183">
        <f t="shared" si="32"/>
        <v>34.300000000000217</v>
      </c>
      <c r="D354" s="202">
        <f>15+[1]!STEPLOAD(5)</f>
        <v>20</v>
      </c>
      <c r="E354" s="183">
        <f t="shared" si="33"/>
        <v>45.53104819214002</v>
      </c>
      <c r="F354" s="183">
        <f t="shared" si="34"/>
        <v>0.5</v>
      </c>
      <c r="G354" s="183">
        <f>5</f>
        <v>5</v>
      </c>
      <c r="H354" s="183">
        <f>60</f>
        <v>60</v>
      </c>
      <c r="I354" s="183">
        <f t="shared" si="35"/>
        <v>0.9</v>
      </c>
      <c r="J354" s="183">
        <f>1</f>
        <v>1</v>
      </c>
      <c r="K354" s="183">
        <f t="shared" si="36"/>
        <v>4.1870000000000003</v>
      </c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68"/>
      <c r="AD354" s="19"/>
      <c r="AE354" s="184"/>
      <c r="AF354" s="183">
        <f t="shared" si="37"/>
        <v>2.6307647946255841E-2</v>
      </c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68"/>
      <c r="AQ354" s="168"/>
      <c r="AR354" s="182"/>
      <c r="AS354" s="183"/>
      <c r="AT354" s="183"/>
      <c r="AU354" s="183"/>
      <c r="AW354" s="51"/>
      <c r="AX354" s="51"/>
      <c r="AY354" s="51"/>
      <c r="AZ354" s="51"/>
    </row>
    <row r="355" spans="1:52" s="158" customFormat="1" ht="15" customHeight="1" x14ac:dyDescent="0.3">
      <c r="A355" s="19"/>
      <c r="B355" s="182"/>
      <c r="C355" s="183">
        <f t="shared" si="32"/>
        <v>34.400000000000219</v>
      </c>
      <c r="D355" s="202">
        <f>15+[1]!STEPLOAD(5)</f>
        <v>20</v>
      </c>
      <c r="E355" s="183">
        <f t="shared" si="33"/>
        <v>45.533678956934644</v>
      </c>
      <c r="F355" s="183">
        <f t="shared" si="34"/>
        <v>0.5</v>
      </c>
      <c r="G355" s="183">
        <f>5</f>
        <v>5</v>
      </c>
      <c r="H355" s="183">
        <f>60</f>
        <v>60</v>
      </c>
      <c r="I355" s="183">
        <f t="shared" si="35"/>
        <v>0.9</v>
      </c>
      <c r="J355" s="183">
        <f>1</f>
        <v>1</v>
      </c>
      <c r="K355" s="183">
        <f t="shared" si="36"/>
        <v>4.1870000000000003</v>
      </c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68"/>
      <c r="AD355" s="19"/>
      <c r="AE355" s="184"/>
      <c r="AF355" s="183">
        <f t="shared" si="37"/>
        <v>2.604457146679362E-2</v>
      </c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68"/>
      <c r="AQ355" s="168"/>
      <c r="AR355" s="182"/>
      <c r="AS355" s="183"/>
      <c r="AT355" s="183"/>
      <c r="AU355" s="183"/>
      <c r="AW355" s="51"/>
      <c r="AX355" s="51"/>
      <c r="AY355" s="51"/>
      <c r="AZ355" s="51"/>
    </row>
    <row r="356" spans="1:52" s="158" customFormat="1" ht="15" customHeight="1" x14ac:dyDescent="0.3">
      <c r="A356" s="19"/>
      <c r="B356" s="182"/>
      <c r="C356" s="183">
        <f t="shared" si="32"/>
        <v>34.50000000000022</v>
      </c>
      <c r="D356" s="202">
        <f>15+[1]!STEPLOAD(5)</f>
        <v>20</v>
      </c>
      <c r="E356" s="183">
        <f t="shared" si="33"/>
        <v>45.536283414081325</v>
      </c>
      <c r="F356" s="183">
        <f t="shared" si="34"/>
        <v>0.5</v>
      </c>
      <c r="G356" s="183">
        <f>5</f>
        <v>5</v>
      </c>
      <c r="H356" s="183">
        <f>60</f>
        <v>60</v>
      </c>
      <c r="I356" s="183">
        <f t="shared" si="35"/>
        <v>0.9</v>
      </c>
      <c r="J356" s="183">
        <f>1</f>
        <v>1</v>
      </c>
      <c r="K356" s="183">
        <f t="shared" si="36"/>
        <v>4.1870000000000003</v>
      </c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68"/>
      <c r="AD356" s="19"/>
      <c r="AE356" s="184"/>
      <c r="AF356" s="183">
        <f t="shared" si="37"/>
        <v>2.5784125752125409E-2</v>
      </c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68"/>
      <c r="AQ356" s="168"/>
      <c r="AR356" s="182"/>
      <c r="AS356" s="183"/>
      <c r="AT356" s="183"/>
      <c r="AU356" s="183"/>
      <c r="AW356" s="51"/>
      <c r="AX356" s="51"/>
      <c r="AY356" s="51"/>
      <c r="AZ356" s="51"/>
    </row>
    <row r="357" spans="1:52" s="158" customFormat="1" ht="15" customHeight="1" x14ac:dyDescent="0.3">
      <c r="A357" s="19"/>
      <c r="B357" s="182"/>
      <c r="C357" s="183">
        <f t="shared" si="32"/>
        <v>34.600000000000222</v>
      </c>
      <c r="D357" s="202">
        <f>15+[1]!STEPLOAD(5)</f>
        <v>20</v>
      </c>
      <c r="E357" s="183">
        <f t="shared" si="33"/>
        <v>45.538861826656536</v>
      </c>
      <c r="F357" s="183">
        <f t="shared" si="34"/>
        <v>0.5</v>
      </c>
      <c r="G357" s="183">
        <f>5</f>
        <v>5</v>
      </c>
      <c r="H357" s="183">
        <f>60</f>
        <v>60</v>
      </c>
      <c r="I357" s="183">
        <f t="shared" si="35"/>
        <v>0.9</v>
      </c>
      <c r="J357" s="183">
        <f>1</f>
        <v>1</v>
      </c>
      <c r="K357" s="183">
        <f t="shared" si="36"/>
        <v>4.1870000000000003</v>
      </c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68"/>
      <c r="AD357" s="19"/>
      <c r="AE357" s="184"/>
      <c r="AF357" s="183">
        <f t="shared" si="37"/>
        <v>2.5526284494604479E-2</v>
      </c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68"/>
      <c r="AQ357" s="168"/>
      <c r="AR357" s="182"/>
      <c r="AS357" s="183"/>
      <c r="AT357" s="183"/>
      <c r="AU357" s="183"/>
      <c r="AW357" s="51"/>
      <c r="AX357" s="51"/>
      <c r="AY357" s="51"/>
      <c r="AZ357" s="51"/>
    </row>
    <row r="358" spans="1:52" s="158" customFormat="1" ht="15" customHeight="1" x14ac:dyDescent="0.3">
      <c r="A358" s="19"/>
      <c r="B358" s="182"/>
      <c r="C358" s="183">
        <f t="shared" si="32"/>
        <v>34.700000000000223</v>
      </c>
      <c r="D358" s="202">
        <f>15+[1]!STEPLOAD(5)</f>
        <v>20</v>
      </c>
      <c r="E358" s="183">
        <f t="shared" si="33"/>
        <v>45.541414455105993</v>
      </c>
      <c r="F358" s="183">
        <f t="shared" si="34"/>
        <v>0.5</v>
      </c>
      <c r="G358" s="183">
        <f>5</f>
        <v>5</v>
      </c>
      <c r="H358" s="183">
        <f>60</f>
        <v>60</v>
      </c>
      <c r="I358" s="183">
        <f t="shared" si="35"/>
        <v>0.9</v>
      </c>
      <c r="J358" s="183">
        <f>1</f>
        <v>1</v>
      </c>
      <c r="K358" s="183">
        <f t="shared" si="36"/>
        <v>4.1870000000000003</v>
      </c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68"/>
      <c r="AD358" s="19"/>
      <c r="AE358" s="184"/>
      <c r="AF358" s="183">
        <f t="shared" si="37"/>
        <v>2.5271021649658554E-2</v>
      </c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68"/>
      <c r="AQ358" s="168"/>
      <c r="AR358" s="182"/>
      <c r="AS358" s="183"/>
      <c r="AT358" s="183"/>
      <c r="AU358" s="183"/>
      <c r="AW358" s="51"/>
      <c r="AX358" s="51"/>
      <c r="AY358" s="51"/>
      <c r="AZ358" s="51"/>
    </row>
    <row r="359" spans="1:52" s="158" customFormat="1" ht="15" customHeight="1" x14ac:dyDescent="0.3">
      <c r="A359" s="19"/>
      <c r="B359" s="182"/>
      <c r="C359" s="183">
        <f t="shared" si="32"/>
        <v>34.800000000000225</v>
      </c>
      <c r="D359" s="202">
        <f>15+[1]!STEPLOAD(5)</f>
        <v>20</v>
      </c>
      <c r="E359" s="183">
        <f t="shared" si="33"/>
        <v>45.543941557270962</v>
      </c>
      <c r="F359" s="183">
        <f t="shared" si="34"/>
        <v>0.5</v>
      </c>
      <c r="G359" s="183">
        <f>5</f>
        <v>5</v>
      </c>
      <c r="H359" s="183">
        <f>60</f>
        <v>60</v>
      </c>
      <c r="I359" s="183">
        <f t="shared" si="35"/>
        <v>0.9</v>
      </c>
      <c r="J359" s="183">
        <f>1</f>
        <v>1</v>
      </c>
      <c r="K359" s="183">
        <f t="shared" si="36"/>
        <v>4.1870000000000003</v>
      </c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68"/>
      <c r="AD359" s="19"/>
      <c r="AE359" s="184"/>
      <c r="AF359" s="183">
        <f t="shared" si="37"/>
        <v>2.5018311433161688E-2</v>
      </c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68"/>
      <c r="AQ359" s="168"/>
      <c r="AR359" s="182"/>
      <c r="AS359" s="183"/>
      <c r="AT359" s="183"/>
      <c r="AU359" s="183"/>
      <c r="AW359" s="51"/>
      <c r="AX359" s="51"/>
      <c r="AY359" s="51"/>
      <c r="AZ359" s="51"/>
    </row>
    <row r="360" spans="1:52" s="158" customFormat="1" ht="15" customHeight="1" x14ac:dyDescent="0.3">
      <c r="A360" s="19"/>
      <c r="B360" s="182"/>
      <c r="C360" s="183">
        <f t="shared" si="32"/>
        <v>34.900000000000226</v>
      </c>
      <c r="D360" s="202">
        <f>15+[1]!STEPLOAD(5)</f>
        <v>20</v>
      </c>
      <c r="E360" s="183">
        <f t="shared" si="33"/>
        <v>45.546443388414275</v>
      </c>
      <c r="F360" s="183">
        <f t="shared" si="34"/>
        <v>0.5</v>
      </c>
      <c r="G360" s="183">
        <f>5</f>
        <v>5</v>
      </c>
      <c r="H360" s="183">
        <f>60</f>
        <v>60</v>
      </c>
      <c r="I360" s="183">
        <f t="shared" si="35"/>
        <v>0.9</v>
      </c>
      <c r="J360" s="183">
        <f>1</f>
        <v>1</v>
      </c>
      <c r="K360" s="183">
        <f t="shared" si="36"/>
        <v>4.1870000000000003</v>
      </c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68"/>
      <c r="AD360" s="19"/>
      <c r="AE360" s="184"/>
      <c r="AF360" s="183">
        <f t="shared" si="37"/>
        <v>2.4768128318830573E-2</v>
      </c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68"/>
      <c r="AQ360" s="168"/>
      <c r="AR360" s="182"/>
      <c r="AS360" s="183"/>
      <c r="AT360" s="183"/>
      <c r="AU360" s="183"/>
      <c r="AW360" s="51"/>
      <c r="AX360" s="51"/>
      <c r="AY360" s="51"/>
      <c r="AZ360" s="51"/>
    </row>
    <row r="361" spans="1:52" s="158" customFormat="1" ht="15" customHeight="1" x14ac:dyDescent="0.3">
      <c r="A361" s="19"/>
      <c r="B361" s="182"/>
      <c r="C361" s="183">
        <f t="shared" si="32"/>
        <v>35.000000000000227</v>
      </c>
      <c r="D361" s="202">
        <f>15+[1]!STEPLOAD(5)</f>
        <v>20</v>
      </c>
      <c r="E361" s="183">
        <f t="shared" si="33"/>
        <v>45.548920201246155</v>
      </c>
      <c r="F361" s="183">
        <f t="shared" si="34"/>
        <v>0.5</v>
      </c>
      <c r="G361" s="183">
        <f>5</f>
        <v>5</v>
      </c>
      <c r="H361" s="183">
        <f>60</f>
        <v>60</v>
      </c>
      <c r="I361" s="183">
        <f t="shared" si="35"/>
        <v>0.9</v>
      </c>
      <c r="J361" s="183">
        <f>1</f>
        <v>1</v>
      </c>
      <c r="K361" s="183">
        <f t="shared" si="36"/>
        <v>4.1870000000000003</v>
      </c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68"/>
      <c r="AD361" s="19"/>
      <c r="AE361" s="184"/>
      <c r="AF361" s="183">
        <f t="shared" si="37"/>
        <v>2.4520447035642601E-2</v>
      </c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68"/>
      <c r="AQ361" s="168"/>
      <c r="AR361" s="182"/>
      <c r="AS361" s="183"/>
      <c r="AT361" s="183"/>
      <c r="AU361" s="183"/>
      <c r="AW361" s="51"/>
      <c r="AX361" s="51"/>
      <c r="AY361" s="51"/>
      <c r="AZ361" s="51"/>
    </row>
    <row r="362" spans="1:52" s="158" customFormat="1" ht="15" customHeight="1" x14ac:dyDescent="0.3">
      <c r="A362" s="19"/>
      <c r="B362" s="182"/>
      <c r="C362" s="183">
        <f t="shared" si="32"/>
        <v>35.100000000000229</v>
      </c>
      <c r="D362" s="202">
        <f>15+[1]!STEPLOAD(5)</f>
        <v>20</v>
      </c>
      <c r="E362" s="183">
        <f t="shared" si="33"/>
        <v>45.551372245949722</v>
      </c>
      <c r="F362" s="183">
        <f t="shared" si="34"/>
        <v>0.5</v>
      </c>
      <c r="G362" s="183">
        <f>5</f>
        <v>5</v>
      </c>
      <c r="H362" s="183">
        <f>60</f>
        <v>60</v>
      </c>
      <c r="I362" s="183">
        <f t="shared" si="35"/>
        <v>0.9</v>
      </c>
      <c r="J362" s="183">
        <f>1</f>
        <v>1</v>
      </c>
      <c r="K362" s="183">
        <f t="shared" si="36"/>
        <v>4.1870000000000003</v>
      </c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68"/>
      <c r="AD362" s="19"/>
      <c r="AE362" s="184"/>
      <c r="AF362" s="183">
        <f t="shared" si="37"/>
        <v>2.4275242565285904E-2</v>
      </c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68"/>
      <c r="AQ362" s="168"/>
      <c r="AR362" s="182"/>
      <c r="AS362" s="183"/>
      <c r="AT362" s="183"/>
      <c r="AU362" s="183"/>
      <c r="AW362" s="51"/>
      <c r="AX362" s="51"/>
      <c r="AY362" s="51"/>
      <c r="AZ362" s="51"/>
    </row>
    <row r="363" spans="1:52" s="158" customFormat="1" ht="15" customHeight="1" x14ac:dyDescent="0.3">
      <c r="A363" s="19"/>
      <c r="B363" s="182"/>
      <c r="C363" s="183">
        <f t="shared" si="32"/>
        <v>35.20000000000023</v>
      </c>
      <c r="D363" s="202">
        <f>15+[1]!STEPLOAD(5)</f>
        <v>20</v>
      </c>
      <c r="E363" s="183">
        <f t="shared" si="33"/>
        <v>45.553799770206247</v>
      </c>
      <c r="F363" s="183">
        <f t="shared" si="34"/>
        <v>0.5</v>
      </c>
      <c r="G363" s="183">
        <f>5</f>
        <v>5</v>
      </c>
      <c r="H363" s="183">
        <f>60</f>
        <v>60</v>
      </c>
      <c r="I363" s="183">
        <f t="shared" si="35"/>
        <v>0.9</v>
      </c>
      <c r="J363" s="183">
        <f>1</f>
        <v>1</v>
      </c>
      <c r="K363" s="183">
        <f t="shared" si="36"/>
        <v>4.1870000000000003</v>
      </c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68"/>
      <c r="AD363" s="19"/>
      <c r="AE363" s="184"/>
      <c r="AF363" s="183">
        <f t="shared" si="37"/>
        <v>2.4032490139633378E-2</v>
      </c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68"/>
      <c r="AQ363" s="168"/>
      <c r="AR363" s="182"/>
      <c r="AS363" s="183"/>
      <c r="AT363" s="183"/>
      <c r="AU363" s="183"/>
      <c r="AW363" s="51"/>
      <c r="AX363" s="51"/>
      <c r="AY363" s="51"/>
      <c r="AZ363" s="51"/>
    </row>
    <row r="364" spans="1:52" s="158" customFormat="1" ht="15" customHeight="1" x14ac:dyDescent="0.3">
      <c r="A364" s="19"/>
      <c r="B364" s="182"/>
      <c r="C364" s="183">
        <f t="shared" si="32"/>
        <v>35.300000000000232</v>
      </c>
      <c r="D364" s="202">
        <f>15+[1]!STEPLOAD(5)</f>
        <v>20</v>
      </c>
      <c r="E364" s="183">
        <f t="shared" si="33"/>
        <v>45.556203019220213</v>
      </c>
      <c r="F364" s="183">
        <f t="shared" si="34"/>
        <v>0.5</v>
      </c>
      <c r="G364" s="183">
        <f>5</f>
        <v>5</v>
      </c>
      <c r="H364" s="183">
        <f>60</f>
        <v>60</v>
      </c>
      <c r="I364" s="183">
        <f t="shared" si="35"/>
        <v>0.9</v>
      </c>
      <c r="J364" s="183">
        <f>1</f>
        <v>1</v>
      </c>
      <c r="K364" s="183">
        <f t="shared" si="36"/>
        <v>4.1870000000000003</v>
      </c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68"/>
      <c r="AD364" s="19"/>
      <c r="AE364" s="184"/>
      <c r="AF364" s="183">
        <f t="shared" si="37"/>
        <v>2.3792165238236684E-2</v>
      </c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68"/>
      <c r="AQ364" s="168"/>
      <c r="AR364" s="182"/>
      <c r="AS364" s="183"/>
      <c r="AT364" s="183"/>
      <c r="AU364" s="183"/>
      <c r="AW364" s="51"/>
      <c r="AX364" s="51"/>
      <c r="AY364" s="51"/>
      <c r="AZ364" s="51"/>
    </row>
    <row r="365" spans="1:52" s="158" customFormat="1" ht="15" customHeight="1" x14ac:dyDescent="0.3">
      <c r="A365" s="19"/>
      <c r="B365" s="182"/>
      <c r="C365" s="183">
        <f t="shared" si="32"/>
        <v>35.400000000000233</v>
      </c>
      <c r="D365" s="202">
        <f>15+[1]!STEPLOAD(5)</f>
        <v>20</v>
      </c>
      <c r="E365" s="183">
        <f t="shared" si="33"/>
        <v>45.558582235744034</v>
      </c>
      <c r="F365" s="183">
        <f t="shared" si="34"/>
        <v>0.5</v>
      </c>
      <c r="G365" s="183">
        <f>5</f>
        <v>5</v>
      </c>
      <c r="H365" s="183">
        <f>60</f>
        <v>60</v>
      </c>
      <c r="I365" s="183">
        <f t="shared" si="35"/>
        <v>0.9</v>
      </c>
      <c r="J365" s="183">
        <f>1</f>
        <v>1</v>
      </c>
      <c r="K365" s="183">
        <f t="shared" si="36"/>
        <v>4.1870000000000003</v>
      </c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68"/>
      <c r="AD365" s="19"/>
      <c r="AE365" s="184"/>
      <c r="AF365" s="183">
        <f t="shared" si="37"/>
        <v>2.3554243585854451E-2</v>
      </c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68"/>
      <c r="AQ365" s="168"/>
      <c r="AR365" s="182"/>
      <c r="AS365" s="183"/>
      <c r="AT365" s="183"/>
      <c r="AU365" s="183"/>
      <c r="AW365" s="51"/>
      <c r="AX365" s="51"/>
      <c r="AY365" s="51"/>
      <c r="AZ365" s="51"/>
    </row>
    <row r="366" spans="1:52" s="158" customFormat="1" ht="15" customHeight="1" x14ac:dyDescent="0.3">
      <c r="A366" s="19"/>
      <c r="B366" s="182"/>
      <c r="C366" s="183">
        <f t="shared" si="32"/>
        <v>35.500000000000234</v>
      </c>
      <c r="D366" s="202">
        <f>15+[1]!STEPLOAD(5)</f>
        <v>20</v>
      </c>
      <c r="E366" s="183">
        <f t="shared" si="33"/>
        <v>45.560937660102617</v>
      </c>
      <c r="F366" s="183">
        <f t="shared" si="34"/>
        <v>0.5</v>
      </c>
      <c r="G366" s="183">
        <f>5</f>
        <v>5</v>
      </c>
      <c r="H366" s="183">
        <f>60</f>
        <v>60</v>
      </c>
      <c r="I366" s="183">
        <f t="shared" si="35"/>
        <v>0.9</v>
      </c>
      <c r="J366" s="183">
        <f>1</f>
        <v>1</v>
      </c>
      <c r="K366" s="183">
        <f t="shared" si="36"/>
        <v>4.1870000000000003</v>
      </c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68"/>
      <c r="AD366" s="19"/>
      <c r="AE366" s="184"/>
      <c r="AF366" s="183">
        <f t="shared" si="37"/>
        <v>2.3318701149996013E-2</v>
      </c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68"/>
      <c r="AQ366" s="168"/>
      <c r="AR366" s="182"/>
      <c r="AS366" s="183"/>
      <c r="AT366" s="183"/>
      <c r="AU366" s="183"/>
      <c r="AW366" s="51"/>
      <c r="AX366" s="51"/>
      <c r="AY366" s="51"/>
      <c r="AZ366" s="51"/>
    </row>
    <row r="367" spans="1:52" s="158" customFormat="1" ht="15" customHeight="1" x14ac:dyDescent="0.3">
      <c r="A367" s="19"/>
      <c r="B367" s="182"/>
      <c r="C367" s="183">
        <f t="shared" si="32"/>
        <v>35.600000000000236</v>
      </c>
      <c r="D367" s="202">
        <f>15+[1]!STEPLOAD(5)</f>
        <v>20</v>
      </c>
      <c r="E367" s="183">
        <f t="shared" si="33"/>
        <v>45.563269530217617</v>
      </c>
      <c r="F367" s="183">
        <f t="shared" si="34"/>
        <v>0.5</v>
      </c>
      <c r="G367" s="183">
        <f>5</f>
        <v>5</v>
      </c>
      <c r="H367" s="183">
        <f>60</f>
        <v>60</v>
      </c>
      <c r="I367" s="183">
        <f t="shared" si="35"/>
        <v>0.9</v>
      </c>
      <c r="J367" s="183">
        <f>1</f>
        <v>1</v>
      </c>
      <c r="K367" s="183">
        <f t="shared" si="36"/>
        <v>4.1870000000000003</v>
      </c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68"/>
      <c r="AD367" s="19"/>
      <c r="AE367" s="184"/>
      <c r="AF367" s="183">
        <f t="shared" si="37"/>
        <v>2.3085514138496244E-2</v>
      </c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68"/>
      <c r="AQ367" s="168"/>
      <c r="AR367" s="182"/>
      <c r="AS367" s="183"/>
      <c r="AT367" s="183"/>
      <c r="AU367" s="183"/>
      <c r="AW367" s="51"/>
      <c r="AX367" s="51"/>
      <c r="AY367" s="51"/>
      <c r="AZ367" s="51"/>
    </row>
    <row r="368" spans="1:52" s="158" customFormat="1" ht="15" customHeight="1" x14ac:dyDescent="0.3">
      <c r="A368" s="19"/>
      <c r="B368" s="182"/>
      <c r="C368" s="183">
        <f t="shared" si="32"/>
        <v>35.700000000000237</v>
      </c>
      <c r="D368" s="202">
        <f>15+[1]!STEPLOAD(5)</f>
        <v>20</v>
      </c>
      <c r="E368" s="183">
        <f t="shared" si="33"/>
        <v>45.565578081631465</v>
      </c>
      <c r="F368" s="183">
        <f t="shared" si="34"/>
        <v>0.5</v>
      </c>
      <c r="G368" s="183">
        <f>5</f>
        <v>5</v>
      </c>
      <c r="H368" s="183">
        <f>60</f>
        <v>60</v>
      </c>
      <c r="I368" s="183">
        <f t="shared" si="35"/>
        <v>0.9</v>
      </c>
      <c r="J368" s="183">
        <f>1</f>
        <v>1</v>
      </c>
      <c r="K368" s="183">
        <f t="shared" si="36"/>
        <v>4.1870000000000003</v>
      </c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68"/>
      <c r="AD368" s="19"/>
      <c r="AE368" s="184"/>
      <c r="AF368" s="183">
        <f t="shared" si="37"/>
        <v>2.2854658997111255E-2</v>
      </c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68"/>
      <c r="AQ368" s="168"/>
      <c r="AR368" s="182"/>
      <c r="AS368" s="183"/>
      <c r="AT368" s="183"/>
      <c r="AU368" s="183"/>
      <c r="AW368" s="51"/>
      <c r="AX368" s="51"/>
      <c r="AY368" s="51"/>
      <c r="AZ368" s="51"/>
    </row>
    <row r="369" spans="1:52" s="158" customFormat="1" ht="15" customHeight="1" x14ac:dyDescent="0.3">
      <c r="A369" s="19"/>
      <c r="B369" s="182"/>
      <c r="C369" s="183">
        <f t="shared" si="32"/>
        <v>35.800000000000239</v>
      </c>
      <c r="D369" s="202">
        <f>15+[1]!STEPLOAD(5)</f>
        <v>20</v>
      </c>
      <c r="E369" s="183">
        <f t="shared" si="33"/>
        <v>45.567863547531175</v>
      </c>
      <c r="F369" s="183">
        <f t="shared" si="34"/>
        <v>0.5</v>
      </c>
      <c r="G369" s="183">
        <f>5</f>
        <v>5</v>
      </c>
      <c r="H369" s="183">
        <f>60</f>
        <v>60</v>
      </c>
      <c r="I369" s="183">
        <f t="shared" si="35"/>
        <v>0.9</v>
      </c>
      <c r="J369" s="183">
        <f>1</f>
        <v>1</v>
      </c>
      <c r="K369" s="183">
        <f t="shared" si="36"/>
        <v>4.1870000000000003</v>
      </c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68"/>
      <c r="AD369" s="19"/>
      <c r="AE369" s="184"/>
      <c r="AF369" s="183">
        <f t="shared" si="37"/>
        <v>2.2626112407140297E-2</v>
      </c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68"/>
      <c r="AQ369" s="168"/>
      <c r="AR369" s="182"/>
      <c r="AS369" s="183"/>
      <c r="AT369" s="183"/>
      <c r="AU369" s="183"/>
      <c r="AW369" s="51"/>
      <c r="AX369" s="51"/>
      <c r="AY369" s="51"/>
      <c r="AZ369" s="51"/>
    </row>
    <row r="370" spans="1:52" s="158" customFormat="1" ht="15" customHeight="1" x14ac:dyDescent="0.3">
      <c r="A370" s="19"/>
      <c r="B370" s="182"/>
      <c r="C370" s="183">
        <f t="shared" si="32"/>
        <v>35.90000000000024</v>
      </c>
      <c r="D370" s="202">
        <f>15+[1]!STEPLOAD(5)</f>
        <v>20</v>
      </c>
      <c r="E370" s="183">
        <f t="shared" si="33"/>
        <v>45.570126158771892</v>
      </c>
      <c r="F370" s="183">
        <f t="shared" si="34"/>
        <v>0.5</v>
      </c>
      <c r="G370" s="183">
        <f>5</f>
        <v>5</v>
      </c>
      <c r="H370" s="183">
        <f>60</f>
        <v>60</v>
      </c>
      <c r="I370" s="183">
        <f t="shared" si="35"/>
        <v>0.9</v>
      </c>
      <c r="J370" s="183">
        <f>1</f>
        <v>1</v>
      </c>
      <c r="K370" s="183">
        <f t="shared" si="36"/>
        <v>4.1870000000000003</v>
      </c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68"/>
      <c r="AD370" s="19"/>
      <c r="AE370" s="184"/>
      <c r="AF370" s="183">
        <f t="shared" si="37"/>
        <v>2.2399851283068539E-2</v>
      </c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68"/>
      <c r="AQ370" s="168"/>
      <c r="AR370" s="182"/>
      <c r="AS370" s="183"/>
      <c r="AT370" s="183"/>
      <c r="AU370" s="183"/>
      <c r="AW370" s="51"/>
      <c r="AX370" s="51"/>
      <c r="AY370" s="51"/>
      <c r="AZ370" s="51"/>
    </row>
    <row r="371" spans="1:52" s="158" customFormat="1" ht="15" customHeight="1" x14ac:dyDescent="0.3">
      <c r="A371" s="19"/>
      <c r="B371" s="182"/>
      <c r="C371" s="183">
        <f t="shared" si="32"/>
        <v>36.000000000000242</v>
      </c>
      <c r="D371" s="202">
        <f>15+[1]!STEPLOAD(5)</f>
        <v>20</v>
      </c>
      <c r="E371" s="183">
        <f t="shared" si="33"/>
        <v>45.572366143900197</v>
      </c>
      <c r="F371" s="183">
        <f t="shared" si="34"/>
        <v>0.5</v>
      </c>
      <c r="G371" s="183">
        <f>5</f>
        <v>5</v>
      </c>
      <c r="H371" s="183">
        <f>60</f>
        <v>60</v>
      </c>
      <c r="I371" s="183">
        <f t="shared" si="35"/>
        <v>0.9</v>
      </c>
      <c r="J371" s="183">
        <f>1</f>
        <v>1</v>
      </c>
      <c r="K371" s="183">
        <f t="shared" si="36"/>
        <v>4.1870000000000003</v>
      </c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68"/>
      <c r="AD371" s="19"/>
      <c r="AE371" s="184"/>
      <c r="AF371" s="183">
        <f t="shared" si="37"/>
        <v>2.2175852770238258E-2</v>
      </c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68"/>
      <c r="AQ371" s="168"/>
      <c r="AR371" s="182"/>
      <c r="AS371" s="183"/>
      <c r="AT371" s="183"/>
      <c r="AU371" s="183"/>
      <c r="AW371" s="51"/>
      <c r="AX371" s="51"/>
      <c r="AY371" s="51"/>
      <c r="AZ371" s="51"/>
    </row>
    <row r="372" spans="1:52" s="158" customFormat="1" ht="15" customHeight="1" x14ac:dyDescent="0.3">
      <c r="A372" s="19"/>
      <c r="B372" s="182"/>
      <c r="C372" s="183">
        <f t="shared" si="32"/>
        <v>36.100000000000243</v>
      </c>
      <c r="D372" s="202">
        <f>15+[1]!STEPLOAD(5)</f>
        <v>20</v>
      </c>
      <c r="E372" s="183">
        <f t="shared" si="33"/>
        <v>45.57458372917722</v>
      </c>
      <c r="F372" s="183">
        <f t="shared" si="34"/>
        <v>0.5</v>
      </c>
      <c r="G372" s="183">
        <f>5</f>
        <v>5</v>
      </c>
      <c r="H372" s="183">
        <f>60</f>
        <v>60</v>
      </c>
      <c r="I372" s="183">
        <f t="shared" si="35"/>
        <v>0.9</v>
      </c>
      <c r="J372" s="183">
        <f>1</f>
        <v>1</v>
      </c>
      <c r="K372" s="183">
        <f t="shared" si="36"/>
        <v>4.1870000000000003</v>
      </c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68"/>
      <c r="AD372" s="19"/>
      <c r="AE372" s="184"/>
      <c r="AF372" s="183">
        <f t="shared" si="37"/>
        <v>2.1954094242536026E-2</v>
      </c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68"/>
      <c r="AQ372" s="168"/>
      <c r="AR372" s="182"/>
      <c r="AS372" s="183"/>
      <c r="AT372" s="183"/>
      <c r="AU372" s="183"/>
      <c r="AW372" s="51"/>
      <c r="AX372" s="51"/>
      <c r="AY372" s="51"/>
      <c r="AZ372" s="51"/>
    </row>
    <row r="373" spans="1:52" s="158" customFormat="1" ht="15" customHeight="1" x14ac:dyDescent="0.3">
      <c r="A373" s="19"/>
      <c r="B373" s="182"/>
      <c r="C373" s="183">
        <f t="shared" si="32"/>
        <v>36.200000000000244</v>
      </c>
      <c r="D373" s="202">
        <f>15+[1]!STEPLOAD(5)</f>
        <v>20</v>
      </c>
      <c r="E373" s="183">
        <f t="shared" si="33"/>
        <v>45.576779138601474</v>
      </c>
      <c r="F373" s="183">
        <f t="shared" si="34"/>
        <v>0.5</v>
      </c>
      <c r="G373" s="183">
        <f>5</f>
        <v>5</v>
      </c>
      <c r="H373" s="183">
        <f>60</f>
        <v>60</v>
      </c>
      <c r="I373" s="183">
        <f t="shared" si="35"/>
        <v>0.9</v>
      </c>
      <c r="J373" s="183">
        <f>1</f>
        <v>1</v>
      </c>
      <c r="K373" s="183">
        <f t="shared" si="36"/>
        <v>4.1870000000000003</v>
      </c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68"/>
      <c r="AD373" s="19"/>
      <c r="AE373" s="184"/>
      <c r="AF373" s="183">
        <f t="shared" si="37"/>
        <v>2.1734553300110537E-2</v>
      </c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68"/>
      <c r="AQ373" s="168"/>
      <c r="AR373" s="182"/>
      <c r="AS373" s="183"/>
      <c r="AT373" s="183"/>
      <c r="AU373" s="183"/>
      <c r="AW373" s="51"/>
      <c r="AX373" s="51"/>
      <c r="AY373" s="51"/>
      <c r="AZ373" s="51"/>
    </row>
    <row r="374" spans="1:52" s="158" customFormat="1" ht="15" customHeight="1" x14ac:dyDescent="0.3">
      <c r="A374" s="19"/>
      <c r="B374" s="182"/>
      <c r="C374" s="183">
        <f t="shared" si="32"/>
        <v>36.300000000000246</v>
      </c>
      <c r="D374" s="202">
        <f>15+[1]!STEPLOAD(5)</f>
        <v>20</v>
      </c>
      <c r="E374" s="183">
        <f t="shared" si="33"/>
        <v>45.578952593931483</v>
      </c>
      <c r="F374" s="183">
        <f t="shared" si="34"/>
        <v>0.5</v>
      </c>
      <c r="G374" s="183">
        <f>5</f>
        <v>5</v>
      </c>
      <c r="H374" s="183">
        <f>60</f>
        <v>60</v>
      </c>
      <c r="I374" s="183">
        <f t="shared" si="35"/>
        <v>0.9</v>
      </c>
      <c r="J374" s="183">
        <f>1</f>
        <v>1</v>
      </c>
      <c r="K374" s="183">
        <f t="shared" si="36"/>
        <v>4.1870000000000003</v>
      </c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68"/>
      <c r="AD374" s="19"/>
      <c r="AE374" s="184"/>
      <c r="AF374" s="183">
        <f t="shared" si="37"/>
        <v>2.1517207767109525E-2</v>
      </c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68"/>
      <c r="AQ374" s="168"/>
      <c r="AR374" s="182"/>
      <c r="AS374" s="183"/>
      <c r="AT374" s="183"/>
      <c r="AU374" s="183"/>
      <c r="AW374" s="51"/>
      <c r="AX374" s="51"/>
      <c r="AY374" s="51"/>
      <c r="AZ374" s="51"/>
    </row>
    <row r="375" spans="1:52" s="158" customFormat="1" ht="15" customHeight="1" x14ac:dyDescent="0.3">
      <c r="A375" s="19"/>
      <c r="B375" s="182"/>
      <c r="C375" s="183">
        <f t="shared" si="32"/>
        <v>36.400000000000247</v>
      </c>
      <c r="D375" s="202">
        <f>15+[1]!STEPLOAD(5)</f>
        <v>20</v>
      </c>
      <c r="E375" s="183">
        <f t="shared" si="33"/>
        <v>45.581104314708192</v>
      </c>
      <c r="F375" s="183">
        <f t="shared" si="34"/>
        <v>0.5</v>
      </c>
      <c r="G375" s="183">
        <f>5</f>
        <v>5</v>
      </c>
      <c r="H375" s="183">
        <f>60</f>
        <v>60</v>
      </c>
      <c r="I375" s="183">
        <f t="shared" si="35"/>
        <v>0.9</v>
      </c>
      <c r="J375" s="183">
        <f>1</f>
        <v>1</v>
      </c>
      <c r="K375" s="183">
        <f t="shared" si="36"/>
        <v>4.1870000000000003</v>
      </c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68"/>
      <c r="AD375" s="19"/>
      <c r="AE375" s="184"/>
      <c r="AF375" s="183">
        <f t="shared" si="37"/>
        <v>2.1302035689438892E-2</v>
      </c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68"/>
      <c r="AQ375" s="168"/>
      <c r="AR375" s="182"/>
      <c r="AS375" s="183"/>
      <c r="AT375" s="183"/>
      <c r="AU375" s="183"/>
      <c r="AW375" s="51"/>
      <c r="AX375" s="51"/>
      <c r="AY375" s="51"/>
      <c r="AZ375" s="51"/>
    </row>
    <row r="376" spans="1:52" s="158" customFormat="1" ht="15" customHeight="1" x14ac:dyDescent="0.3">
      <c r="A376" s="19"/>
      <c r="B376" s="182"/>
      <c r="C376" s="183">
        <f t="shared" si="32"/>
        <v>36.500000000000249</v>
      </c>
      <c r="D376" s="202">
        <f>15+[1]!STEPLOAD(5)</f>
        <v>20</v>
      </c>
      <c r="E376" s="183">
        <f t="shared" si="33"/>
        <v>45.583234518277138</v>
      </c>
      <c r="F376" s="183">
        <f t="shared" si="34"/>
        <v>0.5</v>
      </c>
      <c r="G376" s="183">
        <f>5</f>
        <v>5</v>
      </c>
      <c r="H376" s="183">
        <f>60</f>
        <v>60</v>
      </c>
      <c r="I376" s="183">
        <f t="shared" si="35"/>
        <v>0.9</v>
      </c>
      <c r="J376" s="183">
        <f>1</f>
        <v>1</v>
      </c>
      <c r="K376" s="183">
        <f t="shared" si="36"/>
        <v>4.1870000000000003</v>
      </c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68"/>
      <c r="AD376" s="19"/>
      <c r="AE376" s="184"/>
      <c r="AF376" s="183">
        <f t="shared" si="37"/>
        <v>2.1089015332544037E-2</v>
      </c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68"/>
      <c r="AQ376" s="168"/>
      <c r="AR376" s="182"/>
      <c r="AS376" s="183"/>
      <c r="AT376" s="183"/>
      <c r="AU376" s="183"/>
      <c r="AW376" s="51"/>
      <c r="AX376" s="51"/>
      <c r="AY376" s="51"/>
      <c r="AZ376" s="51"/>
    </row>
    <row r="377" spans="1:52" s="158" customFormat="1" ht="15" customHeight="1" x14ac:dyDescent="0.3">
      <c r="A377" s="19"/>
      <c r="B377" s="182"/>
      <c r="C377" s="183">
        <f t="shared" si="32"/>
        <v>36.60000000000025</v>
      </c>
      <c r="D377" s="202">
        <f>15+[1]!STEPLOAD(5)</f>
        <v>20</v>
      </c>
      <c r="E377" s="183">
        <f t="shared" si="33"/>
        <v>45.585343419810393</v>
      </c>
      <c r="F377" s="183">
        <f t="shared" si="34"/>
        <v>0.5</v>
      </c>
      <c r="G377" s="183">
        <f>5</f>
        <v>5</v>
      </c>
      <c r="H377" s="183">
        <f>60</f>
        <v>60</v>
      </c>
      <c r="I377" s="183">
        <f t="shared" si="35"/>
        <v>0.9</v>
      </c>
      <c r="J377" s="183">
        <f>1</f>
        <v>1</v>
      </c>
      <c r="K377" s="183">
        <f t="shared" si="36"/>
        <v>4.1870000000000003</v>
      </c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68"/>
      <c r="AD377" s="19"/>
      <c r="AE377" s="184"/>
      <c r="AF377" s="183">
        <f t="shared" si="37"/>
        <v>2.0878125179218721E-2</v>
      </c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68"/>
      <c r="AQ377" s="168"/>
      <c r="AR377" s="182"/>
      <c r="AS377" s="183"/>
      <c r="AT377" s="183"/>
      <c r="AU377" s="183"/>
      <c r="AW377" s="51"/>
      <c r="AX377" s="51"/>
      <c r="AY377" s="51"/>
      <c r="AZ377" s="51"/>
    </row>
    <row r="378" spans="1:52" s="158" customFormat="1" ht="15" customHeight="1" x14ac:dyDescent="0.3">
      <c r="A378" s="19"/>
      <c r="B378" s="182"/>
      <c r="C378" s="183">
        <f t="shared" si="32"/>
        <v>36.700000000000252</v>
      </c>
      <c r="D378" s="202">
        <f>15+[1]!STEPLOAD(5)</f>
        <v>20</v>
      </c>
      <c r="E378" s="183">
        <f t="shared" si="33"/>
        <v>45.587431232328314</v>
      </c>
      <c r="F378" s="183">
        <f t="shared" si="34"/>
        <v>0.5</v>
      </c>
      <c r="G378" s="183">
        <f>5</f>
        <v>5</v>
      </c>
      <c r="H378" s="183">
        <f>60</f>
        <v>60</v>
      </c>
      <c r="I378" s="183">
        <f t="shared" si="35"/>
        <v>0.9</v>
      </c>
      <c r="J378" s="183">
        <f>1</f>
        <v>1</v>
      </c>
      <c r="K378" s="183">
        <f t="shared" si="36"/>
        <v>4.1870000000000003</v>
      </c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68"/>
      <c r="AD378" s="19"/>
      <c r="AE378" s="184"/>
      <c r="AF378" s="183">
        <f t="shared" si="37"/>
        <v>2.0669343927426365E-2</v>
      </c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68"/>
      <c r="AQ378" s="168"/>
      <c r="AR378" s="182"/>
      <c r="AS378" s="183"/>
      <c r="AT378" s="183"/>
      <c r="AU378" s="183"/>
      <c r="AW378" s="51"/>
      <c r="AX378" s="51"/>
      <c r="AY378" s="51"/>
      <c r="AZ378" s="51"/>
    </row>
    <row r="379" spans="1:52" s="158" customFormat="1" ht="15" customHeight="1" x14ac:dyDescent="0.3">
      <c r="A379" s="19"/>
      <c r="B379" s="182"/>
      <c r="C379" s="183">
        <f t="shared" si="32"/>
        <v>36.800000000000253</v>
      </c>
      <c r="D379" s="202">
        <f>15+[1]!STEPLOAD(5)</f>
        <v>20</v>
      </c>
      <c r="E379" s="183">
        <f t="shared" si="33"/>
        <v>45.589498166721057</v>
      </c>
      <c r="F379" s="183">
        <f t="shared" si="34"/>
        <v>0.5</v>
      </c>
      <c r="G379" s="183">
        <f>5</f>
        <v>5</v>
      </c>
      <c r="H379" s="183">
        <f>60</f>
        <v>60</v>
      </c>
      <c r="I379" s="183">
        <f t="shared" si="35"/>
        <v>0.9</v>
      </c>
      <c r="J379" s="183">
        <f>1</f>
        <v>1</v>
      </c>
      <c r="K379" s="183">
        <f t="shared" si="36"/>
        <v>4.1870000000000003</v>
      </c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68"/>
      <c r="AD379" s="19"/>
      <c r="AE379" s="184"/>
      <c r="AF379" s="183">
        <f t="shared" si="37"/>
        <v>2.046265048815199E-2</v>
      </c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68"/>
      <c r="AQ379" s="168"/>
      <c r="AR379" s="182"/>
      <c r="AS379" s="183"/>
      <c r="AT379" s="183"/>
      <c r="AU379" s="183"/>
      <c r="AW379" s="51"/>
      <c r="AX379" s="51"/>
      <c r="AY379" s="51"/>
      <c r="AZ379" s="51"/>
    </row>
    <row r="380" spans="1:52" s="158" customFormat="1" ht="15" customHeight="1" x14ac:dyDescent="0.3">
      <c r="A380" s="19"/>
      <c r="B380" s="182"/>
      <c r="C380" s="183">
        <f t="shared" si="32"/>
        <v>36.900000000000254</v>
      </c>
      <c r="D380" s="202">
        <f>15+[1]!STEPLOAD(5)</f>
        <v>20</v>
      </c>
      <c r="E380" s="183">
        <f t="shared" si="33"/>
        <v>45.591544431769876</v>
      </c>
      <c r="F380" s="183">
        <f t="shared" si="34"/>
        <v>0.5</v>
      </c>
      <c r="G380" s="183">
        <f>5</f>
        <v>5</v>
      </c>
      <c r="H380" s="183">
        <f>60</f>
        <v>60</v>
      </c>
      <c r="I380" s="183">
        <f t="shared" si="35"/>
        <v>0.9</v>
      </c>
      <c r="J380" s="183">
        <f>1</f>
        <v>1</v>
      </c>
      <c r="K380" s="183">
        <f t="shared" si="36"/>
        <v>4.1870000000000003</v>
      </c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68"/>
      <c r="AD380" s="19"/>
      <c r="AE380" s="184"/>
      <c r="AF380" s="183">
        <f t="shared" si="37"/>
        <v>2.0258023983270146E-2</v>
      </c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68"/>
      <c r="AQ380" s="168"/>
      <c r="AR380" s="182"/>
      <c r="AS380" s="183"/>
      <c r="AT380" s="183"/>
      <c r="AU380" s="183"/>
      <c r="AW380" s="51"/>
      <c r="AX380" s="51"/>
      <c r="AY380" s="51"/>
      <c r="AZ380" s="51"/>
    </row>
    <row r="381" spans="1:52" s="158" customFormat="1" ht="15" customHeight="1" x14ac:dyDescent="0.3">
      <c r="A381" s="19"/>
      <c r="B381" s="182"/>
      <c r="C381" s="183">
        <f t="shared" si="32"/>
        <v>37.000000000000256</v>
      </c>
      <c r="D381" s="202">
        <f>15+[1]!STEPLOAD(5)</f>
        <v>20</v>
      </c>
      <c r="E381" s="183">
        <f t="shared" si="33"/>
        <v>45.593570234168205</v>
      </c>
      <c r="F381" s="183">
        <f t="shared" si="34"/>
        <v>0.5</v>
      </c>
      <c r="G381" s="183">
        <f>5</f>
        <v>5</v>
      </c>
      <c r="H381" s="183">
        <f>60</f>
        <v>60</v>
      </c>
      <c r="I381" s="183">
        <f t="shared" si="35"/>
        <v>0.9</v>
      </c>
      <c r="J381" s="183">
        <f>1</f>
        <v>1</v>
      </c>
      <c r="K381" s="183">
        <f t="shared" si="36"/>
        <v>4.1870000000000003</v>
      </c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68"/>
      <c r="AD381" s="19"/>
      <c r="AE381" s="184"/>
      <c r="AF381" s="183">
        <f t="shared" si="37"/>
        <v>2.0055443743437262E-2</v>
      </c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68"/>
      <c r="AQ381" s="168"/>
      <c r="AR381" s="182"/>
      <c r="AS381" s="183"/>
      <c r="AT381" s="183"/>
      <c r="AU381" s="183"/>
      <c r="AW381" s="51"/>
      <c r="AX381" s="51"/>
      <c r="AY381" s="51"/>
      <c r="AZ381" s="51"/>
    </row>
    <row r="382" spans="1:52" s="158" customFormat="1" ht="15" customHeight="1" x14ac:dyDescent="0.3">
      <c r="A382" s="19"/>
      <c r="B382" s="182"/>
      <c r="C382" s="183">
        <f t="shared" si="32"/>
        <v>37.100000000000257</v>
      </c>
      <c r="D382" s="202">
        <f>15+[1]!STEPLOAD(5)</f>
        <v>20</v>
      </c>
      <c r="E382" s="183">
        <f t="shared" si="33"/>
        <v>45.595575778542546</v>
      </c>
      <c r="F382" s="183">
        <f t="shared" si="34"/>
        <v>0.5</v>
      </c>
      <c r="G382" s="183">
        <f>5</f>
        <v>5</v>
      </c>
      <c r="H382" s="183">
        <f>60</f>
        <v>60</v>
      </c>
      <c r="I382" s="183">
        <f t="shared" si="35"/>
        <v>0.9</v>
      </c>
      <c r="J382" s="183">
        <f>1</f>
        <v>1</v>
      </c>
      <c r="K382" s="183">
        <f t="shared" si="36"/>
        <v>4.1870000000000003</v>
      </c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68"/>
      <c r="AD382" s="19"/>
      <c r="AE382" s="184"/>
      <c r="AF382" s="183">
        <f t="shared" si="37"/>
        <v>1.9854889306003098E-2</v>
      </c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68"/>
      <c r="AQ382" s="168"/>
      <c r="AR382" s="182"/>
      <c r="AS382" s="183"/>
      <c r="AT382" s="183"/>
      <c r="AU382" s="183"/>
      <c r="AW382" s="51"/>
      <c r="AX382" s="51"/>
      <c r="AY382" s="51"/>
      <c r="AZ382" s="51"/>
    </row>
    <row r="383" spans="1:52" s="158" customFormat="1" ht="15" customHeight="1" x14ac:dyDescent="0.3">
      <c r="A383" s="19"/>
      <c r="B383" s="182"/>
      <c r="C383" s="183">
        <f t="shared" si="32"/>
        <v>37.200000000000259</v>
      </c>
      <c r="D383" s="202">
        <f>15+[1]!STEPLOAD(5)</f>
        <v>20</v>
      </c>
      <c r="E383" s="183">
        <f t="shared" si="33"/>
        <v>45.597561267473147</v>
      </c>
      <c r="F383" s="183">
        <f t="shared" si="34"/>
        <v>0.5</v>
      </c>
      <c r="G383" s="183">
        <f>5</f>
        <v>5</v>
      </c>
      <c r="H383" s="183">
        <f>60</f>
        <v>60</v>
      </c>
      <c r="I383" s="183">
        <f t="shared" si="35"/>
        <v>0.9</v>
      </c>
      <c r="J383" s="183">
        <f>1</f>
        <v>1</v>
      </c>
      <c r="K383" s="183">
        <f t="shared" si="36"/>
        <v>4.1870000000000003</v>
      </c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68"/>
      <c r="AD383" s="19"/>
      <c r="AE383" s="184"/>
      <c r="AF383" s="183">
        <f t="shared" si="37"/>
        <v>1.9656340412943063E-2</v>
      </c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68"/>
      <c r="AQ383" s="168"/>
      <c r="AR383" s="182"/>
      <c r="AS383" s="183"/>
      <c r="AT383" s="183"/>
      <c r="AU383" s="183"/>
      <c r="AW383" s="51"/>
      <c r="AX383" s="51"/>
      <c r="AY383" s="51"/>
      <c r="AZ383" s="51"/>
    </row>
    <row r="384" spans="1:52" s="158" customFormat="1" ht="15" customHeight="1" x14ac:dyDescent="0.3">
      <c r="A384" s="19"/>
      <c r="B384" s="182"/>
      <c r="C384" s="183">
        <f t="shared" si="32"/>
        <v>37.30000000000026</v>
      </c>
      <c r="D384" s="202">
        <f>15+[1]!STEPLOAD(5)</f>
        <v>20</v>
      </c>
      <c r="E384" s="183">
        <f t="shared" si="33"/>
        <v>45.599526901514437</v>
      </c>
      <c r="F384" s="183">
        <f t="shared" si="34"/>
        <v>0.5</v>
      </c>
      <c r="G384" s="183">
        <f>5</f>
        <v>5</v>
      </c>
      <c r="H384" s="183">
        <f>60</f>
        <v>60</v>
      </c>
      <c r="I384" s="183">
        <f t="shared" si="35"/>
        <v>0.9</v>
      </c>
      <c r="J384" s="183">
        <f>1</f>
        <v>1</v>
      </c>
      <c r="K384" s="183">
        <f t="shared" si="36"/>
        <v>4.1870000000000003</v>
      </c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68"/>
      <c r="AD384" s="19"/>
      <c r="AE384" s="184"/>
      <c r="AF384" s="183">
        <f t="shared" si="37"/>
        <v>1.9459777008814072E-2</v>
      </c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68"/>
      <c r="AQ384" s="168"/>
      <c r="AR384" s="182"/>
      <c r="AS384" s="183"/>
      <c r="AT384" s="183"/>
      <c r="AU384" s="183"/>
      <c r="AW384" s="51"/>
      <c r="AX384" s="51"/>
      <c r="AY384" s="51"/>
      <c r="AZ384" s="51"/>
    </row>
    <row r="385" spans="1:52" s="158" customFormat="1" ht="15" customHeight="1" x14ac:dyDescent="0.3">
      <c r="A385" s="19"/>
      <c r="B385" s="182"/>
      <c r="C385" s="183">
        <f t="shared" si="32"/>
        <v>37.400000000000261</v>
      </c>
      <c r="D385" s="202">
        <f>15+[1]!STEPLOAD(5)</f>
        <v>20</v>
      </c>
      <c r="E385" s="183">
        <f t="shared" si="33"/>
        <v>45.601472879215322</v>
      </c>
      <c r="F385" s="183">
        <f t="shared" si="34"/>
        <v>0.5</v>
      </c>
      <c r="G385" s="183">
        <f>5</f>
        <v>5</v>
      </c>
      <c r="H385" s="183">
        <f>60</f>
        <v>60</v>
      </c>
      <c r="I385" s="183">
        <f t="shared" si="35"/>
        <v>0.9</v>
      </c>
      <c r="J385" s="183">
        <f>1</f>
        <v>1</v>
      </c>
      <c r="K385" s="183">
        <f t="shared" si="36"/>
        <v>4.1870000000000003</v>
      </c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68"/>
      <c r="AD385" s="19"/>
      <c r="AE385" s="184"/>
      <c r="AF385" s="183">
        <f t="shared" si="37"/>
        <v>1.9265179238725505E-2</v>
      </c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68"/>
      <c r="AQ385" s="168"/>
      <c r="AR385" s="182"/>
      <c r="AS385" s="183"/>
      <c r="AT385" s="183"/>
      <c r="AU385" s="183"/>
      <c r="AW385" s="51"/>
      <c r="AX385" s="51"/>
      <c r="AY385" s="51"/>
      <c r="AZ385" s="51"/>
    </row>
    <row r="386" spans="1:52" s="158" customFormat="1" ht="15" customHeight="1" x14ac:dyDescent="0.3">
      <c r="A386" s="19"/>
      <c r="B386" s="182"/>
      <c r="C386" s="183">
        <f t="shared" si="32"/>
        <v>37.500000000000263</v>
      </c>
      <c r="D386" s="202">
        <f>15+[1]!STEPLOAD(5)</f>
        <v>20</v>
      </c>
      <c r="E386" s="183">
        <f t="shared" si="33"/>
        <v>45.603399397139192</v>
      </c>
      <c r="F386" s="183">
        <f t="shared" si="34"/>
        <v>0.5</v>
      </c>
      <c r="G386" s="183">
        <f>5</f>
        <v>5</v>
      </c>
      <c r="H386" s="183">
        <f>60</f>
        <v>60</v>
      </c>
      <c r="I386" s="183">
        <f t="shared" si="35"/>
        <v>0.9</v>
      </c>
      <c r="J386" s="183">
        <f>1</f>
        <v>1</v>
      </c>
      <c r="K386" s="183">
        <f t="shared" si="36"/>
        <v>4.1870000000000003</v>
      </c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68"/>
      <c r="AD386" s="19"/>
      <c r="AE386" s="184"/>
      <c r="AF386" s="183">
        <f t="shared" si="37"/>
        <v>1.9072527446338583E-2</v>
      </c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68"/>
      <c r="AQ386" s="168"/>
      <c r="AR386" s="182"/>
      <c r="AS386" s="183"/>
      <c r="AT386" s="183"/>
      <c r="AU386" s="183"/>
      <c r="AW386" s="51"/>
      <c r="AX386" s="51"/>
      <c r="AY386" s="51"/>
      <c r="AZ386" s="51"/>
    </row>
    <row r="387" spans="1:52" s="158" customFormat="1" ht="15" customHeight="1" x14ac:dyDescent="0.3">
      <c r="A387" s="19"/>
      <c r="B387" s="182"/>
      <c r="C387" s="183">
        <f t="shared" si="32"/>
        <v>37.600000000000264</v>
      </c>
      <c r="D387" s="202">
        <f>15+[1]!STEPLOAD(5)</f>
        <v>20</v>
      </c>
      <c r="E387" s="183">
        <f t="shared" si="33"/>
        <v>45.605306649883829</v>
      </c>
      <c r="F387" s="183">
        <f t="shared" si="34"/>
        <v>0.5</v>
      </c>
      <c r="G387" s="183">
        <f>5</f>
        <v>5</v>
      </c>
      <c r="H387" s="183">
        <f>60</f>
        <v>60</v>
      </c>
      <c r="I387" s="183">
        <f t="shared" si="35"/>
        <v>0.9</v>
      </c>
      <c r="J387" s="183">
        <f>1</f>
        <v>1</v>
      </c>
      <c r="K387" s="183">
        <f t="shared" si="36"/>
        <v>4.1870000000000003</v>
      </c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68"/>
      <c r="AD387" s="19"/>
      <c r="AE387" s="184"/>
      <c r="AF387" s="183">
        <f t="shared" si="37"/>
        <v>1.8881802171875073E-2</v>
      </c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68"/>
      <c r="AQ387" s="168"/>
      <c r="AR387" s="182"/>
      <c r="AS387" s="183"/>
      <c r="AT387" s="183"/>
      <c r="AU387" s="183"/>
      <c r="AW387" s="51"/>
      <c r="AX387" s="51"/>
      <c r="AY387" s="51"/>
      <c r="AZ387" s="51"/>
    </row>
    <row r="388" spans="1:52" s="158" customFormat="1" ht="15" customHeight="1" x14ac:dyDescent="0.3">
      <c r="A388" s="19"/>
      <c r="B388" s="182"/>
      <c r="C388" s="183">
        <f t="shared" si="32"/>
        <v>37.700000000000266</v>
      </c>
      <c r="D388" s="202">
        <f>15+[1]!STEPLOAD(5)</f>
        <v>20</v>
      </c>
      <c r="E388" s="183">
        <f t="shared" si="33"/>
        <v>45.607194830101015</v>
      </c>
      <c r="F388" s="183">
        <f t="shared" si="34"/>
        <v>0.5</v>
      </c>
      <c r="G388" s="183">
        <f>5</f>
        <v>5</v>
      </c>
      <c r="H388" s="183">
        <f>60</f>
        <v>60</v>
      </c>
      <c r="I388" s="183">
        <f t="shared" si="35"/>
        <v>0.9</v>
      </c>
      <c r="J388" s="183">
        <f>1</f>
        <v>1</v>
      </c>
      <c r="K388" s="183">
        <f t="shared" si="36"/>
        <v>4.1870000000000003</v>
      </c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68"/>
      <c r="AD388" s="19"/>
      <c r="AE388" s="184"/>
      <c r="AF388" s="183">
        <f t="shared" si="37"/>
        <v>1.8692984150156189E-2</v>
      </c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68"/>
      <c r="AQ388" s="168"/>
      <c r="AR388" s="182"/>
      <c r="AS388" s="183"/>
      <c r="AT388" s="183"/>
      <c r="AU388" s="183"/>
      <c r="AW388" s="51"/>
      <c r="AX388" s="51"/>
      <c r="AY388" s="51"/>
      <c r="AZ388" s="51"/>
    </row>
    <row r="389" spans="1:52" s="158" customFormat="1" ht="15" customHeight="1" x14ac:dyDescent="0.3">
      <c r="A389" s="19"/>
      <c r="B389" s="182"/>
      <c r="C389" s="183">
        <f t="shared" si="32"/>
        <v>37.800000000000267</v>
      </c>
      <c r="D389" s="202">
        <f>15+[1]!STEPLOAD(5)</f>
        <v>20</v>
      </c>
      <c r="E389" s="183">
        <f t="shared" si="33"/>
        <v>45.609064128516032</v>
      </c>
      <c r="F389" s="183">
        <f t="shared" si="34"/>
        <v>0.5</v>
      </c>
      <c r="G389" s="183">
        <f>5</f>
        <v>5</v>
      </c>
      <c r="H389" s="183">
        <f>60</f>
        <v>60</v>
      </c>
      <c r="I389" s="183">
        <f t="shared" si="35"/>
        <v>0.9</v>
      </c>
      <c r="J389" s="183">
        <f>1</f>
        <v>1</v>
      </c>
      <c r="K389" s="183">
        <f t="shared" si="36"/>
        <v>4.1870000000000003</v>
      </c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68"/>
      <c r="AD389" s="19"/>
      <c r="AE389" s="184"/>
      <c r="AF389" s="183">
        <f t="shared" si="37"/>
        <v>1.8506054308654818E-2</v>
      </c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68"/>
      <c r="AQ389" s="168"/>
      <c r="AR389" s="182"/>
      <c r="AS389" s="183"/>
      <c r="AT389" s="183"/>
      <c r="AU389" s="183"/>
      <c r="AW389" s="51"/>
      <c r="AX389" s="51"/>
      <c r="AY389" s="51"/>
      <c r="AZ389" s="51"/>
    </row>
    <row r="390" spans="1:52" s="158" customFormat="1" ht="15" customHeight="1" x14ac:dyDescent="0.3">
      <c r="A390" s="19"/>
      <c r="B390" s="182"/>
      <c r="C390" s="183">
        <f t="shared" si="32"/>
        <v>37.900000000000269</v>
      </c>
      <c r="D390" s="202">
        <f>15+[1]!STEPLOAD(5)</f>
        <v>20</v>
      </c>
      <c r="E390" s="183">
        <f t="shared" si="33"/>
        <v>45.610914733946899</v>
      </c>
      <c r="F390" s="183">
        <f t="shared" si="34"/>
        <v>0.5</v>
      </c>
      <c r="G390" s="183">
        <f>5</f>
        <v>5</v>
      </c>
      <c r="H390" s="183">
        <f>60</f>
        <v>60</v>
      </c>
      <c r="I390" s="183">
        <f t="shared" si="35"/>
        <v>0.9</v>
      </c>
      <c r="J390" s="183">
        <f>1</f>
        <v>1</v>
      </c>
      <c r="K390" s="183">
        <f t="shared" si="36"/>
        <v>4.1870000000000003</v>
      </c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68"/>
      <c r="AD390" s="19"/>
      <c r="AE390" s="184"/>
      <c r="AF390" s="183">
        <f t="shared" si="37"/>
        <v>1.8320993765568172E-2</v>
      </c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68"/>
      <c r="AQ390" s="168"/>
      <c r="AR390" s="182"/>
      <c r="AS390" s="183"/>
      <c r="AT390" s="183"/>
      <c r="AU390" s="183"/>
      <c r="AW390" s="51"/>
      <c r="AX390" s="51"/>
      <c r="AY390" s="51"/>
      <c r="AZ390" s="51"/>
    </row>
    <row r="391" spans="1:52" s="158" customFormat="1" ht="15" customHeight="1" x14ac:dyDescent="0.3">
      <c r="A391" s="19"/>
      <c r="B391" s="182"/>
      <c r="C391" s="183">
        <f t="shared" si="32"/>
        <v>38.00000000000027</v>
      </c>
      <c r="D391" s="202">
        <f>15+[1]!STEPLOAD(5)</f>
        <v>20</v>
      </c>
      <c r="E391" s="183">
        <f t="shared" si="33"/>
        <v>45.612746833323456</v>
      </c>
      <c r="F391" s="183">
        <f t="shared" si="34"/>
        <v>0.5</v>
      </c>
      <c r="G391" s="183">
        <f>5</f>
        <v>5</v>
      </c>
      <c r="H391" s="183">
        <f>60</f>
        <v>60</v>
      </c>
      <c r="I391" s="183">
        <f t="shared" si="35"/>
        <v>0.9</v>
      </c>
      <c r="J391" s="183">
        <f>1</f>
        <v>1</v>
      </c>
      <c r="K391" s="183">
        <f t="shared" si="36"/>
        <v>4.1870000000000003</v>
      </c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68"/>
      <c r="AD391" s="19"/>
      <c r="AE391" s="184"/>
      <c r="AF391" s="183">
        <f t="shared" si="37"/>
        <v>1.8137783827912202E-2</v>
      </c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68"/>
      <c r="AQ391" s="168"/>
      <c r="AR391" s="182"/>
      <c r="AS391" s="183"/>
      <c r="AT391" s="183"/>
      <c r="AU391" s="183"/>
      <c r="AW391" s="51"/>
      <c r="AX391" s="51"/>
      <c r="AY391" s="51"/>
      <c r="AZ391" s="51"/>
    </row>
    <row r="392" spans="1:52" s="158" customFormat="1" ht="15" customHeight="1" x14ac:dyDescent="0.3">
      <c r="A392" s="19"/>
      <c r="B392" s="182"/>
      <c r="C392" s="183">
        <f t="shared" si="32"/>
        <v>38.100000000000271</v>
      </c>
      <c r="D392" s="202">
        <f>15+[1]!STEPLOAD(5)</f>
        <v>20</v>
      </c>
      <c r="E392" s="183">
        <f t="shared" si="33"/>
        <v>45.614560611706246</v>
      </c>
      <c r="F392" s="183">
        <f t="shared" si="34"/>
        <v>0.5</v>
      </c>
      <c r="G392" s="183">
        <f>5</f>
        <v>5</v>
      </c>
      <c r="H392" s="183">
        <f>60</f>
        <v>60</v>
      </c>
      <c r="I392" s="183">
        <f t="shared" si="35"/>
        <v>0.9</v>
      </c>
      <c r="J392" s="183">
        <f>1</f>
        <v>1</v>
      </c>
      <c r="K392" s="183">
        <f t="shared" si="36"/>
        <v>4.1870000000000003</v>
      </c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68"/>
      <c r="AD392" s="19"/>
      <c r="AE392" s="184"/>
      <c r="AF392" s="183">
        <f t="shared" si="37"/>
        <v>1.7956405989633328E-2</v>
      </c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68"/>
      <c r="AQ392" s="168"/>
      <c r="AR392" s="182"/>
      <c r="AS392" s="183"/>
      <c r="AT392" s="183"/>
      <c r="AU392" s="183"/>
      <c r="AW392" s="51"/>
      <c r="AX392" s="51"/>
      <c r="AY392" s="51"/>
      <c r="AZ392" s="51"/>
    </row>
    <row r="393" spans="1:52" s="158" customFormat="1" ht="15" customHeight="1" x14ac:dyDescent="0.3">
      <c r="A393" s="19"/>
      <c r="B393" s="182"/>
      <c r="C393" s="183">
        <f t="shared" si="32"/>
        <v>38.200000000000273</v>
      </c>
      <c r="D393" s="202">
        <f>15+[1]!STEPLOAD(5)</f>
        <v>20</v>
      </c>
      <c r="E393" s="183">
        <f t="shared" si="33"/>
        <v>45.616356252305209</v>
      </c>
      <c r="F393" s="183">
        <f t="shared" si="34"/>
        <v>0.5</v>
      </c>
      <c r="G393" s="183">
        <f>5</f>
        <v>5</v>
      </c>
      <c r="H393" s="183">
        <f>60</f>
        <v>60</v>
      </c>
      <c r="I393" s="183">
        <f t="shared" si="35"/>
        <v>0.9</v>
      </c>
      <c r="J393" s="183">
        <f>1</f>
        <v>1</v>
      </c>
      <c r="K393" s="183">
        <f t="shared" si="36"/>
        <v>4.1870000000000003</v>
      </c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68"/>
      <c r="AD393" s="19"/>
      <c r="AE393" s="184"/>
      <c r="AF393" s="183">
        <f t="shared" si="37"/>
        <v>1.7776841929737053E-2</v>
      </c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68"/>
      <c r="AQ393" s="168"/>
      <c r="AR393" s="182"/>
      <c r="AS393" s="183"/>
      <c r="AT393" s="183"/>
      <c r="AU393" s="183"/>
      <c r="AW393" s="51"/>
      <c r="AX393" s="51"/>
      <c r="AY393" s="51"/>
      <c r="AZ393" s="51"/>
    </row>
    <row r="394" spans="1:52" s="158" customFormat="1" ht="15" customHeight="1" x14ac:dyDescent="0.3">
      <c r="A394" s="19"/>
      <c r="B394" s="182"/>
      <c r="C394" s="183">
        <f t="shared" si="32"/>
        <v>38.300000000000274</v>
      </c>
      <c r="D394" s="202">
        <f>15+[1]!STEPLOAD(5)</f>
        <v>20</v>
      </c>
      <c r="E394" s="183">
        <f t="shared" si="33"/>
        <v>45.618133936498182</v>
      </c>
      <c r="F394" s="183">
        <f t="shared" si="34"/>
        <v>0.5</v>
      </c>
      <c r="G394" s="183">
        <f>5</f>
        <v>5</v>
      </c>
      <c r="H394" s="183">
        <f>60</f>
        <v>60</v>
      </c>
      <c r="I394" s="183">
        <f t="shared" si="35"/>
        <v>0.9</v>
      </c>
      <c r="J394" s="183">
        <f>1</f>
        <v>1</v>
      </c>
      <c r="K394" s="183">
        <f t="shared" si="36"/>
        <v>4.1870000000000003</v>
      </c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68"/>
      <c r="AD394" s="19"/>
      <c r="AE394" s="184"/>
      <c r="AF394" s="183">
        <f t="shared" si="37"/>
        <v>1.7599073510439656E-2</v>
      </c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68"/>
      <c r="AQ394" s="168"/>
      <c r="AR394" s="182"/>
      <c r="AS394" s="183"/>
      <c r="AT394" s="183"/>
      <c r="AU394" s="183"/>
      <c r="AW394" s="51"/>
      <c r="AX394" s="51"/>
      <c r="AY394" s="51"/>
      <c r="AZ394" s="51"/>
    </row>
    <row r="395" spans="1:52" s="158" customFormat="1" ht="15" customHeight="1" x14ac:dyDescent="0.3">
      <c r="A395" s="19"/>
      <c r="B395" s="182"/>
      <c r="C395" s="183">
        <f t="shared" si="32"/>
        <v>38.400000000000276</v>
      </c>
      <c r="D395" s="202">
        <f>15+[1]!STEPLOAD(5)</f>
        <v>20</v>
      </c>
      <c r="E395" s="183">
        <f t="shared" si="33"/>
        <v>45.619893843849226</v>
      </c>
      <c r="F395" s="183">
        <f t="shared" si="34"/>
        <v>0.5</v>
      </c>
      <c r="G395" s="183">
        <f>5</f>
        <v>5</v>
      </c>
      <c r="H395" s="183">
        <f>60</f>
        <v>60</v>
      </c>
      <c r="I395" s="183">
        <f t="shared" si="35"/>
        <v>0.9</v>
      </c>
      <c r="J395" s="183">
        <f>1</f>
        <v>1</v>
      </c>
      <c r="K395" s="183">
        <f t="shared" si="36"/>
        <v>4.1870000000000003</v>
      </c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68"/>
      <c r="AD395" s="19"/>
      <c r="AE395" s="184"/>
      <c r="AF395" s="183">
        <f t="shared" si="37"/>
        <v>1.7423082775335441E-2</v>
      </c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68"/>
      <c r="AQ395" s="168"/>
      <c r="AR395" s="182"/>
      <c r="AS395" s="183"/>
      <c r="AT395" s="183"/>
      <c r="AU395" s="183"/>
      <c r="AW395" s="51"/>
      <c r="AX395" s="51"/>
      <c r="AY395" s="51"/>
      <c r="AZ395" s="51"/>
    </row>
    <row r="396" spans="1:52" s="158" customFormat="1" ht="15" customHeight="1" x14ac:dyDescent="0.3">
      <c r="A396" s="19"/>
      <c r="B396" s="182"/>
      <c r="C396" s="183">
        <f t="shared" ref="C396:C459" si="38">C395+IntegrationStep</f>
        <v>38.500000000000277</v>
      </c>
      <c r="D396" s="202">
        <f>15+[1]!STEPLOAD(5)</f>
        <v>20</v>
      </c>
      <c r="E396" s="183">
        <f t="shared" si="33"/>
        <v>45.621636152126761</v>
      </c>
      <c r="F396" s="183">
        <f t="shared" si="34"/>
        <v>0.5</v>
      </c>
      <c r="G396" s="183">
        <f>5</f>
        <v>5</v>
      </c>
      <c r="H396" s="183">
        <f>60</f>
        <v>60</v>
      </c>
      <c r="I396" s="183">
        <f t="shared" si="35"/>
        <v>0.9</v>
      </c>
      <c r="J396" s="183">
        <f>1</f>
        <v>1</v>
      </c>
      <c r="K396" s="183">
        <f t="shared" si="36"/>
        <v>4.1870000000000003</v>
      </c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68"/>
      <c r="AD396" s="19"/>
      <c r="AE396" s="184"/>
      <c r="AF396" s="183">
        <f t="shared" si="37"/>
        <v>1.7248851947581745E-2</v>
      </c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68"/>
      <c r="AQ396" s="168"/>
      <c r="AR396" s="182"/>
      <c r="AS396" s="183"/>
      <c r="AT396" s="183"/>
      <c r="AU396" s="183"/>
      <c r="AW396" s="51"/>
      <c r="AX396" s="51"/>
      <c r="AY396" s="51"/>
      <c r="AZ396" s="51"/>
    </row>
    <row r="397" spans="1:52" s="158" customFormat="1" ht="15" customHeight="1" x14ac:dyDescent="0.3">
      <c r="A397" s="19"/>
      <c r="B397" s="182"/>
      <c r="C397" s="183">
        <f t="shared" si="38"/>
        <v>38.600000000000279</v>
      </c>
      <c r="D397" s="202">
        <f>15+[1]!STEPLOAD(5)</f>
        <v>20</v>
      </c>
      <c r="E397" s="183">
        <f t="shared" ref="E397:E460" si="39">E396+(C397-C396)*AF396</f>
        <v>45.623361037321523</v>
      </c>
      <c r="F397" s="183">
        <f t="shared" ref="F397:F460" si="40">0.5</f>
        <v>0.5</v>
      </c>
      <c r="G397" s="183">
        <f>5</f>
        <v>5</v>
      </c>
      <c r="H397" s="183">
        <f>60</f>
        <v>60</v>
      </c>
      <c r="I397" s="183">
        <f t="shared" ref="I397:I460" si="41">0.9</f>
        <v>0.9</v>
      </c>
      <c r="J397" s="183">
        <f>1</f>
        <v>1</v>
      </c>
      <c r="K397" s="183">
        <f t="shared" ref="K397:K460" si="42">4.187</f>
        <v>4.1870000000000003</v>
      </c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68"/>
      <c r="AD397" s="19"/>
      <c r="AE397" s="184"/>
      <c r="AF397" s="183">
        <f t="shared" ref="AF397:AF460" si="43">F397/G397*(D397-E397)+H397*I397/G397/J397/K397</f>
        <v>1.7076363428105701E-2</v>
      </c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68"/>
      <c r="AQ397" s="168"/>
      <c r="AR397" s="182"/>
      <c r="AS397" s="183"/>
      <c r="AT397" s="183"/>
      <c r="AU397" s="183"/>
      <c r="AW397" s="51"/>
      <c r="AX397" s="51"/>
      <c r="AY397" s="51"/>
      <c r="AZ397" s="51"/>
    </row>
    <row r="398" spans="1:52" s="158" customFormat="1" ht="15" customHeight="1" x14ac:dyDescent="0.3">
      <c r="A398" s="19"/>
      <c r="B398" s="182"/>
      <c r="C398" s="183">
        <f t="shared" si="38"/>
        <v>38.70000000000028</v>
      </c>
      <c r="D398" s="202">
        <f>15+[1]!STEPLOAD(5)</f>
        <v>20</v>
      </c>
      <c r="E398" s="183">
        <f t="shared" si="39"/>
        <v>45.62506867366433</v>
      </c>
      <c r="F398" s="183">
        <f t="shared" si="40"/>
        <v>0.5</v>
      </c>
      <c r="G398" s="183">
        <f>5</f>
        <v>5</v>
      </c>
      <c r="H398" s="183">
        <f>60</f>
        <v>60</v>
      </c>
      <c r="I398" s="183">
        <f t="shared" si="41"/>
        <v>0.9</v>
      </c>
      <c r="J398" s="183">
        <f>1</f>
        <v>1</v>
      </c>
      <c r="K398" s="183">
        <f t="shared" si="42"/>
        <v>4.1870000000000003</v>
      </c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68"/>
      <c r="AD398" s="19"/>
      <c r="AE398" s="184"/>
      <c r="AF398" s="183">
        <f t="shared" si="43"/>
        <v>1.6905599793824777E-2</v>
      </c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68"/>
      <c r="AQ398" s="168"/>
      <c r="AR398" s="182"/>
      <c r="AS398" s="183"/>
      <c r="AT398" s="183"/>
      <c r="AU398" s="183"/>
      <c r="AW398" s="51"/>
      <c r="AX398" s="51"/>
      <c r="AY398" s="51"/>
      <c r="AZ398" s="51"/>
    </row>
    <row r="399" spans="1:52" s="158" customFormat="1" ht="15" customHeight="1" x14ac:dyDescent="0.3">
      <c r="A399" s="19"/>
      <c r="B399" s="182"/>
      <c r="C399" s="183">
        <f t="shared" si="38"/>
        <v>38.800000000000281</v>
      </c>
      <c r="D399" s="202">
        <f>15+[1]!STEPLOAD(5)</f>
        <v>20</v>
      </c>
      <c r="E399" s="183">
        <f t="shared" si="39"/>
        <v>45.62675923364371</v>
      </c>
      <c r="F399" s="183">
        <f t="shared" si="40"/>
        <v>0.5</v>
      </c>
      <c r="G399" s="183">
        <f>5</f>
        <v>5</v>
      </c>
      <c r="H399" s="183">
        <f>60</f>
        <v>60</v>
      </c>
      <c r="I399" s="183">
        <f t="shared" si="41"/>
        <v>0.9</v>
      </c>
      <c r="J399" s="183">
        <f>1</f>
        <v>1</v>
      </c>
      <c r="K399" s="183">
        <f t="shared" si="42"/>
        <v>4.1870000000000003</v>
      </c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68"/>
      <c r="AD399" s="19"/>
      <c r="AE399" s="184"/>
      <c r="AF399" s="183">
        <f t="shared" si="43"/>
        <v>1.6736543795886849E-2</v>
      </c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68"/>
      <c r="AQ399" s="168"/>
      <c r="AR399" s="182"/>
      <c r="AS399" s="183"/>
      <c r="AT399" s="183"/>
      <c r="AU399" s="183"/>
      <c r="AW399" s="51"/>
      <c r="AX399" s="51"/>
      <c r="AY399" s="51"/>
      <c r="AZ399" s="51"/>
    </row>
    <row r="400" spans="1:52" s="158" customFormat="1" ht="15" customHeight="1" x14ac:dyDescent="0.3">
      <c r="A400" s="19"/>
      <c r="B400" s="182"/>
      <c r="C400" s="183">
        <f t="shared" si="38"/>
        <v>38.900000000000283</v>
      </c>
      <c r="D400" s="202">
        <f>15+[1]!STEPLOAD(5)</f>
        <v>20</v>
      </c>
      <c r="E400" s="183">
        <f t="shared" si="39"/>
        <v>45.628432888023298</v>
      </c>
      <c r="F400" s="183">
        <f t="shared" si="40"/>
        <v>0.5</v>
      </c>
      <c r="G400" s="183">
        <f>5</f>
        <v>5</v>
      </c>
      <c r="H400" s="183">
        <f>60</f>
        <v>60</v>
      </c>
      <c r="I400" s="183">
        <f t="shared" si="41"/>
        <v>0.9</v>
      </c>
      <c r="J400" s="183">
        <f>1</f>
        <v>1</v>
      </c>
      <c r="K400" s="183">
        <f t="shared" si="42"/>
        <v>4.1870000000000003</v>
      </c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68"/>
      <c r="AD400" s="19"/>
      <c r="AE400" s="184"/>
      <c r="AF400" s="183">
        <f t="shared" si="43"/>
        <v>1.6569178357928038E-2</v>
      </c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68"/>
      <c r="AQ400" s="168"/>
      <c r="AR400" s="182"/>
      <c r="AS400" s="183"/>
      <c r="AT400" s="183"/>
      <c r="AU400" s="183"/>
      <c r="AW400" s="51"/>
      <c r="AX400" s="51"/>
      <c r="AY400" s="51"/>
      <c r="AZ400" s="51"/>
    </row>
    <row r="401" spans="1:52" s="158" customFormat="1" ht="15" customHeight="1" x14ac:dyDescent="0.3">
      <c r="A401" s="19"/>
      <c r="B401" s="182"/>
      <c r="C401" s="183">
        <f t="shared" si="38"/>
        <v>39.000000000000284</v>
      </c>
      <c r="D401" s="202">
        <f>15+[1]!STEPLOAD(5)</f>
        <v>20</v>
      </c>
      <c r="E401" s="183">
        <f t="shared" si="39"/>
        <v>45.630089805859093</v>
      </c>
      <c r="F401" s="183">
        <f t="shared" si="40"/>
        <v>0.5</v>
      </c>
      <c r="G401" s="183">
        <f>5</f>
        <v>5</v>
      </c>
      <c r="H401" s="183">
        <f>60</f>
        <v>60</v>
      </c>
      <c r="I401" s="183">
        <f t="shared" si="41"/>
        <v>0.9</v>
      </c>
      <c r="J401" s="183">
        <f>1</f>
        <v>1</v>
      </c>
      <c r="K401" s="183">
        <f t="shared" si="42"/>
        <v>4.1870000000000003</v>
      </c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68"/>
      <c r="AD401" s="19"/>
      <c r="AE401" s="184"/>
      <c r="AF401" s="183">
        <f t="shared" si="43"/>
        <v>1.6403486574348758E-2</v>
      </c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68"/>
      <c r="AQ401" s="168"/>
      <c r="AR401" s="182"/>
      <c r="AS401" s="183"/>
      <c r="AT401" s="183"/>
      <c r="AU401" s="183"/>
      <c r="AW401" s="51"/>
      <c r="AX401" s="51"/>
      <c r="AY401" s="51"/>
      <c r="AZ401" s="51"/>
    </row>
    <row r="402" spans="1:52" s="158" customFormat="1" ht="15" customHeight="1" x14ac:dyDescent="0.3">
      <c r="A402" s="19"/>
      <c r="B402" s="182"/>
      <c r="C402" s="183">
        <f t="shared" si="38"/>
        <v>39.100000000000286</v>
      </c>
      <c r="D402" s="202">
        <f>15+[1]!STEPLOAD(5)</f>
        <v>20</v>
      </c>
      <c r="E402" s="183">
        <f t="shared" si="39"/>
        <v>45.631730154516525</v>
      </c>
      <c r="F402" s="183">
        <f t="shared" si="40"/>
        <v>0.5</v>
      </c>
      <c r="G402" s="183">
        <f>5</f>
        <v>5</v>
      </c>
      <c r="H402" s="183">
        <f>60</f>
        <v>60</v>
      </c>
      <c r="I402" s="183">
        <f t="shared" si="41"/>
        <v>0.9</v>
      </c>
      <c r="J402" s="183">
        <f>1</f>
        <v>1</v>
      </c>
      <c r="K402" s="183">
        <f t="shared" si="42"/>
        <v>4.1870000000000003</v>
      </c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68"/>
      <c r="AD402" s="19"/>
      <c r="AE402" s="184"/>
      <c r="AF402" s="183">
        <f t="shared" si="43"/>
        <v>1.6239451708605301E-2</v>
      </c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68"/>
      <c r="AQ402" s="168"/>
      <c r="AR402" s="182"/>
      <c r="AS402" s="183"/>
      <c r="AT402" s="183"/>
      <c r="AU402" s="183"/>
      <c r="AW402" s="51"/>
      <c r="AX402" s="51"/>
      <c r="AY402" s="51"/>
      <c r="AZ402" s="51"/>
    </row>
    <row r="403" spans="1:52" s="158" customFormat="1" ht="15" customHeight="1" x14ac:dyDescent="0.3">
      <c r="A403" s="19"/>
      <c r="B403" s="182"/>
      <c r="C403" s="183">
        <f t="shared" si="38"/>
        <v>39.200000000000287</v>
      </c>
      <c r="D403" s="202">
        <f>15+[1]!STEPLOAD(5)</f>
        <v>20</v>
      </c>
      <c r="E403" s="183">
        <f t="shared" si="39"/>
        <v>45.633354099687388</v>
      </c>
      <c r="F403" s="183">
        <f t="shared" si="40"/>
        <v>0.5</v>
      </c>
      <c r="G403" s="183">
        <f>5</f>
        <v>5</v>
      </c>
      <c r="H403" s="183">
        <f>60</f>
        <v>60</v>
      </c>
      <c r="I403" s="183">
        <f t="shared" si="41"/>
        <v>0.9</v>
      </c>
      <c r="J403" s="183">
        <f>1</f>
        <v>1</v>
      </c>
      <c r="K403" s="183">
        <f t="shared" si="42"/>
        <v>4.1870000000000003</v>
      </c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68"/>
      <c r="AD403" s="19"/>
      <c r="AE403" s="184"/>
      <c r="AF403" s="183">
        <f t="shared" si="43"/>
        <v>1.6077057191519195E-2</v>
      </c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68"/>
      <c r="AQ403" s="168"/>
      <c r="AR403" s="182"/>
      <c r="AS403" s="183"/>
      <c r="AT403" s="183"/>
      <c r="AU403" s="183"/>
      <c r="AW403" s="51"/>
      <c r="AX403" s="51"/>
      <c r="AY403" s="51"/>
      <c r="AZ403" s="51"/>
    </row>
    <row r="404" spans="1:52" s="158" customFormat="1" ht="15" customHeight="1" x14ac:dyDescent="0.3">
      <c r="A404" s="19"/>
      <c r="B404" s="182"/>
      <c r="C404" s="183">
        <f t="shared" si="38"/>
        <v>39.300000000000288</v>
      </c>
      <c r="D404" s="202">
        <f>15+[1]!STEPLOAD(5)</f>
        <v>20</v>
      </c>
      <c r="E404" s="183">
        <f t="shared" si="39"/>
        <v>45.63496180540654</v>
      </c>
      <c r="F404" s="183">
        <f t="shared" si="40"/>
        <v>0.5</v>
      </c>
      <c r="G404" s="183">
        <f>5</f>
        <v>5</v>
      </c>
      <c r="H404" s="183">
        <f>60</f>
        <v>60</v>
      </c>
      <c r="I404" s="183">
        <f t="shared" si="41"/>
        <v>0.9</v>
      </c>
      <c r="J404" s="183">
        <f>1</f>
        <v>1</v>
      </c>
      <c r="K404" s="183">
        <f t="shared" si="42"/>
        <v>4.1870000000000003</v>
      </c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68"/>
      <c r="AD404" s="19"/>
      <c r="AE404" s="184"/>
      <c r="AF404" s="183">
        <f t="shared" si="43"/>
        <v>1.591628661960387E-2</v>
      </c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68"/>
      <c r="AQ404" s="168"/>
      <c r="AR404" s="182"/>
      <c r="AS404" s="183"/>
      <c r="AT404" s="183"/>
      <c r="AU404" s="183"/>
      <c r="AW404" s="51"/>
      <c r="AX404" s="51"/>
      <c r="AY404" s="51"/>
      <c r="AZ404" s="51"/>
    </row>
    <row r="405" spans="1:52" s="158" customFormat="1" ht="15" customHeight="1" x14ac:dyDescent="0.3">
      <c r="A405" s="19"/>
      <c r="B405" s="182"/>
      <c r="C405" s="183">
        <f t="shared" si="38"/>
        <v>39.40000000000029</v>
      </c>
      <c r="D405" s="202">
        <f>15+[1]!STEPLOAD(5)</f>
        <v>20</v>
      </c>
      <c r="E405" s="183">
        <f t="shared" si="39"/>
        <v>45.636553434068503</v>
      </c>
      <c r="F405" s="183">
        <f t="shared" si="40"/>
        <v>0.5</v>
      </c>
      <c r="G405" s="183">
        <f>5</f>
        <v>5</v>
      </c>
      <c r="H405" s="183">
        <f>60</f>
        <v>60</v>
      </c>
      <c r="I405" s="183">
        <f t="shared" si="41"/>
        <v>0.9</v>
      </c>
      <c r="J405" s="183">
        <f>1</f>
        <v>1</v>
      </c>
      <c r="K405" s="183">
        <f t="shared" si="42"/>
        <v>4.1870000000000003</v>
      </c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68"/>
      <c r="AD405" s="19"/>
      <c r="AE405" s="184"/>
      <c r="AF405" s="183">
        <f t="shared" si="43"/>
        <v>1.5757123753407765E-2</v>
      </c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68"/>
      <c r="AQ405" s="168"/>
      <c r="AR405" s="182"/>
      <c r="AS405" s="183"/>
      <c r="AT405" s="183"/>
      <c r="AU405" s="183"/>
      <c r="AW405" s="51"/>
      <c r="AX405" s="51"/>
      <c r="AY405" s="51"/>
      <c r="AZ405" s="51"/>
    </row>
    <row r="406" spans="1:52" s="158" customFormat="1" ht="15" customHeight="1" x14ac:dyDescent="0.3">
      <c r="A406" s="19"/>
      <c r="B406" s="182"/>
      <c r="C406" s="183">
        <f t="shared" si="38"/>
        <v>39.500000000000291</v>
      </c>
      <c r="D406" s="202">
        <f>15+[1]!STEPLOAD(5)</f>
        <v>20</v>
      </c>
      <c r="E406" s="183">
        <f t="shared" si="39"/>
        <v>45.638129146443845</v>
      </c>
      <c r="F406" s="183">
        <f t="shared" si="40"/>
        <v>0.5</v>
      </c>
      <c r="G406" s="183">
        <f>5</f>
        <v>5</v>
      </c>
      <c r="H406" s="183">
        <f>60</f>
        <v>60</v>
      </c>
      <c r="I406" s="183">
        <f t="shared" si="41"/>
        <v>0.9</v>
      </c>
      <c r="J406" s="183">
        <f>1</f>
        <v>1</v>
      </c>
      <c r="K406" s="183">
        <f t="shared" si="42"/>
        <v>4.1870000000000003</v>
      </c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68"/>
      <c r="AD406" s="19"/>
      <c r="AE406" s="184"/>
      <c r="AF406" s="183">
        <f t="shared" si="43"/>
        <v>1.5599552515873416E-2</v>
      </c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68"/>
      <c r="AQ406" s="168"/>
      <c r="AR406" s="182"/>
      <c r="AS406" s="183"/>
      <c r="AT406" s="183"/>
      <c r="AU406" s="183"/>
      <c r="AW406" s="51"/>
      <c r="AX406" s="51"/>
      <c r="AY406" s="51"/>
      <c r="AZ406" s="51"/>
    </row>
    <row r="407" spans="1:52" s="158" customFormat="1" ht="15" customHeight="1" x14ac:dyDescent="0.3">
      <c r="A407" s="19"/>
      <c r="B407" s="182"/>
      <c r="C407" s="183">
        <f t="shared" si="38"/>
        <v>39.600000000000293</v>
      </c>
      <c r="D407" s="202">
        <f>15+[1]!STEPLOAD(5)</f>
        <v>20</v>
      </c>
      <c r="E407" s="183">
        <f t="shared" si="39"/>
        <v>45.639689101695431</v>
      </c>
      <c r="F407" s="183">
        <f t="shared" si="40"/>
        <v>0.5</v>
      </c>
      <c r="G407" s="183">
        <f>5</f>
        <v>5</v>
      </c>
      <c r="H407" s="183">
        <f>60</f>
        <v>60</v>
      </c>
      <c r="I407" s="183">
        <f t="shared" si="41"/>
        <v>0.9</v>
      </c>
      <c r="J407" s="183">
        <f>1</f>
        <v>1</v>
      </c>
      <c r="K407" s="183">
        <f t="shared" si="42"/>
        <v>4.1870000000000003</v>
      </c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68"/>
      <c r="AD407" s="19"/>
      <c r="AE407" s="184"/>
      <c r="AF407" s="183">
        <f t="shared" si="43"/>
        <v>1.5443556990714757E-2</v>
      </c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68"/>
      <c r="AQ407" s="168"/>
      <c r="AR407" s="182"/>
      <c r="AS407" s="183"/>
      <c r="AT407" s="183"/>
      <c r="AU407" s="183"/>
      <c r="AW407" s="51"/>
      <c r="AX407" s="51"/>
      <c r="AY407" s="51"/>
      <c r="AZ407" s="51"/>
    </row>
    <row r="408" spans="1:52" s="158" customFormat="1" ht="15" customHeight="1" x14ac:dyDescent="0.3">
      <c r="A408" s="19"/>
      <c r="B408" s="182"/>
      <c r="C408" s="183">
        <f t="shared" si="38"/>
        <v>39.700000000000294</v>
      </c>
      <c r="D408" s="202">
        <f>15+[1]!STEPLOAD(5)</f>
        <v>20</v>
      </c>
      <c r="E408" s="183">
        <f t="shared" si="39"/>
        <v>45.641233457394506</v>
      </c>
      <c r="F408" s="183">
        <f t="shared" si="40"/>
        <v>0.5</v>
      </c>
      <c r="G408" s="183">
        <f>5</f>
        <v>5</v>
      </c>
      <c r="H408" s="183">
        <f>60</f>
        <v>60</v>
      </c>
      <c r="I408" s="183">
        <f t="shared" si="41"/>
        <v>0.9</v>
      </c>
      <c r="J408" s="183">
        <f>1</f>
        <v>1</v>
      </c>
      <c r="K408" s="183">
        <f t="shared" si="42"/>
        <v>4.1870000000000003</v>
      </c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68"/>
      <c r="AD408" s="19"/>
      <c r="AE408" s="184"/>
      <c r="AF408" s="183">
        <f t="shared" si="43"/>
        <v>1.5289121420807295E-2</v>
      </c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68"/>
      <c r="AQ408" s="168"/>
      <c r="AR408" s="182"/>
      <c r="AS408" s="183"/>
      <c r="AT408" s="183"/>
      <c r="AU408" s="183"/>
      <c r="AW408" s="51"/>
      <c r="AX408" s="51"/>
      <c r="AY408" s="51"/>
      <c r="AZ408" s="51"/>
    </row>
    <row r="409" spans="1:52" s="158" customFormat="1" ht="15" customHeight="1" x14ac:dyDescent="0.3">
      <c r="A409" s="19"/>
      <c r="B409" s="182"/>
      <c r="C409" s="183">
        <f t="shared" si="38"/>
        <v>39.800000000000296</v>
      </c>
      <c r="D409" s="202">
        <f>15+[1]!STEPLOAD(5)</f>
        <v>20</v>
      </c>
      <c r="E409" s="183">
        <f t="shared" si="39"/>
        <v>45.642762369536584</v>
      </c>
      <c r="F409" s="183">
        <f t="shared" si="40"/>
        <v>0.5</v>
      </c>
      <c r="G409" s="183">
        <f>5</f>
        <v>5</v>
      </c>
      <c r="H409" s="183">
        <f>60</f>
        <v>60</v>
      </c>
      <c r="I409" s="183">
        <f t="shared" si="41"/>
        <v>0.9</v>
      </c>
      <c r="J409" s="183">
        <f>1</f>
        <v>1</v>
      </c>
      <c r="K409" s="183">
        <f t="shared" si="42"/>
        <v>4.1870000000000003</v>
      </c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68"/>
      <c r="AD409" s="19"/>
      <c r="AE409" s="184"/>
      <c r="AF409" s="183">
        <f t="shared" si="43"/>
        <v>1.5136230206599599E-2</v>
      </c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68"/>
      <c r="AQ409" s="168"/>
      <c r="AR409" s="182"/>
      <c r="AS409" s="183"/>
      <c r="AT409" s="183"/>
      <c r="AU409" s="183"/>
      <c r="AW409" s="51"/>
      <c r="AX409" s="51"/>
      <c r="AY409" s="51"/>
      <c r="AZ409" s="51"/>
    </row>
    <row r="410" spans="1:52" s="158" customFormat="1" ht="15" customHeight="1" x14ac:dyDescent="0.3">
      <c r="A410" s="19"/>
      <c r="B410" s="182"/>
      <c r="C410" s="183">
        <f t="shared" si="38"/>
        <v>39.900000000000297</v>
      </c>
      <c r="D410" s="202">
        <f>15+[1]!STEPLOAD(5)</f>
        <v>20</v>
      </c>
      <c r="E410" s="183">
        <f t="shared" si="39"/>
        <v>45.64427599255724</v>
      </c>
      <c r="F410" s="183">
        <f t="shared" si="40"/>
        <v>0.5</v>
      </c>
      <c r="G410" s="183">
        <f>5</f>
        <v>5</v>
      </c>
      <c r="H410" s="183">
        <f>60</f>
        <v>60</v>
      </c>
      <c r="I410" s="183">
        <f t="shared" si="41"/>
        <v>0.9</v>
      </c>
      <c r="J410" s="183">
        <f>1</f>
        <v>1</v>
      </c>
      <c r="K410" s="183">
        <f t="shared" si="42"/>
        <v>4.1870000000000003</v>
      </c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68"/>
      <c r="AD410" s="19"/>
      <c r="AE410" s="184"/>
      <c r="AF410" s="183">
        <f t="shared" si="43"/>
        <v>1.4984867904533683E-2</v>
      </c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68"/>
      <c r="AQ410" s="168"/>
      <c r="AR410" s="182"/>
      <c r="AS410" s="183"/>
      <c r="AT410" s="183"/>
      <c r="AU410" s="183"/>
      <c r="AW410" s="51"/>
      <c r="AX410" s="51"/>
      <c r="AY410" s="51"/>
      <c r="AZ410" s="51"/>
    </row>
    <row r="411" spans="1:52" s="158" customFormat="1" ht="15" customHeight="1" x14ac:dyDescent="0.3">
      <c r="A411" s="19"/>
      <c r="B411" s="182"/>
      <c r="C411" s="183">
        <f t="shared" si="38"/>
        <v>40.000000000000298</v>
      </c>
      <c r="D411" s="202">
        <f>15+[1]!STEPLOAD(5)</f>
        <v>20</v>
      </c>
      <c r="E411" s="183">
        <f t="shared" si="39"/>
        <v>45.645774479347693</v>
      </c>
      <c r="F411" s="183">
        <f t="shared" si="40"/>
        <v>0.5</v>
      </c>
      <c r="G411" s="183">
        <f>5</f>
        <v>5</v>
      </c>
      <c r="H411" s="183">
        <f>60</f>
        <v>60</v>
      </c>
      <c r="I411" s="183">
        <f t="shared" si="41"/>
        <v>0.9</v>
      </c>
      <c r="J411" s="183">
        <f>1</f>
        <v>1</v>
      </c>
      <c r="K411" s="183">
        <f t="shared" si="42"/>
        <v>4.1870000000000003</v>
      </c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68"/>
      <c r="AD411" s="19"/>
      <c r="AE411" s="184"/>
      <c r="AF411" s="183">
        <f t="shared" si="43"/>
        <v>1.4835019225488466E-2</v>
      </c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68"/>
      <c r="AQ411" s="168"/>
      <c r="AR411" s="182"/>
      <c r="AS411" s="183"/>
      <c r="AT411" s="183"/>
      <c r="AU411" s="183"/>
      <c r="AW411" s="51"/>
      <c r="AX411" s="51"/>
      <c r="AY411" s="51"/>
      <c r="AZ411" s="51"/>
    </row>
    <row r="412" spans="1:52" s="158" customFormat="1" ht="15" customHeight="1" x14ac:dyDescent="0.3">
      <c r="A412" s="19"/>
      <c r="B412" s="182"/>
      <c r="C412" s="183">
        <f t="shared" si="38"/>
        <v>40.1000000000003</v>
      </c>
      <c r="D412" s="202">
        <f>15+[1]!STEPLOAD(5)</f>
        <v>20</v>
      </c>
      <c r="E412" s="183">
        <f t="shared" si="39"/>
        <v>45.647257981270243</v>
      </c>
      <c r="F412" s="183">
        <f t="shared" si="40"/>
        <v>0.5</v>
      </c>
      <c r="G412" s="183">
        <f>5</f>
        <v>5</v>
      </c>
      <c r="H412" s="183">
        <f>60</f>
        <v>60</v>
      </c>
      <c r="I412" s="183">
        <f t="shared" si="41"/>
        <v>0.9</v>
      </c>
      <c r="J412" s="183">
        <f>1</f>
        <v>1</v>
      </c>
      <c r="K412" s="183">
        <f t="shared" si="42"/>
        <v>4.1870000000000003</v>
      </c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68"/>
      <c r="AD412" s="19"/>
      <c r="AE412" s="184"/>
      <c r="AF412" s="183">
        <f t="shared" si="43"/>
        <v>1.4686669033233457E-2</v>
      </c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68"/>
      <c r="AQ412" s="168"/>
      <c r="AR412" s="182"/>
      <c r="AS412" s="183"/>
      <c r="AT412" s="183"/>
      <c r="AU412" s="183"/>
      <c r="AW412" s="51"/>
      <c r="AX412" s="51"/>
      <c r="AY412" s="51"/>
      <c r="AZ412" s="51"/>
    </row>
    <row r="413" spans="1:52" s="158" customFormat="1" ht="15" customHeight="1" x14ac:dyDescent="0.3">
      <c r="A413" s="19"/>
      <c r="B413" s="182"/>
      <c r="C413" s="183">
        <f t="shared" si="38"/>
        <v>40.200000000000301</v>
      </c>
      <c r="D413" s="202">
        <f>15+[1]!STEPLOAD(5)</f>
        <v>20</v>
      </c>
      <c r="E413" s="183">
        <f t="shared" si="39"/>
        <v>45.648726648173565</v>
      </c>
      <c r="F413" s="183">
        <f t="shared" si="40"/>
        <v>0.5</v>
      </c>
      <c r="G413" s="183">
        <f>5</f>
        <v>5</v>
      </c>
      <c r="H413" s="183">
        <f>60</f>
        <v>60</v>
      </c>
      <c r="I413" s="183">
        <f t="shared" si="41"/>
        <v>0.9</v>
      </c>
      <c r="J413" s="183">
        <f>1</f>
        <v>1</v>
      </c>
      <c r="K413" s="183">
        <f t="shared" si="42"/>
        <v>4.1870000000000003</v>
      </c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68"/>
      <c r="AD413" s="19"/>
      <c r="AE413" s="184"/>
      <c r="AF413" s="183">
        <f t="shared" si="43"/>
        <v>1.4539802342901531E-2</v>
      </c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68"/>
      <c r="AQ413" s="168"/>
      <c r="AR413" s="182"/>
      <c r="AS413" s="183"/>
      <c r="AT413" s="183"/>
      <c r="AU413" s="183"/>
      <c r="AW413" s="51"/>
      <c r="AX413" s="51"/>
      <c r="AY413" s="51"/>
      <c r="AZ413" s="51"/>
    </row>
    <row r="414" spans="1:52" s="158" customFormat="1" ht="15" customHeight="1" x14ac:dyDescent="0.3">
      <c r="A414" s="19"/>
      <c r="B414" s="182"/>
      <c r="C414" s="183">
        <f t="shared" si="38"/>
        <v>40.300000000000303</v>
      </c>
      <c r="D414" s="202">
        <f>15+[1]!STEPLOAD(5)</f>
        <v>20</v>
      </c>
      <c r="E414" s="183">
        <f t="shared" si="39"/>
        <v>45.650180628407853</v>
      </c>
      <c r="F414" s="183">
        <f t="shared" si="40"/>
        <v>0.5</v>
      </c>
      <c r="G414" s="183">
        <f>5</f>
        <v>5</v>
      </c>
      <c r="H414" s="183">
        <f>60</f>
        <v>60</v>
      </c>
      <c r="I414" s="183">
        <f t="shared" si="41"/>
        <v>0.9</v>
      </c>
      <c r="J414" s="183">
        <f>1</f>
        <v>1</v>
      </c>
      <c r="K414" s="183">
        <f t="shared" si="42"/>
        <v>4.1870000000000003</v>
      </c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68"/>
      <c r="AD414" s="19"/>
      <c r="AE414" s="184"/>
      <c r="AF414" s="183">
        <f t="shared" si="43"/>
        <v>1.4394404319472809E-2</v>
      </c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68"/>
      <c r="AQ414" s="168"/>
      <c r="AR414" s="182"/>
      <c r="AS414" s="183"/>
      <c r="AT414" s="183"/>
      <c r="AU414" s="183"/>
      <c r="AW414" s="51"/>
      <c r="AX414" s="51"/>
      <c r="AY414" s="51"/>
      <c r="AZ414" s="51"/>
    </row>
    <row r="415" spans="1:52" s="158" customFormat="1" ht="15" customHeight="1" x14ac:dyDescent="0.3">
      <c r="A415" s="19"/>
      <c r="B415" s="182"/>
      <c r="C415" s="183">
        <f t="shared" si="38"/>
        <v>40.400000000000304</v>
      </c>
      <c r="D415" s="202">
        <f>15+[1]!STEPLOAD(5)</f>
        <v>20</v>
      </c>
      <c r="E415" s="183">
        <f t="shared" si="39"/>
        <v>45.651620068839797</v>
      </c>
      <c r="F415" s="183">
        <f t="shared" si="40"/>
        <v>0.5</v>
      </c>
      <c r="G415" s="183">
        <f>5</f>
        <v>5</v>
      </c>
      <c r="H415" s="183">
        <f>60</f>
        <v>60</v>
      </c>
      <c r="I415" s="183">
        <f t="shared" si="41"/>
        <v>0.9</v>
      </c>
      <c r="J415" s="183">
        <f>1</f>
        <v>1</v>
      </c>
      <c r="K415" s="183">
        <f t="shared" si="42"/>
        <v>4.1870000000000003</v>
      </c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68"/>
      <c r="AD415" s="19"/>
      <c r="AE415" s="184"/>
      <c r="AF415" s="183">
        <f t="shared" si="43"/>
        <v>1.4250460276278076E-2</v>
      </c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68"/>
      <c r="AQ415" s="168"/>
      <c r="AR415" s="182"/>
      <c r="AS415" s="183"/>
      <c r="AT415" s="183"/>
      <c r="AU415" s="183"/>
      <c r="AW415" s="51"/>
      <c r="AX415" s="51"/>
      <c r="AY415" s="51"/>
      <c r="AZ415" s="51"/>
    </row>
    <row r="416" spans="1:52" s="158" customFormat="1" ht="15" customHeight="1" x14ac:dyDescent="0.3">
      <c r="A416" s="19"/>
      <c r="B416" s="182"/>
      <c r="C416" s="183">
        <f t="shared" si="38"/>
        <v>40.500000000000306</v>
      </c>
      <c r="D416" s="202">
        <f>15+[1]!STEPLOAD(5)</f>
        <v>20</v>
      </c>
      <c r="E416" s="183">
        <f t="shared" si="39"/>
        <v>45.653045114867425</v>
      </c>
      <c r="F416" s="183">
        <f t="shared" si="40"/>
        <v>0.5</v>
      </c>
      <c r="G416" s="183">
        <f>5</f>
        <v>5</v>
      </c>
      <c r="H416" s="183">
        <f>60</f>
        <v>60</v>
      </c>
      <c r="I416" s="183">
        <f t="shared" si="41"/>
        <v>0.9</v>
      </c>
      <c r="J416" s="183">
        <f>1</f>
        <v>1</v>
      </c>
      <c r="K416" s="183">
        <f t="shared" si="42"/>
        <v>4.1870000000000003</v>
      </c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68"/>
      <c r="AD416" s="19"/>
      <c r="AE416" s="184"/>
      <c r="AF416" s="183">
        <f t="shared" si="43"/>
        <v>1.4107955673515526E-2</v>
      </c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68"/>
      <c r="AQ416" s="168"/>
      <c r="AR416" s="182"/>
      <c r="AS416" s="183"/>
      <c r="AT416" s="183"/>
      <c r="AU416" s="183"/>
      <c r="AW416" s="51"/>
      <c r="AX416" s="51"/>
      <c r="AY416" s="51"/>
      <c r="AZ416" s="51"/>
    </row>
    <row r="417" spans="1:52" s="158" customFormat="1" ht="15" customHeight="1" x14ac:dyDescent="0.3">
      <c r="A417" s="19"/>
      <c r="B417" s="182"/>
      <c r="C417" s="183">
        <f t="shared" si="38"/>
        <v>40.600000000000307</v>
      </c>
      <c r="D417" s="202">
        <f>15+[1]!STEPLOAD(5)</f>
        <v>20</v>
      </c>
      <c r="E417" s="183">
        <f t="shared" si="39"/>
        <v>45.654455910434777</v>
      </c>
      <c r="F417" s="183">
        <f t="shared" si="40"/>
        <v>0.5</v>
      </c>
      <c r="G417" s="183">
        <f>5</f>
        <v>5</v>
      </c>
      <c r="H417" s="183">
        <f>60</f>
        <v>60</v>
      </c>
      <c r="I417" s="183">
        <f t="shared" si="41"/>
        <v>0.9</v>
      </c>
      <c r="J417" s="183">
        <f>1</f>
        <v>1</v>
      </c>
      <c r="K417" s="183">
        <f t="shared" si="42"/>
        <v>4.1870000000000003</v>
      </c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68"/>
      <c r="AD417" s="19"/>
      <c r="AE417" s="184"/>
      <c r="AF417" s="183">
        <f t="shared" si="43"/>
        <v>1.396687611678038E-2</v>
      </c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68"/>
      <c r="AQ417" s="168"/>
      <c r="AR417" s="182"/>
      <c r="AS417" s="183"/>
      <c r="AT417" s="183"/>
      <c r="AU417" s="183"/>
      <c r="AW417" s="51"/>
      <c r="AX417" s="51"/>
      <c r="AY417" s="51"/>
      <c r="AZ417" s="51"/>
    </row>
    <row r="418" spans="1:52" s="158" customFormat="1" ht="15" customHeight="1" x14ac:dyDescent="0.3">
      <c r="A418" s="19"/>
      <c r="B418" s="182"/>
      <c r="C418" s="183">
        <f t="shared" si="38"/>
        <v>40.700000000000308</v>
      </c>
      <c r="D418" s="202">
        <f>15+[1]!STEPLOAD(5)</f>
        <v>20</v>
      </c>
      <c r="E418" s="183">
        <f t="shared" si="39"/>
        <v>45.655852598046458</v>
      </c>
      <c r="F418" s="183">
        <f t="shared" si="40"/>
        <v>0.5</v>
      </c>
      <c r="G418" s="183">
        <f>5</f>
        <v>5</v>
      </c>
      <c r="H418" s="183">
        <f>60</f>
        <v>60</v>
      </c>
      <c r="I418" s="183">
        <f t="shared" si="41"/>
        <v>0.9</v>
      </c>
      <c r="J418" s="183">
        <f>1</f>
        <v>1</v>
      </c>
      <c r="K418" s="183">
        <f t="shared" si="42"/>
        <v>4.1870000000000003</v>
      </c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68"/>
      <c r="AD418" s="19"/>
      <c r="AE418" s="184"/>
      <c r="AF418" s="183">
        <f t="shared" si="43"/>
        <v>1.382720735561227E-2</v>
      </c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68"/>
      <c r="AQ418" s="168"/>
      <c r="AR418" s="182"/>
      <c r="AS418" s="183"/>
      <c r="AT418" s="183"/>
      <c r="AU418" s="183"/>
      <c r="AW418" s="51"/>
      <c r="AX418" s="51"/>
      <c r="AY418" s="51"/>
      <c r="AZ418" s="51"/>
    </row>
    <row r="419" spans="1:52" s="158" customFormat="1" ht="15" customHeight="1" x14ac:dyDescent="0.3">
      <c r="A419" s="19"/>
      <c r="B419" s="182"/>
      <c r="C419" s="183">
        <f t="shared" si="38"/>
        <v>40.80000000000031</v>
      </c>
      <c r="D419" s="202">
        <f>15+[1]!STEPLOAD(5)</f>
        <v>20</v>
      </c>
      <c r="E419" s="183">
        <f t="shared" si="39"/>
        <v>45.657235318782021</v>
      </c>
      <c r="F419" s="183">
        <f t="shared" si="40"/>
        <v>0.5</v>
      </c>
      <c r="G419" s="183">
        <f>5</f>
        <v>5</v>
      </c>
      <c r="H419" s="183">
        <f>60</f>
        <v>60</v>
      </c>
      <c r="I419" s="183">
        <f t="shared" si="41"/>
        <v>0.9</v>
      </c>
      <c r="J419" s="183">
        <f>1</f>
        <v>1</v>
      </c>
      <c r="K419" s="183">
        <f t="shared" si="42"/>
        <v>4.1870000000000003</v>
      </c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68"/>
      <c r="AD419" s="19"/>
      <c r="AE419" s="184"/>
      <c r="AF419" s="183">
        <f t="shared" si="43"/>
        <v>1.3688935282055947E-2</v>
      </c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68"/>
      <c r="AQ419" s="168"/>
      <c r="AR419" s="182"/>
      <c r="AS419" s="183"/>
      <c r="AT419" s="183"/>
      <c r="AU419" s="183"/>
      <c r="AW419" s="51"/>
      <c r="AX419" s="51"/>
      <c r="AY419" s="51"/>
      <c r="AZ419" s="51"/>
    </row>
    <row r="420" spans="1:52" s="158" customFormat="1" ht="15" customHeight="1" x14ac:dyDescent="0.3">
      <c r="A420" s="19"/>
      <c r="B420" s="182"/>
      <c r="C420" s="183">
        <f t="shared" si="38"/>
        <v>40.900000000000311</v>
      </c>
      <c r="D420" s="202">
        <f>15+[1]!STEPLOAD(5)</f>
        <v>20</v>
      </c>
      <c r="E420" s="183">
        <f t="shared" si="39"/>
        <v>45.65860421231023</v>
      </c>
      <c r="F420" s="183">
        <f t="shared" si="40"/>
        <v>0.5</v>
      </c>
      <c r="G420" s="183">
        <f>5</f>
        <v>5</v>
      </c>
      <c r="H420" s="183">
        <f>60</f>
        <v>60</v>
      </c>
      <c r="I420" s="183">
        <f t="shared" si="41"/>
        <v>0.9</v>
      </c>
      <c r="J420" s="183">
        <f>1</f>
        <v>1</v>
      </c>
      <c r="K420" s="183">
        <f t="shared" si="42"/>
        <v>4.1870000000000003</v>
      </c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68"/>
      <c r="AD420" s="19"/>
      <c r="AE420" s="184"/>
      <c r="AF420" s="183">
        <f t="shared" si="43"/>
        <v>1.3552045929234868E-2</v>
      </c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68"/>
      <c r="AQ420" s="168"/>
      <c r="AR420" s="182"/>
      <c r="AS420" s="183"/>
      <c r="AT420" s="183"/>
      <c r="AU420" s="183"/>
      <c r="AW420" s="51"/>
      <c r="AX420" s="51"/>
      <c r="AY420" s="51"/>
      <c r="AZ420" s="51"/>
    </row>
    <row r="421" spans="1:52" s="158" customFormat="1" ht="15" customHeight="1" x14ac:dyDescent="0.3">
      <c r="A421" s="19"/>
      <c r="B421" s="182"/>
      <c r="C421" s="183">
        <f t="shared" si="38"/>
        <v>41.000000000000313</v>
      </c>
      <c r="D421" s="202">
        <f>15+[1]!STEPLOAD(5)</f>
        <v>20</v>
      </c>
      <c r="E421" s="183">
        <f t="shared" si="39"/>
        <v>45.659959416903156</v>
      </c>
      <c r="F421" s="183">
        <f t="shared" si="40"/>
        <v>0.5</v>
      </c>
      <c r="G421" s="183">
        <f>5</f>
        <v>5</v>
      </c>
      <c r="H421" s="183">
        <f>60</f>
        <v>60</v>
      </c>
      <c r="I421" s="183">
        <f t="shared" si="41"/>
        <v>0.9</v>
      </c>
      <c r="J421" s="183">
        <f>1</f>
        <v>1</v>
      </c>
      <c r="K421" s="183">
        <f t="shared" si="42"/>
        <v>4.1870000000000003</v>
      </c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68"/>
      <c r="AD421" s="19"/>
      <c r="AE421" s="184"/>
      <c r="AF421" s="183">
        <f t="shared" si="43"/>
        <v>1.3416525469942098E-2</v>
      </c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68"/>
      <c r="AQ421" s="168"/>
      <c r="AR421" s="182"/>
      <c r="AS421" s="183"/>
      <c r="AT421" s="183"/>
      <c r="AU421" s="183"/>
      <c r="AW421" s="51"/>
      <c r="AX421" s="51"/>
      <c r="AY421" s="51"/>
      <c r="AZ421" s="51"/>
    </row>
    <row r="422" spans="1:52" s="158" customFormat="1" ht="15" customHeight="1" x14ac:dyDescent="0.3">
      <c r="A422" s="19"/>
      <c r="B422" s="182"/>
      <c r="C422" s="183">
        <f t="shared" si="38"/>
        <v>41.100000000000314</v>
      </c>
      <c r="D422" s="202">
        <f>15+[1]!STEPLOAD(5)</f>
        <v>20</v>
      </c>
      <c r="E422" s="183">
        <f t="shared" si="39"/>
        <v>45.661301069450147</v>
      </c>
      <c r="F422" s="183">
        <f t="shared" si="40"/>
        <v>0.5</v>
      </c>
      <c r="G422" s="183">
        <f>5</f>
        <v>5</v>
      </c>
      <c r="H422" s="183">
        <f>60</f>
        <v>60</v>
      </c>
      <c r="I422" s="183">
        <f t="shared" si="41"/>
        <v>0.9</v>
      </c>
      <c r="J422" s="183">
        <f>1</f>
        <v>1</v>
      </c>
      <c r="K422" s="183">
        <f t="shared" si="42"/>
        <v>4.1870000000000003</v>
      </c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68"/>
      <c r="AD422" s="19"/>
      <c r="AE422" s="184"/>
      <c r="AF422" s="183">
        <f t="shared" si="43"/>
        <v>1.3282360215243205E-2</v>
      </c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68"/>
      <c r="AQ422" s="168"/>
      <c r="AR422" s="182"/>
      <c r="AS422" s="183"/>
      <c r="AT422" s="183"/>
      <c r="AU422" s="183"/>
      <c r="AW422" s="51"/>
      <c r="AX422" s="51"/>
      <c r="AY422" s="51"/>
      <c r="AZ422" s="51"/>
    </row>
    <row r="423" spans="1:52" s="158" customFormat="1" ht="15" customHeight="1" x14ac:dyDescent="0.3">
      <c r="A423" s="19"/>
      <c r="B423" s="182"/>
      <c r="C423" s="183">
        <f t="shared" si="38"/>
        <v>41.200000000000315</v>
      </c>
      <c r="D423" s="202">
        <f>15+[1]!STEPLOAD(5)</f>
        <v>20</v>
      </c>
      <c r="E423" s="183">
        <f t="shared" si="39"/>
        <v>45.662629305471668</v>
      </c>
      <c r="F423" s="183">
        <f t="shared" si="40"/>
        <v>0.5</v>
      </c>
      <c r="G423" s="183">
        <f>5</f>
        <v>5</v>
      </c>
      <c r="H423" s="183">
        <f>60</f>
        <v>60</v>
      </c>
      <c r="I423" s="183">
        <f t="shared" si="41"/>
        <v>0.9</v>
      </c>
      <c r="J423" s="183">
        <f>1</f>
        <v>1</v>
      </c>
      <c r="K423" s="183">
        <f t="shared" si="42"/>
        <v>4.1870000000000003</v>
      </c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68"/>
      <c r="AD423" s="19"/>
      <c r="AE423" s="184"/>
      <c r="AF423" s="183">
        <f t="shared" si="43"/>
        <v>1.3149536613091151E-2</v>
      </c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68"/>
      <c r="AQ423" s="168"/>
      <c r="AR423" s="182"/>
      <c r="AS423" s="183"/>
      <c r="AT423" s="183"/>
      <c r="AU423" s="183"/>
      <c r="AW423" s="51"/>
      <c r="AX423" s="51"/>
      <c r="AY423" s="51"/>
      <c r="AZ423" s="51"/>
    </row>
    <row r="424" spans="1:52" s="158" customFormat="1" ht="15" customHeight="1" x14ac:dyDescent="0.3">
      <c r="A424" s="19"/>
      <c r="B424" s="182"/>
      <c r="C424" s="183">
        <f t="shared" si="38"/>
        <v>41.300000000000317</v>
      </c>
      <c r="D424" s="202">
        <f>15+[1]!STEPLOAD(5)</f>
        <v>20</v>
      </c>
      <c r="E424" s="183">
        <f t="shared" si="39"/>
        <v>45.663944259132975</v>
      </c>
      <c r="F424" s="183">
        <f t="shared" si="40"/>
        <v>0.5</v>
      </c>
      <c r="G424" s="183">
        <f>5</f>
        <v>5</v>
      </c>
      <c r="H424" s="183">
        <f>60</f>
        <v>60</v>
      </c>
      <c r="I424" s="183">
        <f t="shared" si="41"/>
        <v>0.9</v>
      </c>
      <c r="J424" s="183">
        <f>1</f>
        <v>1</v>
      </c>
      <c r="K424" s="183">
        <f t="shared" si="42"/>
        <v>4.1870000000000003</v>
      </c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68"/>
      <c r="AD424" s="19"/>
      <c r="AE424" s="184"/>
      <c r="AF424" s="183">
        <f t="shared" si="43"/>
        <v>1.3018041246960266E-2</v>
      </c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68"/>
      <c r="AQ424" s="168"/>
      <c r="AR424" s="182"/>
      <c r="AS424" s="183"/>
      <c r="AT424" s="183"/>
      <c r="AU424" s="183"/>
      <c r="AW424" s="51"/>
      <c r="AX424" s="51"/>
      <c r="AY424" s="51"/>
      <c r="AZ424" s="51"/>
    </row>
    <row r="425" spans="1:52" s="158" customFormat="1" ht="15" customHeight="1" x14ac:dyDescent="0.3">
      <c r="A425" s="19"/>
      <c r="B425" s="182"/>
      <c r="C425" s="183">
        <f t="shared" si="38"/>
        <v>41.400000000000318</v>
      </c>
      <c r="D425" s="202">
        <f>15+[1]!STEPLOAD(5)</f>
        <v>20</v>
      </c>
      <c r="E425" s="183">
        <f t="shared" si="39"/>
        <v>45.665246063257669</v>
      </c>
      <c r="F425" s="183">
        <f t="shared" si="40"/>
        <v>0.5</v>
      </c>
      <c r="G425" s="183">
        <f>5</f>
        <v>5</v>
      </c>
      <c r="H425" s="183">
        <f>60</f>
        <v>60</v>
      </c>
      <c r="I425" s="183">
        <f t="shared" si="41"/>
        <v>0.9</v>
      </c>
      <c r="J425" s="183">
        <f>1</f>
        <v>1</v>
      </c>
      <c r="K425" s="183">
        <f t="shared" si="42"/>
        <v>4.1870000000000003</v>
      </c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68"/>
      <c r="AD425" s="19"/>
      <c r="AE425" s="184"/>
      <c r="AF425" s="183">
        <f t="shared" si="43"/>
        <v>1.2887860834490894E-2</v>
      </c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68"/>
      <c r="AQ425" s="168"/>
      <c r="AR425" s="182"/>
      <c r="AS425" s="183"/>
      <c r="AT425" s="183"/>
      <c r="AU425" s="183"/>
      <c r="AW425" s="51"/>
      <c r="AX425" s="51"/>
      <c r="AY425" s="51"/>
      <c r="AZ425" s="51"/>
    </row>
    <row r="426" spans="1:52" s="158" customFormat="1" ht="15" customHeight="1" x14ac:dyDescent="0.3">
      <c r="A426" s="19"/>
      <c r="B426" s="182"/>
      <c r="C426" s="183">
        <f t="shared" si="38"/>
        <v>41.50000000000032</v>
      </c>
      <c r="D426" s="202">
        <f>15+[1]!STEPLOAD(5)</f>
        <v>20</v>
      </c>
      <c r="E426" s="183">
        <f t="shared" si="39"/>
        <v>45.666534849341119</v>
      </c>
      <c r="F426" s="183">
        <f t="shared" si="40"/>
        <v>0.5</v>
      </c>
      <c r="G426" s="183">
        <f>5</f>
        <v>5</v>
      </c>
      <c r="H426" s="183">
        <f>60</f>
        <v>60</v>
      </c>
      <c r="I426" s="183">
        <f t="shared" si="41"/>
        <v>0.9</v>
      </c>
      <c r="J426" s="183">
        <f>1</f>
        <v>1</v>
      </c>
      <c r="K426" s="183">
        <f t="shared" si="42"/>
        <v>4.1870000000000003</v>
      </c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68"/>
      <c r="AD426" s="19"/>
      <c r="AE426" s="184"/>
      <c r="AF426" s="183">
        <f t="shared" si="43"/>
        <v>1.2758982226146021E-2</v>
      </c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68"/>
      <c r="AQ426" s="168"/>
      <c r="AR426" s="182"/>
      <c r="AS426" s="183"/>
      <c r="AT426" s="183"/>
      <c r="AU426" s="183"/>
      <c r="AW426" s="51"/>
      <c r="AX426" s="51"/>
      <c r="AY426" s="51"/>
      <c r="AZ426" s="51"/>
    </row>
    <row r="427" spans="1:52" s="158" customFormat="1" ht="15" customHeight="1" x14ac:dyDescent="0.3">
      <c r="A427" s="19"/>
      <c r="B427" s="182"/>
      <c r="C427" s="183">
        <f t="shared" si="38"/>
        <v>41.600000000000321</v>
      </c>
      <c r="D427" s="202">
        <f>15+[1]!STEPLOAD(5)</f>
        <v>20</v>
      </c>
      <c r="E427" s="183">
        <f t="shared" si="39"/>
        <v>45.667810747563735</v>
      </c>
      <c r="F427" s="183">
        <f t="shared" si="40"/>
        <v>0.5</v>
      </c>
      <c r="G427" s="183">
        <f>5</f>
        <v>5</v>
      </c>
      <c r="H427" s="183">
        <f>60</f>
        <v>60</v>
      </c>
      <c r="I427" s="183">
        <f t="shared" si="41"/>
        <v>0.9</v>
      </c>
      <c r="J427" s="183">
        <f>1</f>
        <v>1</v>
      </c>
      <c r="K427" s="183">
        <f t="shared" si="42"/>
        <v>4.1870000000000003</v>
      </c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68"/>
      <c r="AD427" s="19"/>
      <c r="AE427" s="184"/>
      <c r="AF427" s="183">
        <f t="shared" si="43"/>
        <v>1.2631392403884334E-2</v>
      </c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68"/>
      <c r="AQ427" s="168"/>
      <c r="AR427" s="182"/>
      <c r="AS427" s="183"/>
      <c r="AT427" s="183"/>
      <c r="AU427" s="183"/>
      <c r="AW427" s="51"/>
      <c r="AX427" s="51"/>
      <c r="AY427" s="51"/>
      <c r="AZ427" s="51"/>
    </row>
    <row r="428" spans="1:52" s="158" customFormat="1" ht="15" customHeight="1" x14ac:dyDescent="0.3">
      <c r="A428" s="19"/>
      <c r="B428" s="182"/>
      <c r="C428" s="183">
        <f t="shared" si="38"/>
        <v>41.700000000000323</v>
      </c>
      <c r="D428" s="202">
        <f>15+[1]!STEPLOAD(5)</f>
        <v>20</v>
      </c>
      <c r="E428" s="183">
        <f t="shared" si="39"/>
        <v>45.669073886804121</v>
      </c>
      <c r="F428" s="183">
        <f t="shared" si="40"/>
        <v>0.5</v>
      </c>
      <c r="G428" s="183">
        <f>5</f>
        <v>5</v>
      </c>
      <c r="H428" s="183">
        <f>60</f>
        <v>60</v>
      </c>
      <c r="I428" s="183">
        <f t="shared" si="41"/>
        <v>0.9</v>
      </c>
      <c r="J428" s="183">
        <f>1</f>
        <v>1</v>
      </c>
      <c r="K428" s="183">
        <f t="shared" si="42"/>
        <v>4.1870000000000003</v>
      </c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68"/>
      <c r="AD428" s="19"/>
      <c r="AE428" s="184"/>
      <c r="AF428" s="183">
        <f t="shared" si="43"/>
        <v>1.2505078479845722E-2</v>
      </c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68"/>
      <c r="AQ428" s="168"/>
      <c r="AR428" s="182"/>
      <c r="AS428" s="183"/>
      <c r="AT428" s="183"/>
      <c r="AU428" s="183"/>
      <c r="AW428" s="51"/>
      <c r="AX428" s="51"/>
      <c r="AY428" s="51"/>
      <c r="AZ428" s="51"/>
    </row>
    <row r="429" spans="1:52" s="158" customFormat="1" ht="15" customHeight="1" x14ac:dyDescent="0.3">
      <c r="A429" s="19"/>
      <c r="B429" s="182"/>
      <c r="C429" s="183">
        <f t="shared" si="38"/>
        <v>41.800000000000324</v>
      </c>
      <c r="D429" s="202">
        <f>15+[1]!STEPLOAD(5)</f>
        <v>20</v>
      </c>
      <c r="E429" s="183">
        <f t="shared" si="39"/>
        <v>45.670324394652106</v>
      </c>
      <c r="F429" s="183">
        <f t="shared" si="40"/>
        <v>0.5</v>
      </c>
      <c r="G429" s="183">
        <f>5</f>
        <v>5</v>
      </c>
      <c r="H429" s="183">
        <f>60</f>
        <v>60</v>
      </c>
      <c r="I429" s="183">
        <f t="shared" si="41"/>
        <v>0.9</v>
      </c>
      <c r="J429" s="183">
        <f>1</f>
        <v>1</v>
      </c>
      <c r="K429" s="183">
        <f t="shared" si="42"/>
        <v>4.1870000000000003</v>
      </c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68"/>
      <c r="AD429" s="19"/>
      <c r="AE429" s="184"/>
      <c r="AF429" s="183">
        <f t="shared" si="43"/>
        <v>1.2380027695047424E-2</v>
      </c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68"/>
      <c r="AQ429" s="168"/>
      <c r="AR429" s="182"/>
      <c r="AS429" s="183"/>
      <c r="AT429" s="183"/>
      <c r="AU429" s="183"/>
      <c r="AW429" s="51"/>
      <c r="AX429" s="51"/>
      <c r="AY429" s="51"/>
      <c r="AZ429" s="51"/>
    </row>
    <row r="430" spans="1:52" s="158" customFormat="1" ht="15" customHeight="1" x14ac:dyDescent="0.3">
      <c r="A430" s="19"/>
      <c r="B430" s="182"/>
      <c r="C430" s="183">
        <f t="shared" si="38"/>
        <v>41.900000000000325</v>
      </c>
      <c r="D430" s="202">
        <f>15+[1]!STEPLOAD(5)</f>
        <v>20</v>
      </c>
      <c r="E430" s="183">
        <f t="shared" si="39"/>
        <v>45.67156239742161</v>
      </c>
      <c r="F430" s="183">
        <f t="shared" si="40"/>
        <v>0.5</v>
      </c>
      <c r="G430" s="183">
        <f>5</f>
        <v>5</v>
      </c>
      <c r="H430" s="183">
        <f>60</f>
        <v>60</v>
      </c>
      <c r="I430" s="183">
        <f t="shared" si="41"/>
        <v>0.9</v>
      </c>
      <c r="J430" s="183">
        <f>1</f>
        <v>1</v>
      </c>
      <c r="K430" s="183">
        <f t="shared" si="42"/>
        <v>4.1870000000000003</v>
      </c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68"/>
      <c r="AD430" s="19"/>
      <c r="AE430" s="184"/>
      <c r="AF430" s="183">
        <f t="shared" si="43"/>
        <v>1.2256227418097065E-2</v>
      </c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68"/>
      <c r="AQ430" s="168"/>
      <c r="AR430" s="182"/>
      <c r="AS430" s="183"/>
      <c r="AT430" s="183"/>
      <c r="AU430" s="183"/>
      <c r="AW430" s="51"/>
      <c r="AX430" s="51"/>
      <c r="AY430" s="51"/>
      <c r="AZ430" s="51"/>
    </row>
    <row r="431" spans="1:52" s="158" customFormat="1" ht="15" customHeight="1" x14ac:dyDescent="0.3">
      <c r="A431" s="19"/>
      <c r="B431" s="182"/>
      <c r="C431" s="183">
        <f t="shared" si="38"/>
        <v>42.000000000000327</v>
      </c>
      <c r="D431" s="202">
        <f>15+[1]!STEPLOAD(5)</f>
        <v>20</v>
      </c>
      <c r="E431" s="183">
        <f t="shared" si="39"/>
        <v>45.672788020163416</v>
      </c>
      <c r="F431" s="183">
        <f t="shared" si="40"/>
        <v>0.5</v>
      </c>
      <c r="G431" s="183">
        <f>5</f>
        <v>5</v>
      </c>
      <c r="H431" s="183">
        <f>60</f>
        <v>60</v>
      </c>
      <c r="I431" s="183">
        <f t="shared" si="41"/>
        <v>0.9</v>
      </c>
      <c r="J431" s="183">
        <f>1</f>
        <v>1</v>
      </c>
      <c r="K431" s="183">
        <f t="shared" si="42"/>
        <v>4.1870000000000003</v>
      </c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68"/>
      <c r="AD431" s="19"/>
      <c r="AE431" s="184"/>
      <c r="AF431" s="183">
        <f t="shared" si="43"/>
        <v>1.2133665143916339E-2</v>
      </c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68"/>
      <c r="AQ431" s="168"/>
      <c r="AR431" s="182"/>
      <c r="AS431" s="183"/>
      <c r="AT431" s="183"/>
      <c r="AU431" s="183"/>
      <c r="AW431" s="51"/>
      <c r="AX431" s="51"/>
      <c r="AY431" s="51"/>
      <c r="AZ431" s="51"/>
    </row>
    <row r="432" spans="1:52" s="158" customFormat="1" ht="15" customHeight="1" x14ac:dyDescent="0.3">
      <c r="A432" s="19"/>
      <c r="B432" s="182"/>
      <c r="C432" s="183">
        <f t="shared" si="38"/>
        <v>42.100000000000328</v>
      </c>
      <c r="D432" s="202">
        <f>15+[1]!STEPLOAD(5)</f>
        <v>20</v>
      </c>
      <c r="E432" s="183">
        <f t="shared" si="39"/>
        <v>45.674001386677809</v>
      </c>
      <c r="F432" s="183">
        <f t="shared" si="40"/>
        <v>0.5</v>
      </c>
      <c r="G432" s="183">
        <f>5</f>
        <v>5</v>
      </c>
      <c r="H432" s="183">
        <f>60</f>
        <v>60</v>
      </c>
      <c r="I432" s="183">
        <f t="shared" si="41"/>
        <v>0.9</v>
      </c>
      <c r="J432" s="183">
        <f>1</f>
        <v>1</v>
      </c>
      <c r="K432" s="183">
        <f t="shared" si="42"/>
        <v>4.1870000000000003</v>
      </c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68"/>
      <c r="AD432" s="19"/>
      <c r="AE432" s="184"/>
      <c r="AF432" s="183">
        <f t="shared" si="43"/>
        <v>1.2012328492477131E-2</v>
      </c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68"/>
      <c r="AQ432" s="168"/>
      <c r="AR432" s="182"/>
      <c r="AS432" s="183"/>
      <c r="AT432" s="183"/>
      <c r="AU432" s="183"/>
      <c r="AW432" s="51"/>
      <c r="AX432" s="51"/>
      <c r="AY432" s="51"/>
      <c r="AZ432" s="51"/>
    </row>
    <row r="433" spans="1:52" s="158" customFormat="1" ht="15" customHeight="1" x14ac:dyDescent="0.3">
      <c r="A433" s="19"/>
      <c r="B433" s="182"/>
      <c r="C433" s="183">
        <f t="shared" si="38"/>
        <v>42.20000000000033</v>
      </c>
      <c r="D433" s="202">
        <f>15+[1]!STEPLOAD(5)</f>
        <v>20</v>
      </c>
      <c r="E433" s="183">
        <f t="shared" si="39"/>
        <v>45.675202619527056</v>
      </c>
      <c r="F433" s="183">
        <f t="shared" si="40"/>
        <v>0.5</v>
      </c>
      <c r="G433" s="183">
        <f>5</f>
        <v>5</v>
      </c>
      <c r="H433" s="183">
        <f>60</f>
        <v>60</v>
      </c>
      <c r="I433" s="183">
        <f t="shared" si="41"/>
        <v>0.9</v>
      </c>
      <c r="J433" s="183">
        <f>1</f>
        <v>1</v>
      </c>
      <c r="K433" s="183">
        <f t="shared" si="42"/>
        <v>4.1870000000000003</v>
      </c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68"/>
      <c r="AD433" s="19"/>
      <c r="AE433" s="184"/>
      <c r="AF433" s="183">
        <f t="shared" si="43"/>
        <v>1.1892205207552298E-2</v>
      </c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68"/>
      <c r="AQ433" s="168"/>
      <c r="AR433" s="182"/>
      <c r="AS433" s="183"/>
      <c r="AT433" s="183"/>
      <c r="AU433" s="183"/>
      <c r="AW433" s="51"/>
      <c r="AX433" s="51"/>
      <c r="AY433" s="51"/>
      <c r="AZ433" s="51"/>
    </row>
    <row r="434" spans="1:52" s="158" customFormat="1" ht="15" customHeight="1" x14ac:dyDescent="0.3">
      <c r="A434" s="19"/>
      <c r="B434" s="182"/>
      <c r="C434" s="183">
        <f t="shared" si="38"/>
        <v>42.300000000000331</v>
      </c>
      <c r="D434" s="202">
        <f>15+[1]!STEPLOAD(5)</f>
        <v>20</v>
      </c>
      <c r="E434" s="183">
        <f t="shared" si="39"/>
        <v>45.676391840047813</v>
      </c>
      <c r="F434" s="183">
        <f t="shared" si="40"/>
        <v>0.5</v>
      </c>
      <c r="G434" s="183">
        <f>5</f>
        <v>5</v>
      </c>
      <c r="H434" s="183">
        <f>60</f>
        <v>60</v>
      </c>
      <c r="I434" s="183">
        <f t="shared" si="41"/>
        <v>0.9</v>
      </c>
      <c r="J434" s="183">
        <f>1</f>
        <v>1</v>
      </c>
      <c r="K434" s="183">
        <f t="shared" si="42"/>
        <v>4.1870000000000003</v>
      </c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68"/>
      <c r="AD434" s="19"/>
      <c r="AE434" s="184"/>
      <c r="AF434" s="183">
        <f t="shared" si="43"/>
        <v>1.1773283155476655E-2</v>
      </c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68"/>
      <c r="AQ434" s="168"/>
      <c r="AR434" s="182"/>
      <c r="AS434" s="183"/>
      <c r="AT434" s="183"/>
      <c r="AU434" s="183"/>
      <c r="AW434" s="51"/>
      <c r="AX434" s="51"/>
      <c r="AY434" s="51"/>
      <c r="AZ434" s="51"/>
    </row>
    <row r="435" spans="1:52" s="158" customFormat="1" ht="15" customHeight="1" x14ac:dyDescent="0.3">
      <c r="A435" s="19"/>
      <c r="B435" s="182"/>
      <c r="C435" s="183">
        <f t="shared" si="38"/>
        <v>42.400000000000333</v>
      </c>
      <c r="D435" s="202">
        <f>15+[1]!STEPLOAD(5)</f>
        <v>20</v>
      </c>
      <c r="E435" s="183">
        <f t="shared" si="39"/>
        <v>45.677569168363362</v>
      </c>
      <c r="F435" s="183">
        <f t="shared" si="40"/>
        <v>0.5</v>
      </c>
      <c r="G435" s="183">
        <f>5</f>
        <v>5</v>
      </c>
      <c r="H435" s="183">
        <f>60</f>
        <v>60</v>
      </c>
      <c r="I435" s="183">
        <f t="shared" si="41"/>
        <v>0.9</v>
      </c>
      <c r="J435" s="183">
        <f>1</f>
        <v>1</v>
      </c>
      <c r="K435" s="183">
        <f t="shared" si="42"/>
        <v>4.1870000000000003</v>
      </c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68"/>
      <c r="AD435" s="19"/>
      <c r="AE435" s="184"/>
      <c r="AF435" s="183">
        <f t="shared" si="43"/>
        <v>1.1655550323921737E-2</v>
      </c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68"/>
      <c r="AQ435" s="168"/>
      <c r="AR435" s="182"/>
      <c r="AS435" s="183"/>
      <c r="AT435" s="183"/>
      <c r="AU435" s="183"/>
      <c r="AW435" s="51"/>
      <c r="AX435" s="51"/>
      <c r="AY435" s="51"/>
      <c r="AZ435" s="51"/>
    </row>
    <row r="436" spans="1:52" s="158" customFormat="1" ht="15" customHeight="1" x14ac:dyDescent="0.3">
      <c r="A436" s="19"/>
      <c r="B436" s="182"/>
      <c r="C436" s="183">
        <f t="shared" si="38"/>
        <v>42.500000000000334</v>
      </c>
      <c r="D436" s="202">
        <f>15+[1]!STEPLOAD(5)</f>
        <v>20</v>
      </c>
      <c r="E436" s="183">
        <f t="shared" si="39"/>
        <v>45.678734723395756</v>
      </c>
      <c r="F436" s="183">
        <f t="shared" si="40"/>
        <v>0.5</v>
      </c>
      <c r="G436" s="183">
        <f>5</f>
        <v>5</v>
      </c>
      <c r="H436" s="183">
        <f>60</f>
        <v>60</v>
      </c>
      <c r="I436" s="183">
        <f t="shared" si="41"/>
        <v>0.9</v>
      </c>
      <c r="J436" s="183">
        <f>1</f>
        <v>1</v>
      </c>
      <c r="K436" s="183">
        <f t="shared" si="42"/>
        <v>4.1870000000000003</v>
      </c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68"/>
      <c r="AD436" s="19"/>
      <c r="AE436" s="184"/>
      <c r="AF436" s="183">
        <f t="shared" si="43"/>
        <v>1.1538994820682102E-2</v>
      </c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68"/>
      <c r="AQ436" s="168"/>
      <c r="AR436" s="182"/>
      <c r="AS436" s="183"/>
      <c r="AT436" s="183"/>
      <c r="AU436" s="183"/>
      <c r="AW436" s="51"/>
      <c r="AX436" s="51"/>
      <c r="AY436" s="51"/>
      <c r="AZ436" s="51"/>
    </row>
    <row r="437" spans="1:52" s="158" customFormat="1" ht="15" customHeight="1" x14ac:dyDescent="0.3">
      <c r="A437" s="19"/>
      <c r="B437" s="182"/>
      <c r="C437" s="183">
        <f t="shared" si="38"/>
        <v>42.600000000000335</v>
      </c>
      <c r="D437" s="202">
        <f>15+[1]!STEPLOAD(5)</f>
        <v>20</v>
      </c>
      <c r="E437" s="183">
        <f t="shared" si="39"/>
        <v>45.679888622877826</v>
      </c>
      <c r="F437" s="183">
        <f t="shared" si="40"/>
        <v>0.5</v>
      </c>
      <c r="G437" s="183">
        <f>5</f>
        <v>5</v>
      </c>
      <c r="H437" s="183">
        <f>60</f>
        <v>60</v>
      </c>
      <c r="I437" s="183">
        <f t="shared" si="41"/>
        <v>0.9</v>
      </c>
      <c r="J437" s="183">
        <f>1</f>
        <v>1</v>
      </c>
      <c r="K437" s="183">
        <f t="shared" si="42"/>
        <v>4.1870000000000003</v>
      </c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68"/>
      <c r="AD437" s="19"/>
      <c r="AE437" s="184"/>
      <c r="AF437" s="183">
        <f t="shared" si="43"/>
        <v>1.1423604872475401E-2</v>
      </c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68"/>
      <c r="AQ437" s="168"/>
      <c r="AR437" s="182"/>
      <c r="AS437" s="183"/>
      <c r="AT437" s="183"/>
      <c r="AU437" s="183"/>
      <c r="AW437" s="51"/>
      <c r="AX437" s="51"/>
      <c r="AY437" s="51"/>
      <c r="AZ437" s="51"/>
    </row>
    <row r="438" spans="1:52" s="158" customFormat="1" ht="15" customHeight="1" x14ac:dyDescent="0.3">
      <c r="A438" s="19"/>
      <c r="B438" s="182"/>
      <c r="C438" s="183">
        <f t="shared" si="38"/>
        <v>42.700000000000337</v>
      </c>
      <c r="D438" s="202">
        <f>15+[1]!STEPLOAD(5)</f>
        <v>20</v>
      </c>
      <c r="E438" s="183">
        <f t="shared" si="39"/>
        <v>45.681030983365076</v>
      </c>
      <c r="F438" s="183">
        <f t="shared" si="40"/>
        <v>0.5</v>
      </c>
      <c r="G438" s="183">
        <f>5</f>
        <v>5</v>
      </c>
      <c r="H438" s="183">
        <f>60</f>
        <v>60</v>
      </c>
      <c r="I438" s="183">
        <f t="shared" si="41"/>
        <v>0.9</v>
      </c>
      <c r="J438" s="183">
        <f>1</f>
        <v>1</v>
      </c>
      <c r="K438" s="183">
        <f t="shared" si="42"/>
        <v>4.1870000000000003</v>
      </c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68"/>
      <c r="AD438" s="19"/>
      <c r="AE438" s="184"/>
      <c r="AF438" s="183">
        <f t="shared" si="43"/>
        <v>1.1309368823750443E-2</v>
      </c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68"/>
      <c r="AQ438" s="168"/>
      <c r="AR438" s="182"/>
      <c r="AS438" s="183"/>
      <c r="AT438" s="183"/>
      <c r="AU438" s="183"/>
      <c r="AW438" s="51"/>
      <c r="AX438" s="51"/>
      <c r="AY438" s="51"/>
      <c r="AZ438" s="51"/>
    </row>
    <row r="439" spans="1:52" s="158" customFormat="1" ht="15" customHeight="1" x14ac:dyDescent="0.3">
      <c r="A439" s="19"/>
      <c r="B439" s="182"/>
      <c r="C439" s="183">
        <f t="shared" si="38"/>
        <v>42.800000000000338</v>
      </c>
      <c r="D439" s="202">
        <f>15+[1]!STEPLOAD(5)</f>
        <v>20</v>
      </c>
      <c r="E439" s="183">
        <f t="shared" si="39"/>
        <v>45.682161920247452</v>
      </c>
      <c r="F439" s="183">
        <f t="shared" si="40"/>
        <v>0.5</v>
      </c>
      <c r="G439" s="183">
        <f>5</f>
        <v>5</v>
      </c>
      <c r="H439" s="183">
        <f>60</f>
        <v>60</v>
      </c>
      <c r="I439" s="183">
        <f t="shared" si="41"/>
        <v>0.9</v>
      </c>
      <c r="J439" s="183">
        <f>1</f>
        <v>1</v>
      </c>
      <c r="K439" s="183">
        <f t="shared" si="42"/>
        <v>4.1870000000000003</v>
      </c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68"/>
      <c r="AD439" s="19"/>
      <c r="AE439" s="184"/>
      <c r="AF439" s="183">
        <f t="shared" si="43"/>
        <v>1.1196275135512579E-2</v>
      </c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68"/>
      <c r="AQ439" s="168"/>
      <c r="AR439" s="182"/>
      <c r="AS439" s="183"/>
      <c r="AT439" s="183"/>
      <c r="AU439" s="183"/>
      <c r="AW439" s="51"/>
      <c r="AX439" s="51"/>
      <c r="AY439" s="51"/>
      <c r="AZ439" s="51"/>
    </row>
    <row r="440" spans="1:52" s="158" customFormat="1" ht="15" customHeight="1" x14ac:dyDescent="0.3">
      <c r="A440" s="19"/>
      <c r="B440" s="182"/>
      <c r="C440" s="183">
        <f t="shared" si="38"/>
        <v>42.90000000000034</v>
      </c>
      <c r="D440" s="202">
        <f>15+[1]!STEPLOAD(5)</f>
        <v>20</v>
      </c>
      <c r="E440" s="183">
        <f t="shared" si="39"/>
        <v>45.683281547761005</v>
      </c>
      <c r="F440" s="183">
        <f t="shared" si="40"/>
        <v>0.5</v>
      </c>
      <c r="G440" s="183">
        <f>5</f>
        <v>5</v>
      </c>
      <c r="H440" s="183">
        <f>60</f>
        <v>60</v>
      </c>
      <c r="I440" s="183">
        <f t="shared" si="41"/>
        <v>0.9</v>
      </c>
      <c r="J440" s="183">
        <f>1</f>
        <v>1</v>
      </c>
      <c r="K440" s="183">
        <f t="shared" si="42"/>
        <v>4.1870000000000003</v>
      </c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68"/>
      <c r="AD440" s="19"/>
      <c r="AE440" s="184"/>
      <c r="AF440" s="183">
        <f t="shared" si="43"/>
        <v>1.1084312384157524E-2</v>
      </c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68"/>
      <c r="AQ440" s="168"/>
      <c r="AR440" s="182"/>
      <c r="AS440" s="183"/>
      <c r="AT440" s="183"/>
      <c r="AU440" s="183"/>
      <c r="AW440" s="51"/>
      <c r="AX440" s="51"/>
      <c r="AY440" s="51"/>
      <c r="AZ440" s="51"/>
    </row>
    <row r="441" spans="1:52" s="158" customFormat="1" ht="15" customHeight="1" x14ac:dyDescent="0.3">
      <c r="A441" s="19"/>
      <c r="B441" s="182"/>
      <c r="C441" s="183">
        <f t="shared" si="38"/>
        <v>43.000000000000341</v>
      </c>
      <c r="D441" s="202">
        <f>15+[1]!STEPLOAD(5)</f>
        <v>20</v>
      </c>
      <c r="E441" s="183">
        <f t="shared" si="39"/>
        <v>45.68438997899942</v>
      </c>
      <c r="F441" s="183">
        <f t="shared" si="40"/>
        <v>0.5</v>
      </c>
      <c r="G441" s="183">
        <f>5</f>
        <v>5</v>
      </c>
      <c r="H441" s="183">
        <f>60</f>
        <v>60</v>
      </c>
      <c r="I441" s="183">
        <f t="shared" si="41"/>
        <v>0.9</v>
      </c>
      <c r="J441" s="183">
        <f>1</f>
        <v>1</v>
      </c>
      <c r="K441" s="183">
        <f t="shared" si="42"/>
        <v>4.1870000000000003</v>
      </c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68"/>
      <c r="AD441" s="19"/>
      <c r="AE441" s="184"/>
      <c r="AF441" s="183">
        <f t="shared" si="43"/>
        <v>1.0973469260315838E-2</v>
      </c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68"/>
      <c r="AQ441" s="168"/>
      <c r="AR441" s="182"/>
      <c r="AS441" s="183"/>
      <c r="AT441" s="183"/>
      <c r="AU441" s="183"/>
      <c r="AW441" s="51"/>
      <c r="AX441" s="51"/>
      <c r="AY441" s="51"/>
      <c r="AZ441" s="51"/>
    </row>
    <row r="442" spans="1:52" s="158" customFormat="1" ht="15" customHeight="1" x14ac:dyDescent="0.3">
      <c r="A442" s="19"/>
      <c r="B442" s="182"/>
      <c r="C442" s="183">
        <f t="shared" si="38"/>
        <v>43.100000000000342</v>
      </c>
      <c r="D442" s="202">
        <f>15+[1]!STEPLOAD(5)</f>
        <v>20</v>
      </c>
      <c r="E442" s="183">
        <f t="shared" si="39"/>
        <v>45.68548732592545</v>
      </c>
      <c r="F442" s="183">
        <f t="shared" si="40"/>
        <v>0.5</v>
      </c>
      <c r="G442" s="183">
        <f>5</f>
        <v>5</v>
      </c>
      <c r="H442" s="183">
        <f>60</f>
        <v>60</v>
      </c>
      <c r="I442" s="183">
        <f t="shared" si="41"/>
        <v>0.9</v>
      </c>
      <c r="J442" s="183">
        <f>1</f>
        <v>1</v>
      </c>
      <c r="K442" s="183">
        <f t="shared" si="42"/>
        <v>4.1870000000000003</v>
      </c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68"/>
      <c r="AD442" s="19"/>
      <c r="AE442" s="184"/>
      <c r="AF442" s="183">
        <f t="shared" si="43"/>
        <v>1.0863734567712946E-2</v>
      </c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68"/>
      <c r="AQ442" s="168"/>
      <c r="AR442" s="182"/>
      <c r="AS442" s="183"/>
      <c r="AT442" s="183"/>
      <c r="AU442" s="183"/>
      <c r="AW442" s="51"/>
      <c r="AX442" s="51"/>
      <c r="AY442" s="51"/>
      <c r="AZ442" s="51"/>
    </row>
    <row r="443" spans="1:52" s="158" customFormat="1" ht="15" customHeight="1" x14ac:dyDescent="0.3">
      <c r="A443" s="19"/>
      <c r="B443" s="182"/>
      <c r="C443" s="183">
        <f t="shared" si="38"/>
        <v>43.200000000000344</v>
      </c>
      <c r="D443" s="202">
        <f>15+[1]!STEPLOAD(5)</f>
        <v>20</v>
      </c>
      <c r="E443" s="183">
        <f t="shared" si="39"/>
        <v>45.686573699382222</v>
      </c>
      <c r="F443" s="183">
        <f t="shared" si="40"/>
        <v>0.5</v>
      </c>
      <c r="G443" s="183">
        <f>5</f>
        <v>5</v>
      </c>
      <c r="H443" s="183">
        <f>60</f>
        <v>60</v>
      </c>
      <c r="I443" s="183">
        <f t="shared" si="41"/>
        <v>0.9</v>
      </c>
      <c r="J443" s="183">
        <f>1</f>
        <v>1</v>
      </c>
      <c r="K443" s="183">
        <f t="shared" si="42"/>
        <v>4.1870000000000003</v>
      </c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68"/>
      <c r="AD443" s="19"/>
      <c r="AE443" s="184"/>
      <c r="AF443" s="183">
        <f t="shared" si="43"/>
        <v>1.0755097222035825E-2</v>
      </c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68"/>
      <c r="AQ443" s="168"/>
      <c r="AR443" s="182"/>
      <c r="AS443" s="183"/>
      <c r="AT443" s="183"/>
      <c r="AU443" s="183"/>
      <c r="AW443" s="51"/>
      <c r="AX443" s="51"/>
      <c r="AY443" s="51"/>
      <c r="AZ443" s="51"/>
    </row>
    <row r="444" spans="1:52" s="158" customFormat="1" ht="15" customHeight="1" x14ac:dyDescent="0.3">
      <c r="A444" s="19"/>
      <c r="B444" s="182"/>
      <c r="C444" s="183">
        <f t="shared" si="38"/>
        <v>43.300000000000345</v>
      </c>
      <c r="D444" s="202">
        <f>15+[1]!STEPLOAD(5)</f>
        <v>20</v>
      </c>
      <c r="E444" s="183">
        <f t="shared" si="39"/>
        <v>45.687649209104428</v>
      </c>
      <c r="F444" s="183">
        <f t="shared" si="40"/>
        <v>0.5</v>
      </c>
      <c r="G444" s="183">
        <f>5</f>
        <v>5</v>
      </c>
      <c r="H444" s="183">
        <f>60</f>
        <v>60</v>
      </c>
      <c r="I444" s="183">
        <f t="shared" si="41"/>
        <v>0.9</v>
      </c>
      <c r="J444" s="183">
        <f>1</f>
        <v>1</v>
      </c>
      <c r="K444" s="183">
        <f t="shared" si="42"/>
        <v>4.1870000000000003</v>
      </c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68"/>
      <c r="AD444" s="19"/>
      <c r="AE444" s="184"/>
      <c r="AF444" s="183">
        <f t="shared" si="43"/>
        <v>1.0647546249815232E-2</v>
      </c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68"/>
      <c r="AQ444" s="168"/>
      <c r="AR444" s="182"/>
      <c r="AS444" s="183"/>
      <c r="AT444" s="183"/>
      <c r="AU444" s="183"/>
      <c r="AW444" s="51"/>
      <c r="AX444" s="51"/>
      <c r="AY444" s="51"/>
      <c r="AZ444" s="51"/>
    </row>
    <row r="445" spans="1:52" s="158" customFormat="1" ht="15" customHeight="1" x14ac:dyDescent="0.3">
      <c r="A445" s="19"/>
      <c r="B445" s="182"/>
      <c r="C445" s="183">
        <f t="shared" si="38"/>
        <v>43.400000000000347</v>
      </c>
      <c r="D445" s="202">
        <f>15+[1]!STEPLOAD(5)</f>
        <v>20</v>
      </c>
      <c r="E445" s="183">
        <f t="shared" si="39"/>
        <v>45.688713963729413</v>
      </c>
      <c r="F445" s="183">
        <f t="shared" si="40"/>
        <v>0.5</v>
      </c>
      <c r="G445" s="183">
        <f>5</f>
        <v>5</v>
      </c>
      <c r="H445" s="183">
        <f>60</f>
        <v>60</v>
      </c>
      <c r="I445" s="183">
        <f t="shared" si="41"/>
        <v>0.9</v>
      </c>
      <c r="J445" s="183">
        <f>1</f>
        <v>1</v>
      </c>
      <c r="K445" s="183">
        <f t="shared" si="42"/>
        <v>4.1870000000000003</v>
      </c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68"/>
      <c r="AD445" s="19"/>
      <c r="AE445" s="184"/>
      <c r="AF445" s="183">
        <f t="shared" si="43"/>
        <v>1.0541070787316809E-2</v>
      </c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68"/>
      <c r="AQ445" s="168"/>
      <c r="AR445" s="182"/>
      <c r="AS445" s="183"/>
      <c r="AT445" s="183"/>
      <c r="AU445" s="183"/>
      <c r="AW445" s="51"/>
      <c r="AX445" s="51"/>
      <c r="AY445" s="51"/>
      <c r="AZ445" s="51"/>
    </row>
    <row r="446" spans="1:52" s="158" customFormat="1" ht="15" customHeight="1" x14ac:dyDescent="0.3">
      <c r="A446" s="19"/>
      <c r="B446" s="182"/>
      <c r="C446" s="183">
        <f t="shared" si="38"/>
        <v>43.500000000000348</v>
      </c>
      <c r="D446" s="202">
        <f>15+[1]!STEPLOAD(5)</f>
        <v>20</v>
      </c>
      <c r="E446" s="183">
        <f t="shared" si="39"/>
        <v>45.689768070808142</v>
      </c>
      <c r="F446" s="183">
        <f t="shared" si="40"/>
        <v>0.5</v>
      </c>
      <c r="G446" s="183">
        <f>5</f>
        <v>5</v>
      </c>
      <c r="H446" s="183">
        <f>60</f>
        <v>60</v>
      </c>
      <c r="I446" s="183">
        <f t="shared" si="41"/>
        <v>0.9</v>
      </c>
      <c r="J446" s="183">
        <f>1</f>
        <v>1</v>
      </c>
      <c r="K446" s="183">
        <f t="shared" si="42"/>
        <v>4.1870000000000003</v>
      </c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68"/>
      <c r="AD446" s="19"/>
      <c r="AE446" s="184"/>
      <c r="AF446" s="183">
        <f t="shared" si="43"/>
        <v>1.0435660079443743E-2</v>
      </c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68"/>
      <c r="AQ446" s="168"/>
      <c r="AR446" s="182"/>
      <c r="AS446" s="183"/>
      <c r="AT446" s="183"/>
      <c r="AU446" s="183"/>
      <c r="AW446" s="51"/>
      <c r="AX446" s="51"/>
      <c r="AY446" s="51"/>
      <c r="AZ446" s="51"/>
    </row>
    <row r="447" spans="1:52" s="158" customFormat="1" ht="15" customHeight="1" x14ac:dyDescent="0.3">
      <c r="A447" s="19"/>
      <c r="B447" s="182"/>
      <c r="C447" s="183">
        <f t="shared" si="38"/>
        <v>43.60000000000035</v>
      </c>
      <c r="D447" s="202">
        <f>15+[1]!STEPLOAD(5)</f>
        <v>20</v>
      </c>
      <c r="E447" s="183">
        <f t="shared" si="39"/>
        <v>45.690811636816086</v>
      </c>
      <c r="F447" s="183">
        <f t="shared" si="40"/>
        <v>0.5</v>
      </c>
      <c r="G447" s="183">
        <f>5</f>
        <v>5</v>
      </c>
      <c r="H447" s="183">
        <f>60</f>
        <v>60</v>
      </c>
      <c r="I447" s="183">
        <f t="shared" si="41"/>
        <v>0.9</v>
      </c>
      <c r="J447" s="183">
        <f>1</f>
        <v>1</v>
      </c>
      <c r="K447" s="183">
        <f t="shared" si="42"/>
        <v>4.1870000000000003</v>
      </c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68"/>
      <c r="AD447" s="19"/>
      <c r="AE447" s="184"/>
      <c r="AF447" s="183">
        <f t="shared" si="43"/>
        <v>1.033130347864919E-2</v>
      </c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68"/>
      <c r="AQ447" s="168"/>
      <c r="AR447" s="182"/>
      <c r="AS447" s="183"/>
      <c r="AT447" s="183"/>
      <c r="AU447" s="183"/>
      <c r="AW447" s="51"/>
      <c r="AX447" s="51"/>
      <c r="AY447" s="51"/>
      <c r="AZ447" s="51"/>
    </row>
    <row r="448" spans="1:52" s="158" customFormat="1" ht="15" customHeight="1" x14ac:dyDescent="0.3">
      <c r="A448" s="19"/>
      <c r="B448" s="182"/>
      <c r="C448" s="183">
        <f t="shared" si="38"/>
        <v>43.700000000000351</v>
      </c>
      <c r="D448" s="202">
        <f>15+[1]!STEPLOAD(5)</f>
        <v>20</v>
      </c>
      <c r="E448" s="183">
        <f t="shared" si="39"/>
        <v>45.69184476716395</v>
      </c>
      <c r="F448" s="183">
        <f t="shared" si="40"/>
        <v>0.5</v>
      </c>
      <c r="G448" s="183">
        <f>5</f>
        <v>5</v>
      </c>
      <c r="H448" s="183">
        <f>60</f>
        <v>60</v>
      </c>
      <c r="I448" s="183">
        <f t="shared" si="41"/>
        <v>0.9</v>
      </c>
      <c r="J448" s="183">
        <f>1</f>
        <v>1</v>
      </c>
      <c r="K448" s="183">
        <f t="shared" si="42"/>
        <v>4.1870000000000003</v>
      </c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68"/>
      <c r="AD448" s="19"/>
      <c r="AE448" s="184"/>
      <c r="AF448" s="183">
        <f t="shared" si="43"/>
        <v>1.0227990443862911E-2</v>
      </c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68"/>
      <c r="AQ448" s="168"/>
      <c r="AR448" s="182"/>
      <c r="AS448" s="183"/>
      <c r="AT448" s="183"/>
      <c r="AU448" s="183"/>
      <c r="AW448" s="51"/>
      <c r="AX448" s="51"/>
      <c r="AY448" s="51"/>
      <c r="AZ448" s="51"/>
    </row>
    <row r="449" spans="1:52" s="158" customFormat="1" ht="15" customHeight="1" x14ac:dyDescent="0.3">
      <c r="A449" s="19"/>
      <c r="B449" s="182"/>
      <c r="C449" s="183">
        <f t="shared" si="38"/>
        <v>43.800000000000352</v>
      </c>
      <c r="D449" s="202">
        <f>15+[1]!STEPLOAD(5)</f>
        <v>20</v>
      </c>
      <c r="E449" s="183">
        <f t="shared" si="39"/>
        <v>45.692867566208335</v>
      </c>
      <c r="F449" s="183">
        <f t="shared" si="40"/>
        <v>0.5</v>
      </c>
      <c r="G449" s="183">
        <f>5</f>
        <v>5</v>
      </c>
      <c r="H449" s="183">
        <f>60</f>
        <v>60</v>
      </c>
      <c r="I449" s="183">
        <f t="shared" si="41"/>
        <v>0.9</v>
      </c>
      <c r="J449" s="183">
        <f>1</f>
        <v>1</v>
      </c>
      <c r="K449" s="183">
        <f t="shared" si="42"/>
        <v>4.1870000000000003</v>
      </c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68"/>
      <c r="AD449" s="19"/>
      <c r="AE449" s="184"/>
      <c r="AF449" s="183">
        <f t="shared" si="43"/>
        <v>1.0125710539424571E-2</v>
      </c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68"/>
      <c r="AQ449" s="168"/>
      <c r="AR449" s="182"/>
      <c r="AS449" s="183"/>
      <c r="AT449" s="183"/>
      <c r="AU449" s="183"/>
      <c r="AW449" s="51"/>
      <c r="AX449" s="51"/>
      <c r="AY449" s="51"/>
      <c r="AZ449" s="51"/>
    </row>
    <row r="450" spans="1:52" s="158" customFormat="1" ht="15" customHeight="1" x14ac:dyDescent="0.3">
      <c r="A450" s="19"/>
      <c r="B450" s="182"/>
      <c r="C450" s="183">
        <f t="shared" si="38"/>
        <v>43.900000000000354</v>
      </c>
      <c r="D450" s="202">
        <f>15+[1]!STEPLOAD(5)</f>
        <v>20</v>
      </c>
      <c r="E450" s="183">
        <f t="shared" si="39"/>
        <v>45.693880137262276</v>
      </c>
      <c r="F450" s="183">
        <f t="shared" si="40"/>
        <v>0.5</v>
      </c>
      <c r="G450" s="183">
        <f>5</f>
        <v>5</v>
      </c>
      <c r="H450" s="183">
        <f>60</f>
        <v>60</v>
      </c>
      <c r="I450" s="183">
        <f t="shared" si="41"/>
        <v>0.9</v>
      </c>
      <c r="J450" s="183">
        <f>1</f>
        <v>1</v>
      </c>
      <c r="K450" s="183">
        <f t="shared" si="42"/>
        <v>4.1870000000000003</v>
      </c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68"/>
      <c r="AD450" s="19"/>
      <c r="AE450" s="184"/>
      <c r="AF450" s="183">
        <f t="shared" si="43"/>
        <v>1.0024453434030356E-2</v>
      </c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68"/>
      <c r="AQ450" s="168"/>
      <c r="AR450" s="182"/>
      <c r="AS450" s="183"/>
      <c r="AT450" s="183"/>
      <c r="AU450" s="183"/>
      <c r="AW450" s="51"/>
      <c r="AX450" s="51"/>
      <c r="AY450" s="51"/>
      <c r="AZ450" s="51"/>
    </row>
    <row r="451" spans="1:52" s="158" customFormat="1" ht="15" customHeight="1" x14ac:dyDescent="0.3">
      <c r="A451" s="19"/>
      <c r="B451" s="182"/>
      <c r="C451" s="183">
        <f t="shared" si="38"/>
        <v>44.000000000000355</v>
      </c>
      <c r="D451" s="202">
        <f>15+[1]!STEPLOAD(5)</f>
        <v>20</v>
      </c>
      <c r="E451" s="183">
        <f t="shared" si="39"/>
        <v>45.694882582605679</v>
      </c>
      <c r="F451" s="183">
        <f t="shared" si="40"/>
        <v>0.5</v>
      </c>
      <c r="G451" s="183">
        <f>5</f>
        <v>5</v>
      </c>
      <c r="H451" s="183">
        <f>60</f>
        <v>60</v>
      </c>
      <c r="I451" s="183">
        <f t="shared" si="41"/>
        <v>0.9</v>
      </c>
      <c r="J451" s="183">
        <f>1</f>
        <v>1</v>
      </c>
      <c r="K451" s="183">
        <f t="shared" si="42"/>
        <v>4.1870000000000003</v>
      </c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68"/>
      <c r="AD451" s="19"/>
      <c r="AE451" s="184"/>
      <c r="AF451" s="183">
        <f t="shared" si="43"/>
        <v>9.9242088996898126E-3</v>
      </c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68"/>
      <c r="AQ451" s="168"/>
      <c r="AR451" s="182"/>
      <c r="AS451" s="183"/>
      <c r="AT451" s="183"/>
      <c r="AU451" s="183"/>
      <c r="AW451" s="51"/>
      <c r="AX451" s="51"/>
      <c r="AY451" s="51"/>
      <c r="AZ451" s="51"/>
    </row>
    <row r="452" spans="1:52" s="158" customFormat="1" ht="15" customHeight="1" x14ac:dyDescent="0.3">
      <c r="A452" s="19"/>
      <c r="B452" s="182"/>
      <c r="C452" s="183">
        <f t="shared" si="38"/>
        <v>44.100000000000357</v>
      </c>
      <c r="D452" s="202">
        <f>15+[1]!STEPLOAD(5)</f>
        <v>20</v>
      </c>
      <c r="E452" s="183">
        <f t="shared" si="39"/>
        <v>45.695875003495651</v>
      </c>
      <c r="F452" s="183">
        <f t="shared" si="40"/>
        <v>0.5</v>
      </c>
      <c r="G452" s="183">
        <f>5</f>
        <v>5</v>
      </c>
      <c r="H452" s="183">
        <f>60</f>
        <v>60</v>
      </c>
      <c r="I452" s="183">
        <f t="shared" si="41"/>
        <v>0.9</v>
      </c>
      <c r="J452" s="183">
        <f>1</f>
        <v>1</v>
      </c>
      <c r="K452" s="183">
        <f t="shared" si="42"/>
        <v>4.1870000000000003</v>
      </c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68"/>
      <c r="AD452" s="19"/>
      <c r="AE452" s="184"/>
      <c r="AF452" s="183">
        <f t="shared" si="43"/>
        <v>9.8249668106928922E-3</v>
      </c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68"/>
      <c r="AQ452" s="168"/>
      <c r="AR452" s="182"/>
      <c r="AS452" s="183"/>
      <c r="AT452" s="183"/>
      <c r="AU452" s="183"/>
      <c r="AW452" s="51"/>
      <c r="AX452" s="51"/>
      <c r="AY452" s="51"/>
      <c r="AZ452" s="51"/>
    </row>
    <row r="453" spans="1:52" s="158" customFormat="1" ht="15" customHeight="1" x14ac:dyDescent="0.3">
      <c r="A453" s="19"/>
      <c r="B453" s="182"/>
      <c r="C453" s="183">
        <f t="shared" si="38"/>
        <v>44.200000000000358</v>
      </c>
      <c r="D453" s="202">
        <f>15+[1]!STEPLOAD(5)</f>
        <v>20</v>
      </c>
      <c r="E453" s="183">
        <f t="shared" si="39"/>
        <v>45.696857500176719</v>
      </c>
      <c r="F453" s="183">
        <f t="shared" si="40"/>
        <v>0.5</v>
      </c>
      <c r="G453" s="183">
        <f>5</f>
        <v>5</v>
      </c>
      <c r="H453" s="183">
        <f>60</f>
        <v>60</v>
      </c>
      <c r="I453" s="183">
        <f t="shared" si="41"/>
        <v>0.9</v>
      </c>
      <c r="J453" s="183">
        <f>1</f>
        <v>1</v>
      </c>
      <c r="K453" s="183">
        <f t="shared" si="42"/>
        <v>4.1870000000000003</v>
      </c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68"/>
      <c r="AD453" s="19"/>
      <c r="AE453" s="184"/>
      <c r="AF453" s="183">
        <f t="shared" si="43"/>
        <v>9.7267171425858834E-3</v>
      </c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68"/>
      <c r="AQ453" s="168"/>
      <c r="AR453" s="182"/>
      <c r="AS453" s="183"/>
      <c r="AT453" s="183"/>
      <c r="AU453" s="183"/>
      <c r="AW453" s="51"/>
      <c r="AX453" s="51"/>
      <c r="AY453" s="51"/>
      <c r="AZ453" s="51"/>
    </row>
    <row r="454" spans="1:52" s="158" customFormat="1" ht="15" customHeight="1" x14ac:dyDescent="0.3">
      <c r="A454" s="19"/>
      <c r="B454" s="182"/>
      <c r="C454" s="183">
        <f t="shared" si="38"/>
        <v>44.30000000000036</v>
      </c>
      <c r="D454" s="202">
        <f>15+[1]!STEPLOAD(5)</f>
        <v>20</v>
      </c>
      <c r="E454" s="183">
        <f t="shared" si="39"/>
        <v>45.697830171890978</v>
      </c>
      <c r="F454" s="183">
        <f t="shared" si="40"/>
        <v>0.5</v>
      </c>
      <c r="G454" s="183">
        <f>5</f>
        <v>5</v>
      </c>
      <c r="H454" s="183">
        <f>60</f>
        <v>60</v>
      </c>
      <c r="I454" s="183">
        <f t="shared" si="41"/>
        <v>0.9</v>
      </c>
      <c r="J454" s="183">
        <f>1</f>
        <v>1</v>
      </c>
      <c r="K454" s="183">
        <f t="shared" si="42"/>
        <v>4.1870000000000003</v>
      </c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68"/>
      <c r="AD454" s="19"/>
      <c r="AE454" s="184"/>
      <c r="AF454" s="183">
        <f t="shared" si="43"/>
        <v>9.6294499711602199E-3</v>
      </c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68"/>
      <c r="AQ454" s="168"/>
      <c r="AR454" s="182"/>
      <c r="AS454" s="183"/>
      <c r="AT454" s="183"/>
      <c r="AU454" s="183"/>
      <c r="AW454" s="51"/>
      <c r="AX454" s="51"/>
      <c r="AY454" s="51"/>
      <c r="AZ454" s="51"/>
    </row>
    <row r="455" spans="1:52" s="158" customFormat="1" ht="15" customHeight="1" x14ac:dyDescent="0.3">
      <c r="A455" s="19"/>
      <c r="B455" s="182"/>
      <c r="C455" s="183">
        <f t="shared" si="38"/>
        <v>44.400000000000361</v>
      </c>
      <c r="D455" s="202">
        <f>15+[1]!STEPLOAD(5)</f>
        <v>20</v>
      </c>
      <c r="E455" s="183">
        <f t="shared" si="39"/>
        <v>45.698793116888091</v>
      </c>
      <c r="F455" s="183">
        <f t="shared" si="40"/>
        <v>0.5</v>
      </c>
      <c r="G455" s="183">
        <f>5</f>
        <v>5</v>
      </c>
      <c r="H455" s="183">
        <f>60</f>
        <v>60</v>
      </c>
      <c r="I455" s="183">
        <f t="shared" si="41"/>
        <v>0.9</v>
      </c>
      <c r="J455" s="183">
        <f>1</f>
        <v>1</v>
      </c>
      <c r="K455" s="183">
        <f t="shared" si="42"/>
        <v>4.1870000000000003</v>
      </c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68"/>
      <c r="AD455" s="19"/>
      <c r="AE455" s="184"/>
      <c r="AF455" s="183">
        <f t="shared" si="43"/>
        <v>9.5331554714488398E-3</v>
      </c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68"/>
      <c r="AQ455" s="168"/>
      <c r="AR455" s="182"/>
      <c r="AS455" s="183"/>
      <c r="AT455" s="183"/>
      <c r="AU455" s="183"/>
      <c r="AW455" s="51"/>
      <c r="AX455" s="51"/>
      <c r="AY455" s="51"/>
      <c r="AZ455" s="51"/>
    </row>
    <row r="456" spans="1:52" s="158" customFormat="1" ht="15" customHeight="1" x14ac:dyDescent="0.3">
      <c r="A456" s="19"/>
      <c r="B456" s="182"/>
      <c r="C456" s="183">
        <f t="shared" si="38"/>
        <v>44.500000000000362</v>
      </c>
      <c r="D456" s="202">
        <f>15+[1]!STEPLOAD(5)</f>
        <v>20</v>
      </c>
      <c r="E456" s="183">
        <f t="shared" si="39"/>
        <v>45.699746432435234</v>
      </c>
      <c r="F456" s="183">
        <f t="shared" si="40"/>
        <v>0.5</v>
      </c>
      <c r="G456" s="183">
        <f>5</f>
        <v>5</v>
      </c>
      <c r="H456" s="183">
        <f>60</f>
        <v>60</v>
      </c>
      <c r="I456" s="183">
        <f t="shared" si="41"/>
        <v>0.9</v>
      </c>
      <c r="J456" s="183">
        <f>1</f>
        <v>1</v>
      </c>
      <c r="K456" s="183">
        <f t="shared" si="42"/>
        <v>4.1870000000000003</v>
      </c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68"/>
      <c r="AD456" s="19"/>
      <c r="AE456" s="184"/>
      <c r="AF456" s="183">
        <f t="shared" si="43"/>
        <v>9.4378239167345335E-3</v>
      </c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68"/>
      <c r="AQ456" s="168"/>
      <c r="AR456" s="182"/>
      <c r="AS456" s="183"/>
      <c r="AT456" s="183"/>
      <c r="AU456" s="183"/>
      <c r="AW456" s="51"/>
      <c r="AX456" s="51"/>
      <c r="AY456" s="51"/>
      <c r="AZ456" s="51"/>
    </row>
    <row r="457" spans="1:52" s="158" customFormat="1" ht="15" customHeight="1" x14ac:dyDescent="0.3">
      <c r="A457" s="19"/>
      <c r="B457" s="182"/>
      <c r="C457" s="183">
        <f t="shared" si="38"/>
        <v>44.600000000000364</v>
      </c>
      <c r="D457" s="202">
        <f>15+[1]!STEPLOAD(5)</f>
        <v>20</v>
      </c>
      <c r="E457" s="183">
        <f t="shared" si="39"/>
        <v>45.700690214826906</v>
      </c>
      <c r="F457" s="183">
        <f t="shared" si="40"/>
        <v>0.5</v>
      </c>
      <c r="G457" s="183">
        <f>5</f>
        <v>5</v>
      </c>
      <c r="H457" s="183">
        <f>60</f>
        <v>60</v>
      </c>
      <c r="I457" s="183">
        <f t="shared" si="41"/>
        <v>0.9</v>
      </c>
      <c r="J457" s="183">
        <f>1</f>
        <v>1</v>
      </c>
      <c r="K457" s="183">
        <f t="shared" si="42"/>
        <v>4.1870000000000003</v>
      </c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68"/>
      <c r="AD457" s="19"/>
      <c r="AE457" s="184"/>
      <c r="AF457" s="183">
        <f t="shared" si="43"/>
        <v>9.3434456775671748E-3</v>
      </c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68"/>
      <c r="AQ457" s="168"/>
      <c r="AR457" s="182"/>
      <c r="AS457" s="183"/>
      <c r="AT457" s="183"/>
      <c r="AU457" s="183"/>
      <c r="AW457" s="51"/>
      <c r="AX457" s="51"/>
      <c r="AY457" s="51"/>
      <c r="AZ457" s="51"/>
    </row>
    <row r="458" spans="1:52" s="158" customFormat="1" ht="15" customHeight="1" x14ac:dyDescent="0.3">
      <c r="A458" s="19"/>
      <c r="B458" s="182"/>
      <c r="C458" s="183">
        <f t="shared" si="38"/>
        <v>44.700000000000365</v>
      </c>
      <c r="D458" s="202">
        <f>15+[1]!STEPLOAD(5)</f>
        <v>20</v>
      </c>
      <c r="E458" s="183">
        <f t="shared" si="39"/>
        <v>45.701624559394666</v>
      </c>
      <c r="F458" s="183">
        <f t="shared" si="40"/>
        <v>0.5</v>
      </c>
      <c r="G458" s="183">
        <f>5</f>
        <v>5</v>
      </c>
      <c r="H458" s="183">
        <f>60</f>
        <v>60</v>
      </c>
      <c r="I458" s="183">
        <f t="shared" si="41"/>
        <v>0.9</v>
      </c>
      <c r="J458" s="183">
        <f>1</f>
        <v>1</v>
      </c>
      <c r="K458" s="183">
        <f t="shared" si="42"/>
        <v>4.1870000000000003</v>
      </c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68"/>
      <c r="AD458" s="19"/>
      <c r="AE458" s="184"/>
      <c r="AF458" s="183">
        <f t="shared" si="43"/>
        <v>9.2500112207911656E-3</v>
      </c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68"/>
      <c r="AQ458" s="168"/>
      <c r="AR458" s="182"/>
      <c r="AS458" s="183"/>
      <c r="AT458" s="183"/>
      <c r="AU458" s="183"/>
      <c r="AW458" s="51"/>
      <c r="AX458" s="51"/>
      <c r="AY458" s="51"/>
      <c r="AZ458" s="51"/>
    </row>
    <row r="459" spans="1:52" s="158" customFormat="1" ht="15" customHeight="1" x14ac:dyDescent="0.3">
      <c r="A459" s="19"/>
      <c r="B459" s="182"/>
      <c r="C459" s="183">
        <f t="shared" si="38"/>
        <v>44.800000000000367</v>
      </c>
      <c r="D459" s="202">
        <f>15+[1]!STEPLOAD(5)</f>
        <v>20</v>
      </c>
      <c r="E459" s="183">
        <f t="shared" si="39"/>
        <v>45.702549560516744</v>
      </c>
      <c r="F459" s="183">
        <f t="shared" si="40"/>
        <v>0.5</v>
      </c>
      <c r="G459" s="183">
        <f>5</f>
        <v>5</v>
      </c>
      <c r="H459" s="183">
        <f>60</f>
        <v>60</v>
      </c>
      <c r="I459" s="183">
        <f t="shared" si="41"/>
        <v>0.9</v>
      </c>
      <c r="J459" s="183">
        <f>1</f>
        <v>1</v>
      </c>
      <c r="K459" s="183">
        <f t="shared" si="42"/>
        <v>4.1870000000000003</v>
      </c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68"/>
      <c r="AD459" s="19"/>
      <c r="AE459" s="184"/>
      <c r="AF459" s="183">
        <f t="shared" si="43"/>
        <v>9.1575111085835381E-3</v>
      </c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68"/>
      <c r="AQ459" s="168"/>
      <c r="AR459" s="182"/>
      <c r="AS459" s="183"/>
      <c r="AT459" s="183"/>
      <c r="AU459" s="183"/>
      <c r="AW459" s="51"/>
      <c r="AX459" s="51"/>
      <c r="AY459" s="51"/>
      <c r="AZ459" s="51"/>
    </row>
    <row r="460" spans="1:52" s="158" customFormat="1" ht="15" customHeight="1" x14ac:dyDescent="0.3">
      <c r="A460" s="19"/>
      <c r="B460" s="182"/>
      <c r="C460" s="183">
        <f t="shared" ref="C460:C523" si="44">C459+IntegrationStep</f>
        <v>44.900000000000368</v>
      </c>
      <c r="D460" s="202">
        <f>15+[1]!STEPLOAD(5)</f>
        <v>20</v>
      </c>
      <c r="E460" s="183">
        <f t="shared" si="39"/>
        <v>45.703465311627603</v>
      </c>
      <c r="F460" s="183">
        <f t="shared" si="40"/>
        <v>0.5</v>
      </c>
      <c r="G460" s="183">
        <f>5</f>
        <v>5</v>
      </c>
      <c r="H460" s="183">
        <f>60</f>
        <v>60</v>
      </c>
      <c r="I460" s="183">
        <f t="shared" si="41"/>
        <v>0.9</v>
      </c>
      <c r="J460" s="183">
        <f>1</f>
        <v>1</v>
      </c>
      <c r="K460" s="183">
        <f t="shared" si="42"/>
        <v>4.1870000000000003</v>
      </c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68"/>
      <c r="AD460" s="19"/>
      <c r="AE460" s="184"/>
      <c r="AF460" s="183">
        <f t="shared" si="43"/>
        <v>9.0659359974973874E-3</v>
      </c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68"/>
      <c r="AQ460" s="168"/>
      <c r="AR460" s="182"/>
      <c r="AS460" s="183"/>
      <c r="AT460" s="183"/>
      <c r="AU460" s="183"/>
      <c r="AW460" s="51"/>
      <c r="AX460" s="51"/>
      <c r="AY460" s="51"/>
      <c r="AZ460" s="51"/>
    </row>
    <row r="461" spans="1:52" s="158" customFormat="1" ht="15" customHeight="1" x14ac:dyDescent="0.3">
      <c r="A461" s="19"/>
      <c r="B461" s="182"/>
      <c r="C461" s="183">
        <f t="shared" si="44"/>
        <v>45.000000000000369</v>
      </c>
      <c r="D461" s="202">
        <f>15+[1]!STEPLOAD(5)</f>
        <v>20</v>
      </c>
      <c r="E461" s="183">
        <f t="shared" ref="E461:E524" si="45">E460+(C461-C460)*AF460</f>
        <v>45.704371905227354</v>
      </c>
      <c r="F461" s="183">
        <f t="shared" ref="F461:F524" si="46">0.5</f>
        <v>0.5</v>
      </c>
      <c r="G461" s="183">
        <f>5</f>
        <v>5</v>
      </c>
      <c r="H461" s="183">
        <f>60</f>
        <v>60</v>
      </c>
      <c r="I461" s="183">
        <f t="shared" ref="I461:I524" si="47">0.9</f>
        <v>0.9</v>
      </c>
      <c r="J461" s="183">
        <f>1</f>
        <v>1</v>
      </c>
      <c r="K461" s="183">
        <f t="shared" ref="K461:K524" si="48">4.187</f>
        <v>4.1870000000000003</v>
      </c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68"/>
      <c r="AD461" s="19"/>
      <c r="AE461" s="184"/>
      <c r="AF461" s="183">
        <f t="shared" ref="AF461:AF524" si="49">F461/G461*(D461-E461)+H461*I461/G461/J461/K461</f>
        <v>8.9752766375226223E-3</v>
      </c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68"/>
      <c r="AQ461" s="168"/>
      <c r="AR461" s="182"/>
      <c r="AS461" s="183"/>
      <c r="AT461" s="183"/>
      <c r="AU461" s="183"/>
      <c r="AW461" s="51"/>
      <c r="AX461" s="51"/>
      <c r="AY461" s="51"/>
      <c r="AZ461" s="51"/>
    </row>
    <row r="462" spans="1:52" s="158" customFormat="1" ht="15" customHeight="1" x14ac:dyDescent="0.3">
      <c r="A462" s="19"/>
      <c r="B462" s="182"/>
      <c r="C462" s="183">
        <f t="shared" si="44"/>
        <v>45.100000000000371</v>
      </c>
      <c r="D462" s="202">
        <f>15+[1]!STEPLOAD(5)</f>
        <v>20</v>
      </c>
      <c r="E462" s="183">
        <f t="shared" si="45"/>
        <v>45.705269432891107</v>
      </c>
      <c r="F462" s="183">
        <f t="shared" si="46"/>
        <v>0.5</v>
      </c>
      <c r="G462" s="183">
        <f>5</f>
        <v>5</v>
      </c>
      <c r="H462" s="183">
        <f>60</f>
        <v>60</v>
      </c>
      <c r="I462" s="183">
        <f t="shared" si="47"/>
        <v>0.9</v>
      </c>
      <c r="J462" s="183">
        <f>1</f>
        <v>1</v>
      </c>
      <c r="K462" s="183">
        <f t="shared" si="48"/>
        <v>4.1870000000000003</v>
      </c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68"/>
      <c r="AD462" s="19"/>
      <c r="AE462" s="184"/>
      <c r="AF462" s="183">
        <f t="shared" si="49"/>
        <v>8.8855238711471607E-3</v>
      </c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68"/>
      <c r="AQ462" s="168"/>
      <c r="AR462" s="182"/>
      <c r="AS462" s="183"/>
      <c r="AT462" s="183"/>
      <c r="AU462" s="183"/>
      <c r="AW462" s="51"/>
      <c r="AX462" s="51"/>
      <c r="AY462" s="51"/>
      <c r="AZ462" s="51"/>
    </row>
    <row r="463" spans="1:52" s="158" customFormat="1" ht="15" customHeight="1" x14ac:dyDescent="0.3">
      <c r="A463" s="19"/>
      <c r="B463" s="182"/>
      <c r="C463" s="183">
        <f t="shared" si="44"/>
        <v>45.200000000000372</v>
      </c>
      <c r="D463" s="202">
        <f>15+[1]!STEPLOAD(5)</f>
        <v>20</v>
      </c>
      <c r="E463" s="183">
        <f t="shared" si="45"/>
        <v>45.706157985278224</v>
      </c>
      <c r="F463" s="183">
        <f t="shared" si="46"/>
        <v>0.5</v>
      </c>
      <c r="G463" s="183">
        <f>5</f>
        <v>5</v>
      </c>
      <c r="H463" s="183">
        <f>60</f>
        <v>60</v>
      </c>
      <c r="I463" s="183">
        <f t="shared" si="47"/>
        <v>0.9</v>
      </c>
      <c r="J463" s="183">
        <f>1</f>
        <v>1</v>
      </c>
      <c r="K463" s="183">
        <f t="shared" si="48"/>
        <v>4.1870000000000003</v>
      </c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68"/>
      <c r="AD463" s="19"/>
      <c r="AE463" s="184"/>
      <c r="AF463" s="183">
        <f t="shared" si="49"/>
        <v>8.7966686324354448E-3</v>
      </c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68"/>
      <c r="AQ463" s="168"/>
      <c r="AR463" s="182"/>
      <c r="AS463" s="183"/>
      <c r="AT463" s="183"/>
      <c r="AU463" s="183"/>
      <c r="AW463" s="51"/>
      <c r="AX463" s="51"/>
      <c r="AY463" s="51"/>
      <c r="AZ463" s="51"/>
    </row>
    <row r="464" spans="1:52" s="158" customFormat="1" ht="15" customHeight="1" x14ac:dyDescent="0.3">
      <c r="A464" s="19"/>
      <c r="B464" s="182"/>
      <c r="C464" s="183">
        <f t="shared" si="44"/>
        <v>45.300000000000374</v>
      </c>
      <c r="D464" s="202">
        <f>15+[1]!STEPLOAD(5)</f>
        <v>20</v>
      </c>
      <c r="E464" s="183">
        <f t="shared" si="45"/>
        <v>45.707037652141466</v>
      </c>
      <c r="F464" s="183">
        <f t="shared" si="46"/>
        <v>0.5</v>
      </c>
      <c r="G464" s="183">
        <f>5</f>
        <v>5</v>
      </c>
      <c r="H464" s="183">
        <f>60</f>
        <v>60</v>
      </c>
      <c r="I464" s="183">
        <f t="shared" si="47"/>
        <v>0.9</v>
      </c>
      <c r="J464" s="183">
        <f>1</f>
        <v>1</v>
      </c>
      <c r="K464" s="183">
        <f t="shared" si="48"/>
        <v>4.1870000000000003</v>
      </c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68"/>
      <c r="AD464" s="19"/>
      <c r="AE464" s="184"/>
      <c r="AF464" s="183">
        <f t="shared" si="49"/>
        <v>8.7087019461113968E-3</v>
      </c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68"/>
      <c r="AQ464" s="168"/>
      <c r="AR464" s="182"/>
      <c r="AS464" s="183"/>
      <c r="AT464" s="183"/>
      <c r="AU464" s="183"/>
      <c r="AW464" s="51"/>
      <c r="AX464" s="51"/>
      <c r="AY464" s="51"/>
      <c r="AZ464" s="51"/>
    </row>
    <row r="465" spans="1:52" s="158" customFormat="1" ht="15" customHeight="1" x14ac:dyDescent="0.3">
      <c r="A465" s="19"/>
      <c r="B465" s="182"/>
      <c r="C465" s="183">
        <f t="shared" si="44"/>
        <v>45.400000000000375</v>
      </c>
      <c r="D465" s="202">
        <f>15+[1]!STEPLOAD(5)</f>
        <v>20</v>
      </c>
      <c r="E465" s="183">
        <f t="shared" si="45"/>
        <v>45.707908522336076</v>
      </c>
      <c r="F465" s="183">
        <f t="shared" si="46"/>
        <v>0.5</v>
      </c>
      <c r="G465" s="183">
        <f>5</f>
        <v>5</v>
      </c>
      <c r="H465" s="183">
        <f>60</f>
        <v>60</v>
      </c>
      <c r="I465" s="183">
        <f t="shared" si="47"/>
        <v>0.9</v>
      </c>
      <c r="J465" s="183">
        <f>1</f>
        <v>1</v>
      </c>
      <c r="K465" s="183">
        <f t="shared" si="48"/>
        <v>4.1870000000000003</v>
      </c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68"/>
      <c r="AD465" s="19"/>
      <c r="AE465" s="184"/>
      <c r="AF465" s="183">
        <f t="shared" si="49"/>
        <v>8.6216149266502562E-3</v>
      </c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68"/>
      <c r="AQ465" s="168"/>
      <c r="AR465" s="182"/>
      <c r="AS465" s="183"/>
      <c r="AT465" s="183"/>
      <c r="AU465" s="183"/>
      <c r="AW465" s="51"/>
      <c r="AX465" s="51"/>
      <c r="AY465" s="51"/>
      <c r="AZ465" s="51"/>
    </row>
    <row r="466" spans="1:52" s="158" customFormat="1" ht="15" customHeight="1" x14ac:dyDescent="0.3">
      <c r="A466" s="19"/>
      <c r="B466" s="182"/>
      <c r="C466" s="183">
        <f t="shared" si="44"/>
        <v>45.500000000000377</v>
      </c>
      <c r="D466" s="202">
        <f>15+[1]!STEPLOAD(5)</f>
        <v>20</v>
      </c>
      <c r="E466" s="183">
        <f t="shared" si="45"/>
        <v>45.708770683828739</v>
      </c>
      <c r="F466" s="183">
        <f t="shared" si="46"/>
        <v>0.5</v>
      </c>
      <c r="G466" s="183">
        <f>5</f>
        <v>5</v>
      </c>
      <c r="H466" s="183">
        <f>60</f>
        <v>60</v>
      </c>
      <c r="I466" s="183">
        <f t="shared" si="47"/>
        <v>0.9</v>
      </c>
      <c r="J466" s="183">
        <f>1</f>
        <v>1</v>
      </c>
      <c r="K466" s="183">
        <f t="shared" si="48"/>
        <v>4.1870000000000003</v>
      </c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68"/>
      <c r="AD466" s="19"/>
      <c r="AE466" s="184"/>
      <c r="AF466" s="183">
        <f t="shared" si="49"/>
        <v>8.5353987773841844E-3</v>
      </c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68"/>
      <c r="AQ466" s="168"/>
      <c r="AR466" s="182"/>
      <c r="AS466" s="183"/>
      <c r="AT466" s="183"/>
      <c r="AU466" s="183"/>
      <c r="AW466" s="51"/>
      <c r="AX466" s="51"/>
      <c r="AY466" s="51"/>
      <c r="AZ466" s="51"/>
    </row>
    <row r="467" spans="1:52" s="158" customFormat="1" ht="15" customHeight="1" x14ac:dyDescent="0.3">
      <c r="A467" s="19"/>
      <c r="B467" s="182"/>
      <c r="C467" s="183">
        <f t="shared" si="44"/>
        <v>45.600000000000378</v>
      </c>
      <c r="D467" s="202">
        <f>15+[1]!STEPLOAD(5)</f>
        <v>20</v>
      </c>
      <c r="E467" s="183">
        <f t="shared" si="45"/>
        <v>45.709624223706477</v>
      </c>
      <c r="F467" s="183">
        <f t="shared" si="46"/>
        <v>0.5</v>
      </c>
      <c r="G467" s="183">
        <f>5</f>
        <v>5</v>
      </c>
      <c r="H467" s="183">
        <f>60</f>
        <v>60</v>
      </c>
      <c r="I467" s="183">
        <f t="shared" si="47"/>
        <v>0.9</v>
      </c>
      <c r="J467" s="183">
        <f>1</f>
        <v>1</v>
      </c>
      <c r="K467" s="183">
        <f t="shared" si="48"/>
        <v>4.1870000000000003</v>
      </c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68"/>
      <c r="AD467" s="19"/>
      <c r="AE467" s="184"/>
      <c r="AF467" s="183">
        <f t="shared" si="49"/>
        <v>8.4500447896100894E-3</v>
      </c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68"/>
      <c r="AQ467" s="168"/>
      <c r="AR467" s="182"/>
      <c r="AS467" s="183"/>
      <c r="AT467" s="183"/>
      <c r="AU467" s="183"/>
      <c r="AW467" s="51"/>
      <c r="AX467" s="51"/>
      <c r="AY467" s="51"/>
      <c r="AZ467" s="51"/>
    </row>
    <row r="468" spans="1:52" s="158" customFormat="1" ht="15" customHeight="1" x14ac:dyDescent="0.3">
      <c r="A468" s="19"/>
      <c r="B468" s="182"/>
      <c r="C468" s="183">
        <f t="shared" si="44"/>
        <v>45.700000000000379</v>
      </c>
      <c r="D468" s="202">
        <f>15+[1]!STEPLOAD(5)</f>
        <v>20</v>
      </c>
      <c r="E468" s="183">
        <f t="shared" si="45"/>
        <v>45.710469228185438</v>
      </c>
      <c r="F468" s="183">
        <f t="shared" si="46"/>
        <v>0.5</v>
      </c>
      <c r="G468" s="183">
        <f>5</f>
        <v>5</v>
      </c>
      <c r="H468" s="183">
        <f>60</f>
        <v>60</v>
      </c>
      <c r="I468" s="183">
        <f t="shared" si="47"/>
        <v>0.9</v>
      </c>
      <c r="J468" s="183">
        <f>1</f>
        <v>1</v>
      </c>
      <c r="K468" s="183">
        <f t="shared" si="48"/>
        <v>4.1870000000000003</v>
      </c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68"/>
      <c r="AD468" s="19"/>
      <c r="AE468" s="184"/>
      <c r="AF468" s="183">
        <f t="shared" si="49"/>
        <v>8.3655443417138819E-3</v>
      </c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68"/>
      <c r="AQ468" s="168"/>
      <c r="AR468" s="182"/>
      <c r="AS468" s="183"/>
      <c r="AT468" s="183"/>
      <c r="AU468" s="183"/>
      <c r="AW468" s="51"/>
      <c r="AX468" s="51"/>
      <c r="AY468" s="51"/>
      <c r="AZ468" s="51"/>
    </row>
    <row r="469" spans="1:52" s="158" customFormat="1" ht="15" customHeight="1" x14ac:dyDescent="0.3">
      <c r="A469" s="19"/>
      <c r="B469" s="182"/>
      <c r="C469" s="183">
        <f t="shared" si="44"/>
        <v>45.800000000000381</v>
      </c>
      <c r="D469" s="202">
        <f>15+[1]!STEPLOAD(5)</f>
        <v>20</v>
      </c>
      <c r="E469" s="183">
        <f t="shared" si="45"/>
        <v>45.711305782619611</v>
      </c>
      <c r="F469" s="183">
        <f t="shared" si="46"/>
        <v>0.5</v>
      </c>
      <c r="G469" s="183">
        <f>5</f>
        <v>5</v>
      </c>
      <c r="H469" s="183">
        <f>60</f>
        <v>60</v>
      </c>
      <c r="I469" s="183">
        <f t="shared" si="47"/>
        <v>0.9</v>
      </c>
      <c r="J469" s="183">
        <f>1</f>
        <v>1</v>
      </c>
      <c r="K469" s="183">
        <f t="shared" si="48"/>
        <v>4.1870000000000003</v>
      </c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68"/>
      <c r="AD469" s="19"/>
      <c r="AE469" s="184"/>
      <c r="AF469" s="183">
        <f t="shared" si="49"/>
        <v>8.2818888982969519E-3</v>
      </c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68"/>
      <c r="AQ469" s="168"/>
      <c r="AR469" s="182"/>
      <c r="AS469" s="183"/>
      <c r="AT469" s="183"/>
      <c r="AU469" s="183"/>
      <c r="AW469" s="51"/>
      <c r="AX469" s="51"/>
      <c r="AY469" s="51"/>
      <c r="AZ469" s="51"/>
    </row>
    <row r="470" spans="1:52" s="158" customFormat="1" ht="15" customHeight="1" x14ac:dyDescent="0.3">
      <c r="A470" s="19"/>
      <c r="B470" s="182"/>
      <c r="C470" s="183">
        <f t="shared" si="44"/>
        <v>45.900000000000382</v>
      </c>
      <c r="D470" s="202">
        <f>15+[1]!STEPLOAD(5)</f>
        <v>20</v>
      </c>
      <c r="E470" s="183">
        <f t="shared" si="45"/>
        <v>45.712133971509438</v>
      </c>
      <c r="F470" s="183">
        <f t="shared" si="46"/>
        <v>0.5</v>
      </c>
      <c r="G470" s="183">
        <f>5</f>
        <v>5</v>
      </c>
      <c r="H470" s="183">
        <f>60</f>
        <v>60</v>
      </c>
      <c r="I470" s="183">
        <f t="shared" si="47"/>
        <v>0.9</v>
      </c>
      <c r="J470" s="183">
        <f>1</f>
        <v>1</v>
      </c>
      <c r="K470" s="183">
        <f t="shared" si="48"/>
        <v>4.1870000000000003</v>
      </c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68"/>
      <c r="AD470" s="19"/>
      <c r="AE470" s="184"/>
      <c r="AF470" s="183">
        <f t="shared" si="49"/>
        <v>8.1990700093141911E-3</v>
      </c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68"/>
      <c r="AQ470" s="168"/>
      <c r="AR470" s="182"/>
      <c r="AS470" s="183"/>
      <c r="AT470" s="183"/>
      <c r="AU470" s="183"/>
      <c r="AW470" s="51"/>
      <c r="AX470" s="51"/>
      <c r="AY470" s="51"/>
      <c r="AZ470" s="51"/>
    </row>
    <row r="471" spans="1:52" s="158" customFormat="1" ht="15" customHeight="1" x14ac:dyDescent="0.3">
      <c r="A471" s="19"/>
      <c r="B471" s="182"/>
      <c r="C471" s="183">
        <f t="shared" si="44"/>
        <v>46.000000000000384</v>
      </c>
      <c r="D471" s="202">
        <f>15+[1]!STEPLOAD(5)</f>
        <v>20</v>
      </c>
      <c r="E471" s="183">
        <f t="shared" si="45"/>
        <v>45.712953878510369</v>
      </c>
      <c r="F471" s="183">
        <f t="shared" si="46"/>
        <v>0.5</v>
      </c>
      <c r="G471" s="183">
        <f>5</f>
        <v>5</v>
      </c>
      <c r="H471" s="183">
        <f>60</f>
        <v>60</v>
      </c>
      <c r="I471" s="183">
        <f t="shared" si="47"/>
        <v>0.9</v>
      </c>
      <c r="J471" s="183">
        <f>1</f>
        <v>1</v>
      </c>
      <c r="K471" s="183">
        <f t="shared" si="48"/>
        <v>4.1870000000000003</v>
      </c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68"/>
      <c r="AD471" s="19"/>
      <c r="AE471" s="184"/>
      <c r="AF471" s="183">
        <f t="shared" si="49"/>
        <v>8.1170793092208982E-3</v>
      </c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68"/>
      <c r="AQ471" s="168"/>
      <c r="AR471" s="182"/>
      <c r="AS471" s="183"/>
      <c r="AT471" s="183"/>
      <c r="AU471" s="183"/>
      <c r="AW471" s="51"/>
      <c r="AX471" s="51"/>
      <c r="AY471" s="51"/>
      <c r="AZ471" s="51"/>
    </row>
    <row r="472" spans="1:52" s="158" customFormat="1" ht="15" customHeight="1" x14ac:dyDescent="0.3">
      <c r="A472" s="19"/>
      <c r="B472" s="182"/>
      <c r="C472" s="183">
        <f t="shared" si="44"/>
        <v>46.100000000000385</v>
      </c>
      <c r="D472" s="202">
        <f>15+[1]!STEPLOAD(5)</f>
        <v>20</v>
      </c>
      <c r="E472" s="183">
        <f t="shared" si="45"/>
        <v>45.713765586441291</v>
      </c>
      <c r="F472" s="183">
        <f t="shared" si="46"/>
        <v>0.5</v>
      </c>
      <c r="G472" s="183">
        <f>5</f>
        <v>5</v>
      </c>
      <c r="H472" s="183">
        <f>60</f>
        <v>60</v>
      </c>
      <c r="I472" s="183">
        <f t="shared" si="47"/>
        <v>0.9</v>
      </c>
      <c r="J472" s="183">
        <f>1</f>
        <v>1</v>
      </c>
      <c r="K472" s="183">
        <f t="shared" si="48"/>
        <v>4.1870000000000003</v>
      </c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68"/>
      <c r="AD472" s="19"/>
      <c r="AE472" s="184"/>
      <c r="AF472" s="183">
        <f t="shared" si="49"/>
        <v>8.0359085161290089E-3</v>
      </c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68"/>
      <c r="AQ472" s="168"/>
      <c r="AR472" s="182"/>
      <c r="AS472" s="183"/>
      <c r="AT472" s="183"/>
      <c r="AU472" s="183"/>
      <c r="AW472" s="51"/>
      <c r="AX472" s="51"/>
      <c r="AY472" s="51"/>
      <c r="AZ472" s="51"/>
    </row>
    <row r="473" spans="1:52" s="158" customFormat="1" ht="15" customHeight="1" x14ac:dyDescent="0.3">
      <c r="A473" s="19"/>
      <c r="B473" s="182"/>
      <c r="C473" s="183">
        <f t="shared" si="44"/>
        <v>46.200000000000387</v>
      </c>
      <c r="D473" s="202">
        <f>15+[1]!STEPLOAD(5)</f>
        <v>20</v>
      </c>
      <c r="E473" s="183">
        <f t="shared" si="45"/>
        <v>45.714569177292901</v>
      </c>
      <c r="F473" s="183">
        <f t="shared" si="46"/>
        <v>0.5</v>
      </c>
      <c r="G473" s="183">
        <f>5</f>
        <v>5</v>
      </c>
      <c r="H473" s="183">
        <f>60</f>
        <v>60</v>
      </c>
      <c r="I473" s="183">
        <f t="shared" si="47"/>
        <v>0.9</v>
      </c>
      <c r="J473" s="183">
        <f>1</f>
        <v>1</v>
      </c>
      <c r="K473" s="183">
        <f t="shared" si="48"/>
        <v>4.1870000000000003</v>
      </c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68"/>
      <c r="AD473" s="19"/>
      <c r="AE473" s="184"/>
      <c r="AF473" s="183">
        <f t="shared" si="49"/>
        <v>7.9555494309677677E-3</v>
      </c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68"/>
      <c r="AQ473" s="168"/>
      <c r="AR473" s="182"/>
      <c r="AS473" s="183"/>
      <c r="AT473" s="183"/>
      <c r="AU473" s="183"/>
      <c r="AW473" s="51"/>
      <c r="AX473" s="51"/>
      <c r="AY473" s="51"/>
      <c r="AZ473" s="51"/>
    </row>
    <row r="474" spans="1:52" s="158" customFormat="1" ht="15" customHeight="1" x14ac:dyDescent="0.3">
      <c r="A474" s="19"/>
      <c r="B474" s="182"/>
      <c r="C474" s="183">
        <f t="shared" si="44"/>
        <v>46.300000000000388</v>
      </c>
      <c r="D474" s="202">
        <f>15+[1]!STEPLOAD(5)</f>
        <v>20</v>
      </c>
      <c r="E474" s="183">
        <f t="shared" si="45"/>
        <v>45.715364732235997</v>
      </c>
      <c r="F474" s="183">
        <f t="shared" si="46"/>
        <v>0.5</v>
      </c>
      <c r="G474" s="183">
        <f>5</f>
        <v>5</v>
      </c>
      <c r="H474" s="183">
        <f>60</f>
        <v>60</v>
      </c>
      <c r="I474" s="183">
        <f t="shared" si="47"/>
        <v>0.9</v>
      </c>
      <c r="J474" s="183">
        <f>1</f>
        <v>1</v>
      </c>
      <c r="K474" s="183">
        <f t="shared" si="48"/>
        <v>4.1870000000000003</v>
      </c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68"/>
      <c r="AD474" s="19"/>
      <c r="AE474" s="184"/>
      <c r="AF474" s="183">
        <f t="shared" si="49"/>
        <v>7.8759939366581655E-3</v>
      </c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68"/>
      <c r="AQ474" s="168"/>
      <c r="AR474" s="182"/>
      <c r="AS474" s="183"/>
      <c r="AT474" s="183"/>
      <c r="AU474" s="183"/>
      <c r="AW474" s="51"/>
      <c r="AX474" s="51"/>
      <c r="AY474" s="51"/>
      <c r="AZ474" s="51"/>
    </row>
    <row r="475" spans="1:52" s="158" customFormat="1" ht="15" customHeight="1" x14ac:dyDescent="0.3">
      <c r="A475" s="19"/>
      <c r="B475" s="182"/>
      <c r="C475" s="183">
        <f t="shared" si="44"/>
        <v>46.400000000000389</v>
      </c>
      <c r="D475" s="202">
        <f>15+[1]!STEPLOAD(5)</f>
        <v>20</v>
      </c>
      <c r="E475" s="183">
        <f t="shared" si="45"/>
        <v>45.716152331629665</v>
      </c>
      <c r="F475" s="183">
        <f t="shared" si="46"/>
        <v>0.5</v>
      </c>
      <c r="G475" s="183">
        <f>5</f>
        <v>5</v>
      </c>
      <c r="H475" s="183">
        <f>60</f>
        <v>60</v>
      </c>
      <c r="I475" s="183">
        <f t="shared" si="47"/>
        <v>0.9</v>
      </c>
      <c r="J475" s="183">
        <f>1</f>
        <v>1</v>
      </c>
      <c r="K475" s="183">
        <f t="shared" si="48"/>
        <v>4.1870000000000003</v>
      </c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68"/>
      <c r="AD475" s="19"/>
      <c r="AE475" s="184"/>
      <c r="AF475" s="183">
        <f t="shared" si="49"/>
        <v>7.7972339972913751E-3</v>
      </c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68"/>
      <c r="AQ475" s="168"/>
      <c r="AR475" s="182"/>
      <c r="AS475" s="183"/>
      <c r="AT475" s="183"/>
      <c r="AU475" s="183"/>
      <c r="AW475" s="51"/>
      <c r="AX475" s="51"/>
      <c r="AY475" s="51"/>
      <c r="AZ475" s="51"/>
    </row>
    <row r="476" spans="1:52" s="158" customFormat="1" ht="15" customHeight="1" x14ac:dyDescent="0.3">
      <c r="A476" s="19"/>
      <c r="B476" s="182"/>
      <c r="C476" s="183">
        <f t="shared" si="44"/>
        <v>46.500000000000391</v>
      </c>
      <c r="D476" s="202">
        <f>15+[1]!STEPLOAD(5)</f>
        <v>20</v>
      </c>
      <c r="E476" s="183">
        <f t="shared" si="45"/>
        <v>45.716932055029396</v>
      </c>
      <c r="F476" s="183">
        <f t="shared" si="46"/>
        <v>0.5</v>
      </c>
      <c r="G476" s="183">
        <f>5</f>
        <v>5</v>
      </c>
      <c r="H476" s="183">
        <f>60</f>
        <v>60</v>
      </c>
      <c r="I476" s="183">
        <f t="shared" si="47"/>
        <v>0.9</v>
      </c>
      <c r="J476" s="183">
        <f>1</f>
        <v>1</v>
      </c>
      <c r="K476" s="183">
        <f t="shared" si="48"/>
        <v>4.1870000000000003</v>
      </c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68"/>
      <c r="AD476" s="19"/>
      <c r="AE476" s="184"/>
      <c r="AF476" s="183">
        <f t="shared" si="49"/>
        <v>7.7192616573182882E-3</v>
      </c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68"/>
      <c r="AQ476" s="168"/>
      <c r="AR476" s="182"/>
      <c r="AS476" s="183"/>
      <c r="AT476" s="183"/>
      <c r="AU476" s="183"/>
      <c r="AW476" s="51"/>
      <c r="AX476" s="51"/>
      <c r="AY476" s="51"/>
      <c r="AZ476" s="51"/>
    </row>
    <row r="477" spans="1:52" s="158" customFormat="1" ht="15" customHeight="1" x14ac:dyDescent="0.3">
      <c r="A477" s="19"/>
      <c r="B477" s="182"/>
      <c r="C477" s="183">
        <f t="shared" si="44"/>
        <v>46.600000000000392</v>
      </c>
      <c r="D477" s="202">
        <f>15+[1]!STEPLOAD(5)</f>
        <v>20</v>
      </c>
      <c r="E477" s="183">
        <f t="shared" si="45"/>
        <v>45.717703981195129</v>
      </c>
      <c r="F477" s="183">
        <f t="shared" si="46"/>
        <v>0.5</v>
      </c>
      <c r="G477" s="183">
        <f>5</f>
        <v>5</v>
      </c>
      <c r="H477" s="183">
        <f>60</f>
        <v>60</v>
      </c>
      <c r="I477" s="183">
        <f t="shared" si="47"/>
        <v>0.9</v>
      </c>
      <c r="J477" s="183">
        <f>1</f>
        <v>1</v>
      </c>
      <c r="K477" s="183">
        <f t="shared" si="48"/>
        <v>4.1870000000000003</v>
      </c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68"/>
      <c r="AD477" s="19"/>
      <c r="AE477" s="184"/>
      <c r="AF477" s="183">
        <f t="shared" si="49"/>
        <v>7.6420690407448255E-3</v>
      </c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68"/>
      <c r="AQ477" s="168"/>
      <c r="AR477" s="182"/>
      <c r="AS477" s="183"/>
      <c r="AT477" s="183"/>
      <c r="AU477" s="183"/>
      <c r="AW477" s="51"/>
      <c r="AX477" s="51"/>
      <c r="AY477" s="51"/>
      <c r="AZ477" s="51"/>
    </row>
    <row r="478" spans="1:52" s="158" customFormat="1" ht="15" customHeight="1" x14ac:dyDescent="0.3">
      <c r="A478" s="19"/>
      <c r="B478" s="182"/>
      <c r="C478" s="183">
        <f t="shared" si="44"/>
        <v>46.700000000000394</v>
      </c>
      <c r="D478" s="202">
        <f>15+[1]!STEPLOAD(5)</f>
        <v>20</v>
      </c>
      <c r="E478" s="183">
        <f t="shared" si="45"/>
        <v>45.718468188099202</v>
      </c>
      <c r="F478" s="183">
        <f t="shared" si="46"/>
        <v>0.5</v>
      </c>
      <c r="G478" s="183">
        <f>5</f>
        <v>5</v>
      </c>
      <c r="H478" s="183">
        <f>60</f>
        <v>60</v>
      </c>
      <c r="I478" s="183">
        <f t="shared" si="47"/>
        <v>0.9</v>
      </c>
      <c r="J478" s="183">
        <f>1</f>
        <v>1</v>
      </c>
      <c r="K478" s="183">
        <f t="shared" si="48"/>
        <v>4.1870000000000003</v>
      </c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68"/>
      <c r="AD478" s="19"/>
      <c r="AE478" s="184"/>
      <c r="AF478" s="183">
        <f t="shared" si="49"/>
        <v>7.5656483503379057E-3</v>
      </c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68"/>
      <c r="AQ478" s="168"/>
      <c r="AR478" s="182"/>
      <c r="AS478" s="183"/>
      <c r="AT478" s="183"/>
      <c r="AU478" s="183"/>
      <c r="AW478" s="51"/>
      <c r="AX478" s="51"/>
      <c r="AY478" s="51"/>
      <c r="AZ478" s="51"/>
    </row>
    <row r="479" spans="1:52" s="158" customFormat="1" ht="15" customHeight="1" x14ac:dyDescent="0.3">
      <c r="A479" s="19"/>
      <c r="B479" s="182"/>
      <c r="C479" s="183">
        <f t="shared" si="44"/>
        <v>46.800000000000395</v>
      </c>
      <c r="D479" s="202">
        <f>15+[1]!STEPLOAD(5)</f>
        <v>20</v>
      </c>
      <c r="E479" s="183">
        <f t="shared" si="45"/>
        <v>45.719224752934238</v>
      </c>
      <c r="F479" s="183">
        <f t="shared" si="46"/>
        <v>0.5</v>
      </c>
      <c r="G479" s="183">
        <f>5</f>
        <v>5</v>
      </c>
      <c r="H479" s="183">
        <f>60</f>
        <v>60</v>
      </c>
      <c r="I479" s="183">
        <f t="shared" si="47"/>
        <v>0.9</v>
      </c>
      <c r="J479" s="183">
        <f>1</f>
        <v>1</v>
      </c>
      <c r="K479" s="183">
        <f t="shared" si="48"/>
        <v>4.1870000000000003</v>
      </c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68"/>
      <c r="AD479" s="19"/>
      <c r="AE479" s="184"/>
      <c r="AF479" s="183">
        <f t="shared" si="49"/>
        <v>7.4899918668340781E-3</v>
      </c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68"/>
      <c r="AQ479" s="168"/>
      <c r="AR479" s="182"/>
      <c r="AS479" s="183"/>
      <c r="AT479" s="183"/>
      <c r="AU479" s="183"/>
      <c r="AW479" s="51"/>
      <c r="AX479" s="51"/>
      <c r="AY479" s="51"/>
      <c r="AZ479" s="51"/>
    </row>
    <row r="480" spans="1:52" s="158" customFormat="1" ht="15" customHeight="1" x14ac:dyDescent="0.3">
      <c r="A480" s="19"/>
      <c r="B480" s="182"/>
      <c r="C480" s="183">
        <f t="shared" si="44"/>
        <v>46.900000000000396</v>
      </c>
      <c r="D480" s="202">
        <f>15+[1]!STEPLOAD(5)</f>
        <v>20</v>
      </c>
      <c r="E480" s="183">
        <f t="shared" si="45"/>
        <v>45.719973752120922</v>
      </c>
      <c r="F480" s="183">
        <f t="shared" si="46"/>
        <v>0.5</v>
      </c>
      <c r="G480" s="183">
        <f>5</f>
        <v>5</v>
      </c>
      <c r="H480" s="183">
        <f>60</f>
        <v>60</v>
      </c>
      <c r="I480" s="183">
        <f t="shared" si="47"/>
        <v>0.9</v>
      </c>
      <c r="J480" s="183">
        <f>1</f>
        <v>1</v>
      </c>
      <c r="K480" s="183">
        <f t="shared" si="48"/>
        <v>4.1870000000000003</v>
      </c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68"/>
      <c r="AD480" s="19"/>
      <c r="AE480" s="184"/>
      <c r="AF480" s="183">
        <f t="shared" si="49"/>
        <v>7.4150919481659194E-3</v>
      </c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68"/>
      <c r="AQ480" s="168"/>
      <c r="AR480" s="182"/>
      <c r="AS480" s="183"/>
      <c r="AT480" s="183"/>
      <c r="AU480" s="183"/>
      <c r="AW480" s="51"/>
      <c r="AX480" s="51"/>
      <c r="AY480" s="51"/>
      <c r="AZ480" s="51"/>
    </row>
    <row r="481" spans="1:52" s="158" customFormat="1" ht="15" customHeight="1" x14ac:dyDescent="0.3">
      <c r="A481" s="19"/>
      <c r="B481" s="182"/>
      <c r="C481" s="183">
        <f t="shared" si="44"/>
        <v>47.000000000000398</v>
      </c>
      <c r="D481" s="202">
        <f>15+[1]!STEPLOAD(5)</f>
        <v>20</v>
      </c>
      <c r="E481" s="183">
        <f t="shared" si="45"/>
        <v>45.720715261315739</v>
      </c>
      <c r="F481" s="183">
        <f t="shared" si="46"/>
        <v>0.5</v>
      </c>
      <c r="G481" s="183">
        <f>5</f>
        <v>5</v>
      </c>
      <c r="H481" s="183">
        <f>60</f>
        <v>60</v>
      </c>
      <c r="I481" s="183">
        <f t="shared" si="47"/>
        <v>0.9</v>
      </c>
      <c r="J481" s="183">
        <f>1</f>
        <v>1</v>
      </c>
      <c r="K481" s="183">
        <f t="shared" si="48"/>
        <v>4.1870000000000003</v>
      </c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68"/>
      <c r="AD481" s="19"/>
      <c r="AE481" s="184"/>
      <c r="AF481" s="183">
        <f t="shared" si="49"/>
        <v>7.3409410286839893E-3</v>
      </c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68"/>
      <c r="AQ481" s="168"/>
      <c r="AR481" s="182"/>
      <c r="AS481" s="183"/>
      <c r="AT481" s="183"/>
      <c r="AU481" s="183"/>
      <c r="AW481" s="51"/>
      <c r="AX481" s="51"/>
      <c r="AY481" s="51"/>
      <c r="AZ481" s="51"/>
    </row>
    <row r="482" spans="1:52" s="158" customFormat="1" ht="15" customHeight="1" x14ac:dyDescent="0.3">
      <c r="A482" s="19"/>
      <c r="B482" s="182"/>
      <c r="C482" s="183">
        <f t="shared" si="44"/>
        <v>47.100000000000399</v>
      </c>
      <c r="D482" s="202">
        <f>15+[1]!STEPLOAD(5)</f>
        <v>20</v>
      </c>
      <c r="E482" s="183">
        <f t="shared" si="45"/>
        <v>45.721449355418606</v>
      </c>
      <c r="F482" s="183">
        <f t="shared" si="46"/>
        <v>0.5</v>
      </c>
      <c r="G482" s="183">
        <f>5</f>
        <v>5</v>
      </c>
      <c r="H482" s="183">
        <f>60</f>
        <v>60</v>
      </c>
      <c r="I482" s="183">
        <f t="shared" si="47"/>
        <v>0.9</v>
      </c>
      <c r="J482" s="183">
        <f>1</f>
        <v>1</v>
      </c>
      <c r="K482" s="183">
        <f t="shared" si="48"/>
        <v>4.1870000000000003</v>
      </c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68"/>
      <c r="AD482" s="19"/>
      <c r="AE482" s="184"/>
      <c r="AF482" s="183">
        <f t="shared" si="49"/>
        <v>7.2675316183974381E-3</v>
      </c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68"/>
      <c r="AQ482" s="168"/>
      <c r="AR482" s="182"/>
      <c r="AS482" s="183"/>
      <c r="AT482" s="183"/>
      <c r="AU482" s="183"/>
      <c r="AW482" s="51"/>
      <c r="AX482" s="51"/>
      <c r="AY482" s="51"/>
      <c r="AZ482" s="51"/>
    </row>
    <row r="483" spans="1:52" s="158" customFormat="1" ht="15" customHeight="1" x14ac:dyDescent="0.3">
      <c r="A483" s="19"/>
      <c r="B483" s="182"/>
      <c r="C483" s="183">
        <f t="shared" si="44"/>
        <v>47.200000000000401</v>
      </c>
      <c r="D483" s="202">
        <f>15+[1]!STEPLOAD(5)</f>
        <v>20</v>
      </c>
      <c r="E483" s="183">
        <f t="shared" si="45"/>
        <v>45.722176108580449</v>
      </c>
      <c r="F483" s="183">
        <f t="shared" si="46"/>
        <v>0.5</v>
      </c>
      <c r="G483" s="183">
        <f>5</f>
        <v>5</v>
      </c>
      <c r="H483" s="183">
        <f>60</f>
        <v>60</v>
      </c>
      <c r="I483" s="183">
        <f t="shared" si="47"/>
        <v>0.9</v>
      </c>
      <c r="J483" s="183">
        <f>1</f>
        <v>1</v>
      </c>
      <c r="K483" s="183">
        <f t="shared" si="48"/>
        <v>4.1870000000000003</v>
      </c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68"/>
      <c r="AD483" s="19"/>
      <c r="AE483" s="184"/>
      <c r="AF483" s="183">
        <f t="shared" si="49"/>
        <v>7.1948563022128376E-3</v>
      </c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68"/>
      <c r="AQ483" s="168"/>
      <c r="AR483" s="182"/>
      <c r="AS483" s="183"/>
      <c r="AT483" s="183"/>
      <c r="AU483" s="183"/>
      <c r="AW483" s="51"/>
      <c r="AX483" s="51"/>
      <c r="AY483" s="51"/>
      <c r="AZ483" s="51"/>
    </row>
    <row r="484" spans="1:52" s="158" customFormat="1" ht="15" customHeight="1" x14ac:dyDescent="0.3">
      <c r="A484" s="19"/>
      <c r="B484" s="182"/>
      <c r="C484" s="183">
        <f t="shared" si="44"/>
        <v>47.300000000000402</v>
      </c>
      <c r="D484" s="202">
        <f>15+[1]!STEPLOAD(5)</f>
        <v>20</v>
      </c>
      <c r="E484" s="183">
        <f t="shared" si="45"/>
        <v>45.722895594210669</v>
      </c>
      <c r="F484" s="183">
        <f t="shared" si="46"/>
        <v>0.5</v>
      </c>
      <c r="G484" s="183">
        <f>5</f>
        <v>5</v>
      </c>
      <c r="H484" s="183">
        <f>60</f>
        <v>60</v>
      </c>
      <c r="I484" s="183">
        <f t="shared" si="47"/>
        <v>0.9</v>
      </c>
      <c r="J484" s="183">
        <f>1</f>
        <v>1</v>
      </c>
      <c r="K484" s="183">
        <f t="shared" si="48"/>
        <v>4.1870000000000003</v>
      </c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68"/>
      <c r="AD484" s="19"/>
      <c r="AE484" s="184"/>
      <c r="AF484" s="183">
        <f t="shared" si="49"/>
        <v>7.1229077391907758E-3</v>
      </c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68"/>
      <c r="AQ484" s="168"/>
      <c r="AR484" s="182"/>
      <c r="AS484" s="183"/>
      <c r="AT484" s="183"/>
      <c r="AU484" s="183"/>
      <c r="AW484" s="51"/>
      <c r="AX484" s="51"/>
      <c r="AY484" s="51"/>
      <c r="AZ484" s="51"/>
    </row>
    <row r="485" spans="1:52" s="158" customFormat="1" ht="15" customHeight="1" x14ac:dyDescent="0.3">
      <c r="A485" s="19"/>
      <c r="B485" s="182"/>
      <c r="C485" s="183">
        <f t="shared" si="44"/>
        <v>47.400000000000404</v>
      </c>
      <c r="D485" s="202">
        <f>15+[1]!STEPLOAD(5)</f>
        <v>20</v>
      </c>
      <c r="E485" s="183">
        <f t="shared" si="45"/>
        <v>45.723607884984588</v>
      </c>
      <c r="F485" s="183">
        <f t="shared" si="46"/>
        <v>0.5</v>
      </c>
      <c r="G485" s="183">
        <f>5</f>
        <v>5</v>
      </c>
      <c r="H485" s="183">
        <f>60</f>
        <v>60</v>
      </c>
      <c r="I485" s="183">
        <f t="shared" si="47"/>
        <v>0.9</v>
      </c>
      <c r="J485" s="183">
        <f>1</f>
        <v>1</v>
      </c>
      <c r="K485" s="183">
        <f t="shared" si="48"/>
        <v>4.1870000000000003</v>
      </c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68"/>
      <c r="AD485" s="19"/>
      <c r="AE485" s="184"/>
      <c r="AF485" s="183">
        <f t="shared" si="49"/>
        <v>7.0516786617988991E-3</v>
      </c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68"/>
      <c r="AQ485" s="168"/>
      <c r="AR485" s="182"/>
      <c r="AS485" s="183"/>
      <c r="AT485" s="183"/>
      <c r="AU485" s="183"/>
      <c r="AW485" s="51"/>
      <c r="AX485" s="51"/>
      <c r="AY485" s="51"/>
      <c r="AZ485" s="51"/>
    </row>
    <row r="486" spans="1:52" s="158" customFormat="1" ht="15" customHeight="1" x14ac:dyDescent="0.3">
      <c r="A486" s="19"/>
      <c r="B486" s="182"/>
      <c r="C486" s="183">
        <f t="shared" si="44"/>
        <v>47.500000000000405</v>
      </c>
      <c r="D486" s="202">
        <f>15+[1]!STEPLOAD(5)</f>
        <v>20</v>
      </c>
      <c r="E486" s="183">
        <f t="shared" si="45"/>
        <v>45.724313052850768</v>
      </c>
      <c r="F486" s="183">
        <f t="shared" si="46"/>
        <v>0.5</v>
      </c>
      <c r="G486" s="183">
        <f>5</f>
        <v>5</v>
      </c>
      <c r="H486" s="183">
        <f>60</f>
        <v>60</v>
      </c>
      <c r="I486" s="183">
        <f t="shared" si="47"/>
        <v>0.9</v>
      </c>
      <c r="J486" s="183">
        <f>1</f>
        <v>1</v>
      </c>
      <c r="K486" s="183">
        <f t="shared" si="48"/>
        <v>4.1870000000000003</v>
      </c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68"/>
      <c r="AD486" s="19"/>
      <c r="AE486" s="184"/>
      <c r="AF486" s="183">
        <f t="shared" si="49"/>
        <v>6.9811618751809412E-3</v>
      </c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68"/>
      <c r="AQ486" s="168"/>
      <c r="AR486" s="182"/>
      <c r="AS486" s="183"/>
      <c r="AT486" s="183"/>
      <c r="AU486" s="183"/>
      <c r="AW486" s="51"/>
      <c r="AX486" s="51"/>
      <c r="AY486" s="51"/>
      <c r="AZ486" s="51"/>
    </row>
    <row r="487" spans="1:52" s="158" customFormat="1" ht="15" customHeight="1" x14ac:dyDescent="0.3">
      <c r="A487" s="19"/>
      <c r="B487" s="182"/>
      <c r="C487" s="183">
        <f t="shared" si="44"/>
        <v>47.600000000000406</v>
      </c>
      <c r="D487" s="202">
        <f>15+[1]!STEPLOAD(5)</f>
        <v>20</v>
      </c>
      <c r="E487" s="183">
        <f t="shared" si="45"/>
        <v>45.725011169038282</v>
      </c>
      <c r="F487" s="183">
        <f t="shared" si="46"/>
        <v>0.5</v>
      </c>
      <c r="G487" s="183">
        <f>5</f>
        <v>5</v>
      </c>
      <c r="H487" s="183">
        <f>60</f>
        <v>60</v>
      </c>
      <c r="I487" s="183">
        <f t="shared" si="47"/>
        <v>0.9</v>
      </c>
      <c r="J487" s="183">
        <f>1</f>
        <v>1</v>
      </c>
      <c r="K487" s="183">
        <f t="shared" si="48"/>
        <v>4.1870000000000003</v>
      </c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68"/>
      <c r="AD487" s="19"/>
      <c r="AE487" s="184"/>
      <c r="AF487" s="183">
        <f t="shared" si="49"/>
        <v>6.9113502564297491E-3</v>
      </c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68"/>
      <c r="AQ487" s="168"/>
      <c r="AR487" s="182"/>
      <c r="AS487" s="183"/>
      <c r="AT487" s="183"/>
      <c r="AU487" s="183"/>
      <c r="AW487" s="51"/>
      <c r="AX487" s="51"/>
      <c r="AY487" s="51"/>
      <c r="AZ487" s="51"/>
    </row>
    <row r="488" spans="1:52" s="158" customFormat="1" ht="15" customHeight="1" x14ac:dyDescent="0.3">
      <c r="A488" s="19"/>
      <c r="B488" s="182"/>
      <c r="C488" s="183">
        <f t="shared" si="44"/>
        <v>47.700000000000408</v>
      </c>
      <c r="D488" s="202">
        <f>15+[1]!STEPLOAD(5)</f>
        <v>20</v>
      </c>
      <c r="E488" s="183">
        <f t="shared" si="45"/>
        <v>45.725702304063923</v>
      </c>
      <c r="F488" s="183">
        <f t="shared" si="46"/>
        <v>0.5</v>
      </c>
      <c r="G488" s="183">
        <f>5</f>
        <v>5</v>
      </c>
      <c r="H488" s="183">
        <f>60</f>
        <v>60</v>
      </c>
      <c r="I488" s="183">
        <f t="shared" si="47"/>
        <v>0.9</v>
      </c>
      <c r="J488" s="183">
        <f>1</f>
        <v>1</v>
      </c>
      <c r="K488" s="183">
        <f t="shared" si="48"/>
        <v>4.1870000000000003</v>
      </c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68"/>
      <c r="AD488" s="19"/>
      <c r="AE488" s="184"/>
      <c r="AF488" s="183">
        <f t="shared" si="49"/>
        <v>6.8422367538656381E-3</v>
      </c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68"/>
      <c r="AQ488" s="168"/>
      <c r="AR488" s="182"/>
      <c r="AS488" s="183"/>
      <c r="AT488" s="183"/>
      <c r="AU488" s="183"/>
      <c r="AW488" s="51"/>
      <c r="AX488" s="51"/>
      <c r="AY488" s="51"/>
      <c r="AZ488" s="51"/>
    </row>
    <row r="489" spans="1:52" s="158" customFormat="1" ht="15" customHeight="1" x14ac:dyDescent="0.3">
      <c r="A489" s="19"/>
      <c r="B489" s="182"/>
      <c r="C489" s="183">
        <f t="shared" si="44"/>
        <v>47.800000000000409</v>
      </c>
      <c r="D489" s="202">
        <f>15+[1]!STEPLOAD(5)</f>
        <v>20</v>
      </c>
      <c r="E489" s="183">
        <f t="shared" si="45"/>
        <v>45.726386527739308</v>
      </c>
      <c r="F489" s="183">
        <f t="shared" si="46"/>
        <v>0.5</v>
      </c>
      <c r="G489" s="183">
        <f>5</f>
        <v>5</v>
      </c>
      <c r="H489" s="183">
        <f>60</f>
        <v>60</v>
      </c>
      <c r="I489" s="183">
        <f t="shared" si="47"/>
        <v>0.9</v>
      </c>
      <c r="J489" s="183">
        <f>1</f>
        <v>1</v>
      </c>
      <c r="K489" s="183">
        <f t="shared" si="48"/>
        <v>4.1870000000000003</v>
      </c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68"/>
      <c r="AD489" s="19"/>
      <c r="AE489" s="184"/>
      <c r="AF489" s="183">
        <f t="shared" si="49"/>
        <v>6.7738143863271816E-3</v>
      </c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68"/>
      <c r="AQ489" s="168"/>
      <c r="AR489" s="182"/>
      <c r="AS489" s="183"/>
      <c r="AT489" s="183"/>
      <c r="AU489" s="183"/>
      <c r="AW489" s="51"/>
      <c r="AX489" s="51"/>
      <c r="AY489" s="51"/>
      <c r="AZ489" s="51"/>
    </row>
    <row r="490" spans="1:52" s="158" customFormat="1" ht="15" customHeight="1" x14ac:dyDescent="0.3">
      <c r="A490" s="19"/>
      <c r="B490" s="182"/>
      <c r="C490" s="183">
        <f t="shared" si="44"/>
        <v>47.900000000000411</v>
      </c>
      <c r="D490" s="202">
        <f>15+[1]!STEPLOAD(5)</f>
        <v>20</v>
      </c>
      <c r="E490" s="183">
        <f t="shared" si="45"/>
        <v>45.727063909177943</v>
      </c>
      <c r="F490" s="183">
        <f t="shared" si="46"/>
        <v>0.5</v>
      </c>
      <c r="G490" s="183">
        <f>5</f>
        <v>5</v>
      </c>
      <c r="H490" s="183">
        <f>60</f>
        <v>60</v>
      </c>
      <c r="I490" s="183">
        <f t="shared" si="47"/>
        <v>0.9</v>
      </c>
      <c r="J490" s="183">
        <f>1</f>
        <v>1</v>
      </c>
      <c r="K490" s="183">
        <f t="shared" si="48"/>
        <v>4.1870000000000003</v>
      </c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68"/>
      <c r="AD490" s="19"/>
      <c r="AE490" s="184"/>
      <c r="AF490" s="183">
        <f t="shared" si="49"/>
        <v>6.7060762424637765E-3</v>
      </c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68"/>
      <c r="AQ490" s="168"/>
      <c r="AR490" s="182"/>
      <c r="AS490" s="183"/>
      <c r="AT490" s="183"/>
      <c r="AU490" s="183"/>
      <c r="AW490" s="51"/>
      <c r="AX490" s="51"/>
      <c r="AY490" s="51"/>
      <c r="AZ490" s="51"/>
    </row>
    <row r="491" spans="1:52" s="158" customFormat="1" ht="15" customHeight="1" x14ac:dyDescent="0.3">
      <c r="A491" s="19"/>
      <c r="B491" s="182"/>
      <c r="C491" s="183">
        <f t="shared" si="44"/>
        <v>48.000000000000412</v>
      </c>
      <c r="D491" s="202">
        <f>15+[1]!STEPLOAD(5)</f>
        <v>20</v>
      </c>
      <c r="E491" s="183">
        <f t="shared" si="45"/>
        <v>45.727734516802187</v>
      </c>
      <c r="F491" s="183">
        <f t="shared" si="46"/>
        <v>0.5</v>
      </c>
      <c r="G491" s="183">
        <f>5</f>
        <v>5</v>
      </c>
      <c r="H491" s="183">
        <f>60</f>
        <v>60</v>
      </c>
      <c r="I491" s="183">
        <f t="shared" si="47"/>
        <v>0.9</v>
      </c>
      <c r="J491" s="183">
        <f>1</f>
        <v>1</v>
      </c>
      <c r="K491" s="183">
        <f t="shared" si="48"/>
        <v>4.1870000000000003</v>
      </c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68"/>
      <c r="AD491" s="19"/>
      <c r="AE491" s="184"/>
      <c r="AF491" s="183">
        <f t="shared" si="49"/>
        <v>6.639015480039312E-3</v>
      </c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68"/>
      <c r="AQ491" s="168"/>
      <c r="AR491" s="182"/>
      <c r="AS491" s="183"/>
      <c r="AT491" s="183"/>
      <c r="AU491" s="183"/>
      <c r="AW491" s="51"/>
      <c r="AX491" s="51"/>
      <c r="AY491" s="51"/>
      <c r="AZ491" s="51"/>
    </row>
    <row r="492" spans="1:52" s="158" customFormat="1" ht="15" customHeight="1" x14ac:dyDescent="0.3">
      <c r="A492" s="19"/>
      <c r="B492" s="182"/>
      <c r="C492" s="183">
        <f t="shared" si="44"/>
        <v>48.100000000000414</v>
      </c>
      <c r="D492" s="202">
        <f>15+[1]!STEPLOAD(5)</f>
        <v>20</v>
      </c>
      <c r="E492" s="183">
        <f t="shared" si="45"/>
        <v>45.728398418350189</v>
      </c>
      <c r="F492" s="183">
        <f t="shared" si="46"/>
        <v>0.5</v>
      </c>
      <c r="G492" s="183">
        <f>5</f>
        <v>5</v>
      </c>
      <c r="H492" s="183">
        <f>60</f>
        <v>60</v>
      </c>
      <c r="I492" s="183">
        <f t="shared" si="47"/>
        <v>0.9</v>
      </c>
      <c r="J492" s="183">
        <f>1</f>
        <v>1</v>
      </c>
      <c r="K492" s="183">
        <f t="shared" si="48"/>
        <v>4.1870000000000003</v>
      </c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68"/>
      <c r="AD492" s="19"/>
      <c r="AE492" s="184"/>
      <c r="AF492" s="183">
        <f t="shared" si="49"/>
        <v>6.5726253252389455E-3</v>
      </c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68"/>
      <c r="AQ492" s="168"/>
      <c r="AR492" s="182"/>
      <c r="AS492" s="183"/>
      <c r="AT492" s="183"/>
      <c r="AU492" s="183"/>
      <c r="AW492" s="51"/>
      <c r="AX492" s="51"/>
      <c r="AY492" s="51"/>
      <c r="AZ492" s="51"/>
    </row>
    <row r="493" spans="1:52" s="158" customFormat="1" ht="15" customHeight="1" x14ac:dyDescent="0.3">
      <c r="A493" s="19"/>
      <c r="B493" s="182"/>
      <c r="C493" s="183">
        <f t="shared" si="44"/>
        <v>48.200000000000415</v>
      </c>
      <c r="D493" s="202">
        <f>15+[1]!STEPLOAD(5)</f>
        <v>20</v>
      </c>
      <c r="E493" s="183">
        <f t="shared" si="45"/>
        <v>45.729055680882709</v>
      </c>
      <c r="F493" s="183">
        <f t="shared" si="46"/>
        <v>0.5</v>
      </c>
      <c r="G493" s="183">
        <f>5</f>
        <v>5</v>
      </c>
      <c r="H493" s="183">
        <f>60</f>
        <v>60</v>
      </c>
      <c r="I493" s="183">
        <f t="shared" si="47"/>
        <v>0.9</v>
      </c>
      <c r="J493" s="183">
        <f>1</f>
        <v>1</v>
      </c>
      <c r="K493" s="183">
        <f t="shared" si="48"/>
        <v>4.1870000000000003</v>
      </c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68"/>
      <c r="AD493" s="19"/>
      <c r="AE493" s="184"/>
      <c r="AF493" s="183">
        <f t="shared" si="49"/>
        <v>6.5068990719869824E-3</v>
      </c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68"/>
      <c r="AQ493" s="168"/>
      <c r="AR493" s="182"/>
      <c r="AS493" s="183"/>
      <c r="AT493" s="183"/>
      <c r="AU493" s="183"/>
      <c r="AW493" s="51"/>
      <c r="AX493" s="51"/>
      <c r="AY493" s="51"/>
      <c r="AZ493" s="51"/>
    </row>
    <row r="494" spans="1:52" s="158" customFormat="1" ht="15" customHeight="1" x14ac:dyDescent="0.3">
      <c r="A494" s="19"/>
      <c r="B494" s="182"/>
      <c r="C494" s="183">
        <f t="shared" si="44"/>
        <v>48.300000000000416</v>
      </c>
      <c r="D494" s="202">
        <f>15+[1]!STEPLOAD(5)</f>
        <v>20</v>
      </c>
      <c r="E494" s="183">
        <f t="shared" si="45"/>
        <v>45.729706370789906</v>
      </c>
      <c r="F494" s="183">
        <f t="shared" si="46"/>
        <v>0.5</v>
      </c>
      <c r="G494" s="183">
        <f>5</f>
        <v>5</v>
      </c>
      <c r="H494" s="183">
        <f>60</f>
        <v>60</v>
      </c>
      <c r="I494" s="183">
        <f t="shared" si="47"/>
        <v>0.9</v>
      </c>
      <c r="J494" s="183">
        <f>1</f>
        <v>1</v>
      </c>
      <c r="K494" s="183">
        <f t="shared" si="48"/>
        <v>4.1870000000000003</v>
      </c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68"/>
      <c r="AD494" s="19"/>
      <c r="AE494" s="184"/>
      <c r="AF494" s="183">
        <f t="shared" si="49"/>
        <v>6.441830081267419E-3</v>
      </c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68"/>
      <c r="AQ494" s="168"/>
      <c r="AR494" s="182"/>
      <c r="AS494" s="183"/>
      <c r="AT494" s="183"/>
      <c r="AU494" s="183"/>
      <c r="AW494" s="51"/>
      <c r="AX494" s="51"/>
      <c r="AY494" s="51"/>
      <c r="AZ494" s="51"/>
    </row>
    <row r="495" spans="1:52" s="158" customFormat="1" ht="15" customHeight="1" x14ac:dyDescent="0.3">
      <c r="A495" s="19"/>
      <c r="B495" s="182"/>
      <c r="C495" s="183">
        <f t="shared" si="44"/>
        <v>48.400000000000418</v>
      </c>
      <c r="D495" s="202">
        <f>15+[1]!STEPLOAD(5)</f>
        <v>20</v>
      </c>
      <c r="E495" s="183">
        <f t="shared" si="45"/>
        <v>45.730350553798033</v>
      </c>
      <c r="F495" s="183">
        <f t="shared" si="46"/>
        <v>0.5</v>
      </c>
      <c r="G495" s="183">
        <f>5</f>
        <v>5</v>
      </c>
      <c r="H495" s="183">
        <f>60</f>
        <v>60</v>
      </c>
      <c r="I495" s="183">
        <f t="shared" si="47"/>
        <v>0.9</v>
      </c>
      <c r="J495" s="183">
        <f>1</f>
        <v>1</v>
      </c>
      <c r="K495" s="183">
        <f t="shared" si="48"/>
        <v>4.1870000000000003</v>
      </c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68"/>
      <c r="AD495" s="19"/>
      <c r="AE495" s="184"/>
      <c r="AF495" s="183">
        <f t="shared" si="49"/>
        <v>6.3774117804547004E-3</v>
      </c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68"/>
      <c r="AQ495" s="168"/>
      <c r="AR495" s="182"/>
      <c r="AS495" s="183"/>
      <c r="AT495" s="183"/>
      <c r="AU495" s="183"/>
      <c r="AW495" s="51"/>
      <c r="AX495" s="51"/>
      <c r="AY495" s="51"/>
      <c r="AZ495" s="51"/>
    </row>
    <row r="496" spans="1:52" s="158" customFormat="1" ht="15" customHeight="1" x14ac:dyDescent="0.3">
      <c r="A496" s="19"/>
      <c r="B496" s="182"/>
      <c r="C496" s="183">
        <f t="shared" si="44"/>
        <v>48.500000000000419</v>
      </c>
      <c r="D496" s="202">
        <f>15+[1]!STEPLOAD(5)</f>
        <v>20</v>
      </c>
      <c r="E496" s="183">
        <f t="shared" si="45"/>
        <v>45.730988294976079</v>
      </c>
      <c r="F496" s="183">
        <f t="shared" si="46"/>
        <v>0.5</v>
      </c>
      <c r="G496" s="183">
        <f>5</f>
        <v>5</v>
      </c>
      <c r="H496" s="183">
        <f>60</f>
        <v>60</v>
      </c>
      <c r="I496" s="183">
        <f t="shared" si="47"/>
        <v>0.9</v>
      </c>
      <c r="J496" s="183">
        <f>1</f>
        <v>1</v>
      </c>
      <c r="K496" s="183">
        <f t="shared" si="48"/>
        <v>4.1870000000000003</v>
      </c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68"/>
      <c r="AD496" s="19"/>
      <c r="AE496" s="184"/>
      <c r="AF496" s="183">
        <f t="shared" si="49"/>
        <v>6.313637662649807E-3</v>
      </c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68"/>
      <c r="AQ496" s="168"/>
      <c r="AR496" s="182"/>
      <c r="AS496" s="183"/>
      <c r="AT496" s="183"/>
      <c r="AU496" s="183"/>
      <c r="AW496" s="51"/>
      <c r="AX496" s="51"/>
      <c r="AY496" s="51"/>
      <c r="AZ496" s="51"/>
    </row>
    <row r="497" spans="1:52" s="158" customFormat="1" ht="15" customHeight="1" x14ac:dyDescent="0.3">
      <c r="A497" s="19"/>
      <c r="B497" s="182"/>
      <c r="C497" s="183">
        <f t="shared" si="44"/>
        <v>48.600000000000421</v>
      </c>
      <c r="D497" s="202">
        <f>15+[1]!STEPLOAD(5)</f>
        <v>20</v>
      </c>
      <c r="E497" s="183">
        <f t="shared" si="45"/>
        <v>45.731619658742346</v>
      </c>
      <c r="F497" s="183">
        <f t="shared" si="46"/>
        <v>0.5</v>
      </c>
      <c r="G497" s="183">
        <f>5</f>
        <v>5</v>
      </c>
      <c r="H497" s="183">
        <f>60</f>
        <v>60</v>
      </c>
      <c r="I497" s="183">
        <f t="shared" si="47"/>
        <v>0.9</v>
      </c>
      <c r="J497" s="183">
        <f>1</f>
        <v>1</v>
      </c>
      <c r="K497" s="183">
        <f t="shared" si="48"/>
        <v>4.1870000000000003</v>
      </c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68"/>
      <c r="AD497" s="19"/>
      <c r="AE497" s="184"/>
      <c r="AF497" s="183">
        <f t="shared" si="49"/>
        <v>6.2505012860234466E-3</v>
      </c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68"/>
      <c r="AQ497" s="168"/>
      <c r="AR497" s="182"/>
      <c r="AS497" s="183"/>
      <c r="AT497" s="183"/>
      <c r="AU497" s="183"/>
      <c r="AW497" s="51"/>
      <c r="AX497" s="51"/>
      <c r="AY497" s="51"/>
      <c r="AZ497" s="51"/>
    </row>
    <row r="498" spans="1:52" s="158" customFormat="1" ht="15" customHeight="1" x14ac:dyDescent="0.3">
      <c r="A498" s="19"/>
      <c r="B498" s="182"/>
      <c r="C498" s="183">
        <f t="shared" si="44"/>
        <v>48.700000000000422</v>
      </c>
      <c r="D498" s="202">
        <f>15+[1]!STEPLOAD(5)</f>
        <v>20</v>
      </c>
      <c r="E498" s="183">
        <f t="shared" si="45"/>
        <v>45.732244708870951</v>
      </c>
      <c r="F498" s="183">
        <f t="shared" si="46"/>
        <v>0.5</v>
      </c>
      <c r="G498" s="183">
        <f>5</f>
        <v>5</v>
      </c>
      <c r="H498" s="183">
        <f>60</f>
        <v>60</v>
      </c>
      <c r="I498" s="183">
        <f t="shared" si="47"/>
        <v>0.9</v>
      </c>
      <c r="J498" s="183">
        <f>1</f>
        <v>1</v>
      </c>
      <c r="K498" s="183">
        <f t="shared" si="48"/>
        <v>4.1870000000000003</v>
      </c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68"/>
      <c r="AD498" s="19"/>
      <c r="AE498" s="184"/>
      <c r="AF498" s="183">
        <f t="shared" si="49"/>
        <v>6.1879962731627991E-3</v>
      </c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68"/>
      <c r="AQ498" s="168"/>
      <c r="AR498" s="182"/>
      <c r="AS498" s="183"/>
      <c r="AT498" s="183"/>
      <c r="AU498" s="183"/>
      <c r="AW498" s="51"/>
      <c r="AX498" s="51"/>
      <c r="AY498" s="51"/>
      <c r="AZ498" s="51"/>
    </row>
    <row r="499" spans="1:52" s="158" customFormat="1" ht="15" customHeight="1" x14ac:dyDescent="0.3">
      <c r="A499" s="19"/>
      <c r="B499" s="182"/>
      <c r="C499" s="183">
        <f t="shared" si="44"/>
        <v>48.800000000000423</v>
      </c>
      <c r="D499" s="202">
        <f>15+[1]!STEPLOAD(5)</f>
        <v>20</v>
      </c>
      <c r="E499" s="183">
        <f t="shared" si="45"/>
        <v>45.732863508498269</v>
      </c>
      <c r="F499" s="183">
        <f t="shared" si="46"/>
        <v>0.5</v>
      </c>
      <c r="G499" s="183">
        <f>5</f>
        <v>5</v>
      </c>
      <c r="H499" s="183">
        <f>60</f>
        <v>60</v>
      </c>
      <c r="I499" s="183">
        <f t="shared" si="47"/>
        <v>0.9</v>
      </c>
      <c r="J499" s="183">
        <f>1</f>
        <v>1</v>
      </c>
      <c r="K499" s="183">
        <f t="shared" si="48"/>
        <v>4.1870000000000003</v>
      </c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68"/>
      <c r="AD499" s="19"/>
      <c r="AE499" s="184"/>
      <c r="AF499" s="183">
        <f t="shared" si="49"/>
        <v>6.12611631043114E-3</v>
      </c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68"/>
      <c r="AQ499" s="168"/>
      <c r="AR499" s="182"/>
      <c r="AS499" s="183"/>
      <c r="AT499" s="183"/>
      <c r="AU499" s="183"/>
      <c r="AW499" s="51"/>
      <c r="AX499" s="51"/>
      <c r="AY499" s="51"/>
      <c r="AZ499" s="51"/>
    </row>
    <row r="500" spans="1:52" s="158" customFormat="1" ht="15" customHeight="1" x14ac:dyDescent="0.3">
      <c r="A500" s="19"/>
      <c r="B500" s="182"/>
      <c r="C500" s="183">
        <f t="shared" si="44"/>
        <v>48.900000000000425</v>
      </c>
      <c r="D500" s="202">
        <f>15+[1]!STEPLOAD(5)</f>
        <v>20</v>
      </c>
      <c r="E500" s="183">
        <f t="shared" si="45"/>
        <v>45.733476120129311</v>
      </c>
      <c r="F500" s="183">
        <f t="shared" si="46"/>
        <v>0.5</v>
      </c>
      <c r="G500" s="183">
        <f>5</f>
        <v>5</v>
      </c>
      <c r="H500" s="183">
        <f>60</f>
        <v>60</v>
      </c>
      <c r="I500" s="183">
        <f t="shared" si="47"/>
        <v>0.9</v>
      </c>
      <c r="J500" s="183">
        <f>1</f>
        <v>1</v>
      </c>
      <c r="K500" s="183">
        <f t="shared" si="48"/>
        <v>4.1870000000000003</v>
      </c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68"/>
      <c r="AD500" s="19"/>
      <c r="AE500" s="184"/>
      <c r="AF500" s="183">
        <f t="shared" si="49"/>
        <v>6.0648551473270196E-3</v>
      </c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68"/>
      <c r="AQ500" s="168"/>
      <c r="AR500" s="182"/>
      <c r="AS500" s="183"/>
      <c r="AT500" s="183"/>
      <c r="AU500" s="183"/>
      <c r="AW500" s="51"/>
      <c r="AX500" s="51"/>
      <c r="AY500" s="51"/>
      <c r="AZ500" s="51"/>
    </row>
    <row r="501" spans="1:52" s="158" customFormat="1" ht="15" customHeight="1" x14ac:dyDescent="0.3">
      <c r="A501" s="19"/>
      <c r="B501" s="182"/>
      <c r="C501" s="183">
        <f t="shared" si="44"/>
        <v>49.000000000000426</v>
      </c>
      <c r="D501" s="202">
        <f>15+[1]!STEPLOAD(5)</f>
        <v>20</v>
      </c>
      <c r="E501" s="183">
        <f t="shared" si="45"/>
        <v>45.734082605644041</v>
      </c>
      <c r="F501" s="183">
        <f t="shared" si="46"/>
        <v>0.5</v>
      </c>
      <c r="G501" s="183">
        <f>5</f>
        <v>5</v>
      </c>
      <c r="H501" s="183">
        <f>60</f>
        <v>60</v>
      </c>
      <c r="I501" s="183">
        <f t="shared" si="47"/>
        <v>0.9</v>
      </c>
      <c r="J501" s="183">
        <f>1</f>
        <v>1</v>
      </c>
      <c r="K501" s="183">
        <f t="shared" si="48"/>
        <v>4.1870000000000003</v>
      </c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68"/>
      <c r="AD501" s="19"/>
      <c r="AE501" s="184"/>
      <c r="AF501" s="183">
        <f t="shared" si="49"/>
        <v>6.0042065958536561E-3</v>
      </c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68"/>
      <c r="AQ501" s="168"/>
      <c r="AR501" s="182"/>
      <c r="AS501" s="183"/>
      <c r="AT501" s="183"/>
      <c r="AU501" s="183"/>
      <c r="AW501" s="51"/>
      <c r="AX501" s="51"/>
      <c r="AY501" s="51"/>
      <c r="AZ501" s="51"/>
    </row>
    <row r="502" spans="1:52" s="158" customFormat="1" ht="15" customHeight="1" x14ac:dyDescent="0.3">
      <c r="A502" s="19"/>
      <c r="B502" s="182"/>
      <c r="C502" s="183">
        <f t="shared" si="44"/>
        <v>49.100000000000428</v>
      </c>
      <c r="D502" s="202">
        <f>15+[1]!STEPLOAD(5)</f>
        <v>20</v>
      </c>
      <c r="E502" s="183">
        <f t="shared" si="45"/>
        <v>45.734683026303628</v>
      </c>
      <c r="F502" s="183">
        <f t="shared" si="46"/>
        <v>0.5</v>
      </c>
      <c r="G502" s="183">
        <f>5</f>
        <v>5</v>
      </c>
      <c r="H502" s="183">
        <f>60</f>
        <v>60</v>
      </c>
      <c r="I502" s="183">
        <f t="shared" si="47"/>
        <v>0.9</v>
      </c>
      <c r="J502" s="183">
        <f>1</f>
        <v>1</v>
      </c>
      <c r="K502" s="183">
        <f t="shared" si="48"/>
        <v>4.1870000000000003</v>
      </c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68"/>
      <c r="AD502" s="19"/>
      <c r="AE502" s="184"/>
      <c r="AF502" s="183">
        <f t="shared" si="49"/>
        <v>5.9441645298949908E-3</v>
      </c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68"/>
      <c r="AQ502" s="168"/>
      <c r="AR502" s="182"/>
      <c r="AS502" s="183"/>
      <c r="AT502" s="183"/>
      <c r="AU502" s="183"/>
      <c r="AW502" s="51"/>
      <c r="AX502" s="51"/>
      <c r="AY502" s="51"/>
      <c r="AZ502" s="51"/>
    </row>
    <row r="503" spans="1:52" s="158" customFormat="1" ht="15" customHeight="1" x14ac:dyDescent="0.3">
      <c r="A503" s="19"/>
      <c r="B503" s="182"/>
      <c r="C503" s="183">
        <f t="shared" si="44"/>
        <v>49.200000000000429</v>
      </c>
      <c r="D503" s="202">
        <f>15+[1]!STEPLOAD(5)</f>
        <v>20</v>
      </c>
      <c r="E503" s="183">
        <f t="shared" si="45"/>
        <v>45.735277442756619</v>
      </c>
      <c r="F503" s="183">
        <f t="shared" si="46"/>
        <v>0.5</v>
      </c>
      <c r="G503" s="183">
        <f>5</f>
        <v>5</v>
      </c>
      <c r="H503" s="183">
        <f>60</f>
        <v>60</v>
      </c>
      <c r="I503" s="183">
        <f t="shared" si="47"/>
        <v>0.9</v>
      </c>
      <c r="J503" s="183">
        <f>1</f>
        <v>1</v>
      </c>
      <c r="K503" s="183">
        <f t="shared" si="48"/>
        <v>4.1870000000000003</v>
      </c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68"/>
      <c r="AD503" s="19"/>
      <c r="AE503" s="184"/>
      <c r="AF503" s="183">
        <f t="shared" si="49"/>
        <v>5.884722884596183E-3</v>
      </c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68"/>
      <c r="AQ503" s="168"/>
      <c r="AR503" s="182"/>
      <c r="AS503" s="183"/>
      <c r="AT503" s="183"/>
      <c r="AU503" s="183"/>
      <c r="AW503" s="51"/>
      <c r="AX503" s="51"/>
      <c r="AY503" s="51"/>
      <c r="AZ503" s="51"/>
    </row>
    <row r="504" spans="1:52" s="158" customFormat="1" ht="15" customHeight="1" x14ac:dyDescent="0.3">
      <c r="A504" s="19"/>
      <c r="B504" s="182"/>
      <c r="C504" s="183">
        <f t="shared" si="44"/>
        <v>49.300000000000431</v>
      </c>
      <c r="D504" s="202">
        <f>15+[1]!STEPLOAD(5)</f>
        <v>20</v>
      </c>
      <c r="E504" s="183">
        <f t="shared" si="45"/>
        <v>45.735865915045082</v>
      </c>
      <c r="F504" s="183">
        <f t="shared" si="46"/>
        <v>0.5</v>
      </c>
      <c r="G504" s="183">
        <f>5</f>
        <v>5</v>
      </c>
      <c r="H504" s="183">
        <f>60</f>
        <v>60</v>
      </c>
      <c r="I504" s="183">
        <f t="shared" si="47"/>
        <v>0.9</v>
      </c>
      <c r="J504" s="183">
        <f>1</f>
        <v>1</v>
      </c>
      <c r="K504" s="183">
        <f t="shared" si="48"/>
        <v>4.1870000000000003</v>
      </c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68"/>
      <c r="AD504" s="19"/>
      <c r="AE504" s="184"/>
      <c r="AF504" s="183">
        <f t="shared" si="49"/>
        <v>5.8258756557498792E-3</v>
      </c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68"/>
      <c r="AQ504" s="168"/>
      <c r="AR504" s="182"/>
      <c r="AS504" s="183"/>
      <c r="AT504" s="183"/>
      <c r="AU504" s="183"/>
      <c r="AW504" s="51"/>
      <c r="AX504" s="51"/>
      <c r="AY504" s="51"/>
      <c r="AZ504" s="51"/>
    </row>
    <row r="505" spans="1:52" s="158" customFormat="1" ht="15" customHeight="1" x14ac:dyDescent="0.3">
      <c r="A505" s="19"/>
      <c r="B505" s="182"/>
      <c r="C505" s="183">
        <f t="shared" si="44"/>
        <v>49.400000000000432</v>
      </c>
      <c r="D505" s="202">
        <f>15+[1]!STEPLOAD(5)</f>
        <v>20</v>
      </c>
      <c r="E505" s="183">
        <f t="shared" si="45"/>
        <v>45.736448502610656</v>
      </c>
      <c r="F505" s="183">
        <f t="shared" si="46"/>
        <v>0.5</v>
      </c>
      <c r="G505" s="183">
        <f>5</f>
        <v>5</v>
      </c>
      <c r="H505" s="183">
        <f>60</f>
        <v>60</v>
      </c>
      <c r="I505" s="183">
        <f t="shared" si="47"/>
        <v>0.9</v>
      </c>
      <c r="J505" s="183">
        <f>1</f>
        <v>1</v>
      </c>
      <c r="K505" s="183">
        <f t="shared" si="48"/>
        <v>4.1870000000000003</v>
      </c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68"/>
      <c r="AD505" s="19"/>
      <c r="AE505" s="184"/>
      <c r="AF505" s="183">
        <f t="shared" si="49"/>
        <v>5.7676168991922516E-3</v>
      </c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68"/>
      <c r="AQ505" s="168"/>
      <c r="AR505" s="182"/>
      <c r="AS505" s="183"/>
      <c r="AT505" s="183"/>
      <c r="AU505" s="183"/>
      <c r="AW505" s="51"/>
      <c r="AX505" s="51"/>
      <c r="AY505" s="51"/>
      <c r="AZ505" s="51"/>
    </row>
    <row r="506" spans="1:52" s="158" customFormat="1" ht="15" customHeight="1" x14ac:dyDescent="0.3">
      <c r="A506" s="19"/>
      <c r="B506" s="182"/>
      <c r="C506" s="183">
        <f t="shared" si="44"/>
        <v>49.500000000000433</v>
      </c>
      <c r="D506" s="202">
        <f>15+[1]!STEPLOAD(5)</f>
        <v>20</v>
      </c>
      <c r="E506" s="183">
        <f t="shared" si="45"/>
        <v>45.737025264300577</v>
      </c>
      <c r="F506" s="183">
        <f t="shared" si="46"/>
        <v>0.5</v>
      </c>
      <c r="G506" s="183">
        <f>5</f>
        <v>5</v>
      </c>
      <c r="H506" s="183">
        <f>60</f>
        <v>60</v>
      </c>
      <c r="I506" s="183">
        <f t="shared" si="47"/>
        <v>0.9</v>
      </c>
      <c r="J506" s="183">
        <f>1</f>
        <v>1</v>
      </c>
      <c r="K506" s="183">
        <f t="shared" si="48"/>
        <v>4.1870000000000003</v>
      </c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68"/>
      <c r="AD506" s="19"/>
      <c r="AE506" s="184"/>
      <c r="AF506" s="183">
        <f t="shared" si="49"/>
        <v>5.7099407302003691E-3</v>
      </c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68"/>
      <c r="AQ506" s="168"/>
      <c r="AR506" s="182"/>
      <c r="AS506" s="183"/>
      <c r="AT506" s="183"/>
      <c r="AU506" s="183"/>
      <c r="AW506" s="51"/>
      <c r="AX506" s="51"/>
      <c r="AY506" s="51"/>
      <c r="AZ506" s="51"/>
    </row>
    <row r="507" spans="1:52" s="158" customFormat="1" ht="15" customHeight="1" x14ac:dyDescent="0.3">
      <c r="A507" s="19"/>
      <c r="B507" s="182"/>
      <c r="C507" s="183">
        <f t="shared" si="44"/>
        <v>49.600000000000435</v>
      </c>
      <c r="D507" s="202">
        <f>15+[1]!STEPLOAD(5)</f>
        <v>20</v>
      </c>
      <c r="E507" s="183">
        <f t="shared" si="45"/>
        <v>45.7375962583736</v>
      </c>
      <c r="F507" s="183">
        <f t="shared" si="46"/>
        <v>0.5</v>
      </c>
      <c r="G507" s="183">
        <f>5</f>
        <v>5</v>
      </c>
      <c r="H507" s="183">
        <f>60</f>
        <v>60</v>
      </c>
      <c r="I507" s="183">
        <f t="shared" si="47"/>
        <v>0.9</v>
      </c>
      <c r="J507" s="183">
        <f>1</f>
        <v>1</v>
      </c>
      <c r="K507" s="183">
        <f t="shared" si="48"/>
        <v>4.1870000000000003</v>
      </c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68"/>
      <c r="AD507" s="19"/>
      <c r="AE507" s="184"/>
      <c r="AF507" s="183">
        <f t="shared" si="49"/>
        <v>5.6528413228980057E-3</v>
      </c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68"/>
      <c r="AQ507" s="168"/>
      <c r="AR507" s="182"/>
      <c r="AS507" s="183"/>
      <c r="AT507" s="183"/>
      <c r="AU507" s="183"/>
      <c r="AW507" s="51"/>
      <c r="AX507" s="51"/>
      <c r="AY507" s="51"/>
      <c r="AZ507" s="51"/>
    </row>
    <row r="508" spans="1:52" s="158" customFormat="1" ht="15" customHeight="1" x14ac:dyDescent="0.3">
      <c r="A508" s="19"/>
      <c r="B508" s="182"/>
      <c r="C508" s="183">
        <f t="shared" si="44"/>
        <v>49.700000000000436</v>
      </c>
      <c r="D508" s="202">
        <f>15+[1]!STEPLOAD(5)</f>
        <v>20</v>
      </c>
      <c r="E508" s="183">
        <f t="shared" si="45"/>
        <v>45.738161542505892</v>
      </c>
      <c r="F508" s="183">
        <f t="shared" si="46"/>
        <v>0.5</v>
      </c>
      <c r="G508" s="183">
        <f>5</f>
        <v>5</v>
      </c>
      <c r="H508" s="183">
        <f>60</f>
        <v>60</v>
      </c>
      <c r="I508" s="183">
        <f t="shared" si="47"/>
        <v>0.9</v>
      </c>
      <c r="J508" s="183">
        <f>1</f>
        <v>1</v>
      </c>
      <c r="K508" s="183">
        <f t="shared" si="48"/>
        <v>4.1870000000000003</v>
      </c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68"/>
      <c r="AD508" s="19"/>
      <c r="AE508" s="184"/>
      <c r="AF508" s="183">
        <f t="shared" si="49"/>
        <v>5.5963129096685549E-3</v>
      </c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68"/>
      <c r="AQ508" s="168"/>
      <c r="AR508" s="182"/>
      <c r="AS508" s="183"/>
      <c r="AT508" s="183"/>
      <c r="AU508" s="183"/>
      <c r="AW508" s="51"/>
      <c r="AX508" s="51"/>
      <c r="AY508" s="51"/>
      <c r="AZ508" s="51"/>
    </row>
    <row r="509" spans="1:52" s="158" customFormat="1" ht="15" customHeight="1" x14ac:dyDescent="0.3">
      <c r="A509" s="19"/>
      <c r="B509" s="182"/>
      <c r="C509" s="183">
        <f t="shared" si="44"/>
        <v>49.800000000000438</v>
      </c>
      <c r="D509" s="202">
        <f>15+[1]!STEPLOAD(5)</f>
        <v>20</v>
      </c>
      <c r="E509" s="183">
        <f t="shared" si="45"/>
        <v>45.738721173796861</v>
      </c>
      <c r="F509" s="183">
        <f t="shared" si="46"/>
        <v>0.5</v>
      </c>
      <c r="G509" s="183">
        <f>5</f>
        <v>5</v>
      </c>
      <c r="H509" s="183">
        <f>60</f>
        <v>60</v>
      </c>
      <c r="I509" s="183">
        <f t="shared" si="47"/>
        <v>0.9</v>
      </c>
      <c r="J509" s="183">
        <f>1</f>
        <v>1</v>
      </c>
      <c r="K509" s="183">
        <f t="shared" si="48"/>
        <v>4.1870000000000003</v>
      </c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68"/>
      <c r="AD509" s="19"/>
      <c r="AE509" s="184"/>
      <c r="AF509" s="183">
        <f t="shared" si="49"/>
        <v>5.5403497805719404E-3</v>
      </c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68"/>
      <c r="AQ509" s="168"/>
      <c r="AR509" s="182"/>
      <c r="AS509" s="183"/>
      <c r="AT509" s="183"/>
      <c r="AU509" s="183"/>
      <c r="AW509" s="51"/>
      <c r="AX509" s="51"/>
      <c r="AY509" s="51"/>
      <c r="AZ509" s="51"/>
    </row>
    <row r="510" spans="1:52" s="158" customFormat="1" ht="15" customHeight="1" x14ac:dyDescent="0.3">
      <c r="A510" s="19"/>
      <c r="B510" s="182"/>
      <c r="C510" s="183">
        <f t="shared" si="44"/>
        <v>49.900000000000439</v>
      </c>
      <c r="D510" s="202">
        <f>15+[1]!STEPLOAD(5)</f>
        <v>20</v>
      </c>
      <c r="E510" s="183">
        <f t="shared" si="45"/>
        <v>45.73927520877492</v>
      </c>
      <c r="F510" s="183">
        <f t="shared" si="46"/>
        <v>0.5</v>
      </c>
      <c r="G510" s="183">
        <f>5</f>
        <v>5</v>
      </c>
      <c r="H510" s="183">
        <f>60</f>
        <v>60</v>
      </c>
      <c r="I510" s="183">
        <f t="shared" si="47"/>
        <v>0.9</v>
      </c>
      <c r="J510" s="183">
        <f>1</f>
        <v>1</v>
      </c>
      <c r="K510" s="183">
        <f t="shared" si="48"/>
        <v>4.1870000000000003</v>
      </c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68"/>
      <c r="AD510" s="19"/>
      <c r="AE510" s="184"/>
      <c r="AF510" s="183">
        <f t="shared" si="49"/>
        <v>5.4849462827659679E-3</v>
      </c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68"/>
      <c r="AQ510" s="168"/>
      <c r="AR510" s="182"/>
      <c r="AS510" s="183"/>
      <c r="AT510" s="183"/>
      <c r="AU510" s="183"/>
      <c r="AW510" s="51"/>
      <c r="AX510" s="51"/>
      <c r="AY510" s="51"/>
      <c r="AZ510" s="51"/>
    </row>
    <row r="511" spans="1:52" s="158" customFormat="1" ht="15" customHeight="1" x14ac:dyDescent="0.3">
      <c r="A511" s="19"/>
      <c r="B511" s="182"/>
      <c r="C511" s="183">
        <f t="shared" si="44"/>
        <v>50.000000000000441</v>
      </c>
      <c r="D511" s="202">
        <f>15+[1]!STEPLOAD(5)</f>
        <v>20</v>
      </c>
      <c r="E511" s="183">
        <f t="shared" si="45"/>
        <v>45.739823703403196</v>
      </c>
      <c r="F511" s="183">
        <f t="shared" si="46"/>
        <v>0.5</v>
      </c>
      <c r="G511" s="183">
        <f>5</f>
        <v>5</v>
      </c>
      <c r="H511" s="183">
        <f>60</f>
        <v>60</v>
      </c>
      <c r="I511" s="183">
        <f t="shared" si="47"/>
        <v>0.9</v>
      </c>
      <c r="J511" s="183">
        <f>1</f>
        <v>1</v>
      </c>
      <c r="K511" s="183">
        <f t="shared" si="48"/>
        <v>4.1870000000000003</v>
      </c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68"/>
      <c r="AD511" s="19"/>
      <c r="AE511" s="184"/>
      <c r="AF511" s="183">
        <f t="shared" si="49"/>
        <v>5.4300968199383348E-3</v>
      </c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68"/>
      <c r="AQ511" s="168"/>
      <c r="AR511" s="182"/>
      <c r="AS511" s="183"/>
      <c r="AT511" s="183"/>
      <c r="AU511" s="183"/>
      <c r="AW511" s="51"/>
      <c r="AX511" s="51"/>
      <c r="AY511" s="51"/>
      <c r="AZ511" s="51"/>
    </row>
    <row r="512" spans="1:52" s="158" customFormat="1" ht="15" customHeight="1" x14ac:dyDescent="0.3">
      <c r="A512" s="19"/>
      <c r="B512" s="182"/>
      <c r="C512" s="183">
        <f t="shared" si="44"/>
        <v>50.100000000000442</v>
      </c>
      <c r="D512" s="202">
        <f>15+[1]!STEPLOAD(5)</f>
        <v>20</v>
      </c>
      <c r="E512" s="183">
        <f t="shared" si="45"/>
        <v>45.740366713085187</v>
      </c>
      <c r="F512" s="183">
        <f t="shared" si="46"/>
        <v>0.5</v>
      </c>
      <c r="G512" s="183">
        <f>5</f>
        <v>5</v>
      </c>
      <c r="H512" s="183">
        <f>60</f>
        <v>60</v>
      </c>
      <c r="I512" s="183">
        <f t="shared" si="47"/>
        <v>0.9</v>
      </c>
      <c r="J512" s="183">
        <f>1</f>
        <v>1</v>
      </c>
      <c r="K512" s="183">
        <f t="shared" si="48"/>
        <v>4.1870000000000003</v>
      </c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68"/>
      <c r="AD512" s="19"/>
      <c r="AE512" s="184"/>
      <c r="AF512" s="183">
        <f t="shared" si="49"/>
        <v>5.3757958517390847E-3</v>
      </c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68"/>
      <c r="AQ512" s="168"/>
      <c r="AR512" s="182"/>
      <c r="AS512" s="183"/>
      <c r="AT512" s="183"/>
      <c r="AU512" s="183"/>
      <c r="AW512" s="51"/>
      <c r="AX512" s="51"/>
      <c r="AY512" s="51"/>
      <c r="AZ512" s="51"/>
    </row>
    <row r="513" spans="1:52" s="158" customFormat="1" ht="15" customHeight="1" x14ac:dyDescent="0.3">
      <c r="A513" s="19"/>
      <c r="B513" s="182"/>
      <c r="C513" s="183">
        <f t="shared" si="44"/>
        <v>50.200000000000443</v>
      </c>
      <c r="D513" s="202">
        <f>15+[1]!STEPLOAD(5)</f>
        <v>20</v>
      </c>
      <c r="E513" s="183">
        <f t="shared" si="45"/>
        <v>45.740904292670358</v>
      </c>
      <c r="F513" s="183">
        <f t="shared" si="46"/>
        <v>0.5</v>
      </c>
      <c r="G513" s="183">
        <f>5</f>
        <v>5</v>
      </c>
      <c r="H513" s="183">
        <f>60</f>
        <v>60</v>
      </c>
      <c r="I513" s="183">
        <f t="shared" si="47"/>
        <v>0.9</v>
      </c>
      <c r="J513" s="183">
        <f>1</f>
        <v>1</v>
      </c>
      <c r="K513" s="183">
        <f t="shared" si="48"/>
        <v>4.1870000000000003</v>
      </c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68"/>
      <c r="AD513" s="19"/>
      <c r="AE513" s="184"/>
      <c r="AF513" s="183">
        <f t="shared" si="49"/>
        <v>5.3220378932219425E-3</v>
      </c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68"/>
      <c r="AQ513" s="168"/>
      <c r="AR513" s="182"/>
      <c r="AS513" s="183"/>
      <c r="AT513" s="183"/>
      <c r="AU513" s="183"/>
      <c r="AW513" s="51"/>
      <c r="AX513" s="51"/>
      <c r="AY513" s="51"/>
      <c r="AZ513" s="51"/>
    </row>
    <row r="514" spans="1:52" s="158" customFormat="1" ht="15" customHeight="1" x14ac:dyDescent="0.3">
      <c r="A514" s="19"/>
      <c r="B514" s="182"/>
      <c r="C514" s="183">
        <f t="shared" si="44"/>
        <v>50.300000000000445</v>
      </c>
      <c r="D514" s="202">
        <f>15+[1]!STEPLOAD(5)</f>
        <v>20</v>
      </c>
      <c r="E514" s="183">
        <f t="shared" si="45"/>
        <v>45.741436496459677</v>
      </c>
      <c r="F514" s="183">
        <f t="shared" si="46"/>
        <v>0.5</v>
      </c>
      <c r="G514" s="183">
        <f>5</f>
        <v>5</v>
      </c>
      <c r="H514" s="183">
        <f>60</f>
        <v>60</v>
      </c>
      <c r="I514" s="183">
        <f t="shared" si="47"/>
        <v>0.9</v>
      </c>
      <c r="J514" s="183">
        <f>1</f>
        <v>1</v>
      </c>
      <c r="K514" s="183">
        <f t="shared" si="48"/>
        <v>4.1870000000000003</v>
      </c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68"/>
      <c r="AD514" s="19"/>
      <c r="AE514" s="184"/>
      <c r="AF514" s="183">
        <f t="shared" si="49"/>
        <v>5.2688175142900917E-3</v>
      </c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68"/>
      <c r="AQ514" s="168"/>
      <c r="AR514" s="182"/>
      <c r="AS514" s="183"/>
      <c r="AT514" s="183"/>
      <c r="AU514" s="183"/>
      <c r="AW514" s="51"/>
      <c r="AX514" s="51"/>
      <c r="AY514" s="51"/>
      <c r="AZ514" s="51"/>
    </row>
    <row r="515" spans="1:52" s="158" customFormat="1" ht="15" customHeight="1" x14ac:dyDescent="0.3">
      <c r="A515" s="19"/>
      <c r="B515" s="182"/>
      <c r="C515" s="183">
        <f t="shared" si="44"/>
        <v>50.400000000000446</v>
      </c>
      <c r="D515" s="202">
        <f>15+[1]!STEPLOAD(5)</f>
        <v>20</v>
      </c>
      <c r="E515" s="183">
        <f t="shared" si="45"/>
        <v>45.741963378211103</v>
      </c>
      <c r="F515" s="183">
        <f t="shared" si="46"/>
        <v>0.5</v>
      </c>
      <c r="G515" s="183">
        <f>5</f>
        <v>5</v>
      </c>
      <c r="H515" s="183">
        <f>60</f>
        <v>60</v>
      </c>
      <c r="I515" s="183">
        <f t="shared" si="47"/>
        <v>0.9</v>
      </c>
      <c r="J515" s="183">
        <f>1</f>
        <v>1</v>
      </c>
      <c r="K515" s="183">
        <f t="shared" si="48"/>
        <v>4.1870000000000003</v>
      </c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68"/>
      <c r="AD515" s="19"/>
      <c r="AE515" s="184"/>
      <c r="AF515" s="183">
        <f t="shared" si="49"/>
        <v>5.2161293391477237E-3</v>
      </c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68"/>
      <c r="AQ515" s="168"/>
      <c r="AR515" s="182"/>
      <c r="AS515" s="183"/>
      <c r="AT515" s="183"/>
      <c r="AU515" s="183"/>
      <c r="AW515" s="51"/>
      <c r="AX515" s="51"/>
      <c r="AY515" s="51"/>
      <c r="AZ515" s="51"/>
    </row>
    <row r="516" spans="1:52" s="158" customFormat="1" ht="15" customHeight="1" x14ac:dyDescent="0.3">
      <c r="A516" s="19"/>
      <c r="B516" s="182"/>
      <c r="C516" s="183">
        <f t="shared" si="44"/>
        <v>50.500000000000448</v>
      </c>
      <c r="D516" s="202">
        <f>15+[1]!STEPLOAD(5)</f>
        <v>20</v>
      </c>
      <c r="E516" s="183">
        <f t="shared" si="45"/>
        <v>45.74248499114502</v>
      </c>
      <c r="F516" s="183">
        <f t="shared" si="46"/>
        <v>0.5</v>
      </c>
      <c r="G516" s="183">
        <f>5</f>
        <v>5</v>
      </c>
      <c r="H516" s="183">
        <f>60</f>
        <v>60</v>
      </c>
      <c r="I516" s="183">
        <f t="shared" si="47"/>
        <v>0.9</v>
      </c>
      <c r="J516" s="183">
        <f>1</f>
        <v>1</v>
      </c>
      <c r="K516" s="183">
        <f t="shared" si="48"/>
        <v>4.1870000000000003</v>
      </c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68"/>
      <c r="AD516" s="19"/>
      <c r="AE516" s="184"/>
      <c r="AF516" s="183">
        <f t="shared" si="49"/>
        <v>5.1639680457560289E-3</v>
      </c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68"/>
      <c r="AQ516" s="168"/>
      <c r="AR516" s="182"/>
      <c r="AS516" s="183"/>
      <c r="AT516" s="183"/>
      <c r="AU516" s="183"/>
      <c r="AW516" s="51"/>
      <c r="AX516" s="51"/>
      <c r="AY516" s="51"/>
      <c r="AZ516" s="51"/>
    </row>
    <row r="517" spans="1:52" s="158" customFormat="1" ht="15" customHeight="1" x14ac:dyDescent="0.3">
      <c r="A517" s="19"/>
      <c r="B517" s="182"/>
      <c r="C517" s="183">
        <f t="shared" si="44"/>
        <v>50.600000000000449</v>
      </c>
      <c r="D517" s="202">
        <f>15+[1]!STEPLOAD(5)</f>
        <v>20</v>
      </c>
      <c r="E517" s="183">
        <f t="shared" si="45"/>
        <v>45.743001387949597</v>
      </c>
      <c r="F517" s="183">
        <f t="shared" si="46"/>
        <v>0.5</v>
      </c>
      <c r="G517" s="183">
        <f>5</f>
        <v>5</v>
      </c>
      <c r="H517" s="183">
        <f>60</f>
        <v>60</v>
      </c>
      <c r="I517" s="183">
        <f t="shared" si="47"/>
        <v>0.9</v>
      </c>
      <c r="J517" s="183">
        <f>1</f>
        <v>1</v>
      </c>
      <c r="K517" s="183">
        <f t="shared" si="48"/>
        <v>4.1870000000000003</v>
      </c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68"/>
      <c r="AD517" s="19"/>
      <c r="AE517" s="184"/>
      <c r="AF517" s="183">
        <f t="shared" si="49"/>
        <v>5.1123283652980689E-3</v>
      </c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68"/>
      <c r="AQ517" s="168"/>
      <c r="AR517" s="182"/>
      <c r="AS517" s="183"/>
      <c r="AT517" s="183"/>
      <c r="AU517" s="183"/>
      <c r="AW517" s="51"/>
      <c r="AX517" s="51"/>
      <c r="AY517" s="51"/>
      <c r="AZ517" s="51"/>
    </row>
    <row r="518" spans="1:52" s="158" customFormat="1" ht="15" customHeight="1" x14ac:dyDescent="0.3">
      <c r="A518" s="19"/>
      <c r="B518" s="182"/>
      <c r="C518" s="183">
        <f t="shared" si="44"/>
        <v>50.70000000000045</v>
      </c>
      <c r="D518" s="202">
        <f>15+[1]!STEPLOAD(5)</f>
        <v>20</v>
      </c>
      <c r="E518" s="183">
        <f t="shared" si="45"/>
        <v>45.743512620786127</v>
      </c>
      <c r="F518" s="183">
        <f t="shared" si="46"/>
        <v>0.5</v>
      </c>
      <c r="G518" s="183">
        <f>5</f>
        <v>5</v>
      </c>
      <c r="H518" s="183">
        <f>60</f>
        <v>60</v>
      </c>
      <c r="I518" s="183">
        <f t="shared" si="47"/>
        <v>0.9</v>
      </c>
      <c r="J518" s="183">
        <f>1</f>
        <v>1</v>
      </c>
      <c r="K518" s="183">
        <f t="shared" si="48"/>
        <v>4.1870000000000003</v>
      </c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68"/>
      <c r="AD518" s="19"/>
      <c r="AE518" s="184"/>
      <c r="AF518" s="183">
        <f t="shared" si="49"/>
        <v>5.0612050816449816E-3</v>
      </c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68"/>
      <c r="AQ518" s="168"/>
      <c r="AR518" s="182"/>
      <c r="AS518" s="183"/>
      <c r="AT518" s="183"/>
      <c r="AU518" s="183"/>
      <c r="AW518" s="51"/>
      <c r="AX518" s="51"/>
      <c r="AY518" s="51"/>
      <c r="AZ518" s="51"/>
    </row>
    <row r="519" spans="1:52" s="158" customFormat="1" ht="15" customHeight="1" x14ac:dyDescent="0.3">
      <c r="A519" s="19"/>
      <c r="B519" s="182"/>
      <c r="C519" s="183">
        <f t="shared" si="44"/>
        <v>50.800000000000452</v>
      </c>
      <c r="D519" s="202">
        <f>15+[1]!STEPLOAD(5)</f>
        <v>20</v>
      </c>
      <c r="E519" s="183">
        <f t="shared" si="45"/>
        <v>45.74401874129429</v>
      </c>
      <c r="F519" s="183">
        <f t="shared" si="46"/>
        <v>0.5</v>
      </c>
      <c r="G519" s="183">
        <f>5</f>
        <v>5</v>
      </c>
      <c r="H519" s="183">
        <f>60</f>
        <v>60</v>
      </c>
      <c r="I519" s="183">
        <f t="shared" si="47"/>
        <v>0.9</v>
      </c>
      <c r="J519" s="183">
        <f>1</f>
        <v>1</v>
      </c>
      <c r="K519" s="183">
        <f t="shared" si="48"/>
        <v>4.1870000000000003</v>
      </c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68"/>
      <c r="AD519" s="19"/>
      <c r="AE519" s="184"/>
      <c r="AF519" s="183">
        <f t="shared" si="49"/>
        <v>5.0105930308288471E-3</v>
      </c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68"/>
      <c r="AQ519" s="168"/>
      <c r="AR519" s="182"/>
      <c r="AS519" s="183"/>
      <c r="AT519" s="183"/>
      <c r="AU519" s="183"/>
      <c r="AW519" s="51"/>
      <c r="AX519" s="51"/>
      <c r="AY519" s="51"/>
      <c r="AZ519" s="51"/>
    </row>
    <row r="520" spans="1:52" s="158" customFormat="1" ht="15" customHeight="1" x14ac:dyDescent="0.3">
      <c r="A520" s="19"/>
      <c r="B520" s="182"/>
      <c r="C520" s="183">
        <f t="shared" si="44"/>
        <v>50.900000000000453</v>
      </c>
      <c r="D520" s="202">
        <f>15+[1]!STEPLOAD(5)</f>
        <v>20</v>
      </c>
      <c r="E520" s="183">
        <f t="shared" si="45"/>
        <v>45.744519800597374</v>
      </c>
      <c r="F520" s="183">
        <f t="shared" si="46"/>
        <v>0.5</v>
      </c>
      <c r="G520" s="183">
        <f>5</f>
        <v>5</v>
      </c>
      <c r="H520" s="183">
        <f>60</f>
        <v>60</v>
      </c>
      <c r="I520" s="183">
        <f t="shared" si="47"/>
        <v>0.9</v>
      </c>
      <c r="J520" s="183">
        <f>1</f>
        <v>1</v>
      </c>
      <c r="K520" s="183">
        <f t="shared" si="48"/>
        <v>4.1870000000000003</v>
      </c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68"/>
      <c r="AD520" s="19"/>
      <c r="AE520" s="184"/>
      <c r="AF520" s="183">
        <f t="shared" si="49"/>
        <v>4.9604871005204387E-3</v>
      </c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68"/>
      <c r="AQ520" s="168"/>
      <c r="AR520" s="182"/>
      <c r="AS520" s="183"/>
      <c r="AT520" s="183"/>
      <c r="AU520" s="183"/>
      <c r="AW520" s="51"/>
      <c r="AX520" s="51"/>
      <c r="AY520" s="51"/>
      <c r="AZ520" s="51"/>
    </row>
    <row r="521" spans="1:52" s="158" customFormat="1" ht="15" customHeight="1" x14ac:dyDescent="0.3">
      <c r="A521" s="19"/>
      <c r="B521" s="182"/>
      <c r="C521" s="183">
        <f t="shared" si="44"/>
        <v>51.000000000000455</v>
      </c>
      <c r="D521" s="202">
        <f>15+[1]!STEPLOAD(5)</f>
        <v>20</v>
      </c>
      <c r="E521" s="183">
        <f t="shared" si="45"/>
        <v>45.745015849307428</v>
      </c>
      <c r="F521" s="183">
        <f t="shared" si="46"/>
        <v>0.5</v>
      </c>
      <c r="G521" s="183">
        <f>5</f>
        <v>5</v>
      </c>
      <c r="H521" s="183">
        <f>60</f>
        <v>60</v>
      </c>
      <c r="I521" s="183">
        <f t="shared" si="47"/>
        <v>0.9</v>
      </c>
      <c r="J521" s="183">
        <f>1</f>
        <v>1</v>
      </c>
      <c r="K521" s="183">
        <f t="shared" si="48"/>
        <v>4.1870000000000003</v>
      </c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68"/>
      <c r="AD521" s="19"/>
      <c r="AE521" s="184"/>
      <c r="AF521" s="183">
        <f t="shared" si="49"/>
        <v>4.9108822295149679E-3</v>
      </c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68"/>
      <c r="AQ521" s="168"/>
      <c r="AR521" s="182"/>
      <c r="AS521" s="183"/>
      <c r="AT521" s="183"/>
      <c r="AU521" s="183"/>
      <c r="AW521" s="51"/>
      <c r="AX521" s="51"/>
      <c r="AY521" s="51"/>
      <c r="AZ521" s="51"/>
    </row>
    <row r="522" spans="1:52" s="158" customFormat="1" ht="15" customHeight="1" x14ac:dyDescent="0.3">
      <c r="A522" s="19"/>
      <c r="B522" s="182"/>
      <c r="C522" s="183">
        <f t="shared" si="44"/>
        <v>51.100000000000456</v>
      </c>
      <c r="D522" s="202">
        <f>15+[1]!STEPLOAD(5)</f>
        <v>20</v>
      </c>
      <c r="E522" s="183">
        <f t="shared" si="45"/>
        <v>45.745506937530379</v>
      </c>
      <c r="F522" s="183">
        <f t="shared" si="46"/>
        <v>0.5</v>
      </c>
      <c r="G522" s="183">
        <f>5</f>
        <v>5</v>
      </c>
      <c r="H522" s="183">
        <f>60</f>
        <v>60</v>
      </c>
      <c r="I522" s="183">
        <f t="shared" si="47"/>
        <v>0.9</v>
      </c>
      <c r="J522" s="183">
        <f>1</f>
        <v>1</v>
      </c>
      <c r="K522" s="183">
        <f t="shared" si="48"/>
        <v>4.1870000000000003</v>
      </c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68"/>
      <c r="AD522" s="19"/>
      <c r="AE522" s="184"/>
      <c r="AF522" s="183">
        <f t="shared" si="49"/>
        <v>4.8617734072200491E-3</v>
      </c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68"/>
      <c r="AQ522" s="168"/>
      <c r="AR522" s="182"/>
      <c r="AS522" s="183"/>
      <c r="AT522" s="183"/>
      <c r="AU522" s="183"/>
      <c r="AW522" s="51"/>
      <c r="AX522" s="51"/>
      <c r="AY522" s="51"/>
      <c r="AZ522" s="51"/>
    </row>
    <row r="523" spans="1:52" s="158" customFormat="1" ht="15" customHeight="1" x14ac:dyDescent="0.3">
      <c r="A523" s="19"/>
      <c r="B523" s="182"/>
      <c r="C523" s="183">
        <f t="shared" si="44"/>
        <v>51.200000000000458</v>
      </c>
      <c r="D523" s="202">
        <f>15+[1]!STEPLOAD(5)</f>
        <v>20</v>
      </c>
      <c r="E523" s="183">
        <f t="shared" si="45"/>
        <v>45.745993114871098</v>
      </c>
      <c r="F523" s="183">
        <f t="shared" si="46"/>
        <v>0.5</v>
      </c>
      <c r="G523" s="183">
        <f>5</f>
        <v>5</v>
      </c>
      <c r="H523" s="183">
        <f>60</f>
        <v>60</v>
      </c>
      <c r="I523" s="183">
        <f t="shared" si="47"/>
        <v>0.9</v>
      </c>
      <c r="J523" s="183">
        <f>1</f>
        <v>1</v>
      </c>
      <c r="K523" s="183">
        <f t="shared" si="48"/>
        <v>4.1870000000000003</v>
      </c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68"/>
      <c r="AD523" s="19"/>
      <c r="AE523" s="184"/>
      <c r="AF523" s="183">
        <f t="shared" si="49"/>
        <v>4.8131556731481062E-3</v>
      </c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68"/>
      <c r="AQ523" s="168"/>
      <c r="AR523" s="182"/>
      <c r="AS523" s="183"/>
      <c r="AT523" s="183"/>
      <c r="AU523" s="183"/>
      <c r="AW523" s="51"/>
      <c r="AX523" s="51"/>
      <c r="AY523" s="51"/>
      <c r="AZ523" s="51"/>
    </row>
    <row r="524" spans="1:52" s="158" customFormat="1" ht="15" customHeight="1" x14ac:dyDescent="0.3">
      <c r="A524" s="19"/>
      <c r="B524" s="182"/>
      <c r="C524" s="183">
        <f t="shared" ref="C524:C587" si="50">C523+IntegrationStep</f>
        <v>51.300000000000459</v>
      </c>
      <c r="D524" s="202">
        <f>15+[1]!STEPLOAD(5)</f>
        <v>20</v>
      </c>
      <c r="E524" s="183">
        <f t="shared" si="45"/>
        <v>45.746474430438411</v>
      </c>
      <c r="F524" s="183">
        <f t="shared" si="46"/>
        <v>0.5</v>
      </c>
      <c r="G524" s="183">
        <f>5</f>
        <v>5</v>
      </c>
      <c r="H524" s="183">
        <f>60</f>
        <v>60</v>
      </c>
      <c r="I524" s="183">
        <f t="shared" si="47"/>
        <v>0.9</v>
      </c>
      <c r="J524" s="183">
        <f>1</f>
        <v>1</v>
      </c>
      <c r="K524" s="183">
        <f t="shared" si="48"/>
        <v>4.1870000000000003</v>
      </c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68"/>
      <c r="AD524" s="19"/>
      <c r="AE524" s="184"/>
      <c r="AF524" s="183">
        <f t="shared" si="49"/>
        <v>4.7650241164167717E-3</v>
      </c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68"/>
      <c r="AQ524" s="168"/>
      <c r="AR524" s="182"/>
      <c r="AS524" s="183"/>
      <c r="AT524" s="183"/>
      <c r="AU524" s="183"/>
      <c r="AW524" s="51"/>
      <c r="AX524" s="51"/>
      <c r="AY524" s="51"/>
      <c r="AZ524" s="51"/>
    </row>
    <row r="525" spans="1:52" s="158" customFormat="1" ht="15" customHeight="1" x14ac:dyDescent="0.3">
      <c r="A525" s="19"/>
      <c r="B525" s="182"/>
      <c r="C525" s="183">
        <f t="shared" si="50"/>
        <v>51.40000000000046</v>
      </c>
      <c r="D525" s="202">
        <f>15+[1]!STEPLOAD(5)</f>
        <v>20</v>
      </c>
      <c r="E525" s="183">
        <f t="shared" ref="E525:E588" si="51">E524+(C525-C524)*AF524</f>
        <v>45.746950932850055</v>
      </c>
      <c r="F525" s="183">
        <f t="shared" ref="F525:F588" si="52">0.5</f>
        <v>0.5</v>
      </c>
      <c r="G525" s="183">
        <f>5</f>
        <v>5</v>
      </c>
      <c r="H525" s="183">
        <f>60</f>
        <v>60</v>
      </c>
      <c r="I525" s="183">
        <f t="shared" ref="I525:I588" si="53">0.9</f>
        <v>0.9</v>
      </c>
      <c r="J525" s="183">
        <f>1</f>
        <v>1</v>
      </c>
      <c r="K525" s="183">
        <f t="shared" ref="K525:K588" si="54">4.187</f>
        <v>4.1870000000000003</v>
      </c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68"/>
      <c r="AD525" s="19"/>
      <c r="AE525" s="184"/>
      <c r="AF525" s="183">
        <f t="shared" ref="AF525:AF588" si="55">F525/G525*(D525-E525)+H525*I525/G525/J525/K525</f>
        <v>4.7173738752523953E-3</v>
      </c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68"/>
      <c r="AQ525" s="168"/>
      <c r="AR525" s="182"/>
      <c r="AS525" s="183"/>
      <c r="AT525" s="183"/>
      <c r="AU525" s="183"/>
      <c r="AW525" s="51"/>
      <c r="AX525" s="51"/>
      <c r="AY525" s="51"/>
      <c r="AZ525" s="51"/>
    </row>
    <row r="526" spans="1:52" s="158" customFormat="1" ht="15" customHeight="1" x14ac:dyDescent="0.3">
      <c r="A526" s="19"/>
      <c r="B526" s="182"/>
      <c r="C526" s="183">
        <f t="shared" si="50"/>
        <v>51.500000000000462</v>
      </c>
      <c r="D526" s="202">
        <f>15+[1]!STEPLOAD(5)</f>
        <v>20</v>
      </c>
      <c r="E526" s="183">
        <f t="shared" si="51"/>
        <v>45.747422670237583</v>
      </c>
      <c r="F526" s="183">
        <f t="shared" si="52"/>
        <v>0.5</v>
      </c>
      <c r="G526" s="183">
        <f>5</f>
        <v>5</v>
      </c>
      <c r="H526" s="183">
        <f>60</f>
        <v>60</v>
      </c>
      <c r="I526" s="183">
        <f t="shared" si="53"/>
        <v>0.9</v>
      </c>
      <c r="J526" s="183">
        <f>1</f>
        <v>1</v>
      </c>
      <c r="K526" s="183">
        <f t="shared" si="54"/>
        <v>4.1870000000000003</v>
      </c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68"/>
      <c r="AD526" s="19"/>
      <c r="AE526" s="184"/>
      <c r="AF526" s="183">
        <f t="shared" si="55"/>
        <v>4.6702001364997692E-3</v>
      </c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68"/>
      <c r="AQ526" s="168"/>
      <c r="AR526" s="182"/>
      <c r="AS526" s="183"/>
      <c r="AT526" s="183"/>
      <c r="AU526" s="183"/>
      <c r="AW526" s="51"/>
      <c r="AX526" s="51"/>
      <c r="AY526" s="51"/>
      <c r="AZ526" s="51"/>
    </row>
    <row r="527" spans="1:52" s="158" customFormat="1" ht="15" customHeight="1" x14ac:dyDescent="0.3">
      <c r="A527" s="19"/>
      <c r="B527" s="182"/>
      <c r="C527" s="183">
        <f t="shared" si="50"/>
        <v>51.600000000000463</v>
      </c>
      <c r="D527" s="202">
        <f>15+[1]!STEPLOAD(5)</f>
        <v>20</v>
      </c>
      <c r="E527" s="183">
        <f t="shared" si="51"/>
        <v>45.747889690251235</v>
      </c>
      <c r="F527" s="183">
        <f t="shared" si="52"/>
        <v>0.5</v>
      </c>
      <c r="G527" s="183">
        <f>5</f>
        <v>5</v>
      </c>
      <c r="H527" s="183">
        <f>60</f>
        <v>60</v>
      </c>
      <c r="I527" s="183">
        <f t="shared" si="53"/>
        <v>0.9</v>
      </c>
      <c r="J527" s="183">
        <f>1</f>
        <v>1</v>
      </c>
      <c r="K527" s="183">
        <f t="shared" si="54"/>
        <v>4.1870000000000003</v>
      </c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68"/>
      <c r="AD527" s="19"/>
      <c r="AE527" s="184"/>
      <c r="AF527" s="183">
        <f t="shared" si="55"/>
        <v>4.6234981351345183E-3</v>
      </c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68"/>
      <c r="AQ527" s="168"/>
      <c r="AR527" s="182"/>
      <c r="AS527" s="183"/>
      <c r="AT527" s="183"/>
      <c r="AU527" s="183"/>
      <c r="AW527" s="51"/>
      <c r="AX527" s="51"/>
      <c r="AY527" s="51"/>
      <c r="AZ527" s="51"/>
    </row>
    <row r="528" spans="1:52" s="158" customFormat="1" ht="15" customHeight="1" x14ac:dyDescent="0.3">
      <c r="A528" s="19"/>
      <c r="B528" s="182"/>
      <c r="C528" s="183">
        <f t="shared" si="50"/>
        <v>51.700000000000465</v>
      </c>
      <c r="D528" s="202">
        <f>15+[1]!STEPLOAD(5)</f>
        <v>20</v>
      </c>
      <c r="E528" s="183">
        <f t="shared" si="51"/>
        <v>45.748352040064745</v>
      </c>
      <c r="F528" s="183">
        <f t="shared" si="52"/>
        <v>0.5</v>
      </c>
      <c r="G528" s="183">
        <f>5</f>
        <v>5</v>
      </c>
      <c r="H528" s="183">
        <f>60</f>
        <v>60</v>
      </c>
      <c r="I528" s="183">
        <f t="shared" si="53"/>
        <v>0.9</v>
      </c>
      <c r="J528" s="183">
        <f>1</f>
        <v>1</v>
      </c>
      <c r="K528" s="183">
        <f t="shared" si="54"/>
        <v>4.1870000000000003</v>
      </c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68"/>
      <c r="AD528" s="19"/>
      <c r="AE528" s="184"/>
      <c r="AF528" s="183">
        <f t="shared" si="55"/>
        <v>4.577263153783484E-3</v>
      </c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68"/>
      <c r="AQ528" s="168"/>
      <c r="AR528" s="182"/>
      <c r="AS528" s="183"/>
      <c r="AT528" s="183"/>
      <c r="AU528" s="183"/>
      <c r="AW528" s="51"/>
      <c r="AX528" s="51"/>
      <c r="AY528" s="51"/>
      <c r="AZ528" s="51"/>
    </row>
    <row r="529" spans="1:52" s="158" customFormat="1" ht="15" customHeight="1" x14ac:dyDescent="0.3">
      <c r="A529" s="19"/>
      <c r="B529" s="182"/>
      <c r="C529" s="183">
        <f t="shared" si="50"/>
        <v>51.800000000000466</v>
      </c>
      <c r="D529" s="202">
        <f>15+[1]!STEPLOAD(5)</f>
        <v>20</v>
      </c>
      <c r="E529" s="183">
        <f t="shared" si="51"/>
        <v>45.74880976638012</v>
      </c>
      <c r="F529" s="183">
        <f t="shared" si="52"/>
        <v>0.5</v>
      </c>
      <c r="G529" s="183">
        <f>5</f>
        <v>5</v>
      </c>
      <c r="H529" s="183">
        <f>60</f>
        <v>60</v>
      </c>
      <c r="I529" s="183">
        <f t="shared" si="53"/>
        <v>0.9</v>
      </c>
      <c r="J529" s="183">
        <f>1</f>
        <v>1</v>
      </c>
      <c r="K529" s="183">
        <f t="shared" si="54"/>
        <v>4.1870000000000003</v>
      </c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68"/>
      <c r="AD529" s="19"/>
      <c r="AE529" s="184"/>
      <c r="AF529" s="183">
        <f t="shared" si="55"/>
        <v>4.5314905222459956E-3</v>
      </c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68"/>
      <c r="AQ529" s="168"/>
      <c r="AR529" s="182"/>
      <c r="AS529" s="183"/>
      <c r="AT529" s="183"/>
      <c r="AU529" s="183"/>
      <c r="AW529" s="51"/>
      <c r="AX529" s="51"/>
      <c r="AY529" s="51"/>
      <c r="AZ529" s="51"/>
    </row>
    <row r="530" spans="1:52" s="158" customFormat="1" ht="15" customHeight="1" x14ac:dyDescent="0.3">
      <c r="A530" s="19"/>
      <c r="B530" s="182"/>
      <c r="C530" s="183">
        <f t="shared" si="50"/>
        <v>51.900000000000468</v>
      </c>
      <c r="D530" s="202">
        <f>15+[1]!STEPLOAD(5)</f>
        <v>20</v>
      </c>
      <c r="E530" s="183">
        <f t="shared" si="51"/>
        <v>45.749262915432347</v>
      </c>
      <c r="F530" s="183">
        <f t="shared" si="52"/>
        <v>0.5</v>
      </c>
      <c r="G530" s="183">
        <f>5</f>
        <v>5</v>
      </c>
      <c r="H530" s="183">
        <f>60</f>
        <v>60</v>
      </c>
      <c r="I530" s="183">
        <f t="shared" si="53"/>
        <v>0.9</v>
      </c>
      <c r="J530" s="183">
        <f>1</f>
        <v>1</v>
      </c>
      <c r="K530" s="183">
        <f t="shared" si="54"/>
        <v>4.1870000000000003</v>
      </c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68"/>
      <c r="AD530" s="19"/>
      <c r="AE530" s="184"/>
      <c r="AF530" s="183">
        <f t="shared" si="55"/>
        <v>4.4861756170231359E-3</v>
      </c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68"/>
      <c r="AQ530" s="168"/>
      <c r="AR530" s="182"/>
      <c r="AS530" s="183"/>
      <c r="AT530" s="183"/>
      <c r="AU530" s="183"/>
      <c r="AW530" s="51"/>
      <c r="AX530" s="51"/>
      <c r="AY530" s="51"/>
      <c r="AZ530" s="51"/>
    </row>
    <row r="531" spans="1:52" s="158" customFormat="1" ht="15" customHeight="1" x14ac:dyDescent="0.3">
      <c r="A531" s="19"/>
      <c r="B531" s="182"/>
      <c r="C531" s="183">
        <f t="shared" si="50"/>
        <v>52.000000000000469</v>
      </c>
      <c r="D531" s="202">
        <f>15+[1]!STEPLOAD(5)</f>
        <v>20</v>
      </c>
      <c r="E531" s="183">
        <f t="shared" si="51"/>
        <v>45.749711532994048</v>
      </c>
      <c r="F531" s="183">
        <f t="shared" si="52"/>
        <v>0.5</v>
      </c>
      <c r="G531" s="183">
        <f>5</f>
        <v>5</v>
      </c>
      <c r="H531" s="183">
        <f>60</f>
        <v>60</v>
      </c>
      <c r="I531" s="183">
        <f t="shared" si="53"/>
        <v>0.9</v>
      </c>
      <c r="J531" s="183">
        <f>1</f>
        <v>1</v>
      </c>
      <c r="K531" s="183">
        <f t="shared" si="54"/>
        <v>4.1870000000000003</v>
      </c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68"/>
      <c r="AD531" s="19"/>
      <c r="AE531" s="184"/>
      <c r="AF531" s="183">
        <f t="shared" si="55"/>
        <v>4.4413138608532243E-3</v>
      </c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68"/>
      <c r="AQ531" s="168"/>
      <c r="AR531" s="182"/>
      <c r="AS531" s="183"/>
      <c r="AT531" s="183"/>
      <c r="AU531" s="183"/>
      <c r="AW531" s="51"/>
      <c r="AX531" s="51"/>
      <c r="AY531" s="51"/>
      <c r="AZ531" s="51"/>
    </row>
    <row r="532" spans="1:52" s="158" customFormat="1" ht="15" customHeight="1" x14ac:dyDescent="0.3">
      <c r="A532" s="19"/>
      <c r="B532" s="182"/>
      <c r="C532" s="183">
        <f t="shared" si="50"/>
        <v>52.10000000000047</v>
      </c>
      <c r="D532" s="202">
        <f>15+[1]!STEPLOAD(5)</f>
        <v>20</v>
      </c>
      <c r="E532" s="183">
        <f t="shared" si="51"/>
        <v>45.750155664380131</v>
      </c>
      <c r="F532" s="183">
        <f t="shared" si="52"/>
        <v>0.5</v>
      </c>
      <c r="G532" s="183">
        <f>5</f>
        <v>5</v>
      </c>
      <c r="H532" s="183">
        <f>60</f>
        <v>60</v>
      </c>
      <c r="I532" s="183">
        <f t="shared" si="53"/>
        <v>0.9</v>
      </c>
      <c r="J532" s="183">
        <f>1</f>
        <v>1</v>
      </c>
      <c r="K532" s="183">
        <f t="shared" si="54"/>
        <v>4.1870000000000003</v>
      </c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68"/>
      <c r="AD532" s="19"/>
      <c r="AE532" s="184"/>
      <c r="AF532" s="183">
        <f t="shared" si="55"/>
        <v>4.3969007222446344E-3</v>
      </c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68"/>
      <c r="AQ532" s="168"/>
      <c r="AR532" s="182"/>
      <c r="AS532" s="183"/>
      <c r="AT532" s="183"/>
      <c r="AU532" s="183"/>
      <c r="AW532" s="51"/>
      <c r="AX532" s="51"/>
      <c r="AY532" s="51"/>
      <c r="AZ532" s="51"/>
    </row>
    <row r="533" spans="1:52" s="158" customFormat="1" ht="15" customHeight="1" x14ac:dyDescent="0.3">
      <c r="A533" s="19"/>
      <c r="B533" s="182"/>
      <c r="C533" s="183">
        <f t="shared" si="50"/>
        <v>52.200000000000472</v>
      </c>
      <c r="D533" s="202">
        <f>15+[1]!STEPLOAD(5)</f>
        <v>20</v>
      </c>
      <c r="E533" s="183">
        <f t="shared" si="51"/>
        <v>45.750595354452358</v>
      </c>
      <c r="F533" s="183">
        <f t="shared" si="52"/>
        <v>0.5</v>
      </c>
      <c r="G533" s="183">
        <f>5</f>
        <v>5</v>
      </c>
      <c r="H533" s="183">
        <f>60</f>
        <v>60</v>
      </c>
      <c r="I533" s="183">
        <f t="shared" si="53"/>
        <v>0.9</v>
      </c>
      <c r="J533" s="183">
        <f>1</f>
        <v>1</v>
      </c>
      <c r="K533" s="183">
        <f t="shared" si="54"/>
        <v>4.1870000000000003</v>
      </c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68"/>
      <c r="AD533" s="19"/>
      <c r="AE533" s="184"/>
      <c r="AF533" s="183">
        <f t="shared" si="55"/>
        <v>4.3529317150219349E-3</v>
      </c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68"/>
      <c r="AQ533" s="168"/>
      <c r="AR533" s="182"/>
      <c r="AS533" s="183"/>
      <c r="AT533" s="183"/>
      <c r="AU533" s="183"/>
      <c r="AW533" s="51"/>
      <c r="AX533" s="51"/>
      <c r="AY533" s="51"/>
      <c r="AZ533" s="51"/>
    </row>
    <row r="534" spans="1:52" s="158" customFormat="1" ht="15" customHeight="1" x14ac:dyDescent="0.3">
      <c r="A534" s="19"/>
      <c r="B534" s="182"/>
      <c r="C534" s="183">
        <f t="shared" si="50"/>
        <v>52.300000000000473</v>
      </c>
      <c r="D534" s="202">
        <f>15+[1]!STEPLOAD(5)</f>
        <v>20</v>
      </c>
      <c r="E534" s="183">
        <f t="shared" si="51"/>
        <v>45.751030647623857</v>
      </c>
      <c r="F534" s="183">
        <f t="shared" si="52"/>
        <v>0.5</v>
      </c>
      <c r="G534" s="183">
        <f>5</f>
        <v>5</v>
      </c>
      <c r="H534" s="183">
        <f>60</f>
        <v>60</v>
      </c>
      <c r="I534" s="183">
        <f t="shared" si="53"/>
        <v>0.9</v>
      </c>
      <c r="J534" s="183">
        <f>1</f>
        <v>1</v>
      </c>
      <c r="K534" s="183">
        <f t="shared" si="54"/>
        <v>4.1870000000000003</v>
      </c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68"/>
      <c r="AD534" s="19"/>
      <c r="AE534" s="184"/>
      <c r="AF534" s="183">
        <f t="shared" si="55"/>
        <v>4.3094023978720308E-3</v>
      </c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68"/>
      <c r="AQ534" s="168"/>
      <c r="AR534" s="182"/>
      <c r="AS534" s="183"/>
      <c r="AT534" s="183"/>
      <c r="AU534" s="183"/>
      <c r="AW534" s="51"/>
      <c r="AX534" s="51"/>
      <c r="AY534" s="51"/>
      <c r="AZ534" s="51"/>
    </row>
    <row r="535" spans="1:52" s="158" customFormat="1" ht="15" customHeight="1" x14ac:dyDescent="0.3">
      <c r="A535" s="19"/>
      <c r="B535" s="182"/>
      <c r="C535" s="183">
        <f t="shared" si="50"/>
        <v>52.400000000000475</v>
      </c>
      <c r="D535" s="202">
        <f>15+[1]!STEPLOAD(5)</f>
        <v>20</v>
      </c>
      <c r="E535" s="183">
        <f t="shared" si="51"/>
        <v>45.751461587863645</v>
      </c>
      <c r="F535" s="183">
        <f t="shared" si="52"/>
        <v>0.5</v>
      </c>
      <c r="G535" s="183">
        <f>5</f>
        <v>5</v>
      </c>
      <c r="H535" s="183">
        <f>60</f>
        <v>60</v>
      </c>
      <c r="I535" s="183">
        <f t="shared" si="53"/>
        <v>0.9</v>
      </c>
      <c r="J535" s="183">
        <f>1</f>
        <v>1</v>
      </c>
      <c r="K535" s="183">
        <f t="shared" si="54"/>
        <v>4.1870000000000003</v>
      </c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68"/>
      <c r="AD535" s="19"/>
      <c r="AE535" s="184"/>
      <c r="AF535" s="183">
        <f t="shared" si="55"/>
        <v>4.2663083738934127E-3</v>
      </c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68"/>
      <c r="AQ535" s="168"/>
      <c r="AR535" s="182"/>
      <c r="AS535" s="183"/>
      <c r="AT535" s="183"/>
      <c r="AU535" s="183"/>
      <c r="AW535" s="51"/>
      <c r="AX535" s="51"/>
      <c r="AY535" s="51"/>
      <c r="AZ535" s="51"/>
    </row>
    <row r="536" spans="1:52" s="158" customFormat="1" ht="15" customHeight="1" x14ac:dyDescent="0.3">
      <c r="A536" s="19"/>
      <c r="B536" s="182"/>
      <c r="C536" s="183">
        <f t="shared" si="50"/>
        <v>52.500000000000476</v>
      </c>
      <c r="D536" s="202">
        <f>15+[1]!STEPLOAD(5)</f>
        <v>20</v>
      </c>
      <c r="E536" s="183">
        <f t="shared" si="51"/>
        <v>45.751888218701033</v>
      </c>
      <c r="F536" s="183">
        <f t="shared" si="52"/>
        <v>0.5</v>
      </c>
      <c r="G536" s="183">
        <f>5</f>
        <v>5</v>
      </c>
      <c r="H536" s="183">
        <f>60</f>
        <v>60</v>
      </c>
      <c r="I536" s="183">
        <f t="shared" si="53"/>
        <v>0.9</v>
      </c>
      <c r="J536" s="183">
        <f>1</f>
        <v>1</v>
      </c>
      <c r="K536" s="183">
        <f t="shared" si="54"/>
        <v>4.1870000000000003</v>
      </c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68"/>
      <c r="AD536" s="19"/>
      <c r="AE536" s="184"/>
      <c r="AF536" s="183">
        <f t="shared" si="55"/>
        <v>4.2236452901547317E-3</v>
      </c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68"/>
      <c r="AQ536" s="168"/>
      <c r="AR536" s="182"/>
      <c r="AS536" s="183"/>
      <c r="AT536" s="183"/>
      <c r="AU536" s="183"/>
      <c r="AW536" s="51"/>
      <c r="AX536" s="51"/>
      <c r="AY536" s="51"/>
      <c r="AZ536" s="51"/>
    </row>
    <row r="537" spans="1:52" s="158" customFormat="1" ht="15" customHeight="1" x14ac:dyDescent="0.3">
      <c r="A537" s="19"/>
      <c r="B537" s="182"/>
      <c r="C537" s="183">
        <f t="shared" si="50"/>
        <v>52.600000000000477</v>
      </c>
      <c r="D537" s="202">
        <f>15+[1]!STEPLOAD(5)</f>
        <v>20</v>
      </c>
      <c r="E537" s="183">
        <f t="shared" si="51"/>
        <v>45.752310583230049</v>
      </c>
      <c r="F537" s="183">
        <f t="shared" si="52"/>
        <v>0.5</v>
      </c>
      <c r="G537" s="183">
        <f>5</f>
        <v>5</v>
      </c>
      <c r="H537" s="183">
        <f>60</f>
        <v>60</v>
      </c>
      <c r="I537" s="183">
        <f t="shared" si="53"/>
        <v>0.9</v>
      </c>
      <c r="J537" s="183">
        <f>1</f>
        <v>1</v>
      </c>
      <c r="K537" s="183">
        <f t="shared" si="54"/>
        <v>4.1870000000000003</v>
      </c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68"/>
      <c r="AD537" s="19"/>
      <c r="AE537" s="184"/>
      <c r="AF537" s="183">
        <f t="shared" si="55"/>
        <v>4.1814088372529312E-3</v>
      </c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68"/>
      <c r="AQ537" s="168"/>
      <c r="AR537" s="182"/>
      <c r="AS537" s="183"/>
      <c r="AT537" s="183"/>
      <c r="AU537" s="183"/>
      <c r="AW537" s="51"/>
      <c r="AX537" s="51"/>
      <c r="AY537" s="51"/>
      <c r="AZ537" s="51"/>
    </row>
    <row r="538" spans="1:52" s="158" customFormat="1" ht="15" customHeight="1" x14ac:dyDescent="0.3">
      <c r="A538" s="19"/>
      <c r="B538" s="182"/>
      <c r="C538" s="183">
        <f t="shared" si="50"/>
        <v>52.700000000000479</v>
      </c>
      <c r="D538" s="202">
        <f>15+[1]!STEPLOAD(5)</f>
        <v>20</v>
      </c>
      <c r="E538" s="183">
        <f t="shared" si="51"/>
        <v>45.752728724113773</v>
      </c>
      <c r="F538" s="183">
        <f t="shared" si="52"/>
        <v>0.5</v>
      </c>
      <c r="G538" s="183">
        <f>5</f>
        <v>5</v>
      </c>
      <c r="H538" s="183">
        <f>60</f>
        <v>60</v>
      </c>
      <c r="I538" s="183">
        <f t="shared" si="53"/>
        <v>0.9</v>
      </c>
      <c r="J538" s="183">
        <f>1</f>
        <v>1</v>
      </c>
      <c r="K538" s="183">
        <f t="shared" si="54"/>
        <v>4.1870000000000003</v>
      </c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68"/>
      <c r="AD538" s="19"/>
      <c r="AE538" s="184"/>
      <c r="AF538" s="183">
        <f t="shared" si="55"/>
        <v>4.1395947488807039E-3</v>
      </c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68"/>
      <c r="AQ538" s="168"/>
      <c r="AR538" s="182"/>
      <c r="AS538" s="183"/>
      <c r="AT538" s="183"/>
      <c r="AU538" s="183"/>
      <c r="AW538" s="51"/>
      <c r="AX538" s="51"/>
      <c r="AY538" s="51"/>
      <c r="AZ538" s="51"/>
    </row>
    <row r="539" spans="1:52" s="158" customFormat="1" ht="15" customHeight="1" x14ac:dyDescent="0.3">
      <c r="A539" s="19"/>
      <c r="B539" s="182"/>
      <c r="C539" s="183">
        <f t="shared" si="50"/>
        <v>52.80000000000048</v>
      </c>
      <c r="D539" s="202">
        <f>15+[1]!STEPLOAD(5)</f>
        <v>20</v>
      </c>
      <c r="E539" s="183">
        <f t="shared" si="51"/>
        <v>45.753142683588663</v>
      </c>
      <c r="F539" s="183">
        <f t="shared" si="52"/>
        <v>0.5</v>
      </c>
      <c r="G539" s="183">
        <f>5</f>
        <v>5</v>
      </c>
      <c r="H539" s="183">
        <f>60</f>
        <v>60</v>
      </c>
      <c r="I539" s="183">
        <f t="shared" si="53"/>
        <v>0.9</v>
      </c>
      <c r="J539" s="183">
        <f>1</f>
        <v>1</v>
      </c>
      <c r="K539" s="183">
        <f t="shared" si="54"/>
        <v>4.1870000000000003</v>
      </c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68"/>
      <c r="AD539" s="19"/>
      <c r="AE539" s="184"/>
      <c r="AF539" s="183">
        <f t="shared" si="55"/>
        <v>4.0981988013917281E-3</v>
      </c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68"/>
      <c r="AQ539" s="168"/>
      <c r="AR539" s="182"/>
      <c r="AS539" s="183"/>
      <c r="AT539" s="183"/>
      <c r="AU539" s="183"/>
      <c r="AW539" s="51"/>
      <c r="AX539" s="51"/>
      <c r="AY539" s="51"/>
      <c r="AZ539" s="51"/>
    </row>
    <row r="540" spans="1:52" s="158" customFormat="1" ht="15" customHeight="1" x14ac:dyDescent="0.3">
      <c r="A540" s="19"/>
      <c r="B540" s="182"/>
      <c r="C540" s="183">
        <f t="shared" si="50"/>
        <v>52.900000000000482</v>
      </c>
      <c r="D540" s="202">
        <f>15+[1]!STEPLOAD(5)</f>
        <v>20</v>
      </c>
      <c r="E540" s="183">
        <f t="shared" si="51"/>
        <v>45.753552503468804</v>
      </c>
      <c r="F540" s="183">
        <f t="shared" si="52"/>
        <v>0.5</v>
      </c>
      <c r="G540" s="183">
        <f>5</f>
        <v>5</v>
      </c>
      <c r="H540" s="183">
        <f>60</f>
        <v>60</v>
      </c>
      <c r="I540" s="183">
        <f t="shared" si="53"/>
        <v>0.9</v>
      </c>
      <c r="J540" s="183">
        <f>1</f>
        <v>1</v>
      </c>
      <c r="K540" s="183">
        <f t="shared" si="54"/>
        <v>4.1870000000000003</v>
      </c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68"/>
      <c r="AD540" s="19"/>
      <c r="AE540" s="184"/>
      <c r="AF540" s="183">
        <f t="shared" si="55"/>
        <v>4.0572168133774511E-3</v>
      </c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68"/>
      <c r="AQ540" s="168"/>
      <c r="AR540" s="182"/>
      <c r="AS540" s="183"/>
      <c r="AT540" s="183"/>
      <c r="AU540" s="183"/>
      <c r="AW540" s="51"/>
      <c r="AX540" s="51"/>
      <c r="AY540" s="51"/>
      <c r="AZ540" s="51"/>
    </row>
    <row r="541" spans="1:52" s="158" customFormat="1" ht="15" customHeight="1" x14ac:dyDescent="0.3">
      <c r="A541" s="19"/>
      <c r="B541" s="182"/>
      <c r="C541" s="183">
        <f t="shared" si="50"/>
        <v>53.000000000000483</v>
      </c>
      <c r="D541" s="202">
        <f>15+[1]!STEPLOAD(5)</f>
        <v>20</v>
      </c>
      <c r="E541" s="183">
        <f t="shared" si="51"/>
        <v>45.753958225150143</v>
      </c>
      <c r="F541" s="183">
        <f t="shared" si="52"/>
        <v>0.5</v>
      </c>
      <c r="G541" s="183">
        <f>5</f>
        <v>5</v>
      </c>
      <c r="H541" s="183">
        <f>60</f>
        <v>60</v>
      </c>
      <c r="I541" s="183">
        <f t="shared" si="53"/>
        <v>0.9</v>
      </c>
      <c r="J541" s="183">
        <f>1</f>
        <v>1</v>
      </c>
      <c r="K541" s="183">
        <f t="shared" si="54"/>
        <v>4.1870000000000003</v>
      </c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68"/>
      <c r="AD541" s="19"/>
      <c r="AE541" s="184"/>
      <c r="AF541" s="183">
        <f t="shared" si="55"/>
        <v>4.0166446452434279E-3</v>
      </c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68"/>
      <c r="AQ541" s="168"/>
      <c r="AR541" s="182"/>
      <c r="AS541" s="183"/>
      <c r="AT541" s="183"/>
      <c r="AU541" s="183"/>
      <c r="AW541" s="51"/>
      <c r="AX541" s="51"/>
      <c r="AY541" s="51"/>
      <c r="AZ541" s="51"/>
    </row>
    <row r="542" spans="1:52" s="158" customFormat="1" ht="15" customHeight="1" x14ac:dyDescent="0.3">
      <c r="A542" s="19"/>
      <c r="B542" s="182"/>
      <c r="C542" s="183">
        <f t="shared" si="50"/>
        <v>53.100000000000485</v>
      </c>
      <c r="D542" s="202">
        <f>15+[1]!STEPLOAD(5)</f>
        <v>20</v>
      </c>
      <c r="E542" s="183">
        <f t="shared" si="51"/>
        <v>45.754359889614669</v>
      </c>
      <c r="F542" s="183">
        <f t="shared" si="52"/>
        <v>0.5</v>
      </c>
      <c r="G542" s="183">
        <f>5</f>
        <v>5</v>
      </c>
      <c r="H542" s="183">
        <f>60</f>
        <v>60</v>
      </c>
      <c r="I542" s="183">
        <f t="shared" si="53"/>
        <v>0.9</v>
      </c>
      <c r="J542" s="183">
        <f>1</f>
        <v>1</v>
      </c>
      <c r="K542" s="183">
        <f t="shared" si="54"/>
        <v>4.1870000000000003</v>
      </c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68"/>
      <c r="AD542" s="19"/>
      <c r="AE542" s="184"/>
      <c r="AF542" s="183">
        <f t="shared" si="55"/>
        <v>3.9764781987909892E-3</v>
      </c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68"/>
      <c r="AQ542" s="168"/>
      <c r="AR542" s="182"/>
      <c r="AS542" s="183"/>
      <c r="AT542" s="183"/>
      <c r="AU542" s="183"/>
      <c r="AW542" s="51"/>
      <c r="AX542" s="51"/>
      <c r="AY542" s="51"/>
      <c r="AZ542" s="51"/>
    </row>
    <row r="543" spans="1:52" s="158" customFormat="1" ht="15" customHeight="1" x14ac:dyDescent="0.3">
      <c r="A543" s="19"/>
      <c r="B543" s="182"/>
      <c r="C543" s="183">
        <f t="shared" si="50"/>
        <v>53.200000000000486</v>
      </c>
      <c r="D543" s="202">
        <f>15+[1]!STEPLOAD(5)</f>
        <v>20</v>
      </c>
      <c r="E543" s="183">
        <f t="shared" si="51"/>
        <v>45.75475753743455</v>
      </c>
      <c r="F543" s="183">
        <f t="shared" si="52"/>
        <v>0.5</v>
      </c>
      <c r="G543" s="183">
        <f>5</f>
        <v>5</v>
      </c>
      <c r="H543" s="183">
        <f>60</f>
        <v>60</v>
      </c>
      <c r="I543" s="183">
        <f t="shared" si="53"/>
        <v>0.9</v>
      </c>
      <c r="J543" s="183">
        <f>1</f>
        <v>1</v>
      </c>
      <c r="K543" s="183">
        <f t="shared" si="54"/>
        <v>4.1870000000000003</v>
      </c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68"/>
      <c r="AD543" s="19"/>
      <c r="AE543" s="184"/>
      <c r="AF543" s="183">
        <f t="shared" si="55"/>
        <v>3.9367134168029061E-3</v>
      </c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68"/>
      <c r="AQ543" s="168"/>
      <c r="AR543" s="182"/>
      <c r="AS543" s="183"/>
      <c r="AT543" s="183"/>
      <c r="AU543" s="183"/>
      <c r="AW543" s="51"/>
      <c r="AX543" s="51"/>
      <c r="AY543" s="51"/>
      <c r="AZ543" s="51"/>
    </row>
    <row r="544" spans="1:52" s="158" customFormat="1" ht="15" customHeight="1" x14ac:dyDescent="0.3">
      <c r="A544" s="19"/>
      <c r="B544" s="182"/>
      <c r="C544" s="183">
        <f t="shared" si="50"/>
        <v>53.300000000000487</v>
      </c>
      <c r="D544" s="202">
        <f>15+[1]!STEPLOAD(5)</f>
        <v>20</v>
      </c>
      <c r="E544" s="183">
        <f t="shared" si="51"/>
        <v>45.755151208776233</v>
      </c>
      <c r="F544" s="183">
        <f t="shared" si="52"/>
        <v>0.5</v>
      </c>
      <c r="G544" s="183">
        <f>5</f>
        <v>5</v>
      </c>
      <c r="H544" s="183">
        <f>60</f>
        <v>60</v>
      </c>
      <c r="I544" s="183">
        <f t="shared" si="53"/>
        <v>0.9</v>
      </c>
      <c r="J544" s="183">
        <f>1</f>
        <v>1</v>
      </c>
      <c r="K544" s="183">
        <f t="shared" si="54"/>
        <v>4.1870000000000003</v>
      </c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68"/>
      <c r="AD544" s="19"/>
      <c r="AE544" s="184"/>
      <c r="AF544" s="183">
        <f t="shared" si="55"/>
        <v>3.8973462826343841E-3</v>
      </c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68"/>
      <c r="AQ544" s="168"/>
      <c r="AR544" s="182"/>
      <c r="AS544" s="183"/>
      <c r="AT544" s="183"/>
      <c r="AU544" s="183"/>
      <c r="AW544" s="51"/>
      <c r="AX544" s="51"/>
      <c r="AY544" s="51"/>
      <c r="AZ544" s="51"/>
    </row>
    <row r="545" spans="1:52" s="158" customFormat="1" ht="15" customHeight="1" x14ac:dyDescent="0.3">
      <c r="A545" s="19"/>
      <c r="B545" s="182"/>
      <c r="C545" s="183">
        <f t="shared" si="50"/>
        <v>53.400000000000489</v>
      </c>
      <c r="D545" s="202">
        <f>15+[1]!STEPLOAD(5)</f>
        <v>20</v>
      </c>
      <c r="E545" s="183">
        <f t="shared" si="51"/>
        <v>45.755540943404498</v>
      </c>
      <c r="F545" s="183">
        <f t="shared" si="52"/>
        <v>0.5</v>
      </c>
      <c r="G545" s="183">
        <f>5</f>
        <v>5</v>
      </c>
      <c r="H545" s="183">
        <f>60</f>
        <v>60</v>
      </c>
      <c r="I545" s="183">
        <f t="shared" si="53"/>
        <v>0.9</v>
      </c>
      <c r="J545" s="183">
        <f>1</f>
        <v>1</v>
      </c>
      <c r="K545" s="183">
        <f t="shared" si="54"/>
        <v>4.1870000000000003</v>
      </c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68"/>
      <c r="AD545" s="19"/>
      <c r="AE545" s="184"/>
      <c r="AF545" s="183">
        <f t="shared" si="55"/>
        <v>3.8583728198080536E-3</v>
      </c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68"/>
      <c r="AQ545" s="168"/>
      <c r="AR545" s="182"/>
      <c r="AS545" s="183"/>
      <c r="AT545" s="183"/>
      <c r="AU545" s="183"/>
      <c r="AW545" s="51"/>
      <c r="AX545" s="51"/>
      <c r="AY545" s="51"/>
      <c r="AZ545" s="51"/>
    </row>
    <row r="546" spans="1:52" s="158" customFormat="1" ht="15" customHeight="1" x14ac:dyDescent="0.3">
      <c r="A546" s="19"/>
      <c r="B546" s="182"/>
      <c r="C546" s="183">
        <f t="shared" si="50"/>
        <v>53.50000000000049</v>
      </c>
      <c r="D546" s="202">
        <f>15+[1]!STEPLOAD(5)</f>
        <v>20</v>
      </c>
      <c r="E546" s="183">
        <f t="shared" si="51"/>
        <v>45.75592678068648</v>
      </c>
      <c r="F546" s="183">
        <f t="shared" si="52"/>
        <v>0.5</v>
      </c>
      <c r="G546" s="183">
        <f>5</f>
        <v>5</v>
      </c>
      <c r="H546" s="183">
        <f>60</f>
        <v>60</v>
      </c>
      <c r="I546" s="183">
        <f t="shared" si="53"/>
        <v>0.9</v>
      </c>
      <c r="J546" s="183">
        <f>1</f>
        <v>1</v>
      </c>
      <c r="K546" s="183">
        <f t="shared" si="54"/>
        <v>4.1870000000000003</v>
      </c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68"/>
      <c r="AD546" s="19"/>
      <c r="AE546" s="184"/>
      <c r="AF546" s="183">
        <f t="shared" si="55"/>
        <v>3.8197890916098487E-3</v>
      </c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68"/>
      <c r="AQ546" s="168"/>
      <c r="AR546" s="182"/>
      <c r="AS546" s="183"/>
      <c r="AT546" s="183"/>
      <c r="AU546" s="183"/>
      <c r="AW546" s="51"/>
      <c r="AX546" s="51"/>
      <c r="AY546" s="51"/>
      <c r="AZ546" s="51"/>
    </row>
    <row r="547" spans="1:52" s="158" customFormat="1" ht="15" customHeight="1" x14ac:dyDescent="0.3">
      <c r="A547" s="19"/>
      <c r="B547" s="182"/>
      <c r="C547" s="183">
        <f t="shared" si="50"/>
        <v>53.600000000000492</v>
      </c>
      <c r="D547" s="202">
        <f>15+[1]!STEPLOAD(5)</f>
        <v>20</v>
      </c>
      <c r="E547" s="183">
        <f t="shared" si="51"/>
        <v>45.75630875959564</v>
      </c>
      <c r="F547" s="183">
        <f t="shared" si="52"/>
        <v>0.5</v>
      </c>
      <c r="G547" s="183">
        <f>5</f>
        <v>5</v>
      </c>
      <c r="H547" s="183">
        <f>60</f>
        <v>60</v>
      </c>
      <c r="I547" s="183">
        <f t="shared" si="53"/>
        <v>0.9</v>
      </c>
      <c r="J547" s="183">
        <f>1</f>
        <v>1</v>
      </c>
      <c r="K547" s="183">
        <f t="shared" si="54"/>
        <v>4.1870000000000003</v>
      </c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68"/>
      <c r="AD547" s="19"/>
      <c r="AE547" s="184"/>
      <c r="AF547" s="183">
        <f t="shared" si="55"/>
        <v>3.781591200693768E-3</v>
      </c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68"/>
      <c r="AQ547" s="168"/>
      <c r="AR547" s="182"/>
      <c r="AS547" s="183"/>
      <c r="AT547" s="183"/>
      <c r="AU547" s="183"/>
      <c r="AW547" s="51"/>
      <c r="AX547" s="51"/>
      <c r="AY547" s="51"/>
      <c r="AZ547" s="51"/>
    </row>
    <row r="548" spans="1:52" s="158" customFormat="1" ht="15" customHeight="1" x14ac:dyDescent="0.3">
      <c r="A548" s="19"/>
      <c r="B548" s="182"/>
      <c r="C548" s="183">
        <f t="shared" si="50"/>
        <v>53.700000000000493</v>
      </c>
      <c r="D548" s="202">
        <f>15+[1]!STEPLOAD(5)</f>
        <v>20</v>
      </c>
      <c r="E548" s="183">
        <f t="shared" si="51"/>
        <v>45.756686918715708</v>
      </c>
      <c r="F548" s="183">
        <f t="shared" si="52"/>
        <v>0.5</v>
      </c>
      <c r="G548" s="183">
        <f>5</f>
        <v>5</v>
      </c>
      <c r="H548" s="183">
        <f>60</f>
        <v>60</v>
      </c>
      <c r="I548" s="183">
        <f t="shared" si="53"/>
        <v>0.9</v>
      </c>
      <c r="J548" s="183">
        <f>1</f>
        <v>1</v>
      </c>
      <c r="K548" s="183">
        <f t="shared" si="54"/>
        <v>4.1870000000000003</v>
      </c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68"/>
      <c r="AD548" s="19"/>
      <c r="AE548" s="184"/>
      <c r="AF548" s="183">
        <f t="shared" si="55"/>
        <v>3.743775288687079E-3</v>
      </c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68"/>
      <c r="AQ548" s="168"/>
      <c r="AR548" s="182"/>
      <c r="AS548" s="183"/>
      <c r="AT548" s="183"/>
      <c r="AU548" s="183"/>
      <c r="AW548" s="51"/>
      <c r="AX548" s="51"/>
      <c r="AY548" s="51"/>
      <c r="AZ548" s="51"/>
    </row>
    <row r="549" spans="1:52" s="158" customFormat="1" ht="15" customHeight="1" x14ac:dyDescent="0.3">
      <c r="A549" s="19"/>
      <c r="B549" s="182"/>
      <c r="C549" s="183">
        <f t="shared" si="50"/>
        <v>53.800000000000495</v>
      </c>
      <c r="D549" s="202">
        <f>15+[1]!STEPLOAD(5)</f>
        <v>20</v>
      </c>
      <c r="E549" s="183">
        <f t="shared" si="51"/>
        <v>45.757061296244579</v>
      </c>
      <c r="F549" s="183">
        <f t="shared" si="52"/>
        <v>0.5</v>
      </c>
      <c r="G549" s="183">
        <f>5</f>
        <v>5</v>
      </c>
      <c r="H549" s="183">
        <f>60</f>
        <v>60</v>
      </c>
      <c r="I549" s="183">
        <f t="shared" si="53"/>
        <v>0.9</v>
      </c>
      <c r="J549" s="183">
        <f>1</f>
        <v>1</v>
      </c>
      <c r="K549" s="183">
        <f t="shared" si="54"/>
        <v>4.1870000000000003</v>
      </c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68"/>
      <c r="AD549" s="19"/>
      <c r="AE549" s="184"/>
      <c r="AF549" s="183">
        <f t="shared" si="55"/>
        <v>3.7063375357999639E-3</v>
      </c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68"/>
      <c r="AQ549" s="168"/>
      <c r="AR549" s="182"/>
      <c r="AS549" s="183"/>
      <c r="AT549" s="183"/>
      <c r="AU549" s="183"/>
      <c r="AW549" s="51"/>
      <c r="AX549" s="51"/>
      <c r="AY549" s="51"/>
      <c r="AZ549" s="51"/>
    </row>
    <row r="550" spans="1:52" s="158" customFormat="1" ht="15" customHeight="1" x14ac:dyDescent="0.3">
      <c r="A550" s="19"/>
      <c r="B550" s="182"/>
      <c r="C550" s="183">
        <f t="shared" si="50"/>
        <v>53.900000000000496</v>
      </c>
      <c r="D550" s="202">
        <f>15+[1]!STEPLOAD(5)</f>
        <v>20</v>
      </c>
      <c r="E550" s="183">
        <f t="shared" si="51"/>
        <v>45.757431929998162</v>
      </c>
      <c r="F550" s="183">
        <f t="shared" si="52"/>
        <v>0.5</v>
      </c>
      <c r="G550" s="183">
        <f>5</f>
        <v>5</v>
      </c>
      <c r="H550" s="183">
        <f>60</f>
        <v>60</v>
      </c>
      <c r="I550" s="183">
        <f t="shared" si="53"/>
        <v>0.9</v>
      </c>
      <c r="J550" s="183">
        <f>1</f>
        <v>1</v>
      </c>
      <c r="K550" s="183">
        <f t="shared" si="54"/>
        <v>4.1870000000000003</v>
      </c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68"/>
      <c r="AD550" s="19"/>
      <c r="AE550" s="184"/>
      <c r="AF550" s="183">
        <f t="shared" si="55"/>
        <v>3.6692741604418266E-3</v>
      </c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68"/>
      <c r="AQ550" s="168"/>
      <c r="AR550" s="182"/>
      <c r="AS550" s="183"/>
      <c r="AT550" s="183"/>
      <c r="AU550" s="183"/>
      <c r="AW550" s="51"/>
      <c r="AX550" s="51"/>
      <c r="AY550" s="51"/>
      <c r="AZ550" s="51"/>
    </row>
    <row r="551" spans="1:52" s="158" customFormat="1" ht="15" customHeight="1" x14ac:dyDescent="0.3">
      <c r="A551" s="19"/>
      <c r="B551" s="182"/>
      <c r="C551" s="183">
        <f t="shared" si="50"/>
        <v>54.000000000000497</v>
      </c>
      <c r="D551" s="202">
        <f>15+[1]!STEPLOAD(5)</f>
        <v>20</v>
      </c>
      <c r="E551" s="183">
        <f t="shared" si="51"/>
        <v>45.757798857414208</v>
      </c>
      <c r="F551" s="183">
        <f t="shared" si="52"/>
        <v>0.5</v>
      </c>
      <c r="G551" s="183">
        <f>5</f>
        <v>5</v>
      </c>
      <c r="H551" s="183">
        <f>60</f>
        <v>60</v>
      </c>
      <c r="I551" s="183">
        <f t="shared" si="53"/>
        <v>0.9</v>
      </c>
      <c r="J551" s="183">
        <f>1</f>
        <v>1</v>
      </c>
      <c r="K551" s="183">
        <f t="shared" si="54"/>
        <v>4.1870000000000003</v>
      </c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68"/>
      <c r="AD551" s="19"/>
      <c r="AE551" s="184"/>
      <c r="AF551" s="183">
        <f t="shared" si="55"/>
        <v>3.6325814188371552E-3</v>
      </c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68"/>
      <c r="AQ551" s="168"/>
      <c r="AR551" s="182"/>
      <c r="AS551" s="183"/>
      <c r="AT551" s="183"/>
      <c r="AU551" s="183"/>
      <c r="AW551" s="51"/>
      <c r="AX551" s="51"/>
      <c r="AY551" s="51"/>
      <c r="AZ551" s="51"/>
    </row>
    <row r="552" spans="1:52" s="158" customFormat="1" ht="15" customHeight="1" x14ac:dyDescent="0.3">
      <c r="A552" s="19"/>
      <c r="B552" s="182"/>
      <c r="C552" s="183">
        <f t="shared" si="50"/>
        <v>54.100000000000499</v>
      </c>
      <c r="D552" s="202">
        <f>15+[1]!STEPLOAD(5)</f>
        <v>20</v>
      </c>
      <c r="E552" s="183">
        <f t="shared" si="51"/>
        <v>45.75816211555609</v>
      </c>
      <c r="F552" s="183">
        <f t="shared" si="52"/>
        <v>0.5</v>
      </c>
      <c r="G552" s="183">
        <f>5</f>
        <v>5</v>
      </c>
      <c r="H552" s="183">
        <f>60</f>
        <v>60</v>
      </c>
      <c r="I552" s="183">
        <f t="shared" si="53"/>
        <v>0.9</v>
      </c>
      <c r="J552" s="183">
        <f>1</f>
        <v>1</v>
      </c>
      <c r="K552" s="183">
        <f t="shared" si="54"/>
        <v>4.1870000000000003</v>
      </c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68"/>
      <c r="AD552" s="19"/>
      <c r="AE552" s="184"/>
      <c r="AF552" s="183">
        <f t="shared" si="55"/>
        <v>3.5962556046489347E-3</v>
      </c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68"/>
      <c r="AQ552" s="168"/>
      <c r="AR552" s="182"/>
      <c r="AS552" s="183"/>
      <c r="AT552" s="183"/>
      <c r="AU552" s="183"/>
      <c r="AW552" s="51"/>
      <c r="AX552" s="51"/>
      <c r="AY552" s="51"/>
      <c r="AZ552" s="51"/>
    </row>
    <row r="553" spans="1:52" s="158" customFormat="1" ht="15" customHeight="1" x14ac:dyDescent="0.3">
      <c r="A553" s="19"/>
      <c r="B553" s="182"/>
      <c r="C553" s="183">
        <f t="shared" si="50"/>
        <v>54.2000000000005</v>
      </c>
      <c r="D553" s="202">
        <f>15+[1]!STEPLOAD(5)</f>
        <v>20</v>
      </c>
      <c r="E553" s="183">
        <f t="shared" si="51"/>
        <v>45.758521741116553</v>
      </c>
      <c r="F553" s="183">
        <f t="shared" si="52"/>
        <v>0.5</v>
      </c>
      <c r="G553" s="183">
        <f>5</f>
        <v>5</v>
      </c>
      <c r="H553" s="183">
        <f>60</f>
        <v>60</v>
      </c>
      <c r="I553" s="183">
        <f t="shared" si="53"/>
        <v>0.9</v>
      </c>
      <c r="J553" s="183">
        <f>1</f>
        <v>1</v>
      </c>
      <c r="K553" s="183">
        <f t="shared" si="54"/>
        <v>4.1870000000000003</v>
      </c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68"/>
      <c r="AD553" s="19"/>
      <c r="AE553" s="184"/>
      <c r="AF553" s="183">
        <f t="shared" si="55"/>
        <v>3.5602930486025031E-3</v>
      </c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68"/>
      <c r="AQ553" s="168"/>
      <c r="AR553" s="182"/>
      <c r="AS553" s="183"/>
      <c r="AT553" s="183"/>
      <c r="AU553" s="183"/>
      <c r="AW553" s="51"/>
      <c r="AX553" s="51"/>
      <c r="AY553" s="51"/>
      <c r="AZ553" s="51"/>
    </row>
    <row r="554" spans="1:52" s="158" customFormat="1" ht="15" customHeight="1" x14ac:dyDescent="0.3">
      <c r="A554" s="19"/>
      <c r="B554" s="182"/>
      <c r="C554" s="183">
        <f t="shared" si="50"/>
        <v>54.300000000000502</v>
      </c>
      <c r="D554" s="202">
        <f>15+[1]!STEPLOAD(5)</f>
        <v>20</v>
      </c>
      <c r="E554" s="183">
        <f t="shared" si="51"/>
        <v>45.758877770421414</v>
      </c>
      <c r="F554" s="183">
        <f t="shared" si="52"/>
        <v>0.5</v>
      </c>
      <c r="G554" s="183">
        <f>5</f>
        <v>5</v>
      </c>
      <c r="H554" s="183">
        <f>60</f>
        <v>60</v>
      </c>
      <c r="I554" s="183">
        <f t="shared" si="53"/>
        <v>0.9</v>
      </c>
      <c r="J554" s="183">
        <f>1</f>
        <v>1</v>
      </c>
      <c r="K554" s="183">
        <f t="shared" si="54"/>
        <v>4.1870000000000003</v>
      </c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68"/>
      <c r="AD554" s="19"/>
      <c r="AE554" s="184"/>
      <c r="AF554" s="183">
        <f t="shared" si="55"/>
        <v>3.5246901181165136E-3</v>
      </c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68"/>
      <c r="AQ554" s="168"/>
      <c r="AR554" s="182"/>
      <c r="AS554" s="183"/>
      <c r="AT554" s="183"/>
      <c r="AU554" s="183"/>
      <c r="AW554" s="51"/>
      <c r="AX554" s="51"/>
      <c r="AY554" s="51"/>
      <c r="AZ554" s="51"/>
    </row>
    <row r="555" spans="1:52" s="158" customFormat="1" ht="15" customHeight="1" x14ac:dyDescent="0.3">
      <c r="A555" s="19"/>
      <c r="B555" s="182"/>
      <c r="C555" s="183">
        <f t="shared" si="50"/>
        <v>54.400000000000503</v>
      </c>
      <c r="D555" s="202">
        <f>15+[1]!STEPLOAD(5)</f>
        <v>20</v>
      </c>
      <c r="E555" s="183">
        <f t="shared" si="51"/>
        <v>45.759230239433222</v>
      </c>
      <c r="F555" s="183">
        <f t="shared" si="52"/>
        <v>0.5</v>
      </c>
      <c r="G555" s="183">
        <f>5</f>
        <v>5</v>
      </c>
      <c r="H555" s="183">
        <f>60</f>
        <v>60</v>
      </c>
      <c r="I555" s="183">
        <f t="shared" si="53"/>
        <v>0.9</v>
      </c>
      <c r="J555" s="183">
        <f>1</f>
        <v>1</v>
      </c>
      <c r="K555" s="183">
        <f t="shared" si="54"/>
        <v>4.1870000000000003</v>
      </c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68"/>
      <c r="AD555" s="19"/>
      <c r="AE555" s="184"/>
      <c r="AF555" s="183">
        <f t="shared" si="55"/>
        <v>3.4894432169356726E-3</v>
      </c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68"/>
      <c r="AQ555" s="168"/>
      <c r="AR555" s="182"/>
      <c r="AS555" s="183"/>
      <c r="AT555" s="183"/>
      <c r="AU555" s="183"/>
      <c r="AW555" s="51"/>
      <c r="AX555" s="51"/>
      <c r="AY555" s="51"/>
      <c r="AZ555" s="51"/>
    </row>
    <row r="556" spans="1:52" s="158" customFormat="1" ht="15" customHeight="1" x14ac:dyDescent="0.3">
      <c r="A556" s="19"/>
      <c r="B556" s="182"/>
      <c r="C556" s="183">
        <f t="shared" si="50"/>
        <v>54.500000000000504</v>
      </c>
      <c r="D556" s="202">
        <f>15+[1]!STEPLOAD(5)</f>
        <v>20</v>
      </c>
      <c r="E556" s="183">
        <f t="shared" si="51"/>
        <v>45.759579183754916</v>
      </c>
      <c r="F556" s="183">
        <f t="shared" si="52"/>
        <v>0.5</v>
      </c>
      <c r="G556" s="183">
        <f>5</f>
        <v>5</v>
      </c>
      <c r="H556" s="183">
        <f>60</f>
        <v>60</v>
      </c>
      <c r="I556" s="183">
        <f t="shared" si="53"/>
        <v>0.9</v>
      </c>
      <c r="J556" s="183">
        <f>1</f>
        <v>1</v>
      </c>
      <c r="K556" s="183">
        <f t="shared" si="54"/>
        <v>4.1870000000000003</v>
      </c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68"/>
      <c r="AD556" s="19"/>
      <c r="AE556" s="184"/>
      <c r="AF556" s="183">
        <f t="shared" si="55"/>
        <v>3.4545487847661427E-3</v>
      </c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68"/>
      <c r="AQ556" s="168"/>
      <c r="AR556" s="182"/>
      <c r="AS556" s="183"/>
      <c r="AT556" s="183"/>
      <c r="AU556" s="183"/>
      <c r="AW556" s="51"/>
      <c r="AX556" s="51"/>
      <c r="AY556" s="51"/>
      <c r="AZ556" s="51"/>
    </row>
    <row r="557" spans="1:52" s="158" customFormat="1" ht="15" customHeight="1" x14ac:dyDescent="0.3">
      <c r="A557" s="19"/>
      <c r="B557" s="182"/>
      <c r="C557" s="183">
        <f t="shared" si="50"/>
        <v>54.600000000000506</v>
      </c>
      <c r="D557" s="202">
        <f>15+[1]!STEPLOAD(5)</f>
        <v>20</v>
      </c>
      <c r="E557" s="183">
        <f t="shared" si="51"/>
        <v>45.759924638633393</v>
      </c>
      <c r="F557" s="183">
        <f t="shared" si="52"/>
        <v>0.5</v>
      </c>
      <c r="G557" s="183">
        <f>5</f>
        <v>5</v>
      </c>
      <c r="H557" s="183">
        <f>60</f>
        <v>60</v>
      </c>
      <c r="I557" s="183">
        <f t="shared" si="53"/>
        <v>0.9</v>
      </c>
      <c r="J557" s="183">
        <f>1</f>
        <v>1</v>
      </c>
      <c r="K557" s="183">
        <f t="shared" si="54"/>
        <v>4.1870000000000003</v>
      </c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68"/>
      <c r="AD557" s="19"/>
      <c r="AE557" s="184"/>
      <c r="AF557" s="183">
        <f t="shared" si="55"/>
        <v>3.4200032969184946E-3</v>
      </c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68"/>
      <c r="AQ557" s="168"/>
      <c r="AR557" s="182"/>
      <c r="AS557" s="183"/>
      <c r="AT557" s="183"/>
      <c r="AU557" s="183"/>
      <c r="AW557" s="51"/>
      <c r="AX557" s="51"/>
      <c r="AY557" s="51"/>
      <c r="AZ557" s="51"/>
    </row>
    <row r="558" spans="1:52" s="158" customFormat="1" ht="15" customHeight="1" x14ac:dyDescent="0.3">
      <c r="A558" s="19"/>
      <c r="B558" s="182"/>
      <c r="C558" s="183">
        <f t="shared" si="50"/>
        <v>54.700000000000507</v>
      </c>
      <c r="D558" s="202">
        <f>15+[1]!STEPLOAD(5)</f>
        <v>20</v>
      </c>
      <c r="E558" s="183">
        <f t="shared" si="51"/>
        <v>45.760266638963088</v>
      </c>
      <c r="F558" s="183">
        <f t="shared" si="52"/>
        <v>0.5</v>
      </c>
      <c r="G558" s="183">
        <f>5</f>
        <v>5</v>
      </c>
      <c r="H558" s="183">
        <f>60</f>
        <v>60</v>
      </c>
      <c r="I558" s="183">
        <f t="shared" si="53"/>
        <v>0.9</v>
      </c>
      <c r="J558" s="183">
        <f>1</f>
        <v>1</v>
      </c>
      <c r="K558" s="183">
        <f t="shared" si="54"/>
        <v>4.1870000000000003</v>
      </c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68"/>
      <c r="AD558" s="19"/>
      <c r="AE558" s="184"/>
      <c r="AF558" s="183">
        <f t="shared" si="55"/>
        <v>3.3858032639488833E-3</v>
      </c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68"/>
      <c r="AQ558" s="168"/>
      <c r="AR558" s="182"/>
      <c r="AS558" s="183"/>
      <c r="AT558" s="183"/>
      <c r="AU558" s="183"/>
      <c r="AW558" s="51"/>
      <c r="AX558" s="51"/>
      <c r="AY558" s="51"/>
      <c r="AZ558" s="51"/>
    </row>
    <row r="559" spans="1:52" s="158" customFormat="1" ht="15" customHeight="1" x14ac:dyDescent="0.3">
      <c r="A559" s="19"/>
      <c r="B559" s="182"/>
      <c r="C559" s="183">
        <f t="shared" si="50"/>
        <v>54.800000000000509</v>
      </c>
      <c r="D559" s="202">
        <f>15+[1]!STEPLOAD(5)</f>
        <v>20</v>
      </c>
      <c r="E559" s="183">
        <f t="shared" si="51"/>
        <v>45.760605219289481</v>
      </c>
      <c r="F559" s="183">
        <f t="shared" si="52"/>
        <v>0.5</v>
      </c>
      <c r="G559" s="183">
        <f>5</f>
        <v>5</v>
      </c>
      <c r="H559" s="183">
        <f>60</f>
        <v>60</v>
      </c>
      <c r="I559" s="183">
        <f t="shared" si="53"/>
        <v>0.9</v>
      </c>
      <c r="J559" s="183">
        <f>1</f>
        <v>1</v>
      </c>
      <c r="K559" s="183">
        <f t="shared" si="54"/>
        <v>4.1870000000000003</v>
      </c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68"/>
      <c r="AD559" s="19"/>
      <c r="AE559" s="184"/>
      <c r="AF559" s="183">
        <f t="shared" si="55"/>
        <v>3.351945231309994E-3</v>
      </c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68"/>
      <c r="AQ559" s="168"/>
      <c r="AR559" s="182"/>
      <c r="AS559" s="183"/>
      <c r="AT559" s="183"/>
      <c r="AU559" s="183"/>
      <c r="AW559" s="51"/>
      <c r="AX559" s="51"/>
      <c r="AY559" s="51"/>
      <c r="AZ559" s="51"/>
    </row>
    <row r="560" spans="1:52" s="158" customFormat="1" ht="15" customHeight="1" x14ac:dyDescent="0.3">
      <c r="A560" s="19"/>
      <c r="B560" s="182"/>
      <c r="C560" s="183">
        <f t="shared" si="50"/>
        <v>54.90000000000051</v>
      </c>
      <c r="D560" s="202">
        <f>15+[1]!STEPLOAD(5)</f>
        <v>20</v>
      </c>
      <c r="E560" s="183">
        <f t="shared" si="51"/>
        <v>45.760940413812612</v>
      </c>
      <c r="F560" s="183">
        <f t="shared" si="52"/>
        <v>0.5</v>
      </c>
      <c r="G560" s="183">
        <f>5</f>
        <v>5</v>
      </c>
      <c r="H560" s="183">
        <f>60</f>
        <v>60</v>
      </c>
      <c r="I560" s="183">
        <f t="shared" si="53"/>
        <v>0.9</v>
      </c>
      <c r="J560" s="183">
        <f>1</f>
        <v>1</v>
      </c>
      <c r="K560" s="183">
        <f t="shared" si="54"/>
        <v>4.1870000000000003</v>
      </c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68"/>
      <c r="AD560" s="19"/>
      <c r="AE560" s="184"/>
      <c r="AF560" s="183">
        <f t="shared" si="55"/>
        <v>3.3184257789966587E-3</v>
      </c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68"/>
      <c r="AQ560" s="168"/>
      <c r="AR560" s="182"/>
      <c r="AS560" s="183"/>
      <c r="AT560" s="183"/>
      <c r="AU560" s="183"/>
      <c r="AW560" s="51"/>
      <c r="AX560" s="51"/>
      <c r="AY560" s="51"/>
      <c r="AZ560" s="51"/>
    </row>
    <row r="561" spans="1:52" s="158" customFormat="1" ht="15" customHeight="1" x14ac:dyDescent="0.3">
      <c r="A561" s="19"/>
      <c r="B561" s="182"/>
      <c r="C561" s="183">
        <f t="shared" si="50"/>
        <v>55.000000000000512</v>
      </c>
      <c r="D561" s="202">
        <f>15+[1]!STEPLOAD(5)</f>
        <v>20</v>
      </c>
      <c r="E561" s="183">
        <f t="shared" si="51"/>
        <v>45.761272256390512</v>
      </c>
      <c r="F561" s="183">
        <f t="shared" si="52"/>
        <v>0.5</v>
      </c>
      <c r="G561" s="183">
        <f>5</f>
        <v>5</v>
      </c>
      <c r="H561" s="183">
        <f>60</f>
        <v>60</v>
      </c>
      <c r="I561" s="183">
        <f t="shared" si="53"/>
        <v>0.9</v>
      </c>
      <c r="J561" s="183">
        <f>1</f>
        <v>1</v>
      </c>
      <c r="K561" s="183">
        <f t="shared" si="54"/>
        <v>4.1870000000000003</v>
      </c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68"/>
      <c r="AD561" s="19"/>
      <c r="AE561" s="184"/>
      <c r="AF561" s="183">
        <f t="shared" si="55"/>
        <v>3.2852415212065722E-3</v>
      </c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68"/>
      <c r="AQ561" s="168"/>
      <c r="AR561" s="182"/>
      <c r="AS561" s="183"/>
      <c r="AT561" s="183"/>
      <c r="AU561" s="183"/>
      <c r="AW561" s="51"/>
      <c r="AX561" s="51"/>
      <c r="AY561" s="51"/>
      <c r="AZ561" s="51"/>
    </row>
    <row r="562" spans="1:52" s="158" customFormat="1" ht="15" customHeight="1" x14ac:dyDescent="0.3">
      <c r="A562" s="19"/>
      <c r="B562" s="182"/>
      <c r="C562" s="183">
        <f t="shared" si="50"/>
        <v>55.100000000000513</v>
      </c>
      <c r="D562" s="202">
        <f>15+[1]!STEPLOAD(5)</f>
        <v>20</v>
      </c>
      <c r="E562" s="183">
        <f t="shared" si="51"/>
        <v>45.761600780542636</v>
      </c>
      <c r="F562" s="183">
        <f t="shared" si="52"/>
        <v>0.5</v>
      </c>
      <c r="G562" s="183">
        <f>5</f>
        <v>5</v>
      </c>
      <c r="H562" s="183">
        <f>60</f>
        <v>60</v>
      </c>
      <c r="I562" s="183">
        <f t="shared" si="53"/>
        <v>0.9</v>
      </c>
      <c r="J562" s="183">
        <f>1</f>
        <v>1</v>
      </c>
      <c r="K562" s="183">
        <f t="shared" si="54"/>
        <v>4.1870000000000003</v>
      </c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68"/>
      <c r="AD562" s="19"/>
      <c r="AE562" s="184"/>
      <c r="AF562" s="183">
        <f t="shared" si="55"/>
        <v>3.2523891059943466E-3</v>
      </c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68"/>
      <c r="AQ562" s="168"/>
      <c r="AR562" s="182"/>
      <c r="AS562" s="183"/>
      <c r="AT562" s="183"/>
      <c r="AU562" s="183"/>
      <c r="AW562" s="51"/>
      <c r="AX562" s="51"/>
      <c r="AY562" s="51"/>
      <c r="AZ562" s="51"/>
    </row>
    <row r="563" spans="1:52" s="158" customFormat="1" ht="15" customHeight="1" x14ac:dyDescent="0.3">
      <c r="A563" s="19"/>
      <c r="B563" s="182"/>
      <c r="C563" s="183">
        <f t="shared" si="50"/>
        <v>55.200000000000514</v>
      </c>
      <c r="D563" s="202">
        <f>15+[1]!STEPLOAD(5)</f>
        <v>20</v>
      </c>
      <c r="E563" s="183">
        <f t="shared" si="51"/>
        <v>45.761926019453234</v>
      </c>
      <c r="F563" s="183">
        <f t="shared" si="52"/>
        <v>0.5</v>
      </c>
      <c r="G563" s="183">
        <f>5</f>
        <v>5</v>
      </c>
      <c r="H563" s="183">
        <f>60</f>
        <v>60</v>
      </c>
      <c r="I563" s="183">
        <f t="shared" si="53"/>
        <v>0.9</v>
      </c>
      <c r="J563" s="183">
        <f>1</f>
        <v>1</v>
      </c>
      <c r="K563" s="183">
        <f t="shared" si="54"/>
        <v>4.1870000000000003</v>
      </c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68"/>
      <c r="AD563" s="19"/>
      <c r="AE563" s="184"/>
      <c r="AF563" s="183">
        <f t="shared" si="55"/>
        <v>3.2198652149344476E-3</v>
      </c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68"/>
      <c r="AQ563" s="168"/>
      <c r="AR563" s="182"/>
      <c r="AS563" s="183"/>
      <c r="AT563" s="183"/>
      <c r="AU563" s="183"/>
      <c r="AW563" s="51"/>
      <c r="AX563" s="51"/>
      <c r="AY563" s="51"/>
      <c r="AZ563" s="51"/>
    </row>
    <row r="564" spans="1:52" s="158" customFormat="1" ht="15" customHeight="1" x14ac:dyDescent="0.3">
      <c r="A564" s="19"/>
      <c r="B564" s="182"/>
      <c r="C564" s="183">
        <f t="shared" si="50"/>
        <v>55.300000000000516</v>
      </c>
      <c r="D564" s="202">
        <f>15+[1]!STEPLOAD(5)</f>
        <v>20</v>
      </c>
      <c r="E564" s="183">
        <f t="shared" si="51"/>
        <v>45.762248005974726</v>
      </c>
      <c r="F564" s="183">
        <f t="shared" si="52"/>
        <v>0.5</v>
      </c>
      <c r="G564" s="183">
        <f>5</f>
        <v>5</v>
      </c>
      <c r="H564" s="183">
        <f>60</f>
        <v>60</v>
      </c>
      <c r="I564" s="183">
        <f t="shared" si="53"/>
        <v>0.9</v>
      </c>
      <c r="J564" s="183">
        <f>1</f>
        <v>1</v>
      </c>
      <c r="K564" s="183">
        <f t="shared" si="54"/>
        <v>4.1870000000000003</v>
      </c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68"/>
      <c r="AD564" s="19"/>
      <c r="AE564" s="184"/>
      <c r="AF564" s="183">
        <f t="shared" si="55"/>
        <v>3.1876665627854628E-3</v>
      </c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68"/>
      <c r="AQ564" s="168"/>
      <c r="AR564" s="182"/>
      <c r="AS564" s="183"/>
      <c r="AT564" s="183"/>
      <c r="AU564" s="183"/>
      <c r="AW564" s="51"/>
      <c r="AX564" s="51"/>
      <c r="AY564" s="51"/>
      <c r="AZ564" s="51"/>
    </row>
    <row r="565" spans="1:52" s="158" customFormat="1" ht="15" customHeight="1" x14ac:dyDescent="0.3">
      <c r="A565" s="19"/>
      <c r="B565" s="182"/>
      <c r="C565" s="183">
        <f t="shared" si="50"/>
        <v>55.400000000000517</v>
      </c>
      <c r="D565" s="202">
        <f>15+[1]!STEPLOAD(5)</f>
        <v>20</v>
      </c>
      <c r="E565" s="183">
        <f t="shared" si="51"/>
        <v>45.762566772631004</v>
      </c>
      <c r="F565" s="183">
        <f t="shared" si="52"/>
        <v>0.5</v>
      </c>
      <c r="G565" s="183">
        <f>5</f>
        <v>5</v>
      </c>
      <c r="H565" s="183">
        <f>60</f>
        <v>60</v>
      </c>
      <c r="I565" s="183">
        <f t="shared" si="53"/>
        <v>0.9</v>
      </c>
      <c r="J565" s="183">
        <f>1</f>
        <v>1</v>
      </c>
      <c r="K565" s="183">
        <f t="shared" si="54"/>
        <v>4.1870000000000003</v>
      </c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68"/>
      <c r="AD565" s="19"/>
      <c r="AE565" s="184"/>
      <c r="AF565" s="183">
        <f t="shared" si="55"/>
        <v>3.1557898971574794E-3</v>
      </c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68"/>
      <c r="AQ565" s="168"/>
      <c r="AR565" s="182"/>
      <c r="AS565" s="183"/>
      <c r="AT565" s="183"/>
      <c r="AU565" s="183"/>
      <c r="AW565" s="51"/>
      <c r="AX565" s="51"/>
      <c r="AY565" s="51"/>
      <c r="AZ565" s="51"/>
    </row>
    <row r="566" spans="1:52" s="158" customFormat="1" ht="15" customHeight="1" x14ac:dyDescent="0.3">
      <c r="A566" s="19"/>
      <c r="B566" s="182"/>
      <c r="C566" s="183">
        <f t="shared" si="50"/>
        <v>55.500000000000519</v>
      </c>
      <c r="D566" s="202">
        <f>15+[1]!STEPLOAD(5)</f>
        <v>20</v>
      </c>
      <c r="E566" s="183">
        <f t="shared" si="51"/>
        <v>45.762882351620718</v>
      </c>
      <c r="F566" s="183">
        <f t="shared" si="52"/>
        <v>0.5</v>
      </c>
      <c r="G566" s="183">
        <f>5</f>
        <v>5</v>
      </c>
      <c r="H566" s="183">
        <f>60</f>
        <v>60</v>
      </c>
      <c r="I566" s="183">
        <f t="shared" si="53"/>
        <v>0.9</v>
      </c>
      <c r="J566" s="183">
        <f>1</f>
        <v>1</v>
      </c>
      <c r="K566" s="183">
        <f t="shared" si="54"/>
        <v>4.1870000000000003</v>
      </c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68"/>
      <c r="AD566" s="19"/>
      <c r="AE566" s="184"/>
      <c r="AF566" s="183">
        <f t="shared" si="55"/>
        <v>3.1242319981861222E-3</v>
      </c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68"/>
      <c r="AQ566" s="168"/>
      <c r="AR566" s="182"/>
      <c r="AS566" s="183"/>
      <c r="AT566" s="183"/>
      <c r="AU566" s="183"/>
      <c r="AW566" s="51"/>
      <c r="AX566" s="51"/>
      <c r="AY566" s="51"/>
      <c r="AZ566" s="51"/>
    </row>
    <row r="567" spans="1:52" s="158" customFormat="1" ht="15" customHeight="1" x14ac:dyDescent="0.3">
      <c r="A567" s="19"/>
      <c r="B567" s="182"/>
      <c r="C567" s="183">
        <f t="shared" si="50"/>
        <v>55.60000000000052</v>
      </c>
      <c r="D567" s="202">
        <f>15+[1]!STEPLOAD(5)</f>
        <v>20</v>
      </c>
      <c r="E567" s="183">
        <f t="shared" si="51"/>
        <v>45.763194774820533</v>
      </c>
      <c r="F567" s="183">
        <f t="shared" si="52"/>
        <v>0.5</v>
      </c>
      <c r="G567" s="183">
        <f>5</f>
        <v>5</v>
      </c>
      <c r="H567" s="183">
        <f>60</f>
        <v>60</v>
      </c>
      <c r="I567" s="183">
        <f t="shared" si="53"/>
        <v>0.9</v>
      </c>
      <c r="J567" s="183">
        <f>1</f>
        <v>1</v>
      </c>
      <c r="K567" s="183">
        <f t="shared" si="54"/>
        <v>4.1870000000000003</v>
      </c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68"/>
      <c r="AD567" s="19"/>
      <c r="AE567" s="184"/>
      <c r="AF567" s="183">
        <f t="shared" si="55"/>
        <v>3.092989678204372E-3</v>
      </c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68"/>
      <c r="AQ567" s="168"/>
      <c r="AR567" s="182"/>
      <c r="AS567" s="183"/>
      <c r="AT567" s="183"/>
      <c r="AU567" s="183"/>
      <c r="AW567" s="51"/>
      <c r="AX567" s="51"/>
      <c r="AY567" s="51"/>
      <c r="AZ567" s="51"/>
    </row>
    <row r="568" spans="1:52" s="158" customFormat="1" ht="15" customHeight="1" x14ac:dyDescent="0.3">
      <c r="A568" s="19"/>
      <c r="B568" s="182"/>
      <c r="C568" s="183">
        <f t="shared" si="50"/>
        <v>55.700000000000522</v>
      </c>
      <c r="D568" s="202">
        <f>15+[1]!STEPLOAD(5)</f>
        <v>20</v>
      </c>
      <c r="E568" s="183">
        <f t="shared" si="51"/>
        <v>45.763504073788354</v>
      </c>
      <c r="F568" s="183">
        <f t="shared" si="52"/>
        <v>0.5</v>
      </c>
      <c r="G568" s="183">
        <f>5</f>
        <v>5</v>
      </c>
      <c r="H568" s="183">
        <f>60</f>
        <v>60</v>
      </c>
      <c r="I568" s="183">
        <f t="shared" si="53"/>
        <v>0.9</v>
      </c>
      <c r="J568" s="183">
        <f>1</f>
        <v>1</v>
      </c>
      <c r="K568" s="183">
        <f t="shared" si="54"/>
        <v>4.1870000000000003</v>
      </c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68"/>
      <c r="AD568" s="19"/>
      <c r="AE568" s="184"/>
      <c r="AF568" s="183">
        <f t="shared" si="55"/>
        <v>3.0620597814223771E-3</v>
      </c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68"/>
      <c r="AQ568" s="168"/>
      <c r="AR568" s="182"/>
      <c r="AS568" s="183"/>
      <c r="AT568" s="183"/>
      <c r="AU568" s="183"/>
      <c r="AW568" s="51"/>
      <c r="AX568" s="51"/>
      <c r="AY568" s="51"/>
      <c r="AZ568" s="51"/>
    </row>
    <row r="569" spans="1:52" s="158" customFormat="1" ht="15" customHeight="1" x14ac:dyDescent="0.3">
      <c r="A569" s="19"/>
      <c r="B569" s="182"/>
      <c r="C569" s="183">
        <f t="shared" si="50"/>
        <v>55.800000000000523</v>
      </c>
      <c r="D569" s="202">
        <f>15+[1]!STEPLOAD(5)</f>
        <v>20</v>
      </c>
      <c r="E569" s="183">
        <f t="shared" si="51"/>
        <v>45.763810279766496</v>
      </c>
      <c r="F569" s="183">
        <f t="shared" si="52"/>
        <v>0.5</v>
      </c>
      <c r="G569" s="183">
        <f>5</f>
        <v>5</v>
      </c>
      <c r="H569" s="183">
        <f>60</f>
        <v>60</v>
      </c>
      <c r="I569" s="183">
        <f t="shared" si="53"/>
        <v>0.9</v>
      </c>
      <c r="J569" s="183">
        <f>1</f>
        <v>1</v>
      </c>
      <c r="K569" s="183">
        <f t="shared" si="54"/>
        <v>4.1870000000000003</v>
      </c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68"/>
      <c r="AD569" s="19"/>
      <c r="AE569" s="184"/>
      <c r="AF569" s="183">
        <f t="shared" si="55"/>
        <v>3.0314391836081533E-3</v>
      </c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68"/>
      <c r="AQ569" s="168"/>
      <c r="AR569" s="182"/>
      <c r="AS569" s="183"/>
      <c r="AT569" s="183"/>
      <c r="AU569" s="183"/>
      <c r="AW569" s="51"/>
      <c r="AX569" s="51"/>
      <c r="AY569" s="51"/>
      <c r="AZ569" s="51"/>
    </row>
    <row r="570" spans="1:52" s="158" customFormat="1" ht="15" customHeight="1" x14ac:dyDescent="0.3">
      <c r="A570" s="19"/>
      <c r="B570" s="182"/>
      <c r="C570" s="183">
        <f t="shared" si="50"/>
        <v>55.900000000000524</v>
      </c>
      <c r="D570" s="202">
        <f>15+[1]!STEPLOAD(5)</f>
        <v>20</v>
      </c>
      <c r="E570" s="183">
        <f t="shared" si="51"/>
        <v>45.764113423684854</v>
      </c>
      <c r="F570" s="183">
        <f t="shared" si="52"/>
        <v>0.5</v>
      </c>
      <c r="G570" s="183">
        <f>5</f>
        <v>5</v>
      </c>
      <c r="H570" s="183">
        <f>60</f>
        <v>60</v>
      </c>
      <c r="I570" s="183">
        <f t="shared" si="53"/>
        <v>0.9</v>
      </c>
      <c r="J570" s="183">
        <f>1</f>
        <v>1</v>
      </c>
      <c r="K570" s="183">
        <f t="shared" si="54"/>
        <v>4.1870000000000003</v>
      </c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68"/>
      <c r="AD570" s="19"/>
      <c r="AE570" s="184"/>
      <c r="AF570" s="183">
        <f t="shared" si="55"/>
        <v>3.0011247917722805E-3</v>
      </c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68"/>
      <c r="AQ570" s="168"/>
      <c r="AR570" s="182"/>
      <c r="AS570" s="183"/>
      <c r="AT570" s="183"/>
      <c r="AU570" s="183"/>
      <c r="AW570" s="51"/>
      <c r="AX570" s="51"/>
      <c r="AY570" s="51"/>
      <c r="AZ570" s="51"/>
    </row>
    <row r="571" spans="1:52" s="158" customFormat="1" ht="15" customHeight="1" x14ac:dyDescent="0.3">
      <c r="A571" s="19"/>
      <c r="B571" s="182"/>
      <c r="C571" s="183">
        <f t="shared" si="50"/>
        <v>56.000000000000526</v>
      </c>
      <c r="D571" s="202">
        <f>15+[1]!STEPLOAD(5)</f>
        <v>20</v>
      </c>
      <c r="E571" s="183">
        <f t="shared" si="51"/>
        <v>45.764413536164028</v>
      </c>
      <c r="F571" s="183">
        <f t="shared" si="52"/>
        <v>0.5</v>
      </c>
      <c r="G571" s="183">
        <f>5</f>
        <v>5</v>
      </c>
      <c r="H571" s="183">
        <f>60</f>
        <v>60</v>
      </c>
      <c r="I571" s="183">
        <f t="shared" si="53"/>
        <v>0.9</v>
      </c>
      <c r="J571" s="183">
        <f>1</f>
        <v>1</v>
      </c>
      <c r="K571" s="183">
        <f t="shared" si="54"/>
        <v>4.1870000000000003</v>
      </c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68"/>
      <c r="AD571" s="19"/>
      <c r="AE571" s="184"/>
      <c r="AF571" s="183">
        <f t="shared" si="55"/>
        <v>2.9711135438552638E-3</v>
      </c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68"/>
      <c r="AQ571" s="168"/>
      <c r="AR571" s="182"/>
      <c r="AS571" s="183"/>
      <c r="AT571" s="183"/>
      <c r="AU571" s="183"/>
      <c r="AW571" s="51"/>
      <c r="AX571" s="51"/>
      <c r="AY571" s="51"/>
      <c r="AZ571" s="51"/>
    </row>
    <row r="572" spans="1:52" s="158" customFormat="1" ht="15" customHeight="1" x14ac:dyDescent="0.3">
      <c r="A572" s="19"/>
      <c r="B572" s="182"/>
      <c r="C572" s="183">
        <f t="shared" si="50"/>
        <v>56.100000000000527</v>
      </c>
      <c r="D572" s="202">
        <f>15+[1]!STEPLOAD(5)</f>
        <v>20</v>
      </c>
      <c r="E572" s="183">
        <f t="shared" si="51"/>
        <v>45.764710647518413</v>
      </c>
      <c r="F572" s="183">
        <f t="shared" si="52"/>
        <v>0.5</v>
      </c>
      <c r="G572" s="183">
        <f>5</f>
        <v>5</v>
      </c>
      <c r="H572" s="183">
        <f>60</f>
        <v>60</v>
      </c>
      <c r="I572" s="183">
        <f t="shared" si="53"/>
        <v>0.9</v>
      </c>
      <c r="J572" s="183">
        <f>1</f>
        <v>1</v>
      </c>
      <c r="K572" s="183">
        <f t="shared" si="54"/>
        <v>4.1870000000000003</v>
      </c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68"/>
      <c r="AD572" s="19"/>
      <c r="AE572" s="184"/>
      <c r="AF572" s="183">
        <f t="shared" si="55"/>
        <v>2.9414024084166712E-3</v>
      </c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68"/>
      <c r="AQ572" s="168"/>
      <c r="AR572" s="182"/>
      <c r="AS572" s="183"/>
      <c r="AT572" s="183"/>
      <c r="AU572" s="183"/>
      <c r="AW572" s="51"/>
      <c r="AX572" s="51"/>
      <c r="AY572" s="51"/>
      <c r="AZ572" s="51"/>
    </row>
    <row r="573" spans="1:52" s="158" customFormat="1" ht="15" customHeight="1" x14ac:dyDescent="0.3">
      <c r="A573" s="19"/>
      <c r="B573" s="182"/>
      <c r="C573" s="183">
        <f t="shared" si="50"/>
        <v>56.200000000000529</v>
      </c>
      <c r="D573" s="202">
        <f>15+[1]!STEPLOAD(5)</f>
        <v>20</v>
      </c>
      <c r="E573" s="183">
        <f t="shared" si="51"/>
        <v>45.765004787759253</v>
      </c>
      <c r="F573" s="183">
        <f t="shared" si="52"/>
        <v>0.5</v>
      </c>
      <c r="G573" s="183">
        <f>5</f>
        <v>5</v>
      </c>
      <c r="H573" s="183">
        <f>60</f>
        <v>60</v>
      </c>
      <c r="I573" s="183">
        <f t="shared" si="53"/>
        <v>0.9</v>
      </c>
      <c r="J573" s="183">
        <f>1</f>
        <v>1</v>
      </c>
      <c r="K573" s="183">
        <f t="shared" si="54"/>
        <v>4.1870000000000003</v>
      </c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68"/>
      <c r="AD573" s="19"/>
      <c r="AE573" s="184"/>
      <c r="AF573" s="183">
        <f t="shared" si="55"/>
        <v>2.9119883843327088E-3</v>
      </c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68"/>
      <c r="AQ573" s="168"/>
      <c r="AR573" s="182"/>
      <c r="AS573" s="183"/>
      <c r="AT573" s="183"/>
      <c r="AU573" s="183"/>
      <c r="AW573" s="51"/>
      <c r="AX573" s="51"/>
      <c r="AY573" s="51"/>
      <c r="AZ573" s="51"/>
    </row>
    <row r="574" spans="1:52" s="158" customFormat="1" ht="15" customHeight="1" x14ac:dyDescent="0.3">
      <c r="A574" s="19"/>
      <c r="B574" s="182"/>
      <c r="C574" s="183">
        <f t="shared" si="50"/>
        <v>56.30000000000053</v>
      </c>
      <c r="D574" s="202">
        <f>15+[1]!STEPLOAD(5)</f>
        <v>20</v>
      </c>
      <c r="E574" s="183">
        <f t="shared" si="51"/>
        <v>45.765295986597685</v>
      </c>
      <c r="F574" s="183">
        <f t="shared" si="52"/>
        <v>0.5</v>
      </c>
      <c r="G574" s="183">
        <f>5</f>
        <v>5</v>
      </c>
      <c r="H574" s="183">
        <f>60</f>
        <v>60</v>
      </c>
      <c r="I574" s="183">
        <f t="shared" si="53"/>
        <v>0.9</v>
      </c>
      <c r="J574" s="183">
        <f>1</f>
        <v>1</v>
      </c>
      <c r="K574" s="183">
        <f t="shared" si="54"/>
        <v>4.1870000000000003</v>
      </c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68"/>
      <c r="AD574" s="19"/>
      <c r="AE574" s="184"/>
      <c r="AF574" s="183">
        <f t="shared" si="55"/>
        <v>2.8828685004893551E-3</v>
      </c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68"/>
      <c r="AQ574" s="168"/>
      <c r="AR574" s="182"/>
      <c r="AS574" s="183"/>
      <c r="AT574" s="183"/>
      <c r="AU574" s="183"/>
      <c r="AW574" s="51"/>
      <c r="AX574" s="51"/>
      <c r="AY574" s="51"/>
      <c r="AZ574" s="51"/>
    </row>
    <row r="575" spans="1:52" s="158" customFormat="1" ht="15" customHeight="1" x14ac:dyDescent="0.3">
      <c r="A575" s="19"/>
      <c r="B575" s="182"/>
      <c r="C575" s="183">
        <f t="shared" si="50"/>
        <v>56.400000000000531</v>
      </c>
      <c r="D575" s="202">
        <f>15+[1]!STEPLOAD(5)</f>
        <v>20</v>
      </c>
      <c r="E575" s="183">
        <f t="shared" si="51"/>
        <v>45.765584273447736</v>
      </c>
      <c r="F575" s="183">
        <f t="shared" si="52"/>
        <v>0.5</v>
      </c>
      <c r="G575" s="183">
        <f>5</f>
        <v>5</v>
      </c>
      <c r="H575" s="183">
        <f>60</f>
        <v>60</v>
      </c>
      <c r="I575" s="183">
        <f t="shared" si="53"/>
        <v>0.9</v>
      </c>
      <c r="J575" s="183">
        <f>1</f>
        <v>1</v>
      </c>
      <c r="K575" s="183">
        <f t="shared" si="54"/>
        <v>4.1870000000000003</v>
      </c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68"/>
      <c r="AD575" s="19"/>
      <c r="AE575" s="184"/>
      <c r="AF575" s="183">
        <f t="shared" si="55"/>
        <v>2.8540398154843771E-3</v>
      </c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68"/>
      <c r="AQ575" s="168"/>
      <c r="AR575" s="182"/>
      <c r="AS575" s="183"/>
      <c r="AT575" s="183"/>
      <c r="AU575" s="183"/>
      <c r="AW575" s="51"/>
      <c r="AX575" s="51"/>
      <c r="AY575" s="51"/>
      <c r="AZ575" s="51"/>
    </row>
    <row r="576" spans="1:52" s="158" customFormat="1" ht="15" customHeight="1" x14ac:dyDescent="0.3">
      <c r="A576" s="19"/>
      <c r="B576" s="182"/>
      <c r="C576" s="183">
        <f t="shared" si="50"/>
        <v>56.500000000000533</v>
      </c>
      <c r="D576" s="202">
        <f>15+[1]!STEPLOAD(5)</f>
        <v>20</v>
      </c>
      <c r="E576" s="183">
        <f t="shared" si="51"/>
        <v>45.765869677429286</v>
      </c>
      <c r="F576" s="183">
        <f t="shared" si="52"/>
        <v>0.5</v>
      </c>
      <c r="G576" s="183">
        <f>5</f>
        <v>5</v>
      </c>
      <c r="H576" s="183">
        <f>60</f>
        <v>60</v>
      </c>
      <c r="I576" s="183">
        <f t="shared" si="53"/>
        <v>0.9</v>
      </c>
      <c r="J576" s="183">
        <f>1</f>
        <v>1</v>
      </c>
      <c r="K576" s="183">
        <f t="shared" si="54"/>
        <v>4.1870000000000003</v>
      </c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68"/>
      <c r="AD576" s="19"/>
      <c r="AE576" s="184"/>
      <c r="AF576" s="183">
        <f t="shared" si="55"/>
        <v>2.8254994173293468E-3</v>
      </c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68"/>
      <c r="AQ576" s="168"/>
      <c r="AR576" s="182"/>
      <c r="AS576" s="183"/>
      <c r="AT576" s="183"/>
      <c r="AU576" s="183"/>
      <c r="AW576" s="51"/>
      <c r="AX576" s="51"/>
      <c r="AY576" s="51"/>
      <c r="AZ576" s="51"/>
    </row>
    <row r="577" spans="1:52" s="158" customFormat="1" ht="15" customHeight="1" x14ac:dyDescent="0.3">
      <c r="A577" s="19"/>
      <c r="B577" s="182"/>
      <c r="C577" s="183">
        <f t="shared" si="50"/>
        <v>56.600000000000534</v>
      </c>
      <c r="D577" s="202">
        <f>15+[1]!STEPLOAD(5)</f>
        <v>20</v>
      </c>
      <c r="E577" s="183">
        <f t="shared" si="51"/>
        <v>45.766152227371016</v>
      </c>
      <c r="F577" s="183">
        <f t="shared" si="52"/>
        <v>0.5</v>
      </c>
      <c r="G577" s="183">
        <f>5</f>
        <v>5</v>
      </c>
      <c r="H577" s="183">
        <f>60</f>
        <v>60</v>
      </c>
      <c r="I577" s="183">
        <f t="shared" si="53"/>
        <v>0.9</v>
      </c>
      <c r="J577" s="183">
        <f>1</f>
        <v>1</v>
      </c>
      <c r="K577" s="183">
        <f t="shared" si="54"/>
        <v>4.1870000000000003</v>
      </c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68"/>
      <c r="AD577" s="19"/>
      <c r="AE577" s="184"/>
      <c r="AF577" s="183">
        <f t="shared" si="55"/>
        <v>2.7972444231560978E-3</v>
      </c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68"/>
      <c r="AQ577" s="168"/>
      <c r="AR577" s="182"/>
      <c r="AS577" s="183"/>
      <c r="AT577" s="183"/>
      <c r="AU577" s="183"/>
      <c r="AW577" s="51"/>
      <c r="AX577" s="51"/>
      <c r="AY577" s="51"/>
      <c r="AZ577" s="51"/>
    </row>
    <row r="578" spans="1:52" s="158" customFormat="1" ht="15" customHeight="1" x14ac:dyDescent="0.3">
      <c r="A578" s="19"/>
      <c r="B578" s="182"/>
      <c r="C578" s="183">
        <f t="shared" si="50"/>
        <v>56.700000000000536</v>
      </c>
      <c r="D578" s="202">
        <f>15+[1]!STEPLOAD(5)</f>
        <v>20</v>
      </c>
      <c r="E578" s="183">
        <f t="shared" si="51"/>
        <v>45.766431951813331</v>
      </c>
      <c r="F578" s="183">
        <f t="shared" si="52"/>
        <v>0.5</v>
      </c>
      <c r="G578" s="183">
        <f>5</f>
        <v>5</v>
      </c>
      <c r="H578" s="183">
        <f>60</f>
        <v>60</v>
      </c>
      <c r="I578" s="183">
        <f t="shared" si="53"/>
        <v>0.9</v>
      </c>
      <c r="J578" s="183">
        <f>1</f>
        <v>1</v>
      </c>
      <c r="K578" s="183">
        <f t="shared" si="54"/>
        <v>4.1870000000000003</v>
      </c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68"/>
      <c r="AD578" s="19"/>
      <c r="AE578" s="184"/>
      <c r="AF578" s="183">
        <f t="shared" si="55"/>
        <v>2.7692719789249587E-3</v>
      </c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68"/>
      <c r="AQ578" s="168"/>
      <c r="AR578" s="182"/>
      <c r="AS578" s="183"/>
      <c r="AT578" s="183"/>
      <c r="AU578" s="183"/>
      <c r="AW578" s="51"/>
      <c r="AX578" s="51"/>
      <c r="AY578" s="51"/>
      <c r="AZ578" s="51"/>
    </row>
    <row r="579" spans="1:52" s="158" customFormat="1" ht="15" customHeight="1" x14ac:dyDescent="0.3">
      <c r="A579" s="19"/>
      <c r="B579" s="182"/>
      <c r="C579" s="183">
        <f t="shared" si="50"/>
        <v>56.800000000000537</v>
      </c>
      <c r="D579" s="202">
        <f>15+[1]!STEPLOAD(5)</f>
        <v>20</v>
      </c>
      <c r="E579" s="183">
        <f t="shared" si="51"/>
        <v>45.766708879011226</v>
      </c>
      <c r="F579" s="183">
        <f t="shared" si="52"/>
        <v>0.5</v>
      </c>
      <c r="G579" s="183">
        <f>5</f>
        <v>5</v>
      </c>
      <c r="H579" s="183">
        <f>60</f>
        <v>60</v>
      </c>
      <c r="I579" s="183">
        <f t="shared" si="53"/>
        <v>0.9</v>
      </c>
      <c r="J579" s="183">
        <f>1</f>
        <v>1</v>
      </c>
      <c r="K579" s="183">
        <f t="shared" si="54"/>
        <v>4.1870000000000003</v>
      </c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68"/>
      <c r="AD579" s="19"/>
      <c r="AE579" s="184"/>
      <c r="AF579" s="183">
        <f t="shared" si="55"/>
        <v>2.7415792591352073E-3</v>
      </c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68"/>
      <c r="AQ579" s="168"/>
      <c r="AR579" s="182"/>
      <c r="AS579" s="183"/>
      <c r="AT579" s="183"/>
      <c r="AU579" s="183"/>
      <c r="AW579" s="51"/>
      <c r="AX579" s="51"/>
      <c r="AY579" s="51"/>
      <c r="AZ579" s="51"/>
    </row>
    <row r="580" spans="1:52" s="158" customFormat="1" ht="15" customHeight="1" x14ac:dyDescent="0.3">
      <c r="A580" s="19"/>
      <c r="B580" s="182"/>
      <c r="C580" s="183">
        <f t="shared" si="50"/>
        <v>56.900000000000539</v>
      </c>
      <c r="D580" s="202">
        <f>15+[1]!STEPLOAD(5)</f>
        <v>20</v>
      </c>
      <c r="E580" s="183">
        <f t="shared" si="51"/>
        <v>45.766983036937141</v>
      </c>
      <c r="F580" s="183">
        <f t="shared" si="52"/>
        <v>0.5</v>
      </c>
      <c r="G580" s="183">
        <f>5</f>
        <v>5</v>
      </c>
      <c r="H580" s="183">
        <f>60</f>
        <v>60</v>
      </c>
      <c r="I580" s="183">
        <f t="shared" si="53"/>
        <v>0.9</v>
      </c>
      <c r="J580" s="183">
        <f>1</f>
        <v>1</v>
      </c>
      <c r="K580" s="183">
        <f t="shared" si="54"/>
        <v>4.1870000000000003</v>
      </c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68"/>
      <c r="AD580" s="19"/>
      <c r="AE580" s="184"/>
      <c r="AF580" s="183">
        <f t="shared" si="55"/>
        <v>2.7141634665439618E-3</v>
      </c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68"/>
      <c r="AQ580" s="168"/>
      <c r="AR580" s="182"/>
      <c r="AS580" s="183"/>
      <c r="AT580" s="183"/>
      <c r="AU580" s="183"/>
      <c r="AW580" s="51"/>
      <c r="AX580" s="51"/>
      <c r="AY580" s="51"/>
      <c r="AZ580" s="51"/>
    </row>
    <row r="581" spans="1:52" s="158" customFormat="1" ht="15" customHeight="1" x14ac:dyDescent="0.3">
      <c r="A581" s="19"/>
      <c r="B581" s="182"/>
      <c r="C581" s="183">
        <f t="shared" si="50"/>
        <v>57.00000000000054</v>
      </c>
      <c r="D581" s="202">
        <f>15+[1]!STEPLOAD(5)</f>
        <v>20</v>
      </c>
      <c r="E581" s="183">
        <f t="shared" si="51"/>
        <v>45.767254453283797</v>
      </c>
      <c r="F581" s="183">
        <f t="shared" si="52"/>
        <v>0.5</v>
      </c>
      <c r="G581" s="183">
        <f>5</f>
        <v>5</v>
      </c>
      <c r="H581" s="183">
        <f>60</f>
        <v>60</v>
      </c>
      <c r="I581" s="183">
        <f t="shared" si="53"/>
        <v>0.9</v>
      </c>
      <c r="J581" s="183">
        <f>1</f>
        <v>1</v>
      </c>
      <c r="K581" s="183">
        <f t="shared" si="54"/>
        <v>4.1870000000000003</v>
      </c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68"/>
      <c r="AD581" s="19"/>
      <c r="AE581" s="184"/>
      <c r="AF581" s="183">
        <f t="shared" si="55"/>
        <v>2.6870218318779671E-3</v>
      </c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68"/>
      <c r="AQ581" s="168"/>
      <c r="AR581" s="182"/>
      <c r="AS581" s="183"/>
      <c r="AT581" s="183"/>
      <c r="AU581" s="183"/>
      <c r="AW581" s="51"/>
      <c r="AX581" s="51"/>
      <c r="AY581" s="51"/>
      <c r="AZ581" s="51"/>
    </row>
    <row r="582" spans="1:52" s="158" customFormat="1" ht="15" customHeight="1" x14ac:dyDescent="0.3">
      <c r="A582" s="19"/>
      <c r="B582" s="182"/>
      <c r="C582" s="183">
        <f t="shared" si="50"/>
        <v>57.100000000000541</v>
      </c>
      <c r="D582" s="202">
        <f>15+[1]!STEPLOAD(5)</f>
        <v>20</v>
      </c>
      <c r="E582" s="183">
        <f t="shared" si="51"/>
        <v>45.767523155466982</v>
      </c>
      <c r="F582" s="183">
        <f t="shared" si="52"/>
        <v>0.5</v>
      </c>
      <c r="G582" s="183">
        <f>5</f>
        <v>5</v>
      </c>
      <c r="H582" s="183">
        <f>60</f>
        <v>60</v>
      </c>
      <c r="I582" s="183">
        <f t="shared" si="53"/>
        <v>0.9</v>
      </c>
      <c r="J582" s="183">
        <f>1</f>
        <v>1</v>
      </c>
      <c r="K582" s="183">
        <f t="shared" si="54"/>
        <v>4.1870000000000003</v>
      </c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68"/>
      <c r="AD582" s="19"/>
      <c r="AE582" s="184"/>
      <c r="AF582" s="183">
        <f t="shared" si="55"/>
        <v>2.6601516135595915E-3</v>
      </c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68"/>
      <c r="AQ582" s="168"/>
      <c r="AR582" s="182"/>
      <c r="AS582" s="183"/>
      <c r="AT582" s="183"/>
      <c r="AU582" s="183"/>
      <c r="AW582" s="51"/>
      <c r="AX582" s="51"/>
      <c r="AY582" s="51"/>
      <c r="AZ582" s="51"/>
    </row>
    <row r="583" spans="1:52" s="158" customFormat="1" ht="15" customHeight="1" x14ac:dyDescent="0.3">
      <c r="A583" s="19"/>
      <c r="B583" s="182"/>
      <c r="C583" s="183">
        <f t="shared" si="50"/>
        <v>57.200000000000543</v>
      </c>
      <c r="D583" s="202">
        <f>15+[1]!STEPLOAD(5)</f>
        <v>20</v>
      </c>
      <c r="E583" s="183">
        <f t="shared" si="51"/>
        <v>45.76778917062834</v>
      </c>
      <c r="F583" s="183">
        <f t="shared" si="52"/>
        <v>0.5</v>
      </c>
      <c r="G583" s="183">
        <f>5</f>
        <v>5</v>
      </c>
      <c r="H583" s="183">
        <f>60</f>
        <v>60</v>
      </c>
      <c r="I583" s="183">
        <f t="shared" si="53"/>
        <v>0.9</v>
      </c>
      <c r="J583" s="183">
        <f>1</f>
        <v>1</v>
      </c>
      <c r="K583" s="183">
        <f t="shared" si="54"/>
        <v>4.1870000000000003</v>
      </c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68"/>
      <c r="AD583" s="19"/>
      <c r="AE583" s="184"/>
      <c r="AF583" s="183">
        <f t="shared" si="55"/>
        <v>2.6335500974239423E-3</v>
      </c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68"/>
      <c r="AQ583" s="168"/>
      <c r="AR583" s="182"/>
      <c r="AS583" s="183"/>
      <c r="AT583" s="183"/>
      <c r="AU583" s="183"/>
      <c r="AW583" s="51"/>
      <c r="AX583" s="51"/>
      <c r="AY583" s="51"/>
      <c r="AZ583" s="51"/>
    </row>
    <row r="584" spans="1:52" s="158" customFormat="1" ht="15" customHeight="1" x14ac:dyDescent="0.3">
      <c r="A584" s="19"/>
      <c r="B584" s="182"/>
      <c r="C584" s="183">
        <f t="shared" si="50"/>
        <v>57.300000000000544</v>
      </c>
      <c r="D584" s="202">
        <f>15+[1]!STEPLOAD(5)</f>
        <v>20</v>
      </c>
      <c r="E584" s="183">
        <f t="shared" si="51"/>
        <v>45.768052525638083</v>
      </c>
      <c r="F584" s="183">
        <f t="shared" si="52"/>
        <v>0.5</v>
      </c>
      <c r="G584" s="183">
        <f>5</f>
        <v>5</v>
      </c>
      <c r="H584" s="183">
        <f>60</f>
        <v>60</v>
      </c>
      <c r="I584" s="183">
        <f t="shared" si="53"/>
        <v>0.9</v>
      </c>
      <c r="J584" s="183">
        <f>1</f>
        <v>1</v>
      </c>
      <c r="K584" s="183">
        <f t="shared" si="54"/>
        <v>4.1870000000000003</v>
      </c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68"/>
      <c r="AD584" s="19"/>
      <c r="AE584" s="184"/>
      <c r="AF584" s="183">
        <f t="shared" si="55"/>
        <v>2.6072145964497473E-3</v>
      </c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68"/>
      <c r="AQ584" s="168"/>
      <c r="AR584" s="182"/>
      <c r="AS584" s="183"/>
      <c r="AT584" s="183"/>
      <c r="AU584" s="183"/>
      <c r="AW584" s="51"/>
      <c r="AX584" s="51"/>
      <c r="AY584" s="51"/>
      <c r="AZ584" s="51"/>
    </row>
    <row r="585" spans="1:52" s="158" customFormat="1" ht="15" customHeight="1" x14ac:dyDescent="0.3">
      <c r="A585" s="19"/>
      <c r="B585" s="182"/>
      <c r="C585" s="183">
        <f t="shared" si="50"/>
        <v>57.400000000000546</v>
      </c>
      <c r="D585" s="202">
        <f>15+[1]!STEPLOAD(5)</f>
        <v>20</v>
      </c>
      <c r="E585" s="183">
        <f t="shared" si="51"/>
        <v>45.76831324709773</v>
      </c>
      <c r="F585" s="183">
        <f t="shared" si="52"/>
        <v>0.5</v>
      </c>
      <c r="G585" s="183">
        <f>5</f>
        <v>5</v>
      </c>
      <c r="H585" s="183">
        <f>60</f>
        <v>60</v>
      </c>
      <c r="I585" s="183">
        <f t="shared" si="53"/>
        <v>0.9</v>
      </c>
      <c r="J585" s="183">
        <f>1</f>
        <v>1</v>
      </c>
      <c r="K585" s="183">
        <f t="shared" si="54"/>
        <v>4.1870000000000003</v>
      </c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68"/>
      <c r="AD585" s="19"/>
      <c r="AE585" s="184"/>
      <c r="AF585" s="183">
        <f t="shared" si="55"/>
        <v>2.5811424504849079E-3</v>
      </c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68"/>
      <c r="AQ585" s="168"/>
      <c r="AR585" s="182"/>
      <c r="AS585" s="183"/>
      <c r="AT585" s="183"/>
      <c r="AU585" s="183"/>
      <c r="AW585" s="51"/>
      <c r="AX585" s="51"/>
      <c r="AY585" s="51"/>
      <c r="AZ585" s="51"/>
    </row>
    <row r="586" spans="1:52" s="158" customFormat="1" ht="15" customHeight="1" x14ac:dyDescent="0.3">
      <c r="A586" s="19"/>
      <c r="B586" s="182"/>
      <c r="C586" s="183">
        <f t="shared" si="50"/>
        <v>57.500000000000547</v>
      </c>
      <c r="D586" s="202">
        <f>15+[1]!STEPLOAD(5)</f>
        <v>20</v>
      </c>
      <c r="E586" s="183">
        <f t="shared" si="51"/>
        <v>45.768571361342779</v>
      </c>
      <c r="F586" s="183">
        <f t="shared" si="52"/>
        <v>0.5</v>
      </c>
      <c r="G586" s="183">
        <f>5</f>
        <v>5</v>
      </c>
      <c r="H586" s="183">
        <f>60</f>
        <v>60</v>
      </c>
      <c r="I586" s="183">
        <f t="shared" si="53"/>
        <v>0.9</v>
      </c>
      <c r="J586" s="183">
        <f>1</f>
        <v>1</v>
      </c>
      <c r="K586" s="183">
        <f t="shared" si="54"/>
        <v>4.1870000000000003</v>
      </c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68"/>
      <c r="AD586" s="19"/>
      <c r="AE586" s="184"/>
      <c r="AF586" s="183">
        <f t="shared" si="55"/>
        <v>2.5553310259800455E-3</v>
      </c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68"/>
      <c r="AQ586" s="168"/>
      <c r="AR586" s="182"/>
      <c r="AS586" s="183"/>
      <c r="AT586" s="183"/>
      <c r="AU586" s="183"/>
      <c r="AW586" s="51"/>
      <c r="AX586" s="51"/>
      <c r="AY586" s="51"/>
      <c r="AZ586" s="51"/>
    </row>
    <row r="587" spans="1:52" s="158" customFormat="1" ht="15" customHeight="1" x14ac:dyDescent="0.3">
      <c r="A587" s="19"/>
      <c r="B587" s="182"/>
      <c r="C587" s="183">
        <f t="shared" si="50"/>
        <v>57.600000000000549</v>
      </c>
      <c r="D587" s="202">
        <f>15+[1]!STEPLOAD(5)</f>
        <v>20</v>
      </c>
      <c r="E587" s="183">
        <f t="shared" si="51"/>
        <v>45.768826894445375</v>
      </c>
      <c r="F587" s="183">
        <f t="shared" si="52"/>
        <v>0.5</v>
      </c>
      <c r="G587" s="183">
        <f>5</f>
        <v>5</v>
      </c>
      <c r="H587" s="183">
        <f>60</f>
        <v>60</v>
      </c>
      <c r="I587" s="183">
        <f t="shared" si="53"/>
        <v>0.9</v>
      </c>
      <c r="J587" s="183">
        <f>1</f>
        <v>1</v>
      </c>
      <c r="K587" s="183">
        <f t="shared" si="54"/>
        <v>4.1870000000000003</v>
      </c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68"/>
      <c r="AD587" s="19"/>
      <c r="AE587" s="184"/>
      <c r="AF587" s="183">
        <f t="shared" si="55"/>
        <v>2.5297777157202717E-3</v>
      </c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68"/>
      <c r="AQ587" s="168"/>
      <c r="AR587" s="182"/>
      <c r="AS587" s="183"/>
      <c r="AT587" s="183"/>
      <c r="AU587" s="183"/>
      <c r="AW587" s="51"/>
      <c r="AX587" s="51"/>
      <c r="AY587" s="51"/>
      <c r="AZ587" s="51"/>
    </row>
    <row r="588" spans="1:52" s="158" customFormat="1" ht="15" customHeight="1" x14ac:dyDescent="0.3">
      <c r="A588" s="19"/>
      <c r="B588" s="182"/>
      <c r="C588" s="183">
        <f t="shared" ref="C588:C611" si="56">C587+IntegrationStep</f>
        <v>57.70000000000055</v>
      </c>
      <c r="D588" s="202">
        <f>15+[1]!STEPLOAD(5)</f>
        <v>20</v>
      </c>
      <c r="E588" s="183">
        <f t="shared" si="51"/>
        <v>45.769079872216949</v>
      </c>
      <c r="F588" s="183">
        <f t="shared" si="52"/>
        <v>0.5</v>
      </c>
      <c r="G588" s="183">
        <f>5</f>
        <v>5</v>
      </c>
      <c r="H588" s="183">
        <f>60</f>
        <v>60</v>
      </c>
      <c r="I588" s="183">
        <f t="shared" si="53"/>
        <v>0.9</v>
      </c>
      <c r="J588" s="183">
        <f>1</f>
        <v>1</v>
      </c>
      <c r="K588" s="183">
        <f t="shared" si="54"/>
        <v>4.1870000000000003</v>
      </c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68"/>
      <c r="AD588" s="19"/>
      <c r="AE588" s="184"/>
      <c r="AF588" s="183">
        <f t="shared" si="55"/>
        <v>2.5044799385631755E-3</v>
      </c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68"/>
      <c r="AQ588" s="168"/>
      <c r="AR588" s="182"/>
      <c r="AS588" s="183"/>
      <c r="AT588" s="183"/>
      <c r="AU588" s="183"/>
      <c r="AW588" s="51"/>
      <c r="AX588" s="51"/>
      <c r="AY588" s="51"/>
      <c r="AZ588" s="51"/>
    </row>
    <row r="589" spans="1:52" s="158" customFormat="1" ht="15" customHeight="1" x14ac:dyDescent="0.3">
      <c r="A589" s="19"/>
      <c r="B589" s="182"/>
      <c r="C589" s="183">
        <f t="shared" si="56"/>
        <v>57.800000000000551</v>
      </c>
      <c r="D589" s="202">
        <f>15+[1]!STEPLOAD(5)</f>
        <v>20</v>
      </c>
      <c r="E589" s="183">
        <f t="shared" ref="E589:E611" si="57">E588+(C589-C588)*AF588</f>
        <v>45.769330320210805</v>
      </c>
      <c r="F589" s="183">
        <f t="shared" ref="F589:F611" si="58">0.5</f>
        <v>0.5</v>
      </c>
      <c r="G589" s="183">
        <f>5</f>
        <v>5</v>
      </c>
      <c r="H589" s="183">
        <f>60</f>
        <v>60</v>
      </c>
      <c r="I589" s="183">
        <f t="shared" ref="I589:I611" si="59">0.9</f>
        <v>0.9</v>
      </c>
      <c r="J589" s="183">
        <f>1</f>
        <v>1</v>
      </c>
      <c r="K589" s="183">
        <f t="shared" ref="K589:K611" si="60">4.187</f>
        <v>4.1870000000000003</v>
      </c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68"/>
      <c r="AD589" s="19"/>
      <c r="AE589" s="184"/>
      <c r="AF589" s="183">
        <f t="shared" ref="AF589:AF611" si="61">F589/G589*(D589-E589)+H589*I589/G589/J589/K589</f>
        <v>2.4794351391772551E-3</v>
      </c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68"/>
      <c r="AQ589" s="168"/>
      <c r="AR589" s="182"/>
      <c r="AS589" s="183"/>
      <c r="AT589" s="183"/>
      <c r="AU589" s="183"/>
      <c r="AW589" s="51"/>
      <c r="AX589" s="51"/>
      <c r="AY589" s="51"/>
      <c r="AZ589" s="51"/>
    </row>
    <row r="590" spans="1:52" s="158" customFormat="1" ht="15" customHeight="1" x14ac:dyDescent="0.3">
      <c r="A590" s="19"/>
      <c r="B590" s="182"/>
      <c r="C590" s="183">
        <f t="shared" si="56"/>
        <v>57.900000000000553</v>
      </c>
      <c r="D590" s="202">
        <f>15+[1]!STEPLOAD(5)</f>
        <v>20</v>
      </c>
      <c r="E590" s="183">
        <f t="shared" si="57"/>
        <v>45.769578263724725</v>
      </c>
      <c r="F590" s="183">
        <f t="shared" si="58"/>
        <v>0.5</v>
      </c>
      <c r="G590" s="183">
        <f>5</f>
        <v>5</v>
      </c>
      <c r="H590" s="183">
        <f>60</f>
        <v>60</v>
      </c>
      <c r="I590" s="183">
        <f t="shared" si="59"/>
        <v>0.9</v>
      </c>
      <c r="J590" s="183">
        <f>1</f>
        <v>1</v>
      </c>
      <c r="K590" s="183">
        <f t="shared" si="60"/>
        <v>4.1870000000000003</v>
      </c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68"/>
      <c r="AD590" s="19"/>
      <c r="AE590" s="184"/>
      <c r="AF590" s="183">
        <f t="shared" si="61"/>
        <v>2.4546407877852339E-3</v>
      </c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68"/>
      <c r="AQ590" s="168"/>
      <c r="AR590" s="182"/>
      <c r="AS590" s="183"/>
      <c r="AT590" s="183"/>
      <c r="AU590" s="183"/>
      <c r="AW590" s="51"/>
      <c r="AX590" s="51"/>
      <c r="AY590" s="51"/>
      <c r="AZ590" s="51"/>
    </row>
    <row r="591" spans="1:52" s="158" customFormat="1" ht="15" customHeight="1" x14ac:dyDescent="0.3">
      <c r="A591" s="19"/>
      <c r="B591" s="182"/>
      <c r="C591" s="183">
        <f t="shared" si="56"/>
        <v>58.000000000000554</v>
      </c>
      <c r="D591" s="202">
        <f>15+[1]!STEPLOAD(5)</f>
        <v>20</v>
      </c>
      <c r="E591" s="183">
        <f t="shared" si="57"/>
        <v>45.769823727803505</v>
      </c>
      <c r="F591" s="183">
        <f t="shared" si="58"/>
        <v>0.5</v>
      </c>
      <c r="G591" s="183">
        <f>5</f>
        <v>5</v>
      </c>
      <c r="H591" s="183">
        <f>60</f>
        <v>60</v>
      </c>
      <c r="I591" s="183">
        <f t="shared" si="59"/>
        <v>0.9</v>
      </c>
      <c r="J591" s="183">
        <f>1</f>
        <v>1</v>
      </c>
      <c r="K591" s="183">
        <f t="shared" si="60"/>
        <v>4.1870000000000003</v>
      </c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68"/>
      <c r="AD591" s="19"/>
      <c r="AE591" s="184"/>
      <c r="AF591" s="183">
        <f t="shared" si="61"/>
        <v>2.4300943799073771E-3</v>
      </c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68"/>
      <c r="AQ591" s="168"/>
      <c r="AR591" s="182"/>
      <c r="AS591" s="183"/>
      <c r="AT591" s="183"/>
      <c r="AU591" s="183"/>
      <c r="AW591" s="51"/>
      <c r="AX591" s="51"/>
      <c r="AY591" s="51"/>
      <c r="AZ591" s="51"/>
    </row>
    <row r="592" spans="1:52" s="158" customFormat="1" ht="15" customHeight="1" x14ac:dyDescent="0.3">
      <c r="A592" s="19"/>
      <c r="B592" s="182"/>
      <c r="C592" s="183">
        <f t="shared" si="56"/>
        <v>58.100000000000556</v>
      </c>
      <c r="D592" s="202">
        <f>15+[1]!STEPLOAD(5)</f>
        <v>20</v>
      </c>
      <c r="E592" s="183">
        <f t="shared" si="57"/>
        <v>45.770066737241493</v>
      </c>
      <c r="F592" s="183">
        <f t="shared" si="58"/>
        <v>0.5</v>
      </c>
      <c r="G592" s="183">
        <f>5</f>
        <v>5</v>
      </c>
      <c r="H592" s="183">
        <f>60</f>
        <v>60</v>
      </c>
      <c r="I592" s="183">
        <f t="shared" si="59"/>
        <v>0.9</v>
      </c>
      <c r="J592" s="183">
        <f>1</f>
        <v>1</v>
      </c>
      <c r="K592" s="183">
        <f t="shared" si="60"/>
        <v>4.1870000000000003</v>
      </c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68"/>
      <c r="AD592" s="19"/>
      <c r="AE592" s="184"/>
      <c r="AF592" s="183">
        <f t="shared" si="61"/>
        <v>2.4057934361088051E-3</v>
      </c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68"/>
      <c r="AQ592" s="168"/>
      <c r="AR592" s="182"/>
      <c r="AS592" s="183"/>
      <c r="AT592" s="183"/>
      <c r="AU592" s="183"/>
      <c r="AW592" s="51"/>
      <c r="AX592" s="51"/>
      <c r="AY592" s="51"/>
      <c r="AZ592" s="51"/>
    </row>
    <row r="593" spans="1:52" s="158" customFormat="1" ht="15" customHeight="1" x14ac:dyDescent="0.3">
      <c r="A593" s="19"/>
      <c r="B593" s="182"/>
      <c r="C593" s="183">
        <f t="shared" si="56"/>
        <v>58.200000000000557</v>
      </c>
      <c r="D593" s="202">
        <f>15+[1]!STEPLOAD(5)</f>
        <v>20</v>
      </c>
      <c r="E593" s="183">
        <f t="shared" si="57"/>
        <v>45.770307316585104</v>
      </c>
      <c r="F593" s="183">
        <f t="shared" si="58"/>
        <v>0.5</v>
      </c>
      <c r="G593" s="183">
        <f>5</f>
        <v>5</v>
      </c>
      <c r="H593" s="183">
        <f>60</f>
        <v>60</v>
      </c>
      <c r="I593" s="183">
        <f t="shared" si="59"/>
        <v>0.9</v>
      </c>
      <c r="J593" s="183">
        <f>1</f>
        <v>1</v>
      </c>
      <c r="K593" s="183">
        <f t="shared" si="60"/>
        <v>4.1870000000000003</v>
      </c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68"/>
      <c r="AD593" s="19"/>
      <c r="AE593" s="184"/>
      <c r="AF593" s="183">
        <f t="shared" si="61"/>
        <v>2.3817355017476949E-3</v>
      </c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68"/>
      <c r="AQ593" s="168"/>
      <c r="AR593" s="182"/>
      <c r="AS593" s="183"/>
      <c r="AT593" s="183"/>
      <c r="AU593" s="183"/>
      <c r="AW593" s="51"/>
      <c r="AX593" s="51"/>
      <c r="AY593" s="51"/>
      <c r="AZ593" s="51"/>
    </row>
    <row r="594" spans="1:52" s="158" customFormat="1" ht="15" customHeight="1" x14ac:dyDescent="0.3">
      <c r="A594" s="19"/>
      <c r="B594" s="182"/>
      <c r="C594" s="183">
        <f t="shared" si="56"/>
        <v>58.300000000000558</v>
      </c>
      <c r="D594" s="202">
        <f>15+[1]!STEPLOAD(5)</f>
        <v>20</v>
      </c>
      <c r="E594" s="183">
        <f t="shared" si="57"/>
        <v>45.770545490135277</v>
      </c>
      <c r="F594" s="183">
        <f t="shared" si="58"/>
        <v>0.5</v>
      </c>
      <c r="G594" s="183">
        <f>5</f>
        <v>5</v>
      </c>
      <c r="H594" s="183">
        <f>60</f>
        <v>60</v>
      </c>
      <c r="I594" s="183">
        <f t="shared" si="59"/>
        <v>0.9</v>
      </c>
      <c r="J594" s="183">
        <f>1</f>
        <v>1</v>
      </c>
      <c r="K594" s="183">
        <f t="shared" si="60"/>
        <v>4.1870000000000003</v>
      </c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68"/>
      <c r="AD594" s="19"/>
      <c r="AE594" s="184"/>
      <c r="AF594" s="183">
        <f t="shared" si="61"/>
        <v>2.3579181467301424E-3</v>
      </c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68"/>
      <c r="AQ594" s="168"/>
      <c r="AR594" s="182"/>
      <c r="AS594" s="183"/>
      <c r="AT594" s="183"/>
      <c r="AU594" s="183"/>
      <c r="AW594" s="51"/>
      <c r="AX594" s="51"/>
      <c r="AY594" s="51"/>
      <c r="AZ594" s="51"/>
    </row>
    <row r="595" spans="1:52" s="158" customFormat="1" ht="15" customHeight="1" x14ac:dyDescent="0.3">
      <c r="A595" s="19"/>
      <c r="B595" s="182"/>
      <c r="C595" s="183">
        <f t="shared" si="56"/>
        <v>58.40000000000056</v>
      </c>
      <c r="D595" s="202">
        <f>15+[1]!STEPLOAD(5)</f>
        <v>20</v>
      </c>
      <c r="E595" s="183">
        <f t="shared" si="57"/>
        <v>45.770781281949951</v>
      </c>
      <c r="F595" s="183">
        <f t="shared" si="58"/>
        <v>0.5</v>
      </c>
      <c r="G595" s="183">
        <f>5</f>
        <v>5</v>
      </c>
      <c r="H595" s="183">
        <f>60</f>
        <v>60</v>
      </c>
      <c r="I595" s="183">
        <f t="shared" si="59"/>
        <v>0.9</v>
      </c>
      <c r="J595" s="183">
        <f>1</f>
        <v>1</v>
      </c>
      <c r="K595" s="183">
        <f t="shared" si="60"/>
        <v>4.1870000000000003</v>
      </c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68"/>
      <c r="AD595" s="19"/>
      <c r="AE595" s="184"/>
      <c r="AF595" s="183">
        <f t="shared" si="61"/>
        <v>2.3343389652628055E-3</v>
      </c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68"/>
      <c r="AQ595" s="168"/>
      <c r="AR595" s="182"/>
      <c r="AS595" s="183"/>
      <c r="AT595" s="183"/>
      <c r="AU595" s="183"/>
      <c r="AW595" s="51"/>
      <c r="AX595" s="51"/>
      <c r="AY595" s="51"/>
      <c r="AZ595" s="51"/>
    </row>
    <row r="596" spans="1:52" s="158" customFormat="1" ht="15" customHeight="1" x14ac:dyDescent="0.3">
      <c r="A596" s="19"/>
      <c r="B596" s="182"/>
      <c r="C596" s="183">
        <f t="shared" si="56"/>
        <v>58.500000000000561</v>
      </c>
      <c r="D596" s="202">
        <f>15+[1]!STEPLOAD(5)</f>
        <v>20</v>
      </c>
      <c r="E596" s="183">
        <f t="shared" si="57"/>
        <v>45.771014715846476</v>
      </c>
      <c r="F596" s="183">
        <f t="shared" si="58"/>
        <v>0.5</v>
      </c>
      <c r="G596" s="183">
        <f>5</f>
        <v>5</v>
      </c>
      <c r="H596" s="183">
        <f>60</f>
        <v>60</v>
      </c>
      <c r="I596" s="183">
        <f t="shared" si="59"/>
        <v>0.9</v>
      </c>
      <c r="J596" s="183">
        <f>1</f>
        <v>1</v>
      </c>
      <c r="K596" s="183">
        <f t="shared" si="60"/>
        <v>4.1870000000000003</v>
      </c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68"/>
      <c r="AD596" s="19"/>
      <c r="AE596" s="184"/>
      <c r="AF596" s="183">
        <f t="shared" si="61"/>
        <v>2.3109955756104306E-3</v>
      </c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68"/>
      <c r="AQ596" s="168"/>
      <c r="AR596" s="182"/>
      <c r="AS596" s="183"/>
      <c r="AT596" s="183"/>
      <c r="AU596" s="183"/>
      <c r="AW596" s="51"/>
      <c r="AX596" s="51"/>
      <c r="AY596" s="51"/>
      <c r="AZ596" s="51"/>
    </row>
    <row r="597" spans="1:52" s="158" customFormat="1" ht="15" customHeight="1" x14ac:dyDescent="0.3">
      <c r="A597" s="19"/>
      <c r="B597" s="182"/>
      <c r="C597" s="183">
        <f t="shared" si="56"/>
        <v>58.600000000000563</v>
      </c>
      <c r="D597" s="202">
        <f>15+[1]!STEPLOAD(5)</f>
        <v>20</v>
      </c>
      <c r="E597" s="183">
        <f t="shared" si="57"/>
        <v>45.771245815404036</v>
      </c>
      <c r="F597" s="183">
        <f t="shared" si="58"/>
        <v>0.5</v>
      </c>
      <c r="G597" s="183">
        <f>5</f>
        <v>5</v>
      </c>
      <c r="H597" s="183">
        <f>60</f>
        <v>60</v>
      </c>
      <c r="I597" s="183">
        <f t="shared" si="59"/>
        <v>0.9</v>
      </c>
      <c r="J597" s="183">
        <f>1</f>
        <v>1</v>
      </c>
      <c r="K597" s="183">
        <f t="shared" si="60"/>
        <v>4.1870000000000003</v>
      </c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68"/>
      <c r="AD597" s="19"/>
      <c r="AE597" s="184"/>
      <c r="AF597" s="183">
        <f t="shared" si="61"/>
        <v>2.2878856198542685E-3</v>
      </c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68"/>
      <c r="AQ597" s="168"/>
      <c r="AR597" s="182"/>
      <c r="AS597" s="183"/>
      <c r="AT597" s="183"/>
      <c r="AU597" s="183"/>
      <c r="AW597" s="51"/>
      <c r="AX597" s="51"/>
      <c r="AY597" s="51"/>
      <c r="AZ597" s="51"/>
    </row>
    <row r="598" spans="1:52" s="158" customFormat="1" ht="15" customHeight="1" x14ac:dyDescent="0.3">
      <c r="A598" s="19"/>
      <c r="B598" s="182"/>
      <c r="C598" s="183">
        <f t="shared" si="56"/>
        <v>58.700000000000564</v>
      </c>
      <c r="D598" s="202">
        <f>15+[1]!STEPLOAD(5)</f>
        <v>20</v>
      </c>
      <c r="E598" s="183">
        <f t="shared" si="57"/>
        <v>45.77147460396602</v>
      </c>
      <c r="F598" s="183">
        <f t="shared" si="58"/>
        <v>0.5</v>
      </c>
      <c r="G598" s="183">
        <f>5</f>
        <v>5</v>
      </c>
      <c r="H598" s="183">
        <f>60</f>
        <v>60</v>
      </c>
      <c r="I598" s="183">
        <f t="shared" si="59"/>
        <v>0.9</v>
      </c>
      <c r="J598" s="183">
        <f>1</f>
        <v>1</v>
      </c>
      <c r="K598" s="183">
        <f t="shared" si="60"/>
        <v>4.1870000000000003</v>
      </c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68"/>
      <c r="AD598" s="19"/>
      <c r="AE598" s="184"/>
      <c r="AF598" s="183">
        <f t="shared" si="61"/>
        <v>2.2650067636558191E-3</v>
      </c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68"/>
      <c r="AQ598" s="168"/>
      <c r="AR598" s="182"/>
      <c r="AS598" s="183"/>
      <c r="AT598" s="183"/>
      <c r="AU598" s="183"/>
      <c r="AW598" s="51"/>
      <c r="AX598" s="51"/>
      <c r="AY598" s="51"/>
      <c r="AZ598" s="51"/>
    </row>
    <row r="599" spans="1:52" s="158" customFormat="1" ht="15" customHeight="1" x14ac:dyDescent="0.3">
      <c r="A599" s="19"/>
      <c r="B599" s="182"/>
      <c r="C599" s="183">
        <f t="shared" si="56"/>
        <v>58.800000000000566</v>
      </c>
      <c r="D599" s="202">
        <f>15+[1]!STEPLOAD(5)</f>
        <v>20</v>
      </c>
      <c r="E599" s="183">
        <f t="shared" si="57"/>
        <v>45.771701104642382</v>
      </c>
      <c r="F599" s="183">
        <f t="shared" si="58"/>
        <v>0.5</v>
      </c>
      <c r="G599" s="183">
        <f>5</f>
        <v>5</v>
      </c>
      <c r="H599" s="183">
        <f>60</f>
        <v>60</v>
      </c>
      <c r="I599" s="183">
        <f t="shared" si="59"/>
        <v>0.9</v>
      </c>
      <c r="J599" s="183">
        <f>1</f>
        <v>1</v>
      </c>
      <c r="K599" s="183">
        <f t="shared" si="60"/>
        <v>4.1870000000000003</v>
      </c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68"/>
      <c r="AD599" s="19"/>
      <c r="AE599" s="184"/>
      <c r="AF599" s="183">
        <f t="shared" si="61"/>
        <v>2.2423566960196872E-3</v>
      </c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68"/>
      <c r="AQ599" s="168"/>
      <c r="AR599" s="182"/>
      <c r="AS599" s="183"/>
      <c r="AT599" s="183"/>
      <c r="AU599" s="183"/>
      <c r="AW599" s="51"/>
      <c r="AX599" s="51"/>
      <c r="AY599" s="51"/>
      <c r="AZ599" s="51"/>
    </row>
    <row r="600" spans="1:52" s="158" customFormat="1" ht="15" customHeight="1" x14ac:dyDescent="0.3">
      <c r="A600" s="19"/>
      <c r="B600" s="182"/>
      <c r="C600" s="183">
        <f t="shared" si="56"/>
        <v>58.900000000000567</v>
      </c>
      <c r="D600" s="202">
        <f>15+[1]!STEPLOAD(5)</f>
        <v>20</v>
      </c>
      <c r="E600" s="183">
        <f t="shared" si="57"/>
        <v>45.771925340311981</v>
      </c>
      <c r="F600" s="183">
        <f t="shared" si="58"/>
        <v>0.5</v>
      </c>
      <c r="G600" s="183">
        <f>5</f>
        <v>5</v>
      </c>
      <c r="H600" s="183">
        <f>60</f>
        <v>60</v>
      </c>
      <c r="I600" s="183">
        <f t="shared" si="59"/>
        <v>0.9</v>
      </c>
      <c r="J600" s="183">
        <f>1</f>
        <v>1</v>
      </c>
      <c r="K600" s="183">
        <f t="shared" si="60"/>
        <v>4.1870000000000003</v>
      </c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68"/>
      <c r="AD600" s="19"/>
      <c r="AE600" s="184"/>
      <c r="AF600" s="183">
        <f t="shared" si="61"/>
        <v>2.2199331290599922E-3</v>
      </c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68"/>
      <c r="AQ600" s="168"/>
      <c r="AR600" s="182"/>
      <c r="AS600" s="183"/>
      <c r="AT600" s="183"/>
      <c r="AU600" s="183"/>
      <c r="AW600" s="51"/>
      <c r="AX600" s="51"/>
      <c r="AY600" s="51"/>
      <c r="AZ600" s="51"/>
    </row>
    <row r="601" spans="1:52" s="158" customFormat="1" ht="15" customHeight="1" x14ac:dyDescent="0.3">
      <c r="A601" s="19"/>
      <c r="B601" s="182"/>
      <c r="C601" s="183">
        <f t="shared" si="56"/>
        <v>59.000000000000568</v>
      </c>
      <c r="D601" s="202">
        <f>15+[1]!STEPLOAD(5)</f>
        <v>20</v>
      </c>
      <c r="E601" s="183">
        <f t="shared" si="57"/>
        <v>45.772147333624886</v>
      </c>
      <c r="F601" s="183">
        <f t="shared" si="58"/>
        <v>0.5</v>
      </c>
      <c r="G601" s="183">
        <f>5</f>
        <v>5</v>
      </c>
      <c r="H601" s="183">
        <f>60</f>
        <v>60</v>
      </c>
      <c r="I601" s="183">
        <f t="shared" si="59"/>
        <v>0.9</v>
      </c>
      <c r="J601" s="183">
        <f>1</f>
        <v>1</v>
      </c>
      <c r="K601" s="183">
        <f t="shared" si="60"/>
        <v>4.1870000000000003</v>
      </c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68"/>
      <c r="AD601" s="19"/>
      <c r="AE601" s="184"/>
      <c r="AF601" s="183">
        <f t="shared" si="61"/>
        <v>2.1977337977694411E-3</v>
      </c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68"/>
      <c r="AQ601" s="168"/>
      <c r="AR601" s="182"/>
      <c r="AS601" s="183"/>
      <c r="AT601" s="183"/>
      <c r="AU601" s="183"/>
      <c r="AW601" s="51"/>
      <c r="AX601" s="51"/>
      <c r="AY601" s="51"/>
      <c r="AZ601" s="51"/>
    </row>
    <row r="602" spans="1:52" s="158" customFormat="1" ht="15" customHeight="1" x14ac:dyDescent="0.3">
      <c r="A602" s="19"/>
      <c r="B602" s="182"/>
      <c r="C602" s="183">
        <f t="shared" si="56"/>
        <v>59.10000000000057</v>
      </c>
      <c r="D602" s="202">
        <f>15+[1]!STEPLOAD(5)</f>
        <v>20</v>
      </c>
      <c r="E602" s="183">
        <f t="shared" si="57"/>
        <v>45.772367107004662</v>
      </c>
      <c r="F602" s="183">
        <f t="shared" si="58"/>
        <v>0.5</v>
      </c>
      <c r="G602" s="183">
        <f>5</f>
        <v>5</v>
      </c>
      <c r="H602" s="183">
        <f>60</f>
        <v>60</v>
      </c>
      <c r="I602" s="183">
        <f t="shared" si="59"/>
        <v>0.9</v>
      </c>
      <c r="J602" s="183">
        <f>1</f>
        <v>1</v>
      </c>
      <c r="K602" s="183">
        <f t="shared" si="60"/>
        <v>4.1870000000000003</v>
      </c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68"/>
      <c r="AD602" s="19"/>
      <c r="AE602" s="184"/>
      <c r="AF602" s="183">
        <f t="shared" si="61"/>
        <v>2.1757564597915113E-3</v>
      </c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68"/>
      <c r="AQ602" s="168"/>
      <c r="AR602" s="182"/>
      <c r="AS602" s="183"/>
      <c r="AT602" s="183"/>
      <c r="AU602" s="183"/>
      <c r="AW602" s="51"/>
      <c r="AX602" s="51"/>
      <c r="AY602" s="51"/>
      <c r="AZ602" s="51"/>
    </row>
    <row r="603" spans="1:52" s="158" customFormat="1" ht="15" customHeight="1" x14ac:dyDescent="0.3">
      <c r="A603" s="19"/>
      <c r="B603" s="182"/>
      <c r="C603" s="183">
        <f t="shared" si="56"/>
        <v>59.200000000000571</v>
      </c>
      <c r="D603" s="202">
        <f>15+[1]!STEPLOAD(5)</f>
        <v>20</v>
      </c>
      <c r="E603" s="183">
        <f t="shared" si="57"/>
        <v>45.772584682650638</v>
      </c>
      <c r="F603" s="183">
        <f t="shared" si="58"/>
        <v>0.5</v>
      </c>
      <c r="G603" s="183">
        <f>5</f>
        <v>5</v>
      </c>
      <c r="H603" s="183">
        <f>60</f>
        <v>60</v>
      </c>
      <c r="I603" s="183">
        <f t="shared" si="59"/>
        <v>0.9</v>
      </c>
      <c r="J603" s="183">
        <f>1</f>
        <v>1</v>
      </c>
      <c r="K603" s="183">
        <f t="shared" si="60"/>
        <v>4.1870000000000003</v>
      </c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68"/>
      <c r="AD603" s="19"/>
      <c r="AE603" s="184"/>
      <c r="AF603" s="183">
        <f t="shared" si="61"/>
        <v>2.1539988951939648E-3</v>
      </c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68"/>
      <c r="AQ603" s="168"/>
      <c r="AR603" s="182"/>
      <c r="AS603" s="183"/>
      <c r="AT603" s="183"/>
      <c r="AU603" s="183"/>
      <c r="AW603" s="51"/>
      <c r="AX603" s="51"/>
      <c r="AY603" s="51"/>
      <c r="AZ603" s="51"/>
    </row>
    <row r="604" spans="1:52" s="158" customFormat="1" ht="15" customHeight="1" x14ac:dyDescent="0.3">
      <c r="A604" s="19"/>
      <c r="B604" s="182"/>
      <c r="C604" s="183">
        <f t="shared" si="56"/>
        <v>59.300000000000573</v>
      </c>
      <c r="D604" s="202">
        <f>15+[1]!STEPLOAD(5)</f>
        <v>20</v>
      </c>
      <c r="E604" s="183">
        <f t="shared" si="57"/>
        <v>45.772800082540158</v>
      </c>
      <c r="F604" s="183">
        <f t="shared" si="58"/>
        <v>0.5</v>
      </c>
      <c r="G604" s="183">
        <f>5</f>
        <v>5</v>
      </c>
      <c r="H604" s="183">
        <f>60</f>
        <v>60</v>
      </c>
      <c r="I604" s="183">
        <f t="shared" si="59"/>
        <v>0.9</v>
      </c>
      <c r="J604" s="183">
        <f>1</f>
        <v>1</v>
      </c>
      <c r="K604" s="183">
        <f t="shared" si="60"/>
        <v>4.1870000000000003</v>
      </c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68"/>
      <c r="AD604" s="19"/>
      <c r="AE604" s="184"/>
      <c r="AF604" s="183">
        <f t="shared" si="61"/>
        <v>2.1324589062419186E-3</v>
      </c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68"/>
      <c r="AQ604" s="168"/>
      <c r="AR604" s="182"/>
      <c r="AS604" s="183"/>
      <c r="AT604" s="183"/>
      <c r="AU604" s="183"/>
      <c r="AW604" s="51"/>
      <c r="AX604" s="51"/>
      <c r="AY604" s="51"/>
      <c r="AZ604" s="51"/>
    </row>
    <row r="605" spans="1:52" s="158" customFormat="1" ht="15" customHeight="1" x14ac:dyDescent="0.3">
      <c r="A605" s="19"/>
      <c r="B605" s="182"/>
      <c r="C605" s="183">
        <f t="shared" si="56"/>
        <v>59.400000000000574</v>
      </c>
      <c r="D605" s="202">
        <f>15+[1]!STEPLOAD(5)</f>
        <v>20</v>
      </c>
      <c r="E605" s="183">
        <f t="shared" si="57"/>
        <v>45.773013328430785</v>
      </c>
      <c r="F605" s="183">
        <f t="shared" si="58"/>
        <v>0.5</v>
      </c>
      <c r="G605" s="183">
        <f>5</f>
        <v>5</v>
      </c>
      <c r="H605" s="183">
        <f>60</f>
        <v>60</v>
      </c>
      <c r="I605" s="183">
        <f t="shared" si="59"/>
        <v>0.9</v>
      </c>
      <c r="J605" s="183">
        <f>1</f>
        <v>1</v>
      </c>
      <c r="K605" s="183">
        <f t="shared" si="60"/>
        <v>4.1870000000000003</v>
      </c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68"/>
      <c r="AD605" s="19"/>
      <c r="AE605" s="184"/>
      <c r="AF605" s="183">
        <f t="shared" si="61"/>
        <v>2.1111343171793528E-3</v>
      </c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68"/>
      <c r="AQ605" s="168"/>
      <c r="AR605" s="182"/>
      <c r="AS605" s="183"/>
      <c r="AT605" s="183"/>
      <c r="AU605" s="183"/>
      <c r="AW605" s="51"/>
      <c r="AX605" s="51"/>
      <c r="AY605" s="51"/>
      <c r="AZ605" s="51"/>
    </row>
    <row r="606" spans="1:52" s="158" customFormat="1" ht="15" customHeight="1" x14ac:dyDescent="0.3">
      <c r="A606" s="19"/>
      <c r="B606" s="182"/>
      <c r="C606" s="183">
        <f t="shared" si="56"/>
        <v>59.500000000000576</v>
      </c>
      <c r="D606" s="202">
        <f>15+[1]!STEPLOAD(5)</f>
        <v>20</v>
      </c>
      <c r="E606" s="183">
        <f t="shared" si="57"/>
        <v>45.773224441862503</v>
      </c>
      <c r="F606" s="183">
        <f t="shared" si="58"/>
        <v>0.5</v>
      </c>
      <c r="G606" s="183">
        <f>5</f>
        <v>5</v>
      </c>
      <c r="H606" s="183">
        <f>60</f>
        <v>60</v>
      </c>
      <c r="I606" s="183">
        <f t="shared" si="59"/>
        <v>0.9</v>
      </c>
      <c r="J606" s="183">
        <f>1</f>
        <v>1</v>
      </c>
      <c r="K606" s="183">
        <f t="shared" si="60"/>
        <v>4.1870000000000003</v>
      </c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68"/>
      <c r="AD606" s="19"/>
      <c r="AE606" s="184"/>
      <c r="AF606" s="183">
        <f t="shared" si="61"/>
        <v>2.0900229740075105E-3</v>
      </c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68"/>
      <c r="AQ606" s="168"/>
      <c r="AR606" s="182"/>
      <c r="AS606" s="183"/>
      <c r="AT606" s="183"/>
      <c r="AU606" s="183"/>
      <c r="AW606" s="51"/>
      <c r="AX606" s="51"/>
      <c r="AY606" s="51"/>
      <c r="AZ606" s="51"/>
    </row>
    <row r="607" spans="1:52" s="158" customFormat="1" ht="15" customHeight="1" x14ac:dyDescent="0.3">
      <c r="A607" s="19"/>
      <c r="B607" s="182"/>
      <c r="C607" s="183">
        <f t="shared" si="56"/>
        <v>59.600000000000577</v>
      </c>
      <c r="D607" s="202">
        <f>15+[1]!STEPLOAD(5)</f>
        <v>20</v>
      </c>
      <c r="E607" s="183">
        <f t="shared" si="57"/>
        <v>45.773433444159906</v>
      </c>
      <c r="F607" s="183">
        <f t="shared" si="58"/>
        <v>0.5</v>
      </c>
      <c r="G607" s="183">
        <f>5</f>
        <v>5</v>
      </c>
      <c r="H607" s="183">
        <f>60</f>
        <v>60</v>
      </c>
      <c r="I607" s="183">
        <f t="shared" si="59"/>
        <v>0.9</v>
      </c>
      <c r="J607" s="183">
        <f>1</f>
        <v>1</v>
      </c>
      <c r="K607" s="183">
        <f t="shared" si="60"/>
        <v>4.1870000000000003</v>
      </c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68"/>
      <c r="AD607" s="19"/>
      <c r="AE607" s="184"/>
      <c r="AF607" s="183">
        <f t="shared" si="61"/>
        <v>2.0691227442672933E-3</v>
      </c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68"/>
      <c r="AQ607" s="168"/>
      <c r="AR607" s="182"/>
      <c r="AS607" s="183"/>
      <c r="AT607" s="183"/>
      <c r="AU607" s="183"/>
      <c r="AW607" s="51"/>
      <c r="AX607" s="51"/>
      <c r="AY607" s="51"/>
      <c r="AZ607" s="51"/>
    </row>
    <row r="608" spans="1:52" s="158" customFormat="1" ht="15" customHeight="1" x14ac:dyDescent="0.3">
      <c r="A608" s="19"/>
      <c r="B608" s="182"/>
      <c r="C608" s="183">
        <f t="shared" si="56"/>
        <v>59.700000000000578</v>
      </c>
      <c r="D608" s="202">
        <f>15+[1]!STEPLOAD(5)</f>
        <v>20</v>
      </c>
      <c r="E608" s="183">
        <f t="shared" si="57"/>
        <v>45.773640356434335</v>
      </c>
      <c r="F608" s="183">
        <f t="shared" si="58"/>
        <v>0.5</v>
      </c>
      <c r="G608" s="183">
        <f>5</f>
        <v>5</v>
      </c>
      <c r="H608" s="183">
        <f>60</f>
        <v>60</v>
      </c>
      <c r="I608" s="183">
        <f t="shared" si="59"/>
        <v>0.9</v>
      </c>
      <c r="J608" s="183">
        <f>1</f>
        <v>1</v>
      </c>
      <c r="K608" s="183">
        <f t="shared" si="60"/>
        <v>4.1870000000000003</v>
      </c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68"/>
      <c r="AD608" s="19"/>
      <c r="AE608" s="184"/>
      <c r="AF608" s="183">
        <f t="shared" si="61"/>
        <v>2.0484315168243228E-3</v>
      </c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68"/>
      <c r="AQ608" s="168"/>
      <c r="AR608" s="182"/>
      <c r="AS608" s="183"/>
      <c r="AT608" s="183"/>
      <c r="AU608" s="183"/>
      <c r="AW608" s="51"/>
      <c r="AX608" s="51"/>
      <c r="AY608" s="51"/>
      <c r="AZ608" s="51"/>
    </row>
    <row r="609" spans="1:52" s="158" customFormat="1" ht="15" customHeight="1" x14ac:dyDescent="0.3">
      <c r="A609" s="19"/>
      <c r="B609" s="182"/>
      <c r="C609" s="183">
        <f t="shared" si="56"/>
        <v>59.80000000000058</v>
      </c>
      <c r="D609" s="202">
        <f>15+[1]!STEPLOAD(5)</f>
        <v>20</v>
      </c>
      <c r="E609" s="183">
        <f t="shared" si="57"/>
        <v>45.77384519958602</v>
      </c>
      <c r="F609" s="183">
        <f t="shared" si="58"/>
        <v>0.5</v>
      </c>
      <c r="G609" s="183">
        <f>5</f>
        <v>5</v>
      </c>
      <c r="H609" s="183">
        <f>60</f>
        <v>60</v>
      </c>
      <c r="I609" s="183">
        <f t="shared" si="59"/>
        <v>0.9</v>
      </c>
      <c r="J609" s="183">
        <f>1</f>
        <v>1</v>
      </c>
      <c r="K609" s="183">
        <f t="shared" si="60"/>
        <v>4.1870000000000003</v>
      </c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68"/>
      <c r="AD609" s="19"/>
      <c r="AE609" s="184"/>
      <c r="AF609" s="183">
        <f t="shared" si="61"/>
        <v>2.0279472016557776E-3</v>
      </c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68"/>
      <c r="AQ609" s="168"/>
      <c r="AR609" s="182"/>
      <c r="AS609" s="183"/>
      <c r="AT609" s="183"/>
      <c r="AU609" s="183"/>
      <c r="AW609" s="51"/>
      <c r="AX609" s="51"/>
      <c r="AY609" s="51"/>
      <c r="AZ609" s="51"/>
    </row>
    <row r="610" spans="1:52" s="158" customFormat="1" ht="15" customHeight="1" x14ac:dyDescent="0.3">
      <c r="A610" s="19"/>
      <c r="B610" s="182"/>
      <c r="C610" s="183">
        <f t="shared" si="56"/>
        <v>59.900000000000581</v>
      </c>
      <c r="D610" s="202">
        <f>15+[1]!STEPLOAD(5)</f>
        <v>20</v>
      </c>
      <c r="E610" s="183">
        <f t="shared" si="57"/>
        <v>45.774047994306187</v>
      </c>
      <c r="F610" s="183">
        <f t="shared" si="58"/>
        <v>0.5</v>
      </c>
      <c r="G610" s="183">
        <f>5</f>
        <v>5</v>
      </c>
      <c r="H610" s="183">
        <f>60</f>
        <v>60</v>
      </c>
      <c r="I610" s="183">
        <f t="shared" si="59"/>
        <v>0.9</v>
      </c>
      <c r="J610" s="183">
        <f>1</f>
        <v>1</v>
      </c>
      <c r="K610" s="183">
        <f t="shared" si="60"/>
        <v>4.1870000000000003</v>
      </c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68"/>
      <c r="AD610" s="19"/>
      <c r="AE610" s="184"/>
      <c r="AF610" s="183">
        <f t="shared" si="61"/>
        <v>2.0076677296390066E-3</v>
      </c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68"/>
      <c r="AQ610" s="168"/>
      <c r="AR610" s="182"/>
      <c r="AS610" s="183"/>
      <c r="AT610" s="183"/>
      <c r="AU610" s="183"/>
      <c r="AW610" s="51"/>
      <c r="AX610" s="51"/>
      <c r="AY610" s="51"/>
      <c r="AZ610" s="51"/>
    </row>
    <row r="611" spans="1:52" s="158" customFormat="1" ht="15" customHeight="1" thickBot="1" x14ac:dyDescent="0.35">
      <c r="A611" s="19"/>
      <c r="B611" s="172" t="s">
        <v>67</v>
      </c>
      <c r="C611" s="185">
        <f t="shared" si="56"/>
        <v>60.000000000000583</v>
      </c>
      <c r="D611" s="203">
        <f>15</f>
        <v>15</v>
      </c>
      <c r="E611" s="203">
        <f t="shared" si="57"/>
        <v>45.77424876107915</v>
      </c>
      <c r="F611" s="203">
        <f t="shared" si="58"/>
        <v>0.5</v>
      </c>
      <c r="G611" s="203">
        <f>5</f>
        <v>5</v>
      </c>
      <c r="H611" s="203">
        <f>60</f>
        <v>60</v>
      </c>
      <c r="I611" s="203">
        <f t="shared" si="59"/>
        <v>0.9</v>
      </c>
      <c r="J611" s="203">
        <f>1</f>
        <v>1</v>
      </c>
      <c r="K611" s="203">
        <f t="shared" si="60"/>
        <v>4.1870000000000003</v>
      </c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168"/>
      <c r="AD611" s="19"/>
      <c r="AE611" s="204"/>
      <c r="AF611" s="203">
        <f t="shared" si="61"/>
        <v>-0.49801240894765719</v>
      </c>
      <c r="AG611" s="203"/>
      <c r="AH611" s="203"/>
      <c r="AI611" s="203"/>
      <c r="AJ611" s="203"/>
      <c r="AK611" s="203"/>
      <c r="AL611" s="203"/>
      <c r="AM611" s="203"/>
      <c r="AN611" s="203"/>
      <c r="AO611" s="203"/>
      <c r="AP611" s="168"/>
      <c r="AQ611" s="168"/>
      <c r="AR611" s="205"/>
      <c r="AS611" s="203"/>
      <c r="AT611" s="203"/>
      <c r="AU611" s="203"/>
      <c r="AW611" s="51"/>
      <c r="AX611" s="51"/>
      <c r="AY611" s="51"/>
      <c r="AZ611" s="51"/>
    </row>
    <row r="612" spans="1:52" ht="15" customHeight="1" x14ac:dyDescent="0.3">
      <c r="AW612" s="148"/>
      <c r="AX612" s="148"/>
      <c r="AY612" s="148"/>
      <c r="AZ612" s="148"/>
    </row>
    <row r="613" spans="1:52" ht="13.5" customHeight="1" x14ac:dyDescent="0.3">
      <c r="AW613" s="148"/>
      <c r="AX613" s="148"/>
      <c r="AY613" s="148"/>
      <c r="AZ613" s="148"/>
    </row>
    <row r="614" spans="1:52" ht="13.5" customHeight="1" x14ac:dyDescent="0.3">
      <c r="AW614" s="148"/>
      <c r="AX614" s="148"/>
      <c r="AY614" s="148"/>
      <c r="AZ614" s="148"/>
    </row>
    <row r="615" spans="1:52" ht="13.5" customHeight="1" x14ac:dyDescent="0.3">
      <c r="AW615" s="148"/>
      <c r="AX615" s="148"/>
      <c r="AY615" s="148"/>
      <c r="AZ615" s="148"/>
    </row>
    <row r="616" spans="1:52" ht="13.5" customHeight="1" x14ac:dyDescent="0.3">
      <c r="AW616" s="148"/>
      <c r="AX616" s="148"/>
      <c r="AY616" s="148"/>
      <c r="AZ616" s="148"/>
    </row>
    <row r="617" spans="1:52" ht="13.5" customHeight="1" x14ac:dyDescent="0.3">
      <c r="AW617" s="148"/>
      <c r="AX617" s="148"/>
      <c r="AY617" s="148"/>
      <c r="AZ617" s="148"/>
    </row>
    <row r="618" spans="1:52" ht="13.5" customHeight="1" x14ac:dyDescent="0.3">
      <c r="AW618" s="148"/>
      <c r="AX618" s="148"/>
      <c r="AY618" s="148"/>
      <c r="AZ618" s="148"/>
    </row>
    <row r="619" spans="1:52" ht="13.5" customHeight="1" x14ac:dyDescent="0.3">
      <c r="AW619" s="148"/>
      <c r="AX619" s="148"/>
      <c r="AY619" s="148"/>
      <c r="AZ619" s="148"/>
    </row>
    <row r="620" spans="1:52" ht="13.5" customHeight="1" x14ac:dyDescent="0.3">
      <c r="AW620" s="148"/>
      <c r="AX620" s="148"/>
      <c r="AY620" s="148"/>
      <c r="AZ620" s="148"/>
    </row>
    <row r="621" spans="1:52" ht="13.5" customHeight="1" x14ac:dyDescent="0.3">
      <c r="AW621" s="148"/>
      <c r="AX621" s="148"/>
      <c r="AY621" s="148"/>
      <c r="AZ621" s="148"/>
    </row>
    <row r="622" spans="1:52" ht="13.5" customHeight="1" x14ac:dyDescent="0.3">
      <c r="AW622" s="148"/>
      <c r="AX622" s="148"/>
      <c r="AY622" s="148"/>
      <c r="AZ622" s="148"/>
    </row>
    <row r="623" spans="1:52" ht="13.5" customHeight="1" x14ac:dyDescent="0.3">
      <c r="AW623" s="148"/>
      <c r="AX623" s="148"/>
      <c r="AY623" s="148"/>
      <c r="AZ623" s="148"/>
    </row>
    <row r="624" spans="1:52" ht="13.5" customHeight="1" x14ac:dyDescent="0.3">
      <c r="AW624" s="148"/>
      <c r="AX624" s="148"/>
      <c r="AY624" s="148"/>
      <c r="AZ624" s="148"/>
    </row>
    <row r="625" spans="49:52" ht="13.5" customHeight="1" x14ac:dyDescent="0.3">
      <c r="AW625" s="148"/>
      <c r="AX625" s="148"/>
      <c r="AY625" s="148"/>
      <c r="AZ625" s="148"/>
    </row>
    <row r="626" spans="49:52" ht="13.5" customHeight="1" x14ac:dyDescent="0.3">
      <c r="AW626" s="148"/>
      <c r="AX626" s="148"/>
      <c r="AY626" s="148"/>
      <c r="AZ626" s="148"/>
    </row>
    <row r="627" spans="49:52" ht="13.5" customHeight="1" x14ac:dyDescent="0.3">
      <c r="AW627" s="148"/>
      <c r="AX627" s="148"/>
      <c r="AY627" s="148"/>
      <c r="AZ627" s="148"/>
    </row>
    <row r="628" spans="49:52" ht="13.5" customHeight="1" x14ac:dyDescent="0.3">
      <c r="AW628" s="148"/>
      <c r="AX628" s="148"/>
      <c r="AY628" s="148"/>
      <c r="AZ628" s="148"/>
    </row>
    <row r="629" spans="49:52" ht="13.5" customHeight="1" x14ac:dyDescent="0.3">
      <c r="AW629" s="148"/>
      <c r="AX629" s="148"/>
      <c r="AY629" s="148"/>
      <c r="AZ629" s="148"/>
    </row>
    <row r="630" spans="49:52" ht="13.5" customHeight="1" x14ac:dyDescent="0.3">
      <c r="AW630" s="201"/>
      <c r="AX630" s="201"/>
      <c r="AY630" s="201"/>
      <c r="AZ630" s="201"/>
    </row>
    <row r="631" spans="49:52" ht="13.5" customHeight="1" x14ac:dyDescent="0.3">
      <c r="AW631" s="201"/>
      <c r="AX631" s="201"/>
      <c r="AY631" s="201"/>
      <c r="AZ631" s="201"/>
    </row>
    <row r="632" spans="49:52" ht="13.5" customHeight="1" x14ac:dyDescent="0.3">
      <c r="AW632" s="201"/>
      <c r="AX632" s="201"/>
      <c r="AY632" s="201"/>
      <c r="AZ632" s="201"/>
    </row>
    <row r="633" spans="49:52" x14ac:dyDescent="0.3">
      <c r="AW633" s="201"/>
      <c r="AX633" s="201"/>
      <c r="AY633" s="201"/>
      <c r="AZ633" s="201"/>
    </row>
  </sheetData>
  <sheetProtection algorithmName="SHA-512" hashValue="sbtlkOqEB9HU0PmMwJ7iv46j5IrlrGbcj1hqCRgDzwLlMJfJ6UDQ1U+36m6FqacdX3+J+wCDET6mTUjc67tCXA==" saltValue="f7rlzod/j4xyncXOlh3HgA==" spinCount="100000" sheet="1" objects="1" scenarios="1" selectLockedCells="1"/>
  <mergeCells count="3">
    <mergeCell ref="A1:XFD1"/>
    <mergeCell ref="AX13:AX14"/>
    <mergeCell ref="AX23:AX24"/>
  </mergeCells>
  <conditionalFormatting sqref="AF10:AO10">
    <cfRule type="expression" dxfId="2" priority="1">
      <formula>ISBLANK(AF$9)</formula>
    </cfRule>
  </conditionalFormatting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5059-320D-47F0-8D9C-2C3BD65EB856}">
  <sheetPr codeName="PSICREPORT">
    <tabColor rgb="FF99FFCC"/>
  </sheetPr>
  <dimension ref="A1:AZ633"/>
  <sheetViews>
    <sheetView showGridLines="0" zoomScaleNormal="100" workbookViewId="0">
      <selection activeCell="A3" sqref="A3"/>
    </sheetView>
  </sheetViews>
  <sheetFormatPr defaultColWidth="9.109375" defaultRowHeight="14.4" x14ac:dyDescent="0.3"/>
  <cols>
    <col min="1" max="1" width="2.6640625" style="148" customWidth="1"/>
    <col min="2" max="7" width="12.6640625" style="148" customWidth="1"/>
    <col min="8" max="8" width="14.109375" style="148" bestFit="1" customWidth="1"/>
    <col min="9" max="11" width="12.6640625" style="148" customWidth="1"/>
    <col min="12" max="28" width="12.6640625" style="148" hidden="1" customWidth="1"/>
    <col min="29" max="29" width="4.6640625" style="148" customWidth="1"/>
    <col min="30" max="30" width="2.6640625" style="148" customWidth="1"/>
    <col min="31" max="31" width="18.6640625" style="148" customWidth="1"/>
    <col min="32" max="32" width="12.6640625" style="148" customWidth="1"/>
    <col min="33" max="41" width="12.6640625" style="148" hidden="1" customWidth="1"/>
    <col min="42" max="42" width="4.6640625" style="148" customWidth="1"/>
    <col min="43" max="43" width="2.6640625" style="148" customWidth="1"/>
    <col min="44" max="44" width="18.6640625" style="148" customWidth="1"/>
    <col min="45" max="48" width="12.6640625" style="148" customWidth="1"/>
    <col min="49" max="49" width="2.6640625" style="51" hidden="1" customWidth="1"/>
    <col min="50" max="51" width="20.6640625" style="51" hidden="1" customWidth="1"/>
    <col min="52" max="52" width="12.6640625" style="51" hidden="1" customWidth="1"/>
    <col min="53" max="16384" width="9.109375" style="148"/>
  </cols>
  <sheetData>
    <row r="1" spans="1:52" s="238" customFormat="1" ht="20.100000000000001" customHeight="1" x14ac:dyDescent="0.3">
      <c r="A1" s="238" t="s">
        <v>123</v>
      </c>
    </row>
    <row r="2" spans="1:52" ht="12.75" customHeight="1" x14ac:dyDescent="0.3">
      <c r="A2" s="150" t="s">
        <v>121</v>
      </c>
      <c r="B2" s="29"/>
      <c r="C2" s="29"/>
      <c r="D2" s="15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52" ht="12.75" customHeight="1" x14ac:dyDescent="0.3">
      <c r="A3" s="152" t="s">
        <v>122</v>
      </c>
      <c r="B3" s="29"/>
      <c r="C3" s="29"/>
      <c r="D3" s="15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52" ht="12.75" customHeight="1" x14ac:dyDescent="0.3">
      <c r="A4" s="153"/>
      <c r="B4" s="29"/>
      <c r="C4" s="29"/>
      <c r="D4" s="15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154"/>
      <c r="AU4" s="154"/>
    </row>
    <row r="5" spans="1:52" ht="15" customHeight="1" x14ac:dyDescent="0.3">
      <c r="A5" s="155" t="s">
        <v>76</v>
      </c>
      <c r="B5" s="29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154"/>
      <c r="AU5" s="154"/>
    </row>
    <row r="6" spans="1:52" ht="15" customHeight="1" x14ac:dyDescent="0.3">
      <c r="A6" s="6" t="s">
        <v>77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154"/>
      <c r="AU6" s="154"/>
    </row>
    <row r="7" spans="1:52" s="158" customFormat="1" ht="15" customHeight="1" x14ac:dyDescent="0.35">
      <c r="A7" s="8" t="s">
        <v>0</v>
      </c>
      <c r="B7" s="19"/>
      <c r="C7" s="156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9"/>
      <c r="Y7" s="9"/>
      <c r="Z7" s="9"/>
      <c r="AA7" s="9"/>
      <c r="AB7" s="9"/>
      <c r="AC7" s="9"/>
      <c r="AD7" s="9"/>
      <c r="AE7" s="9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8" t="s">
        <v>1</v>
      </c>
      <c r="AR7" s="9"/>
      <c r="AS7" s="157"/>
      <c r="AT7" s="157"/>
      <c r="AU7" s="157"/>
      <c r="AW7" s="85" t="s">
        <v>68</v>
      </c>
      <c r="AX7" s="32"/>
      <c r="AY7" s="32"/>
      <c r="AZ7" s="32"/>
    </row>
    <row r="8" spans="1:52" s="158" customFormat="1" ht="15" customHeight="1" thickBot="1" x14ac:dyDescent="0.35">
      <c r="A8" s="19" t="s">
        <v>5</v>
      </c>
      <c r="B8" s="19"/>
      <c r="C8" s="159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1"/>
      <c r="Y8" s="161"/>
      <c r="Z8" s="161"/>
      <c r="AA8" s="161"/>
      <c r="AB8" s="161"/>
      <c r="AC8" s="7"/>
      <c r="AD8" s="19" t="s">
        <v>53</v>
      </c>
      <c r="AE8" s="19"/>
      <c r="AF8" s="162" t="str">
        <f t="shared" ref="AF8:AO8" si="0">ADDRESS(12,3+MATCH(AF9,ModelVariablesNames,0),4,1,)</f>
        <v>E12</v>
      </c>
      <c r="AG8" s="162" t="e">
        <f t="shared" si="0"/>
        <v>#N/A</v>
      </c>
      <c r="AH8" s="162" t="e">
        <f t="shared" si="0"/>
        <v>#N/A</v>
      </c>
      <c r="AI8" s="162" t="e">
        <f t="shared" si="0"/>
        <v>#N/A</v>
      </c>
      <c r="AJ8" s="162" t="e">
        <f t="shared" si="0"/>
        <v>#N/A</v>
      </c>
      <c r="AK8" s="162" t="e">
        <f t="shared" si="0"/>
        <v>#N/A</v>
      </c>
      <c r="AL8" s="162" t="e">
        <f t="shared" si="0"/>
        <v>#N/A</v>
      </c>
      <c r="AM8" s="162" t="e">
        <f t="shared" si="0"/>
        <v>#N/A</v>
      </c>
      <c r="AN8" s="162" t="e">
        <f t="shared" si="0"/>
        <v>#N/A</v>
      </c>
      <c r="AO8" s="162" t="e">
        <f t="shared" si="0"/>
        <v>#N/A</v>
      </c>
      <c r="AP8" s="10"/>
      <c r="AQ8" s="19" t="s">
        <v>28</v>
      </c>
      <c r="AR8" s="19"/>
      <c r="AS8" s="162" t="str">
        <f>ADDRESS(11,3+MATCH(AS9,ModelVariablesNames,0),4,1,)</f>
        <v>E11</v>
      </c>
      <c r="AT8" s="162" t="str">
        <f>ADDRESS(12,3+MATCH(AT9,ModelVariablesNames,0),4,1,)</f>
        <v>H12</v>
      </c>
      <c r="AU8" s="162" t="str">
        <f>ADDRESS(12,3+MATCH(AU9,ModelVariablesNames,0),4,1,)</f>
        <v>E12</v>
      </c>
      <c r="AW8" s="102" t="s">
        <v>2</v>
      </c>
      <c r="AX8" s="57"/>
      <c r="AY8" s="57"/>
      <c r="AZ8" s="107"/>
    </row>
    <row r="9" spans="1:52" s="158" customFormat="1" ht="15" customHeight="1" thickBot="1" x14ac:dyDescent="0.35">
      <c r="A9" s="19"/>
      <c r="B9" s="163" t="s">
        <v>9</v>
      </c>
      <c r="C9" s="164" t="s">
        <v>64</v>
      </c>
      <c r="D9" s="165" t="s">
        <v>83</v>
      </c>
      <c r="E9" s="165" t="s">
        <v>84</v>
      </c>
      <c r="F9" s="165" t="s">
        <v>85</v>
      </c>
      <c r="G9" s="165" t="s">
        <v>86</v>
      </c>
      <c r="H9" s="165" t="s">
        <v>87</v>
      </c>
      <c r="I9" s="165" t="s">
        <v>88</v>
      </c>
      <c r="J9" s="165" t="s">
        <v>89</v>
      </c>
      <c r="K9" s="165" t="s">
        <v>90</v>
      </c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9"/>
      <c r="AD9" s="19"/>
      <c r="AE9" s="163" t="s">
        <v>55</v>
      </c>
      <c r="AF9" s="167" t="s">
        <v>84</v>
      </c>
      <c r="AG9" s="167"/>
      <c r="AH9" s="167"/>
      <c r="AI9" s="167"/>
      <c r="AJ9" s="167"/>
      <c r="AK9" s="167"/>
      <c r="AL9" s="167"/>
      <c r="AM9" s="167"/>
      <c r="AN9" s="167"/>
      <c r="AO9" s="167"/>
      <c r="AP9" s="168"/>
      <c r="AQ9" s="19"/>
      <c r="AR9" s="163" t="s">
        <v>9</v>
      </c>
      <c r="AS9" s="169" t="s">
        <v>84</v>
      </c>
      <c r="AT9" s="170" t="s">
        <v>87</v>
      </c>
      <c r="AU9" s="171" t="s">
        <v>84</v>
      </c>
      <c r="AW9" s="186"/>
      <c r="AX9" s="187" t="s">
        <v>22</v>
      </c>
      <c r="AY9" s="188"/>
      <c r="AZ9" s="189">
        <v>0.1</v>
      </c>
    </row>
    <row r="10" spans="1:52" s="158" customFormat="1" ht="15" customHeight="1" thickBot="1" x14ac:dyDescent="0.35">
      <c r="A10" s="19"/>
      <c r="B10" s="172" t="s">
        <v>11</v>
      </c>
      <c r="C10" s="173" t="s">
        <v>107</v>
      </c>
      <c r="D10" s="174" t="s">
        <v>91</v>
      </c>
      <c r="E10" s="174" t="s">
        <v>91</v>
      </c>
      <c r="F10" s="174" t="s">
        <v>92</v>
      </c>
      <c r="G10" s="174" t="s">
        <v>93</v>
      </c>
      <c r="H10" s="174" t="s">
        <v>96</v>
      </c>
      <c r="I10" s="174"/>
      <c r="J10" s="174" t="s">
        <v>95</v>
      </c>
      <c r="K10" s="174" t="s">
        <v>94</v>
      </c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5"/>
      <c r="Y10" s="175"/>
      <c r="Z10" s="175"/>
      <c r="AA10" s="175"/>
      <c r="AB10" s="175"/>
      <c r="AC10" s="19"/>
      <c r="AD10" s="19"/>
      <c r="AE10" s="172" t="s">
        <v>11</v>
      </c>
      <c r="AF10" s="174" t="str">
        <f t="shared" ref="AF10:AO10" si="1">IFERROR(HLOOKUP(AF9,$C$9:$AB$10,2,FALSE)&amp;"/"&amp;SimulationTimeUnit,)</f>
        <v>°C/min</v>
      </c>
      <c r="AG10" s="174">
        <f t="shared" si="1"/>
        <v>0</v>
      </c>
      <c r="AH10" s="174">
        <f t="shared" si="1"/>
        <v>0</v>
      </c>
      <c r="AI10" s="174">
        <f t="shared" si="1"/>
        <v>0</v>
      </c>
      <c r="AJ10" s="174">
        <f t="shared" si="1"/>
        <v>0</v>
      </c>
      <c r="AK10" s="174">
        <f t="shared" si="1"/>
        <v>0</v>
      </c>
      <c r="AL10" s="174">
        <f t="shared" si="1"/>
        <v>0</v>
      </c>
      <c r="AM10" s="174">
        <f t="shared" si="1"/>
        <v>0</v>
      </c>
      <c r="AN10" s="174">
        <f t="shared" si="1"/>
        <v>0</v>
      </c>
      <c r="AO10" s="174">
        <f t="shared" si="1"/>
        <v>0</v>
      </c>
      <c r="AP10" s="19"/>
      <c r="AQ10" s="19"/>
      <c r="AR10" s="172" t="s">
        <v>11</v>
      </c>
      <c r="AS10" s="176">
        <v>1</v>
      </c>
      <c r="AT10" s="177" t="s">
        <v>65</v>
      </c>
      <c r="AU10" s="176" t="s">
        <v>91</v>
      </c>
      <c r="AW10" s="186"/>
      <c r="AX10" s="186"/>
      <c r="AY10" s="186"/>
      <c r="AZ10" s="186"/>
    </row>
    <row r="11" spans="1:52" s="158" customFormat="1" ht="15" customHeight="1" x14ac:dyDescent="0.3">
      <c r="A11" s="19"/>
      <c r="B11" s="178" t="s">
        <v>66</v>
      </c>
      <c r="C11" s="179">
        <f>time</f>
        <v>0</v>
      </c>
      <c r="D11" s="180">
        <v>15</v>
      </c>
      <c r="E11" s="180">
        <f>D11+H11*I11/F11/J11/K11</f>
        <v>40.794124671602574</v>
      </c>
      <c r="F11" s="180">
        <v>0.5</v>
      </c>
      <c r="G11" s="180">
        <v>5</v>
      </c>
      <c r="H11" s="180">
        <v>60</v>
      </c>
      <c r="I11" s="180">
        <v>0.9</v>
      </c>
      <c r="J11" s="180">
        <v>1</v>
      </c>
      <c r="K11" s="180">
        <v>4.1870000000000003</v>
      </c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68"/>
      <c r="AD11" s="19"/>
      <c r="AE11" s="181" t="s">
        <v>66</v>
      </c>
      <c r="AF11" s="180">
        <f>F11/G11*(D11-E11)+H11*I11/G11/J11/K11</f>
        <v>0</v>
      </c>
      <c r="AG11" s="180"/>
      <c r="AH11" s="180"/>
      <c r="AI11" s="180"/>
      <c r="AJ11" s="180"/>
      <c r="AK11" s="180"/>
      <c r="AL11" s="180"/>
      <c r="AM11" s="180"/>
      <c r="AN11" s="180"/>
      <c r="AO11" s="180"/>
      <c r="AP11" s="168"/>
      <c r="AQ11" s="168"/>
      <c r="AR11" s="178" t="s">
        <v>66</v>
      </c>
      <c r="AS11" s="179">
        <f>(AU11-E11)/(MeasuredVariableHigher-MeasuredVariableLower)</f>
        <v>-1.6025722970880452E-11</v>
      </c>
      <c r="AT11" s="179">
        <f>H11/(ManipulatedVariableHigher-ManipulatedVariableLower)</f>
        <v>0.5</v>
      </c>
      <c r="AU11" s="179">
        <f>SetPoint</f>
        <v>40.794124670000002</v>
      </c>
      <c r="AW11" s="102" t="s">
        <v>69</v>
      </c>
      <c r="AX11" s="57"/>
      <c r="AY11" s="57"/>
      <c r="AZ11" s="107"/>
    </row>
    <row r="12" spans="1:52" s="158" customFormat="1" ht="15" customHeight="1" thickBot="1" x14ac:dyDescent="0.35">
      <c r="A12" s="19"/>
      <c r="B12" s="182"/>
      <c r="C12" s="183">
        <f>C11+IntegrationStep</f>
        <v>0.1</v>
      </c>
      <c r="D12" s="183">
        <f>15</f>
        <v>15</v>
      </c>
      <c r="E12" s="183">
        <f>E11+(C12-C11)*AF11</f>
        <v>40.794124671602574</v>
      </c>
      <c r="F12" s="183">
        <f>0.5</f>
        <v>0.5</v>
      </c>
      <c r="G12" s="183">
        <f>5</f>
        <v>5</v>
      </c>
      <c r="H12" s="183">
        <f>ManipulatedVariableHigher*AT12</f>
        <v>60.000001153852054</v>
      </c>
      <c r="I12" s="183">
        <f>0.9</f>
        <v>0.9</v>
      </c>
      <c r="J12" s="183">
        <f>1</f>
        <v>1</v>
      </c>
      <c r="K12" s="183">
        <f>4.187</f>
        <v>4.1870000000000003</v>
      </c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68"/>
      <c r="AD12" s="19"/>
      <c r="AE12" s="184"/>
      <c r="AF12" s="183">
        <f>F12/G12*(D12-E12)+H12*I12/G12/J12/K12</f>
        <v>4.9604339746878168E-8</v>
      </c>
      <c r="AG12" s="183"/>
      <c r="AH12" s="183"/>
      <c r="AI12" s="183"/>
      <c r="AJ12" s="183"/>
      <c r="AK12" s="183"/>
      <c r="AL12" s="183"/>
      <c r="AM12" s="183"/>
      <c r="AN12" s="183"/>
      <c r="AO12" s="183"/>
      <c r="AP12" s="168"/>
      <c r="AQ12" s="168"/>
      <c r="AR12" s="182"/>
      <c r="AS12" s="183">
        <f>(AU12-E12)/(MeasuredVariableHigher-MeasuredVariableLower)</f>
        <v>-1.6025722970880452E-11</v>
      </c>
      <c r="AT12" s="183">
        <f>[1]!LIM(AT11+Mode*r0*((1+IntegrationStep/2/Ti+Td/IntegrationStep)*AS12-(1-IntegrationStep/2/Ti+2*Td/IntegrationStep)*AS11+Td/IntegrationStep*0))</f>
        <v>0.50000000961543378</v>
      </c>
      <c r="AU12" s="183">
        <f>SetPoint</f>
        <v>40.794124670000002</v>
      </c>
      <c r="AW12" s="102" t="s">
        <v>70</v>
      </c>
      <c r="AX12" s="186"/>
      <c r="AY12" s="186"/>
      <c r="AZ12" s="186"/>
    </row>
    <row r="13" spans="1:52" s="158" customFormat="1" ht="15" customHeight="1" x14ac:dyDescent="0.3">
      <c r="A13" s="19"/>
      <c r="B13" s="182"/>
      <c r="C13" s="183">
        <f>C12+IntegrationStep</f>
        <v>0.2</v>
      </c>
      <c r="D13" s="183">
        <f>15</f>
        <v>15</v>
      </c>
      <c r="E13" s="183">
        <f t="shared" ref="E13:E76" si="2">E12+(C13-C12)*AF12</f>
        <v>40.794124676563008</v>
      </c>
      <c r="F13" s="183">
        <f t="shared" ref="F13:F76" si="3">0.5</f>
        <v>0.5</v>
      </c>
      <c r="G13" s="183">
        <f>5</f>
        <v>5</v>
      </c>
      <c r="H13" s="183">
        <f>ManipulatedVariableHigher*AT13</f>
        <v>59.999997493051879</v>
      </c>
      <c r="I13" s="183">
        <f t="shared" ref="I13:I76" si="4">0.9</f>
        <v>0.9</v>
      </c>
      <c r="J13" s="183">
        <f>1</f>
        <v>1</v>
      </c>
      <c r="K13" s="183">
        <f t="shared" ref="K13:K76" si="5">4.187</f>
        <v>4.1870000000000003</v>
      </c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68"/>
      <c r="AD13" s="19"/>
      <c r="AE13" s="184"/>
      <c r="AF13" s="183">
        <f t="shared" ref="AF13:AF76" si="6">F13/G13*(D13-E13)+H13*I13/G13/J13/K13</f>
        <v>-1.0827026386550642E-7</v>
      </c>
      <c r="AG13" s="183"/>
      <c r="AH13" s="183"/>
      <c r="AI13" s="183"/>
      <c r="AJ13" s="183"/>
      <c r="AK13" s="183"/>
      <c r="AL13" s="183"/>
      <c r="AM13" s="183"/>
      <c r="AN13" s="183"/>
      <c r="AO13" s="183"/>
      <c r="AP13" s="168"/>
      <c r="AQ13" s="168"/>
      <c r="AR13" s="182"/>
      <c r="AS13" s="183">
        <f>(AU13-E13)/(MeasuredVariableHigher-MeasuredVariableLower)</f>
        <v>-6.5630061385490994E-11</v>
      </c>
      <c r="AT13" s="183">
        <f>[1]!LIM(AT12+Mode*r0*((1+IntegrationStep/2/Ti+Td/IntegrationStep)*AS13-(1-IntegrationStep/2/Ti+2*Td/IntegrationStep)*AS12+Td/IntegrationStep*AS11))</f>
        <v>0.49999997910876565</v>
      </c>
      <c r="AU13" s="183">
        <f>SetPoint</f>
        <v>40.794124670000002</v>
      </c>
      <c r="AW13" s="186"/>
      <c r="AX13" s="235" t="s">
        <v>71</v>
      </c>
      <c r="AY13" s="190" t="s">
        <v>18</v>
      </c>
      <c r="AZ13" s="191">
        <v>0</v>
      </c>
    </row>
    <row r="14" spans="1:52" s="158" customFormat="1" ht="15" customHeight="1" thickBot="1" x14ac:dyDescent="0.35">
      <c r="A14" s="19"/>
      <c r="B14" s="182"/>
      <c r="C14" s="183">
        <f>C13+IntegrationStep</f>
        <v>0.30000000000000004</v>
      </c>
      <c r="D14" s="183">
        <f>15</f>
        <v>15</v>
      </c>
      <c r="E14" s="183">
        <f t="shared" si="2"/>
        <v>40.794124665735978</v>
      </c>
      <c r="F14" s="183">
        <f t="shared" si="3"/>
        <v>0.5</v>
      </c>
      <c r="G14" s="183">
        <f>5</f>
        <v>5</v>
      </c>
      <c r="H14" s="183">
        <f>ManipulatedVariableHigher*AT14</f>
        <v>60.00000905491234</v>
      </c>
      <c r="I14" s="183">
        <f t="shared" si="4"/>
        <v>0.9</v>
      </c>
      <c r="J14" s="183">
        <f>1</f>
        <v>1</v>
      </c>
      <c r="K14" s="183">
        <f t="shared" si="5"/>
        <v>4.1870000000000003</v>
      </c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68"/>
      <c r="AD14" s="19"/>
      <c r="AE14" s="184"/>
      <c r="AF14" s="183">
        <f t="shared" si="6"/>
        <v>3.8985922268253148E-7</v>
      </c>
      <c r="AG14" s="183"/>
      <c r="AH14" s="183"/>
      <c r="AI14" s="183"/>
      <c r="AJ14" s="183"/>
      <c r="AK14" s="183"/>
      <c r="AL14" s="183"/>
      <c r="AM14" s="183"/>
      <c r="AN14" s="183"/>
      <c r="AO14" s="183"/>
      <c r="AP14" s="168"/>
      <c r="AQ14" s="168"/>
      <c r="AR14" s="182"/>
      <c r="AS14" s="183">
        <f>(AU14-E14)/(MeasuredVariableHigher-MeasuredVariableLower)</f>
        <v>4.264023800715222E-11</v>
      </c>
      <c r="AT14" s="183">
        <f>[1]!LIM(AT13+Mode*r0*((1+IntegrationStep/2/Ti+Td/IntegrationStep)*AS14-(1-IntegrationStep/2/Ti+2*Td/IntegrationStep)*AS13+Td/IntegrationStep*AS12))</f>
        <v>0.50000007545760283</v>
      </c>
      <c r="AU14" s="183">
        <f>SetPoint</f>
        <v>40.794124670000002</v>
      </c>
      <c r="AW14" s="186"/>
      <c r="AX14" s="236"/>
      <c r="AY14" s="192" t="s">
        <v>72</v>
      </c>
      <c r="AZ14" s="193">
        <v>100</v>
      </c>
    </row>
    <row r="15" spans="1:52" s="158" customFormat="1" ht="15" customHeight="1" thickBot="1" x14ac:dyDescent="0.35">
      <c r="A15" s="19"/>
      <c r="B15" s="182"/>
      <c r="C15" s="183">
        <f>C14+IntegrationStep</f>
        <v>0.4</v>
      </c>
      <c r="D15" s="183">
        <f>15</f>
        <v>15</v>
      </c>
      <c r="E15" s="183">
        <f t="shared" si="2"/>
        <v>40.794124704721902</v>
      </c>
      <c r="F15" s="183">
        <f t="shared" si="3"/>
        <v>0.5</v>
      </c>
      <c r="G15" s="183">
        <f>5</f>
        <v>5</v>
      </c>
      <c r="H15" s="183">
        <f>ManipulatedVariableHigher*AT15</f>
        <v>59.999972487839003</v>
      </c>
      <c r="I15" s="183">
        <f t="shared" si="4"/>
        <v>0.9</v>
      </c>
      <c r="J15" s="183">
        <f>1</f>
        <v>1</v>
      </c>
      <c r="K15" s="183">
        <f t="shared" si="5"/>
        <v>4.1870000000000003</v>
      </c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68"/>
      <c r="AD15" s="19"/>
      <c r="AE15" s="184"/>
      <c r="AF15" s="183">
        <f t="shared" si="6"/>
        <v>-1.1860654507422907E-6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68"/>
      <c r="AQ15" s="168"/>
      <c r="AR15" s="182"/>
      <c r="AS15" s="183">
        <f>(AU15-E15)/(MeasuredVariableHigher-MeasuredVariableLower)</f>
        <v>-3.4721900021850163E-10</v>
      </c>
      <c r="AT15" s="183">
        <f>[1]!LIM(AT14+Mode*r0*((1+IntegrationStep/2/Ti+Td/IntegrationStep)*AS15-(1-IntegrationStep/2/Ti+2*Td/IntegrationStep)*AS14+Td/IntegrationStep*AS13))</f>
        <v>0.4999997707319917</v>
      </c>
      <c r="AU15" s="183">
        <f>SetPoint</f>
        <v>40.794124670000002</v>
      </c>
      <c r="AW15" s="102" t="s">
        <v>28</v>
      </c>
      <c r="AX15" s="186"/>
      <c r="AY15" s="186"/>
      <c r="AZ15" s="186"/>
    </row>
    <row r="16" spans="1:52" s="158" customFormat="1" ht="15" customHeight="1" x14ac:dyDescent="0.3">
      <c r="A16" s="19"/>
      <c r="B16" s="182"/>
      <c r="C16" s="183">
        <f>C15+IntegrationStep</f>
        <v>0.5</v>
      </c>
      <c r="D16" s="183">
        <f>15</f>
        <v>15</v>
      </c>
      <c r="E16" s="183">
        <f t="shared" si="2"/>
        <v>40.794124586115359</v>
      </c>
      <c r="F16" s="183">
        <f t="shared" si="3"/>
        <v>0.5</v>
      </c>
      <c r="G16" s="183">
        <f>5</f>
        <v>5</v>
      </c>
      <c r="H16" s="183">
        <f>ManipulatedVariableHigher*AT16</f>
        <v>60.000088089333083</v>
      </c>
      <c r="I16" s="183">
        <f t="shared" si="4"/>
        <v>0.9</v>
      </c>
      <c r="J16" s="183">
        <f>1</f>
        <v>1</v>
      </c>
      <c r="K16" s="183">
        <f t="shared" si="5"/>
        <v>4.1870000000000003</v>
      </c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68"/>
      <c r="AD16" s="19"/>
      <c r="AE16" s="184"/>
      <c r="AF16" s="183">
        <f t="shared" si="6"/>
        <v>3.7955274549972273E-6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68"/>
      <c r="AQ16" s="168"/>
      <c r="AR16" s="182"/>
      <c r="AS16" s="183">
        <f>(AU16-E16)/(MeasuredVariableHigher-MeasuredVariableLower)</f>
        <v>8.3884643231613154E-10</v>
      </c>
      <c r="AT16" s="183">
        <f>[1]!LIM(AT15+Mode*r0*((1+IntegrationStep/2/Ti+Td/IntegrationStep)*AS16-(1-IntegrationStep/2/Ti+2*Td/IntegrationStep)*AS15+Td/IntegrationStep*AS14))</f>
        <v>0.50000073407777568</v>
      </c>
      <c r="AU16" s="183">
        <f>SetPoint</f>
        <v>40.794124670000002</v>
      </c>
      <c r="AW16" s="186"/>
      <c r="AX16" s="33" t="s">
        <v>33</v>
      </c>
      <c r="AY16" s="194"/>
      <c r="AZ16" s="195">
        <v>40.794124670000002</v>
      </c>
    </row>
    <row r="17" spans="1:52" s="158" customFormat="1" ht="15" customHeight="1" x14ac:dyDescent="0.3">
      <c r="A17" s="19"/>
      <c r="B17" s="182"/>
      <c r="C17" s="183">
        <f>C16+IntegrationStep</f>
        <v>0.6</v>
      </c>
      <c r="D17" s="183">
        <f>15</f>
        <v>15</v>
      </c>
      <c r="E17" s="183">
        <f t="shared" si="2"/>
        <v>40.794124965668104</v>
      </c>
      <c r="F17" s="183">
        <f t="shared" si="3"/>
        <v>0.5</v>
      </c>
      <c r="G17" s="183">
        <f>5</f>
        <v>5</v>
      </c>
      <c r="H17" s="183">
        <f>ManipulatedVariableHigher*AT17</f>
        <v>59.999722582696286</v>
      </c>
      <c r="I17" s="183">
        <f t="shared" si="4"/>
        <v>0.9</v>
      </c>
      <c r="J17" s="183">
        <f>1</f>
        <v>1</v>
      </c>
      <c r="K17" s="183">
        <f t="shared" si="5"/>
        <v>4.1870000000000003</v>
      </c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68"/>
      <c r="AD17" s="19"/>
      <c r="AE17" s="184"/>
      <c r="AF17" s="183">
        <f t="shared" si="6"/>
        <v>-1.1955634082738698E-5</v>
      </c>
      <c r="AG17" s="183"/>
      <c r="AH17" s="183"/>
      <c r="AI17" s="183"/>
      <c r="AJ17" s="183"/>
      <c r="AK17" s="183"/>
      <c r="AL17" s="183"/>
      <c r="AM17" s="183"/>
      <c r="AN17" s="183"/>
      <c r="AO17" s="183"/>
      <c r="AP17" s="168"/>
      <c r="AQ17" s="168"/>
      <c r="AR17" s="182"/>
      <c r="AS17" s="183">
        <f>(AU17-E17)/(MeasuredVariableHigher-MeasuredVariableLower)</f>
        <v>-2.9566810155756683E-9</v>
      </c>
      <c r="AT17" s="183">
        <f>[1]!LIM(AT16+Mode*r0*((1+IntegrationStep/2/Ti+Td/IntegrationStep)*AS17-(1-IntegrationStep/2/Ti+2*Td/IntegrationStep)*AS16+Td/IntegrationStep*AS15))</f>
        <v>0.4999976881891357</v>
      </c>
      <c r="AU17" s="183">
        <f>SetPoint</f>
        <v>40.794124670000002</v>
      </c>
      <c r="AW17" s="186"/>
      <c r="AX17" s="99" t="s">
        <v>37</v>
      </c>
      <c r="AY17" s="196"/>
      <c r="AZ17" s="197">
        <v>1</v>
      </c>
    </row>
    <row r="18" spans="1:52" s="158" customFormat="1" ht="15" customHeight="1" x14ac:dyDescent="0.3">
      <c r="A18" s="19"/>
      <c r="B18" s="182"/>
      <c r="C18" s="183">
        <f>C17+IntegrationStep</f>
        <v>0.7</v>
      </c>
      <c r="D18" s="183">
        <f>15</f>
        <v>15</v>
      </c>
      <c r="E18" s="183">
        <f t="shared" si="2"/>
        <v>40.794123770104697</v>
      </c>
      <c r="F18" s="183">
        <f t="shared" si="3"/>
        <v>0.5</v>
      </c>
      <c r="G18" s="183">
        <f>5</f>
        <v>5</v>
      </c>
      <c r="H18" s="183">
        <f>ManipulatedVariableHigher*AT18</f>
        <v>60.000878186466537</v>
      </c>
      <c r="I18" s="183">
        <f t="shared" si="4"/>
        <v>0.9</v>
      </c>
      <c r="J18" s="183">
        <f>1</f>
        <v>1</v>
      </c>
      <c r="K18" s="183">
        <f t="shared" si="5"/>
        <v>4.1870000000000003</v>
      </c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68"/>
      <c r="AD18" s="19"/>
      <c r="AE18" s="184"/>
      <c r="AF18" s="183">
        <f t="shared" si="6"/>
        <v>3.7843568458928445E-5</v>
      </c>
      <c r="AG18" s="183"/>
      <c r="AH18" s="183"/>
      <c r="AI18" s="183"/>
      <c r="AJ18" s="183"/>
      <c r="AK18" s="183"/>
      <c r="AL18" s="183"/>
      <c r="AM18" s="183"/>
      <c r="AN18" s="183"/>
      <c r="AO18" s="183"/>
      <c r="AP18" s="168"/>
      <c r="AQ18" s="168"/>
      <c r="AR18" s="182"/>
      <c r="AS18" s="183">
        <f>(AU18-E18)/(MeasuredVariableHigher-MeasuredVariableLower)</f>
        <v>8.9989530493994611E-9</v>
      </c>
      <c r="AT18" s="183">
        <f>[1]!LIM(AT17+Mode*r0*((1+IntegrationStep/2/Ti+Td/IntegrationStep)*AS18-(1-IntegrationStep/2/Ti+2*Td/IntegrationStep)*AS17+Td/IntegrationStep*AS16))</f>
        <v>0.50000731822055444</v>
      </c>
      <c r="AU18" s="183">
        <f>SetPoint</f>
        <v>40.794124670000002</v>
      </c>
      <c r="AW18" s="186"/>
      <c r="AX18" s="99" t="s">
        <v>44</v>
      </c>
      <c r="AY18" s="196"/>
      <c r="AZ18" s="198" t="s">
        <v>120</v>
      </c>
    </row>
    <row r="19" spans="1:52" s="158" customFormat="1" ht="15" customHeight="1" x14ac:dyDescent="0.3">
      <c r="A19" s="19"/>
      <c r="B19" s="182"/>
      <c r="C19" s="183">
        <f>C18+IntegrationStep</f>
        <v>0.79999999999999993</v>
      </c>
      <c r="D19" s="183">
        <f>15</f>
        <v>15</v>
      </c>
      <c r="E19" s="183">
        <f t="shared" si="2"/>
        <v>40.794127554461546</v>
      </c>
      <c r="F19" s="183">
        <f t="shared" si="3"/>
        <v>0.5</v>
      </c>
      <c r="G19" s="183">
        <f>5</f>
        <v>5</v>
      </c>
      <c r="H19" s="183">
        <f>ManipulatedVariableHigher*AT19</f>
        <v>59.997224525459124</v>
      </c>
      <c r="I19" s="183">
        <f t="shared" si="4"/>
        <v>0.9</v>
      </c>
      <c r="J19" s="183">
        <f>1</f>
        <v>1</v>
      </c>
      <c r="K19" s="183">
        <f t="shared" si="5"/>
        <v>4.1870000000000003</v>
      </c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68"/>
      <c r="AD19" s="19"/>
      <c r="AE19" s="184"/>
      <c r="AF19" s="183">
        <f t="shared" si="6"/>
        <v>-1.196065131141566E-4</v>
      </c>
      <c r="AG19" s="183"/>
      <c r="AH19" s="183"/>
      <c r="AI19" s="183"/>
      <c r="AJ19" s="183"/>
      <c r="AK19" s="183"/>
      <c r="AL19" s="183"/>
      <c r="AM19" s="183"/>
      <c r="AN19" s="183"/>
      <c r="AO19" s="183"/>
      <c r="AP19" s="168"/>
      <c r="AQ19" s="168"/>
      <c r="AR19" s="182"/>
      <c r="AS19" s="183">
        <f>(AU19-E19)/(MeasuredVariableHigher-MeasuredVariableLower)</f>
        <v>-2.8844615442835675E-8</v>
      </c>
      <c r="AT19" s="183">
        <f>[1]!LIM(AT18+Mode*r0*((1+IntegrationStep/2/Ti+Td/IntegrationStep)*AS19-(1-IntegrationStep/2/Ti+2*Td/IntegrationStep)*AS18+Td/IntegrationStep*AS17))</f>
        <v>0.49997687104549271</v>
      </c>
      <c r="AU19" s="183">
        <f>SetPoint</f>
        <v>40.794124670000002</v>
      </c>
      <c r="AW19" s="186"/>
      <c r="AX19" s="99" t="s">
        <v>73</v>
      </c>
      <c r="AY19" s="196"/>
      <c r="AZ19" s="198">
        <v>15</v>
      </c>
    </row>
    <row r="20" spans="1:52" s="158" customFormat="1" ht="15" customHeight="1" x14ac:dyDescent="0.3">
      <c r="A20" s="19"/>
      <c r="B20" s="182"/>
      <c r="C20" s="183">
        <f>C19+IntegrationStep</f>
        <v>0.89999999999999991</v>
      </c>
      <c r="D20" s="183">
        <f>15</f>
        <v>15</v>
      </c>
      <c r="E20" s="183">
        <f t="shared" si="2"/>
        <v>40.794115593810233</v>
      </c>
      <c r="F20" s="183">
        <f t="shared" si="3"/>
        <v>0.5</v>
      </c>
      <c r="G20" s="183">
        <f>5</f>
        <v>5</v>
      </c>
      <c r="H20" s="183">
        <f>ManipulatedVariableHigher*AT20</f>
        <v>60.00877622306016</v>
      </c>
      <c r="I20" s="183">
        <f t="shared" si="4"/>
        <v>0.9</v>
      </c>
      <c r="J20" s="183">
        <f>1</f>
        <v>1</v>
      </c>
      <c r="K20" s="183">
        <f t="shared" si="5"/>
        <v>4.1870000000000003</v>
      </c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68"/>
      <c r="AD20" s="19"/>
      <c r="AE20" s="184"/>
      <c r="AF20" s="183">
        <f t="shared" si="6"/>
        <v>3.7819943216721441E-4</v>
      </c>
      <c r="AG20" s="183"/>
      <c r="AH20" s="183"/>
      <c r="AI20" s="183"/>
      <c r="AJ20" s="183"/>
      <c r="AK20" s="183"/>
      <c r="AL20" s="183"/>
      <c r="AM20" s="183"/>
      <c r="AN20" s="183"/>
      <c r="AO20" s="183"/>
      <c r="AP20" s="168"/>
      <c r="AQ20" s="168"/>
      <c r="AR20" s="182"/>
      <c r="AS20" s="183">
        <f>(AU20-E20)/(MeasuredVariableHigher-MeasuredVariableLower)</f>
        <v>9.0761897695301738E-8</v>
      </c>
      <c r="AT20" s="183">
        <f>[1]!LIM(AT19+Mode*r0*((1+IntegrationStep/2/Ti+Td/IntegrationStep)*AS20-(1-IntegrationStep/2/Ti+2*Td/IntegrationStep)*AS19+Td/IntegrationStep*AS18))</f>
        <v>0.50007313519216801</v>
      </c>
      <c r="AU20" s="183">
        <f>SetPoint</f>
        <v>40.794124670000002</v>
      </c>
      <c r="AW20" s="186"/>
      <c r="AX20" s="99" t="s">
        <v>74</v>
      </c>
      <c r="AY20" s="196"/>
      <c r="AZ20" s="198">
        <v>1.0000000000000001E+32</v>
      </c>
    </row>
    <row r="21" spans="1:52" s="158" customFormat="1" ht="15" customHeight="1" thickBot="1" x14ac:dyDescent="0.35">
      <c r="A21" s="19"/>
      <c r="B21" s="182"/>
      <c r="C21" s="183">
        <f>C20+IntegrationStep</f>
        <v>0.99999999999999989</v>
      </c>
      <c r="D21" s="183">
        <f>15</f>
        <v>15</v>
      </c>
      <c r="E21" s="183">
        <f t="shared" si="2"/>
        <v>40.794153413753449</v>
      </c>
      <c r="F21" s="183">
        <f t="shared" si="3"/>
        <v>0.5</v>
      </c>
      <c r="G21" s="183">
        <f>5</f>
        <v>5</v>
      </c>
      <c r="H21" s="183">
        <f>ManipulatedVariableHigher*AT21</f>
        <v>59.972253436020601</v>
      </c>
      <c r="I21" s="183">
        <f t="shared" si="4"/>
        <v>0.9</v>
      </c>
      <c r="J21" s="183">
        <f>1</f>
        <v>1</v>
      </c>
      <c r="K21" s="183">
        <f t="shared" si="5"/>
        <v>4.1870000000000003</v>
      </c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68"/>
      <c r="AD21" s="19"/>
      <c r="AE21" s="184"/>
      <c r="AF21" s="183">
        <f t="shared" si="6"/>
        <v>-1.1957047659092446E-3</v>
      </c>
      <c r="AG21" s="183"/>
      <c r="AH21" s="183"/>
      <c r="AI21" s="183"/>
      <c r="AJ21" s="183"/>
      <c r="AK21" s="183"/>
      <c r="AL21" s="183"/>
      <c r="AM21" s="183"/>
      <c r="AN21" s="183"/>
      <c r="AO21" s="183"/>
      <c r="AP21" s="168"/>
      <c r="AQ21" s="168"/>
      <c r="AR21" s="182"/>
      <c r="AS21" s="183">
        <f>(AU21-E21)/(MeasuredVariableHigher-MeasuredVariableLower)</f>
        <v>-2.8743753446747175E-7</v>
      </c>
      <c r="AT21" s="183">
        <f>[1]!LIM(AT20+Mode*r0*((1+IntegrationStep/2/Ti+Td/IntegrationStep)*AS21-(1-IntegrationStep/2/Ti+2*Td/IntegrationStep)*AS20+Td/IntegrationStep*AS19))</f>
        <v>0.499768778633505</v>
      </c>
      <c r="AU21" s="183">
        <f>SetPoint</f>
        <v>40.794124670000002</v>
      </c>
      <c r="AW21" s="186"/>
      <c r="AX21" s="44" t="s">
        <v>75</v>
      </c>
      <c r="AY21" s="199"/>
      <c r="AZ21" s="193">
        <v>4</v>
      </c>
    </row>
    <row r="22" spans="1:52" s="158" customFormat="1" ht="15" customHeight="1" thickBot="1" x14ac:dyDescent="0.35">
      <c r="A22" s="19"/>
      <c r="B22" s="182"/>
      <c r="C22" s="183">
        <f>C21+IntegrationStep</f>
        <v>1.0999999999999999</v>
      </c>
      <c r="D22" s="183">
        <f>15</f>
        <v>15</v>
      </c>
      <c r="E22" s="183">
        <f t="shared" si="2"/>
        <v>40.794033843276857</v>
      </c>
      <c r="F22" s="183">
        <f t="shared" si="3"/>
        <v>0.5</v>
      </c>
      <c r="G22" s="183">
        <f>5</f>
        <v>5</v>
      </c>
      <c r="H22" s="183">
        <f>ManipulatedVariableHigher*AT22</f>
        <v>60.08772680686117</v>
      </c>
      <c r="I22" s="183">
        <f t="shared" si="4"/>
        <v>0.9</v>
      </c>
      <c r="J22" s="183">
        <f>1</f>
        <v>1</v>
      </c>
      <c r="K22" s="183">
        <f t="shared" si="5"/>
        <v>4.1870000000000003</v>
      </c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68"/>
      <c r="AD22" s="19"/>
      <c r="AE22" s="184"/>
      <c r="AF22" s="183">
        <f t="shared" si="6"/>
        <v>3.7804764879365571E-3</v>
      </c>
      <c r="AG22" s="183"/>
      <c r="AH22" s="183"/>
      <c r="AI22" s="183"/>
      <c r="AJ22" s="183"/>
      <c r="AK22" s="183"/>
      <c r="AL22" s="183"/>
      <c r="AM22" s="183"/>
      <c r="AN22" s="183"/>
      <c r="AO22" s="183"/>
      <c r="AP22" s="168"/>
      <c r="AQ22" s="168"/>
      <c r="AR22" s="182"/>
      <c r="AS22" s="183">
        <f>(AU22-E22)/(MeasuredVariableHigher-MeasuredVariableLower)</f>
        <v>9.0826723145198682E-7</v>
      </c>
      <c r="AT22" s="183">
        <f>[1]!LIM(AT21+Mode*r0*((1+IntegrationStep/2/Ti+Td/IntegrationStep)*AS22-(1-IntegrationStep/2/Ti+2*Td/IntegrationStep)*AS21+Td/IntegrationStep*AS20))</f>
        <v>0.5007310567238431</v>
      </c>
      <c r="AU22" s="183">
        <f>SetPoint</f>
        <v>40.794124670000002</v>
      </c>
      <c r="AW22" s="102" t="s">
        <v>50</v>
      </c>
      <c r="AX22" s="186"/>
      <c r="AY22" s="186"/>
      <c r="AZ22" s="200"/>
    </row>
    <row r="23" spans="1:52" s="158" customFormat="1" ht="15" customHeight="1" x14ac:dyDescent="0.3">
      <c r="A23" s="19"/>
      <c r="B23" s="182"/>
      <c r="C23" s="183">
        <f>C22+IntegrationStep</f>
        <v>1.2</v>
      </c>
      <c r="D23" s="183">
        <f>15</f>
        <v>15</v>
      </c>
      <c r="E23" s="183">
        <f t="shared" si="2"/>
        <v>40.794411890925652</v>
      </c>
      <c r="F23" s="183">
        <f t="shared" si="3"/>
        <v>0.5</v>
      </c>
      <c r="G23" s="183">
        <f>5</f>
        <v>5</v>
      </c>
      <c r="H23" s="183">
        <f>ManipulatedVariableHigher*AT23</f>
        <v>59.722636898904497</v>
      </c>
      <c r="I23" s="183">
        <f t="shared" si="4"/>
        <v>0.9</v>
      </c>
      <c r="J23" s="183">
        <f>1</f>
        <v>1</v>
      </c>
      <c r="K23" s="183">
        <f t="shared" si="5"/>
        <v>4.1870000000000003</v>
      </c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68"/>
      <c r="AD23" s="19"/>
      <c r="AE23" s="184"/>
      <c r="AF23" s="183">
        <f t="shared" si="6"/>
        <v>-1.1952619280573451E-2</v>
      </c>
      <c r="AG23" s="183"/>
      <c r="AH23" s="183"/>
      <c r="AI23" s="183"/>
      <c r="AJ23" s="183"/>
      <c r="AK23" s="183"/>
      <c r="AL23" s="183"/>
      <c r="AM23" s="183"/>
      <c r="AN23" s="183"/>
      <c r="AO23" s="183"/>
      <c r="AP23" s="168"/>
      <c r="AQ23" s="168"/>
      <c r="AR23" s="182"/>
      <c r="AS23" s="183">
        <f>(AU23-E23)/(MeasuredVariableHigher-MeasuredVariableLower)</f>
        <v>-2.8722092564947845E-6</v>
      </c>
      <c r="AT23" s="183">
        <f>[1]!LIM(AT22+Mode*r0*((1+IntegrationStep/2/Ti+Td/IntegrationStep)*AS23-(1-IntegrationStep/2/Ti+2*Td/IntegrationStep)*AS22+Td/IntegrationStep*AS21))</f>
        <v>0.49768864082420416</v>
      </c>
      <c r="AU23" s="183">
        <f>SetPoint</f>
        <v>40.794124670000002</v>
      </c>
      <c r="AW23" s="186"/>
      <c r="AX23" s="235" t="s">
        <v>71</v>
      </c>
      <c r="AY23" s="190" t="s">
        <v>18</v>
      </c>
      <c r="AZ23" s="191">
        <v>0</v>
      </c>
    </row>
    <row r="24" spans="1:52" s="158" customFormat="1" ht="15" customHeight="1" thickBot="1" x14ac:dyDescent="0.35">
      <c r="A24" s="19"/>
      <c r="B24" s="182"/>
      <c r="C24" s="183">
        <f>C23+IntegrationStep</f>
        <v>1.3</v>
      </c>
      <c r="D24" s="183">
        <f>15</f>
        <v>15</v>
      </c>
      <c r="E24" s="183">
        <f t="shared" si="2"/>
        <v>40.793216628997591</v>
      </c>
      <c r="F24" s="183">
        <f t="shared" si="3"/>
        <v>0.5</v>
      </c>
      <c r="G24" s="183">
        <f>5</f>
        <v>5</v>
      </c>
      <c r="H24" s="183">
        <f>ManipulatedVariableHigher*AT24</f>
        <v>60.876934508945411</v>
      </c>
      <c r="I24" s="183">
        <f t="shared" si="4"/>
        <v>0.9</v>
      </c>
      <c r="J24" s="183">
        <f>1</f>
        <v>1</v>
      </c>
      <c r="K24" s="183">
        <f t="shared" si="5"/>
        <v>4.1870000000000003</v>
      </c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68"/>
      <c r="AD24" s="19"/>
      <c r="AE24" s="184"/>
      <c r="AF24" s="183">
        <f t="shared" si="6"/>
        <v>3.7790401014779373E-2</v>
      </c>
      <c r="AG24" s="183"/>
      <c r="AH24" s="183"/>
      <c r="AI24" s="183"/>
      <c r="AJ24" s="183"/>
      <c r="AK24" s="183"/>
      <c r="AL24" s="183"/>
      <c r="AM24" s="183"/>
      <c r="AN24" s="183"/>
      <c r="AO24" s="183"/>
      <c r="AP24" s="168"/>
      <c r="AQ24" s="168"/>
      <c r="AR24" s="182"/>
      <c r="AS24" s="183">
        <f>(AU24-E24)/(MeasuredVariableHigher-MeasuredVariableLower)</f>
        <v>9.0804100241115291E-6</v>
      </c>
      <c r="AT24" s="183">
        <f>[1]!LIM(AT23+Mode*r0*((1+IntegrationStep/2/Ti+Td/IntegrationStep)*AS24-(1-IntegrationStep/2/Ti+2*Td/IntegrationStep)*AS23+Td/IntegrationStep*AS22))</f>
        <v>0.50730778757454509</v>
      </c>
      <c r="AU24" s="183">
        <f>SetPoint</f>
        <v>40.794124670000002</v>
      </c>
      <c r="AW24" s="186"/>
      <c r="AX24" s="236"/>
      <c r="AY24" s="192" t="s">
        <v>72</v>
      </c>
      <c r="AZ24" s="193">
        <v>120</v>
      </c>
    </row>
    <row r="25" spans="1:52" s="158" customFormat="1" ht="15" customHeight="1" x14ac:dyDescent="0.3">
      <c r="A25" s="19"/>
      <c r="B25" s="182"/>
      <c r="C25" s="183">
        <f>C24+IntegrationStep</f>
        <v>1.4000000000000001</v>
      </c>
      <c r="D25" s="183">
        <f>15</f>
        <v>15</v>
      </c>
      <c r="E25" s="183">
        <f t="shared" si="2"/>
        <v>40.796995669099068</v>
      </c>
      <c r="F25" s="183">
        <f t="shared" si="3"/>
        <v>0.5</v>
      </c>
      <c r="G25" s="183">
        <f>5</f>
        <v>5</v>
      </c>
      <c r="H25" s="183">
        <f>ManipulatedVariableHigher*AT25</f>
        <v>57.227414325851399</v>
      </c>
      <c r="I25" s="183">
        <f t="shared" si="4"/>
        <v>0.9</v>
      </c>
      <c r="J25" s="183">
        <f>1</f>
        <v>1</v>
      </c>
      <c r="K25" s="183">
        <f t="shared" si="5"/>
        <v>4.1870000000000003</v>
      </c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68"/>
      <c r="AD25" s="19"/>
      <c r="AE25" s="184"/>
      <c r="AF25" s="183">
        <f t="shared" si="6"/>
        <v>-0.11948113398579663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68"/>
      <c r="AQ25" s="168"/>
      <c r="AR25" s="182"/>
      <c r="AS25" s="183">
        <f>(AU25-E25)/(MeasuredVariableHigher-MeasuredVariableLower)</f>
        <v>-2.8709990990662959E-5</v>
      </c>
      <c r="AT25" s="183">
        <f>[1]!LIM(AT24+Mode*r0*((1+IntegrationStep/2/Ti+Td/IntegrationStep)*AS25-(1-IntegrationStep/2/Ti+2*Td/IntegrationStep)*AS24+Td/IntegrationStep*AS23))</f>
        <v>0.476895119382095</v>
      </c>
      <c r="AU25" s="183">
        <f>SetPoint</f>
        <v>40.794124670000002</v>
      </c>
      <c r="AW25" s="51"/>
      <c r="AX25" s="51"/>
      <c r="AY25" s="51"/>
      <c r="AZ25" s="51"/>
    </row>
    <row r="26" spans="1:52" s="158" customFormat="1" ht="15" customHeight="1" x14ac:dyDescent="0.3">
      <c r="A26" s="19"/>
      <c r="B26" s="182"/>
      <c r="C26" s="183">
        <f>C25+IntegrationStep</f>
        <v>1.5000000000000002</v>
      </c>
      <c r="D26" s="183">
        <f>15</f>
        <v>15</v>
      </c>
      <c r="E26" s="183">
        <f t="shared" si="2"/>
        <v>40.785047555700487</v>
      </c>
      <c r="F26" s="183">
        <f t="shared" si="3"/>
        <v>0.5</v>
      </c>
      <c r="G26" s="183">
        <f>5</f>
        <v>5</v>
      </c>
      <c r="H26" s="183">
        <f>ManipulatedVariableHigher*AT26</f>
        <v>68.766030887068297</v>
      </c>
      <c r="I26" s="183">
        <f t="shared" si="4"/>
        <v>0.9</v>
      </c>
      <c r="J26" s="183">
        <f>1</f>
        <v>1</v>
      </c>
      <c r="K26" s="183">
        <f t="shared" si="5"/>
        <v>4.1870000000000003</v>
      </c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68"/>
      <c r="AD26" s="19"/>
      <c r="AE26" s="184"/>
      <c r="AF26" s="183">
        <f t="shared" si="6"/>
        <v>0.37776120088380649</v>
      </c>
      <c r="AG26" s="183"/>
      <c r="AH26" s="183"/>
      <c r="AI26" s="183"/>
      <c r="AJ26" s="183"/>
      <c r="AK26" s="183"/>
      <c r="AL26" s="183"/>
      <c r="AM26" s="183"/>
      <c r="AN26" s="183"/>
      <c r="AO26" s="183"/>
      <c r="AP26" s="168"/>
      <c r="AQ26" s="168"/>
      <c r="AR26" s="182"/>
      <c r="AS26" s="183">
        <f>(AU26-E26)/(MeasuredVariableHigher-MeasuredVariableLower)</f>
        <v>9.0771142995151882E-5</v>
      </c>
      <c r="AT26" s="183">
        <f>[1]!LIM(AT25+Mode*r0*((1+IntegrationStep/2/Ti+Td/IntegrationStep)*AS26-(1-IntegrationStep/2/Ti+2*Td/IntegrationStep)*AS25+Td/IntegrationStep*AS24))</f>
        <v>0.57305025739223581</v>
      </c>
      <c r="AU26" s="183">
        <f>SetPoint</f>
        <v>40.794124670000002</v>
      </c>
      <c r="AW26" s="51"/>
      <c r="AX26" s="51"/>
      <c r="AY26" s="51"/>
      <c r="AZ26" s="51"/>
    </row>
    <row r="27" spans="1:52" s="158" customFormat="1" ht="15" customHeight="1" x14ac:dyDescent="0.3">
      <c r="A27" s="19"/>
      <c r="B27" s="182"/>
      <c r="C27" s="183">
        <f>C26+IntegrationStep</f>
        <v>1.6000000000000003</v>
      </c>
      <c r="D27" s="183">
        <f>15</f>
        <v>15</v>
      </c>
      <c r="E27" s="183">
        <f t="shared" si="2"/>
        <v>40.822823675788868</v>
      </c>
      <c r="F27" s="183">
        <f t="shared" si="3"/>
        <v>0.5</v>
      </c>
      <c r="G27" s="183">
        <f>5</f>
        <v>5</v>
      </c>
      <c r="H27" s="183">
        <f>ManipulatedVariableHigher*AT27</f>
        <v>32.284612614864415</v>
      </c>
      <c r="I27" s="183">
        <f t="shared" si="4"/>
        <v>0.9</v>
      </c>
      <c r="J27" s="183">
        <f>1</f>
        <v>1</v>
      </c>
      <c r="K27" s="183">
        <f t="shared" si="5"/>
        <v>4.1870000000000003</v>
      </c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68"/>
      <c r="AD27" s="19"/>
      <c r="AE27" s="184"/>
      <c r="AF27" s="183">
        <f t="shared" si="6"/>
        <v>-1.1943601629752103</v>
      </c>
      <c r="AG27" s="183"/>
      <c r="AH27" s="183"/>
      <c r="AI27" s="183"/>
      <c r="AJ27" s="183"/>
      <c r="AK27" s="183"/>
      <c r="AL27" s="183"/>
      <c r="AM27" s="183"/>
      <c r="AN27" s="183"/>
      <c r="AO27" s="183"/>
      <c r="AP27" s="168"/>
      <c r="AQ27" s="168"/>
      <c r="AR27" s="182"/>
      <c r="AS27" s="183">
        <f>(AU27-E27)/(MeasuredVariableHigher-MeasuredVariableLower)</f>
        <v>-2.8699005788865859E-4</v>
      </c>
      <c r="AT27" s="183">
        <f>[1]!LIM(AT26+Mode*r0*((1+IntegrationStep/2/Ti+Td/IntegrationStep)*AS27-(1-IntegrationStep/2/Ti+2*Td/IntegrationStep)*AS26+Td/IntegrationStep*AS25))</f>
        <v>0.26903843845720343</v>
      </c>
      <c r="AU27" s="183">
        <f>SetPoint</f>
        <v>40.794124670000002</v>
      </c>
      <c r="AW27" s="51"/>
      <c r="AX27" s="51"/>
      <c r="AY27" s="51"/>
      <c r="AZ27" s="51"/>
    </row>
    <row r="28" spans="1:52" s="158" customFormat="1" ht="15" customHeight="1" x14ac:dyDescent="0.3">
      <c r="A28" s="19"/>
      <c r="B28" s="182"/>
      <c r="C28" s="183">
        <f>C27+IntegrationStep</f>
        <v>1.7000000000000004</v>
      </c>
      <c r="D28" s="183">
        <f>15</f>
        <v>15</v>
      </c>
      <c r="E28" s="183">
        <f t="shared" si="2"/>
        <v>40.703387659491348</v>
      </c>
      <c r="F28" s="183">
        <f t="shared" si="3"/>
        <v>0.5</v>
      </c>
      <c r="G28" s="183">
        <f>5</f>
        <v>5</v>
      </c>
      <c r="H28" s="183">
        <f>ManipulatedVariableHigher*AT28</f>
        <v>120</v>
      </c>
      <c r="I28" s="183">
        <f t="shared" si="4"/>
        <v>0.9</v>
      </c>
      <c r="J28" s="183">
        <f>1</f>
        <v>1</v>
      </c>
      <c r="K28" s="183">
        <f t="shared" si="5"/>
        <v>4.1870000000000003</v>
      </c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68"/>
      <c r="AD28" s="19"/>
      <c r="AE28" s="184"/>
      <c r="AF28" s="183">
        <f t="shared" si="6"/>
        <v>2.5884861683713813</v>
      </c>
      <c r="AG28" s="183"/>
      <c r="AH28" s="183"/>
      <c r="AI28" s="183"/>
      <c r="AJ28" s="183"/>
      <c r="AK28" s="183"/>
      <c r="AL28" s="183"/>
      <c r="AM28" s="183"/>
      <c r="AN28" s="183"/>
      <c r="AO28" s="183"/>
      <c r="AP28" s="168"/>
      <c r="AQ28" s="168"/>
      <c r="AR28" s="182"/>
      <c r="AS28" s="183">
        <f>(AU28-E28)/(MeasuredVariableHigher-MeasuredVariableLower)</f>
        <v>9.0737010508654234E-4</v>
      </c>
      <c r="AT28" s="183">
        <f>[1]!LIM(AT27+Mode*r0*((1+IntegrationStep/2/Ti+Td/IntegrationStep)*AS28-(1-IntegrationStep/2/Ti+2*Td/IntegrationStep)*AS27+Td/IntegrationStep*AS26))</f>
        <v>1</v>
      </c>
      <c r="AU28" s="183">
        <f>SetPoint</f>
        <v>40.794124670000002</v>
      </c>
      <c r="AW28" s="51"/>
      <c r="AX28" s="51"/>
      <c r="AY28" s="51"/>
      <c r="AZ28" s="51"/>
    </row>
    <row r="29" spans="1:52" s="158" customFormat="1" ht="15" customHeight="1" x14ac:dyDescent="0.3">
      <c r="A29" s="19"/>
      <c r="B29" s="182"/>
      <c r="C29" s="183">
        <f>C28+IntegrationStep</f>
        <v>1.8000000000000005</v>
      </c>
      <c r="D29" s="183">
        <f>15</f>
        <v>15</v>
      </c>
      <c r="E29" s="183">
        <f t="shared" si="2"/>
        <v>40.96223627632849</v>
      </c>
      <c r="F29" s="183">
        <f t="shared" si="3"/>
        <v>0.5</v>
      </c>
      <c r="G29" s="183">
        <f>5</f>
        <v>5</v>
      </c>
      <c r="H29" s="183">
        <f>ManipulatedVariableHigher*AT29</f>
        <v>0</v>
      </c>
      <c r="I29" s="183">
        <f t="shared" si="4"/>
        <v>0.9</v>
      </c>
      <c r="J29" s="183">
        <f>1</f>
        <v>1</v>
      </c>
      <c r="K29" s="183">
        <f t="shared" si="5"/>
        <v>4.1870000000000003</v>
      </c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68"/>
      <c r="AD29" s="19"/>
      <c r="AE29" s="184"/>
      <c r="AF29" s="183">
        <f t="shared" si="6"/>
        <v>-2.596223627632849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68"/>
      <c r="AQ29" s="168"/>
      <c r="AR29" s="182"/>
      <c r="AS29" s="183">
        <f>(AU29-E29)/(MeasuredVariableHigher-MeasuredVariableLower)</f>
        <v>-1.6811160632848755E-3</v>
      </c>
      <c r="AT29" s="183">
        <f>[1]!LIM(AT28+Mode*r0*((1+IntegrationStep/2/Ti+Td/IntegrationStep)*AS29-(1-IntegrationStep/2/Ti+2*Td/IntegrationStep)*AS28+Td/IntegrationStep*AS27))</f>
        <v>0</v>
      </c>
      <c r="AU29" s="183">
        <f>SetPoint</f>
        <v>40.794124670000002</v>
      </c>
      <c r="AW29" s="51"/>
      <c r="AX29" s="51"/>
      <c r="AY29" s="51"/>
      <c r="AZ29" s="51"/>
    </row>
    <row r="30" spans="1:52" s="158" customFormat="1" ht="15" customHeight="1" x14ac:dyDescent="0.3">
      <c r="A30" s="19"/>
      <c r="B30" s="182"/>
      <c r="C30" s="183">
        <f>C29+IntegrationStep</f>
        <v>1.9000000000000006</v>
      </c>
      <c r="D30" s="183">
        <f>15</f>
        <v>15</v>
      </c>
      <c r="E30" s="183">
        <f t="shared" si="2"/>
        <v>40.702613913565202</v>
      </c>
      <c r="F30" s="183">
        <f t="shared" si="3"/>
        <v>0.5</v>
      </c>
      <c r="G30" s="183">
        <f>5</f>
        <v>5</v>
      </c>
      <c r="H30" s="183">
        <f>ManipulatedVariableHigher*AT30</f>
        <v>120</v>
      </c>
      <c r="I30" s="183">
        <f t="shared" si="4"/>
        <v>0.9</v>
      </c>
      <c r="J30" s="183">
        <f>1</f>
        <v>1</v>
      </c>
      <c r="K30" s="183">
        <f t="shared" si="5"/>
        <v>4.1870000000000003</v>
      </c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68"/>
      <c r="AD30" s="19"/>
      <c r="AE30" s="184"/>
      <c r="AF30" s="183">
        <f t="shared" si="6"/>
        <v>2.5885635429639957</v>
      </c>
      <c r="AG30" s="183"/>
      <c r="AH30" s="183"/>
      <c r="AI30" s="183"/>
      <c r="AJ30" s="183"/>
      <c r="AK30" s="183"/>
      <c r="AL30" s="183"/>
      <c r="AM30" s="183"/>
      <c r="AN30" s="183"/>
      <c r="AO30" s="183"/>
      <c r="AP30" s="168"/>
      <c r="AQ30" s="168"/>
      <c r="AR30" s="182"/>
      <c r="AS30" s="183">
        <f>(AU30-E30)/(MeasuredVariableHigher-MeasuredVariableLower)</f>
        <v>9.1510756434800557E-4</v>
      </c>
      <c r="AT30" s="183">
        <f>[1]!LIM(AT29+Mode*r0*((1+IntegrationStep/2/Ti+Td/IntegrationStep)*AS30-(1-IntegrationStep/2/Ti+2*Td/IntegrationStep)*AS29+Td/IntegrationStep*AS28))</f>
        <v>1</v>
      </c>
      <c r="AU30" s="183">
        <f>SetPoint</f>
        <v>40.794124670000002</v>
      </c>
      <c r="AW30" s="51"/>
      <c r="AX30" s="51"/>
      <c r="AY30" s="51"/>
      <c r="AZ30" s="51"/>
    </row>
    <row r="31" spans="1:52" s="158" customFormat="1" ht="15" customHeight="1" x14ac:dyDescent="0.3">
      <c r="A31" s="19"/>
      <c r="B31" s="182"/>
      <c r="C31" s="183">
        <f>C30+IntegrationStep</f>
        <v>2.0000000000000004</v>
      </c>
      <c r="D31" s="183">
        <f>15</f>
        <v>15</v>
      </c>
      <c r="E31" s="183">
        <f t="shared" si="2"/>
        <v>40.9614702678616</v>
      </c>
      <c r="F31" s="183">
        <f t="shared" si="3"/>
        <v>0.5</v>
      </c>
      <c r="G31" s="183">
        <f>5</f>
        <v>5</v>
      </c>
      <c r="H31" s="183">
        <f>ManipulatedVariableHigher*AT31</f>
        <v>0</v>
      </c>
      <c r="I31" s="183">
        <f t="shared" si="4"/>
        <v>0.9</v>
      </c>
      <c r="J31" s="183">
        <f>1</f>
        <v>1</v>
      </c>
      <c r="K31" s="183">
        <f t="shared" si="5"/>
        <v>4.1870000000000003</v>
      </c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68"/>
      <c r="AD31" s="19"/>
      <c r="AE31" s="184"/>
      <c r="AF31" s="183">
        <f t="shared" si="6"/>
        <v>-2.5961470267861602</v>
      </c>
      <c r="AG31" s="183"/>
      <c r="AH31" s="183"/>
      <c r="AI31" s="183"/>
      <c r="AJ31" s="183"/>
      <c r="AK31" s="183"/>
      <c r="AL31" s="183"/>
      <c r="AM31" s="183"/>
      <c r="AN31" s="183"/>
      <c r="AO31" s="183"/>
      <c r="AP31" s="168"/>
      <c r="AQ31" s="168"/>
      <c r="AR31" s="182"/>
      <c r="AS31" s="183">
        <f>(AU31-E31)/(MeasuredVariableHigher-MeasuredVariableLower)</f>
        <v>-1.6734559786159764E-3</v>
      </c>
      <c r="AT31" s="183">
        <f>[1]!LIM(AT30+Mode*r0*((1+IntegrationStep/2/Ti+Td/IntegrationStep)*AS31-(1-IntegrationStep/2/Ti+2*Td/IntegrationStep)*AS30+Td/IntegrationStep*AS29))</f>
        <v>0</v>
      </c>
      <c r="AU31" s="183">
        <f>SetPoint</f>
        <v>40.794124670000002</v>
      </c>
      <c r="AW31" s="51"/>
      <c r="AX31" s="51"/>
      <c r="AY31" s="51"/>
      <c r="AZ31" s="51"/>
    </row>
    <row r="32" spans="1:52" s="158" customFormat="1" ht="15" customHeight="1" x14ac:dyDescent="0.3">
      <c r="A32" s="19"/>
      <c r="B32" s="182"/>
      <c r="C32" s="183">
        <f>C31+IntegrationStep</f>
        <v>2.1000000000000005</v>
      </c>
      <c r="D32" s="183">
        <f>15</f>
        <v>15</v>
      </c>
      <c r="E32" s="183">
        <f t="shared" si="2"/>
        <v>40.701855565182981</v>
      </c>
      <c r="F32" s="183">
        <f t="shared" si="3"/>
        <v>0.5</v>
      </c>
      <c r="G32" s="183">
        <f>5</f>
        <v>5</v>
      </c>
      <c r="H32" s="183">
        <f>ManipulatedVariableHigher*AT32</f>
        <v>120</v>
      </c>
      <c r="I32" s="183">
        <f t="shared" si="4"/>
        <v>0.9</v>
      </c>
      <c r="J32" s="183">
        <f>1</f>
        <v>1</v>
      </c>
      <c r="K32" s="183">
        <f t="shared" si="5"/>
        <v>4.1870000000000003</v>
      </c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68"/>
      <c r="AD32" s="19"/>
      <c r="AE32" s="184"/>
      <c r="AF32" s="183">
        <f t="shared" si="6"/>
        <v>2.5886393778022176</v>
      </c>
      <c r="AG32" s="183"/>
      <c r="AH32" s="183"/>
      <c r="AI32" s="183"/>
      <c r="AJ32" s="183"/>
      <c r="AK32" s="183"/>
      <c r="AL32" s="183"/>
      <c r="AM32" s="183"/>
      <c r="AN32" s="183"/>
      <c r="AO32" s="183"/>
      <c r="AP32" s="168"/>
      <c r="AQ32" s="168"/>
      <c r="AR32" s="182"/>
      <c r="AS32" s="183">
        <f>(AU32-E32)/(MeasuredVariableHigher-MeasuredVariableLower)</f>
        <v>9.2269104817020774E-4</v>
      </c>
      <c r="AT32" s="183">
        <f>[1]!LIM(AT31+Mode*r0*((1+IntegrationStep/2/Ti+Td/IntegrationStep)*AS32-(1-IntegrationStep/2/Ti+2*Td/IntegrationStep)*AS31+Td/IntegrationStep*AS30))</f>
        <v>1</v>
      </c>
      <c r="AU32" s="183">
        <f>SetPoint</f>
        <v>40.794124670000002</v>
      </c>
      <c r="AW32" s="51"/>
      <c r="AX32" s="51"/>
      <c r="AY32" s="51"/>
      <c r="AZ32" s="51"/>
    </row>
    <row r="33" spans="1:52" s="158" customFormat="1" ht="15" customHeight="1" x14ac:dyDescent="0.3">
      <c r="A33" s="19"/>
      <c r="B33" s="182"/>
      <c r="C33" s="183">
        <f>C32+IntegrationStep</f>
        <v>2.2000000000000006</v>
      </c>
      <c r="D33" s="183">
        <f>15</f>
        <v>15</v>
      </c>
      <c r="E33" s="183">
        <f t="shared" si="2"/>
        <v>40.960719502963201</v>
      </c>
      <c r="F33" s="183">
        <f t="shared" si="3"/>
        <v>0.5</v>
      </c>
      <c r="G33" s="183">
        <f>5</f>
        <v>5</v>
      </c>
      <c r="H33" s="183">
        <f>ManipulatedVariableHigher*AT33</f>
        <v>0</v>
      </c>
      <c r="I33" s="183">
        <f t="shared" si="4"/>
        <v>0.9</v>
      </c>
      <c r="J33" s="183">
        <f>1</f>
        <v>1</v>
      </c>
      <c r="K33" s="183">
        <f t="shared" si="5"/>
        <v>4.1870000000000003</v>
      </c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68"/>
      <c r="AD33" s="19"/>
      <c r="AE33" s="184"/>
      <c r="AF33" s="183">
        <f t="shared" si="6"/>
        <v>-2.5960719502963201</v>
      </c>
      <c r="AG33" s="183"/>
      <c r="AH33" s="183"/>
      <c r="AI33" s="183"/>
      <c r="AJ33" s="183"/>
      <c r="AK33" s="183"/>
      <c r="AL33" s="183"/>
      <c r="AM33" s="183"/>
      <c r="AN33" s="183"/>
      <c r="AO33" s="183"/>
      <c r="AP33" s="168"/>
      <c r="AQ33" s="168"/>
      <c r="AR33" s="182"/>
      <c r="AS33" s="183">
        <f>(AU33-E33)/(MeasuredVariableHigher-MeasuredVariableLower)</f>
        <v>-1.6659483296319877E-3</v>
      </c>
      <c r="AT33" s="183">
        <f>[1]!LIM(AT32+Mode*r0*((1+IntegrationStep/2/Ti+Td/IntegrationStep)*AS33-(1-IntegrationStep/2/Ti+2*Td/IntegrationStep)*AS32+Td/IntegrationStep*AS31))</f>
        <v>0</v>
      </c>
      <c r="AU33" s="183">
        <f>SetPoint</f>
        <v>40.794124670000002</v>
      </c>
      <c r="AW33" s="51"/>
      <c r="AX33" s="51"/>
      <c r="AY33" s="51"/>
      <c r="AZ33" s="51"/>
    </row>
    <row r="34" spans="1:52" s="158" customFormat="1" ht="15" customHeight="1" x14ac:dyDescent="0.3">
      <c r="A34" s="19"/>
      <c r="B34" s="182"/>
      <c r="C34" s="183">
        <f>C33+IntegrationStep</f>
        <v>2.3000000000000007</v>
      </c>
      <c r="D34" s="183">
        <f>15</f>
        <v>15</v>
      </c>
      <c r="E34" s="183">
        <f t="shared" si="2"/>
        <v>40.70111230793357</v>
      </c>
      <c r="F34" s="183">
        <f t="shared" si="3"/>
        <v>0.5</v>
      </c>
      <c r="G34" s="183">
        <f>5</f>
        <v>5</v>
      </c>
      <c r="H34" s="183">
        <f>ManipulatedVariableHigher*AT34</f>
        <v>120</v>
      </c>
      <c r="I34" s="183">
        <f t="shared" si="4"/>
        <v>0.9</v>
      </c>
      <c r="J34" s="183">
        <f>1</f>
        <v>1</v>
      </c>
      <c r="K34" s="183">
        <f t="shared" si="5"/>
        <v>4.1870000000000003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68"/>
      <c r="AD34" s="19"/>
      <c r="AE34" s="184"/>
      <c r="AF34" s="183">
        <f t="shared" si="6"/>
        <v>2.588713703527159</v>
      </c>
      <c r="AG34" s="183"/>
      <c r="AH34" s="183"/>
      <c r="AI34" s="183"/>
      <c r="AJ34" s="183"/>
      <c r="AK34" s="183"/>
      <c r="AL34" s="183"/>
      <c r="AM34" s="183"/>
      <c r="AN34" s="183"/>
      <c r="AO34" s="183"/>
      <c r="AP34" s="168"/>
      <c r="AQ34" s="168"/>
      <c r="AR34" s="182"/>
      <c r="AS34" s="183">
        <f>(AU34-E34)/(MeasuredVariableHigher-MeasuredVariableLower)</f>
        <v>9.3012362066431816E-4</v>
      </c>
      <c r="AT34" s="183">
        <f>[1]!LIM(AT33+Mode*r0*((1+IntegrationStep/2/Ti+Td/IntegrationStep)*AS34-(1-IntegrationStep/2/Ti+2*Td/IntegrationStep)*AS33+Td/IntegrationStep*AS32))</f>
        <v>1</v>
      </c>
      <c r="AU34" s="183">
        <f>SetPoint</f>
        <v>40.794124670000002</v>
      </c>
      <c r="AW34" s="51"/>
      <c r="AX34" s="51"/>
      <c r="AY34" s="51"/>
      <c r="AZ34" s="51"/>
    </row>
    <row r="35" spans="1:52" s="158" customFormat="1" ht="15" customHeight="1" x14ac:dyDescent="0.3">
      <c r="A35" s="19"/>
      <c r="B35" s="182"/>
      <c r="C35" s="183">
        <f>C34+IntegrationStep</f>
        <v>2.4000000000000008</v>
      </c>
      <c r="D35" s="183">
        <f>15</f>
        <v>15</v>
      </c>
      <c r="E35" s="183">
        <f t="shared" si="2"/>
        <v>40.959983678286285</v>
      </c>
      <c r="F35" s="183">
        <f t="shared" si="3"/>
        <v>0.5</v>
      </c>
      <c r="G35" s="183">
        <f>5</f>
        <v>5</v>
      </c>
      <c r="H35" s="183">
        <f>ManipulatedVariableHigher*AT35</f>
        <v>0</v>
      </c>
      <c r="I35" s="183">
        <f t="shared" si="4"/>
        <v>0.9</v>
      </c>
      <c r="J35" s="183">
        <f>1</f>
        <v>1</v>
      </c>
      <c r="K35" s="183">
        <f t="shared" si="5"/>
        <v>4.1870000000000003</v>
      </c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68"/>
      <c r="AD35" s="19"/>
      <c r="AE35" s="184"/>
      <c r="AF35" s="183">
        <f t="shared" si="6"/>
        <v>-2.5959983678286287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68"/>
      <c r="AQ35" s="168"/>
      <c r="AR35" s="182"/>
      <c r="AS35" s="183">
        <f>(AU35-E35)/(MeasuredVariableHigher-MeasuredVariableLower)</f>
        <v>-1.6585900828628298E-3</v>
      </c>
      <c r="AT35" s="183">
        <f>[1]!LIM(AT34+Mode*r0*((1+IntegrationStep/2/Ti+Td/IntegrationStep)*AS35-(1-IntegrationStep/2/Ti+2*Td/IntegrationStep)*AS34+Td/IntegrationStep*AS33))</f>
        <v>0</v>
      </c>
      <c r="AU35" s="183">
        <f>SetPoint</f>
        <v>40.794124670000002</v>
      </c>
      <c r="AW35" s="51"/>
      <c r="AX35" s="51"/>
      <c r="AY35" s="51"/>
      <c r="AZ35" s="51"/>
    </row>
    <row r="36" spans="1:52" s="158" customFormat="1" ht="15" customHeight="1" x14ac:dyDescent="0.3">
      <c r="A36" s="19"/>
      <c r="B36" s="182"/>
      <c r="C36" s="183">
        <f>C35+IntegrationStep</f>
        <v>2.5000000000000009</v>
      </c>
      <c r="D36" s="183">
        <f>15</f>
        <v>15</v>
      </c>
      <c r="E36" s="183">
        <f t="shared" si="2"/>
        <v>40.700383841503424</v>
      </c>
      <c r="F36" s="183">
        <f t="shared" si="3"/>
        <v>0.5</v>
      </c>
      <c r="G36" s="183">
        <f>5</f>
        <v>5</v>
      </c>
      <c r="H36" s="183">
        <f>ManipulatedVariableHigher*AT36</f>
        <v>120</v>
      </c>
      <c r="I36" s="183">
        <f t="shared" si="4"/>
        <v>0.9</v>
      </c>
      <c r="J36" s="183">
        <f>1</f>
        <v>1</v>
      </c>
      <c r="K36" s="183">
        <f t="shared" si="5"/>
        <v>4.1870000000000003</v>
      </c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68"/>
      <c r="AD36" s="19"/>
      <c r="AE36" s="184"/>
      <c r="AF36" s="183">
        <f t="shared" si="6"/>
        <v>2.5887865501701737</v>
      </c>
      <c r="AG36" s="183"/>
      <c r="AH36" s="183"/>
      <c r="AI36" s="183"/>
      <c r="AJ36" s="183"/>
      <c r="AK36" s="183"/>
      <c r="AL36" s="183"/>
      <c r="AM36" s="183"/>
      <c r="AN36" s="183"/>
      <c r="AO36" s="183"/>
      <c r="AP36" s="168"/>
      <c r="AQ36" s="168"/>
      <c r="AR36" s="182"/>
      <c r="AS36" s="183">
        <f>(AU36-E36)/(MeasuredVariableHigher-MeasuredVariableLower)</f>
        <v>9.3740828496578386E-4</v>
      </c>
      <c r="AT36" s="183">
        <f>[1]!LIM(AT35+Mode*r0*((1+IntegrationStep/2/Ti+Td/IntegrationStep)*AS36-(1-IntegrationStep/2/Ti+2*Td/IntegrationStep)*AS35+Td/IntegrationStep*AS34))</f>
        <v>1</v>
      </c>
      <c r="AU36" s="183">
        <f>SetPoint</f>
        <v>40.794124670000002</v>
      </c>
      <c r="AW36" s="51"/>
      <c r="AX36" s="51"/>
      <c r="AY36" s="51"/>
      <c r="AZ36" s="51"/>
    </row>
    <row r="37" spans="1:52" s="158" customFormat="1" ht="15" customHeight="1" x14ac:dyDescent="0.3">
      <c r="A37" s="19"/>
      <c r="B37" s="182"/>
      <c r="C37" s="183">
        <f>C36+IntegrationStep</f>
        <v>2.600000000000001</v>
      </c>
      <c r="D37" s="183">
        <f>15</f>
        <v>15</v>
      </c>
      <c r="E37" s="183">
        <f t="shared" si="2"/>
        <v>40.959262496520438</v>
      </c>
      <c r="F37" s="183">
        <f t="shared" si="3"/>
        <v>0.5</v>
      </c>
      <c r="G37" s="183">
        <f>5</f>
        <v>5</v>
      </c>
      <c r="H37" s="183">
        <f>ManipulatedVariableHigher*AT37</f>
        <v>0</v>
      </c>
      <c r="I37" s="183">
        <f t="shared" si="4"/>
        <v>0.9</v>
      </c>
      <c r="J37" s="183">
        <f>1</f>
        <v>1</v>
      </c>
      <c r="K37" s="183">
        <f t="shared" si="5"/>
        <v>4.1870000000000003</v>
      </c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68"/>
      <c r="AD37" s="19"/>
      <c r="AE37" s="184"/>
      <c r="AF37" s="183">
        <f t="shared" si="6"/>
        <v>-2.5959262496520439</v>
      </c>
      <c r="AG37" s="183"/>
      <c r="AH37" s="183"/>
      <c r="AI37" s="183"/>
      <c r="AJ37" s="183"/>
      <c r="AK37" s="183"/>
      <c r="AL37" s="183"/>
      <c r="AM37" s="183"/>
      <c r="AN37" s="183"/>
      <c r="AO37" s="183"/>
      <c r="AP37" s="168"/>
      <c r="AQ37" s="168"/>
      <c r="AR37" s="182"/>
      <c r="AS37" s="183">
        <f>(AU37-E37)/(MeasuredVariableHigher-MeasuredVariableLower)</f>
        <v>-1.6513782652043574E-3</v>
      </c>
      <c r="AT37" s="183">
        <f>[1]!LIM(AT36+Mode*r0*((1+IntegrationStep/2/Ti+Td/IntegrationStep)*AS37-(1-IntegrationStep/2/Ti+2*Td/IntegrationStep)*AS36+Td/IntegrationStep*AS35))</f>
        <v>0</v>
      </c>
      <c r="AU37" s="183">
        <f>SetPoint</f>
        <v>40.794124670000002</v>
      </c>
      <c r="AW37" s="51"/>
      <c r="AX37" s="51"/>
      <c r="AY37" s="51"/>
      <c r="AZ37" s="51"/>
    </row>
    <row r="38" spans="1:52" s="158" customFormat="1" ht="15" customHeight="1" x14ac:dyDescent="0.3">
      <c r="A38" s="19"/>
      <c r="B38" s="182"/>
      <c r="C38" s="183">
        <f>C37+IntegrationStep</f>
        <v>2.7000000000000011</v>
      </c>
      <c r="D38" s="183">
        <f>15</f>
        <v>15</v>
      </c>
      <c r="E38" s="183">
        <f t="shared" si="2"/>
        <v>40.69966987155523</v>
      </c>
      <c r="F38" s="183">
        <f t="shared" si="3"/>
        <v>0.5</v>
      </c>
      <c r="G38" s="183">
        <f>5</f>
        <v>5</v>
      </c>
      <c r="H38" s="183">
        <f>ManipulatedVariableHigher*AT38</f>
        <v>120</v>
      </c>
      <c r="I38" s="183">
        <f t="shared" si="4"/>
        <v>0.9</v>
      </c>
      <c r="J38" s="183">
        <f>1</f>
        <v>1</v>
      </c>
      <c r="K38" s="183">
        <f t="shared" si="5"/>
        <v>4.1870000000000003</v>
      </c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68"/>
      <c r="AD38" s="19"/>
      <c r="AE38" s="184"/>
      <c r="AF38" s="183">
        <f t="shared" si="6"/>
        <v>2.5888579471649931</v>
      </c>
      <c r="AG38" s="183"/>
      <c r="AH38" s="183"/>
      <c r="AI38" s="183"/>
      <c r="AJ38" s="183"/>
      <c r="AK38" s="183"/>
      <c r="AL38" s="183"/>
      <c r="AM38" s="183"/>
      <c r="AN38" s="183"/>
      <c r="AO38" s="183"/>
      <c r="AP38" s="168"/>
      <c r="AQ38" s="168"/>
      <c r="AR38" s="182"/>
      <c r="AS38" s="183">
        <f>(AU38-E38)/(MeasuredVariableHigher-MeasuredVariableLower)</f>
        <v>9.4454798444772333E-4</v>
      </c>
      <c r="AT38" s="183">
        <f>[1]!LIM(AT37+Mode*r0*((1+IntegrationStep/2/Ti+Td/IntegrationStep)*AS38-(1-IntegrationStep/2/Ti+2*Td/IntegrationStep)*AS37+Td/IntegrationStep*AS36))</f>
        <v>1</v>
      </c>
      <c r="AU38" s="183">
        <f>SetPoint</f>
        <v>40.794124670000002</v>
      </c>
      <c r="AW38" s="51"/>
      <c r="AX38" s="51"/>
      <c r="AY38" s="51"/>
      <c r="AZ38" s="51"/>
    </row>
    <row r="39" spans="1:52" s="158" customFormat="1" ht="15" customHeight="1" x14ac:dyDescent="0.3">
      <c r="A39" s="19"/>
      <c r="B39" s="182"/>
      <c r="C39" s="183">
        <f>C38+IntegrationStep</f>
        <v>2.8000000000000012</v>
      </c>
      <c r="D39" s="183">
        <f>15</f>
        <v>15</v>
      </c>
      <c r="E39" s="183">
        <f t="shared" si="2"/>
        <v>40.958555666271728</v>
      </c>
      <c r="F39" s="183">
        <f t="shared" si="3"/>
        <v>0.5</v>
      </c>
      <c r="G39" s="183">
        <f>5</f>
        <v>5</v>
      </c>
      <c r="H39" s="183">
        <f>ManipulatedVariableHigher*AT39</f>
        <v>0</v>
      </c>
      <c r="I39" s="183">
        <f t="shared" si="4"/>
        <v>0.9</v>
      </c>
      <c r="J39" s="183">
        <f>1</f>
        <v>1</v>
      </c>
      <c r="K39" s="183">
        <f t="shared" si="5"/>
        <v>4.1870000000000003</v>
      </c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68"/>
      <c r="AD39" s="19"/>
      <c r="AE39" s="184"/>
      <c r="AF39" s="183">
        <f t="shared" si="6"/>
        <v>-2.595855566627173</v>
      </c>
      <c r="AG39" s="183"/>
      <c r="AH39" s="183"/>
      <c r="AI39" s="183"/>
      <c r="AJ39" s="183"/>
      <c r="AK39" s="183"/>
      <c r="AL39" s="183"/>
      <c r="AM39" s="183"/>
      <c r="AN39" s="183"/>
      <c r="AO39" s="183"/>
      <c r="AP39" s="168"/>
      <c r="AQ39" s="168"/>
      <c r="AR39" s="182"/>
      <c r="AS39" s="183">
        <f>(AU39-E39)/(MeasuredVariableHigher-MeasuredVariableLower)</f>
        <v>-1.6443099627172586E-3</v>
      </c>
      <c r="AT39" s="183">
        <f>[1]!LIM(AT38+Mode*r0*((1+IntegrationStep/2/Ti+Td/IntegrationStep)*AS39-(1-IntegrationStep/2/Ti+2*Td/IntegrationStep)*AS38+Td/IntegrationStep*AS37))</f>
        <v>0</v>
      </c>
      <c r="AU39" s="183">
        <f>SetPoint</f>
        <v>40.794124670000002</v>
      </c>
      <c r="AW39" s="51"/>
      <c r="AX39" s="51"/>
      <c r="AY39" s="51"/>
      <c r="AZ39" s="51"/>
    </row>
    <row r="40" spans="1:52" s="158" customFormat="1" ht="15" customHeight="1" x14ac:dyDescent="0.3">
      <c r="A40" s="19"/>
      <c r="B40" s="182"/>
      <c r="C40" s="183">
        <f>C39+IntegrationStep</f>
        <v>2.9000000000000012</v>
      </c>
      <c r="D40" s="183">
        <f>15</f>
        <v>15</v>
      </c>
      <c r="E40" s="183">
        <f t="shared" si="2"/>
        <v>40.698970109609007</v>
      </c>
      <c r="F40" s="183">
        <f t="shared" si="3"/>
        <v>0.5</v>
      </c>
      <c r="G40" s="183">
        <f>5</f>
        <v>5</v>
      </c>
      <c r="H40" s="183">
        <f>ManipulatedVariableHigher*AT40</f>
        <v>120</v>
      </c>
      <c r="I40" s="183">
        <f t="shared" si="4"/>
        <v>0.9</v>
      </c>
      <c r="J40" s="183">
        <f>1</f>
        <v>1</v>
      </c>
      <c r="K40" s="183">
        <f t="shared" si="5"/>
        <v>4.1870000000000003</v>
      </c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68"/>
      <c r="AD40" s="19"/>
      <c r="AE40" s="184"/>
      <c r="AF40" s="183">
        <f t="shared" si="6"/>
        <v>2.5889279233596154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68"/>
      <c r="AQ40" s="168"/>
      <c r="AR40" s="182"/>
      <c r="AS40" s="183">
        <f>(AU40-E40)/(MeasuredVariableHigher-MeasuredVariableLower)</f>
        <v>9.51545603909949E-4</v>
      </c>
      <c r="AT40" s="183">
        <f>[1]!LIM(AT39+Mode*r0*((1+IntegrationStep/2/Ti+Td/IntegrationStep)*AS40-(1-IntegrationStep/2/Ti+2*Td/IntegrationStep)*AS39+Td/IntegrationStep*AS38))</f>
        <v>1</v>
      </c>
      <c r="AU40" s="183">
        <f>SetPoint</f>
        <v>40.794124670000002</v>
      </c>
      <c r="AW40" s="51"/>
      <c r="AX40" s="51"/>
      <c r="AY40" s="51"/>
      <c r="AZ40" s="51"/>
    </row>
    <row r="41" spans="1:52" s="158" customFormat="1" ht="15" customHeight="1" x14ac:dyDescent="0.3">
      <c r="A41" s="19"/>
      <c r="B41" s="182"/>
      <c r="C41" s="183">
        <f>C40+IntegrationStep</f>
        <v>3.0000000000000013</v>
      </c>
      <c r="D41" s="183">
        <f>15</f>
        <v>15</v>
      </c>
      <c r="E41" s="183">
        <f t="shared" si="2"/>
        <v>40.957862901944971</v>
      </c>
      <c r="F41" s="183">
        <f t="shared" si="3"/>
        <v>0.5</v>
      </c>
      <c r="G41" s="183">
        <f>5</f>
        <v>5</v>
      </c>
      <c r="H41" s="183">
        <f>ManipulatedVariableHigher*AT41</f>
        <v>0</v>
      </c>
      <c r="I41" s="183">
        <f t="shared" si="4"/>
        <v>0.9</v>
      </c>
      <c r="J41" s="183">
        <f>1</f>
        <v>1</v>
      </c>
      <c r="K41" s="183">
        <f t="shared" si="5"/>
        <v>4.1870000000000003</v>
      </c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68"/>
      <c r="AD41" s="19"/>
      <c r="AE41" s="184"/>
      <c r="AF41" s="183">
        <f t="shared" si="6"/>
        <v>-2.5957862901944972</v>
      </c>
      <c r="AG41" s="183"/>
      <c r="AH41" s="183"/>
      <c r="AI41" s="183"/>
      <c r="AJ41" s="183"/>
      <c r="AK41" s="183"/>
      <c r="AL41" s="183"/>
      <c r="AM41" s="183"/>
      <c r="AN41" s="183"/>
      <c r="AO41" s="183"/>
      <c r="AP41" s="168"/>
      <c r="AQ41" s="168"/>
      <c r="AR41" s="182"/>
      <c r="AS41" s="183">
        <f>(AU41-E41)/(MeasuredVariableHigher-MeasuredVariableLower)</f>
        <v>-1.637382319449685E-3</v>
      </c>
      <c r="AT41" s="183">
        <f>[1]!LIM(AT40+Mode*r0*((1+IntegrationStep/2/Ti+Td/IntegrationStep)*AS41-(1-IntegrationStep/2/Ti+2*Td/IntegrationStep)*AS40+Td/IntegrationStep*AS39))</f>
        <v>0</v>
      </c>
      <c r="AU41" s="183">
        <f>SetPoint</f>
        <v>40.794124670000002</v>
      </c>
      <c r="AW41" s="51"/>
      <c r="AX41" s="51"/>
      <c r="AY41" s="51"/>
      <c r="AZ41" s="51"/>
    </row>
    <row r="42" spans="1:52" s="158" customFormat="1" ht="15" customHeight="1" x14ac:dyDescent="0.3">
      <c r="A42" s="19"/>
      <c r="B42" s="182"/>
      <c r="C42" s="183">
        <f>C41+IntegrationStep</f>
        <v>3.1000000000000014</v>
      </c>
      <c r="D42" s="183">
        <f>15</f>
        <v>15</v>
      </c>
      <c r="E42" s="183">
        <f t="shared" si="2"/>
        <v>40.69828427292552</v>
      </c>
      <c r="F42" s="183">
        <f t="shared" si="3"/>
        <v>0.5</v>
      </c>
      <c r="G42" s="183">
        <f>5</f>
        <v>5</v>
      </c>
      <c r="H42" s="183">
        <f>ManipulatedVariableHigher*AT42</f>
        <v>120</v>
      </c>
      <c r="I42" s="183">
        <f t="shared" si="4"/>
        <v>0.9</v>
      </c>
      <c r="J42" s="183">
        <f>1</f>
        <v>1</v>
      </c>
      <c r="K42" s="183">
        <f t="shared" si="5"/>
        <v>4.1870000000000003</v>
      </c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68"/>
      <c r="AD42" s="19"/>
      <c r="AE42" s="184"/>
      <c r="AF42" s="183">
        <f t="shared" si="6"/>
        <v>2.5889965070279639</v>
      </c>
      <c r="AG42" s="183"/>
      <c r="AH42" s="183"/>
      <c r="AI42" s="183"/>
      <c r="AJ42" s="183"/>
      <c r="AK42" s="183"/>
      <c r="AL42" s="183"/>
      <c r="AM42" s="183"/>
      <c r="AN42" s="183"/>
      <c r="AO42" s="183"/>
      <c r="AP42" s="168"/>
      <c r="AQ42" s="168"/>
      <c r="AR42" s="182"/>
      <c r="AS42" s="183">
        <f>(AU42-E42)/(MeasuredVariableHigher-MeasuredVariableLower)</f>
        <v>9.5840397074482549E-4</v>
      </c>
      <c r="AT42" s="183">
        <f>[1]!LIM(AT41+Mode*r0*((1+IntegrationStep/2/Ti+Td/IntegrationStep)*AS42-(1-IntegrationStep/2/Ti+2*Td/IntegrationStep)*AS41+Td/IntegrationStep*AS40))</f>
        <v>1</v>
      </c>
      <c r="AU42" s="183">
        <f>SetPoint</f>
        <v>40.794124670000002</v>
      </c>
      <c r="AW42" s="51"/>
      <c r="AX42" s="51"/>
      <c r="AY42" s="51"/>
      <c r="AZ42" s="51"/>
    </row>
    <row r="43" spans="1:52" s="158" customFormat="1" ht="15" customHeight="1" x14ac:dyDescent="0.3">
      <c r="A43" s="19"/>
      <c r="B43" s="182"/>
      <c r="C43" s="183">
        <f>C42+IntegrationStep</f>
        <v>3.2000000000000015</v>
      </c>
      <c r="D43" s="183">
        <f>15</f>
        <v>15</v>
      </c>
      <c r="E43" s="183">
        <f t="shared" si="2"/>
        <v>40.957183923628314</v>
      </c>
      <c r="F43" s="183">
        <f t="shared" si="3"/>
        <v>0.5</v>
      </c>
      <c r="G43" s="183">
        <f>5</f>
        <v>5</v>
      </c>
      <c r="H43" s="183">
        <f>ManipulatedVariableHigher*AT43</f>
        <v>0</v>
      </c>
      <c r="I43" s="183">
        <f t="shared" si="4"/>
        <v>0.9</v>
      </c>
      <c r="J43" s="183">
        <f>1</f>
        <v>1</v>
      </c>
      <c r="K43" s="183">
        <f t="shared" si="5"/>
        <v>4.1870000000000003</v>
      </c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68"/>
      <c r="AD43" s="19"/>
      <c r="AE43" s="184"/>
      <c r="AF43" s="183">
        <f t="shared" si="6"/>
        <v>-2.5957183923628318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68"/>
      <c r="AQ43" s="168"/>
      <c r="AR43" s="182"/>
      <c r="AS43" s="183">
        <f>(AU43-E43)/(MeasuredVariableHigher-MeasuredVariableLower)</f>
        <v>-1.6305925362831175E-3</v>
      </c>
      <c r="AT43" s="183">
        <f>[1]!LIM(AT42+Mode*r0*((1+IntegrationStep/2/Ti+Td/IntegrationStep)*AS43-(1-IntegrationStep/2/Ti+2*Td/IntegrationStep)*AS42+Td/IntegrationStep*AS41))</f>
        <v>0</v>
      </c>
      <c r="AU43" s="183">
        <f>SetPoint</f>
        <v>40.794124670000002</v>
      </c>
      <c r="AW43" s="51"/>
      <c r="AX43" s="51"/>
      <c r="AY43" s="51"/>
      <c r="AZ43" s="51"/>
    </row>
    <row r="44" spans="1:52" s="158" customFormat="1" ht="15" customHeight="1" x14ac:dyDescent="0.3">
      <c r="A44" s="19"/>
      <c r="B44" s="182"/>
      <c r="C44" s="183">
        <f>C43+IntegrationStep</f>
        <v>3.3000000000000016</v>
      </c>
      <c r="D44" s="183">
        <f>15</f>
        <v>15</v>
      </c>
      <c r="E44" s="183">
        <f t="shared" si="2"/>
        <v>40.697612084392027</v>
      </c>
      <c r="F44" s="183">
        <f t="shared" si="3"/>
        <v>0.5</v>
      </c>
      <c r="G44" s="183">
        <f>5</f>
        <v>5</v>
      </c>
      <c r="H44" s="183">
        <f>ManipulatedVariableHigher*AT44</f>
        <v>120</v>
      </c>
      <c r="I44" s="183">
        <f t="shared" si="4"/>
        <v>0.9</v>
      </c>
      <c r="J44" s="183">
        <f>1</f>
        <v>1</v>
      </c>
      <c r="K44" s="183">
        <f t="shared" si="5"/>
        <v>4.1870000000000003</v>
      </c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68"/>
      <c r="AD44" s="19"/>
      <c r="AE44" s="184"/>
      <c r="AF44" s="183">
        <f t="shared" si="6"/>
        <v>2.5890637258813132</v>
      </c>
      <c r="AG44" s="183"/>
      <c r="AH44" s="183"/>
      <c r="AI44" s="183"/>
      <c r="AJ44" s="183"/>
      <c r="AK44" s="183"/>
      <c r="AL44" s="183"/>
      <c r="AM44" s="183"/>
      <c r="AN44" s="183"/>
      <c r="AO44" s="183"/>
      <c r="AP44" s="168"/>
      <c r="AQ44" s="168"/>
      <c r="AR44" s="182"/>
      <c r="AS44" s="183">
        <f>(AU44-E44)/(MeasuredVariableHigher-MeasuredVariableLower)</f>
        <v>9.6512585607975152E-4</v>
      </c>
      <c r="AT44" s="183">
        <f>[1]!LIM(AT43+Mode*r0*((1+IntegrationStep/2/Ti+Td/IntegrationStep)*AS44-(1-IntegrationStep/2/Ti+2*Td/IntegrationStep)*AS43+Td/IntegrationStep*AS42))</f>
        <v>1</v>
      </c>
      <c r="AU44" s="183">
        <f>SetPoint</f>
        <v>40.794124670000002</v>
      </c>
      <c r="AW44" s="51"/>
      <c r="AX44" s="51"/>
      <c r="AY44" s="51"/>
      <c r="AZ44" s="51"/>
    </row>
    <row r="45" spans="1:52" s="158" customFormat="1" ht="15" customHeight="1" x14ac:dyDescent="0.3">
      <c r="A45" s="19"/>
      <c r="B45" s="182"/>
      <c r="C45" s="183">
        <f>C44+IntegrationStep</f>
        <v>3.4000000000000017</v>
      </c>
      <c r="D45" s="183">
        <f>15</f>
        <v>15</v>
      </c>
      <c r="E45" s="183">
        <f t="shared" si="2"/>
        <v>40.956518456980156</v>
      </c>
      <c r="F45" s="183">
        <f t="shared" si="3"/>
        <v>0.5</v>
      </c>
      <c r="G45" s="183">
        <f>5</f>
        <v>5</v>
      </c>
      <c r="H45" s="183">
        <f>ManipulatedVariableHigher*AT45</f>
        <v>0</v>
      </c>
      <c r="I45" s="183">
        <f t="shared" si="4"/>
        <v>0.9</v>
      </c>
      <c r="J45" s="183">
        <f>1</f>
        <v>1</v>
      </c>
      <c r="K45" s="183">
        <f t="shared" si="5"/>
        <v>4.1870000000000003</v>
      </c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68"/>
      <c r="AD45" s="19"/>
      <c r="AE45" s="184"/>
      <c r="AF45" s="183">
        <f t="shared" si="6"/>
        <v>-2.5956518456980158</v>
      </c>
      <c r="AG45" s="183"/>
      <c r="AH45" s="183"/>
      <c r="AI45" s="183"/>
      <c r="AJ45" s="183"/>
      <c r="AK45" s="183"/>
      <c r="AL45" s="183"/>
      <c r="AM45" s="183"/>
      <c r="AN45" s="183"/>
      <c r="AO45" s="183"/>
      <c r="AP45" s="168"/>
      <c r="AQ45" s="168"/>
      <c r="AR45" s="182"/>
      <c r="AS45" s="183">
        <f>(AU45-E45)/(MeasuredVariableHigher-MeasuredVariableLower)</f>
        <v>-1.6239378698015372E-3</v>
      </c>
      <c r="AT45" s="183">
        <f>[1]!LIM(AT44+Mode*r0*((1+IntegrationStep/2/Ti+Td/IntegrationStep)*AS45-(1-IntegrationStep/2/Ti+2*Td/IntegrationStep)*AS44+Td/IntegrationStep*AS43))</f>
        <v>0</v>
      </c>
      <c r="AU45" s="183">
        <f>SetPoint</f>
        <v>40.794124670000002</v>
      </c>
      <c r="AW45" s="51"/>
      <c r="AX45" s="51"/>
      <c r="AY45" s="51"/>
      <c r="AZ45" s="51"/>
    </row>
    <row r="46" spans="1:52" s="158" customFormat="1" ht="15" customHeight="1" x14ac:dyDescent="0.3">
      <c r="A46" s="19"/>
      <c r="B46" s="182"/>
      <c r="C46" s="183">
        <f>C45+IntegrationStep</f>
        <v>3.5000000000000018</v>
      </c>
      <c r="D46" s="183">
        <f>15</f>
        <v>15</v>
      </c>
      <c r="E46" s="183">
        <f t="shared" si="2"/>
        <v>40.696953272410354</v>
      </c>
      <c r="F46" s="183">
        <f t="shared" si="3"/>
        <v>0.5</v>
      </c>
      <c r="G46" s="183">
        <f>5</f>
        <v>5</v>
      </c>
      <c r="H46" s="183">
        <f>ManipulatedVariableHigher*AT46</f>
        <v>120</v>
      </c>
      <c r="I46" s="183">
        <f t="shared" si="4"/>
        <v>0.9</v>
      </c>
      <c r="J46" s="183">
        <f>1</f>
        <v>1</v>
      </c>
      <c r="K46" s="183">
        <f t="shared" si="5"/>
        <v>4.1870000000000003</v>
      </c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68"/>
      <c r="AD46" s="19"/>
      <c r="AE46" s="184"/>
      <c r="AF46" s="183">
        <f t="shared" si="6"/>
        <v>2.5891296070794807</v>
      </c>
      <c r="AG46" s="183"/>
      <c r="AH46" s="183"/>
      <c r="AI46" s="183"/>
      <c r="AJ46" s="183"/>
      <c r="AK46" s="183"/>
      <c r="AL46" s="183"/>
      <c r="AM46" s="183"/>
      <c r="AN46" s="183"/>
      <c r="AO46" s="183"/>
      <c r="AP46" s="168"/>
      <c r="AQ46" s="168"/>
      <c r="AR46" s="182"/>
      <c r="AS46" s="183">
        <f>(AU46-E46)/(MeasuredVariableHigher-MeasuredVariableLower)</f>
        <v>9.7171397589647769E-4</v>
      </c>
      <c r="AT46" s="183">
        <f>[1]!LIM(AT45+Mode*r0*((1+IntegrationStep/2/Ti+Td/IntegrationStep)*AS46-(1-IntegrationStep/2/Ti+2*Td/IntegrationStep)*AS45+Td/IntegrationStep*AS44))</f>
        <v>1</v>
      </c>
      <c r="AU46" s="183">
        <f>SetPoint</f>
        <v>40.794124670000002</v>
      </c>
      <c r="AW46" s="51"/>
      <c r="AX46" s="51"/>
      <c r="AY46" s="51"/>
      <c r="AZ46" s="51"/>
    </row>
    <row r="47" spans="1:52" s="158" customFormat="1" ht="15" customHeight="1" x14ac:dyDescent="0.3">
      <c r="A47" s="19"/>
      <c r="B47" s="182"/>
      <c r="C47" s="183">
        <f>C46+IntegrationStep</f>
        <v>3.6000000000000019</v>
      </c>
      <c r="D47" s="183">
        <f>15</f>
        <v>15</v>
      </c>
      <c r="E47" s="183">
        <f t="shared" si="2"/>
        <v>40.9558662331183</v>
      </c>
      <c r="F47" s="183">
        <f t="shared" si="3"/>
        <v>0.5</v>
      </c>
      <c r="G47" s="183">
        <f>5</f>
        <v>5</v>
      </c>
      <c r="H47" s="183">
        <f>ManipulatedVariableHigher*AT47</f>
        <v>0</v>
      </c>
      <c r="I47" s="183">
        <f t="shared" si="4"/>
        <v>0.9</v>
      </c>
      <c r="J47" s="183">
        <f>1</f>
        <v>1</v>
      </c>
      <c r="K47" s="183">
        <f t="shared" si="5"/>
        <v>4.1870000000000003</v>
      </c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68"/>
      <c r="AD47" s="19"/>
      <c r="AE47" s="184"/>
      <c r="AF47" s="183">
        <f t="shared" si="6"/>
        <v>-2.5955866233118301</v>
      </c>
      <c r="AG47" s="183"/>
      <c r="AH47" s="183"/>
      <c r="AI47" s="183"/>
      <c r="AJ47" s="183"/>
      <c r="AK47" s="183"/>
      <c r="AL47" s="183"/>
      <c r="AM47" s="183"/>
      <c r="AN47" s="183"/>
      <c r="AO47" s="183"/>
      <c r="AP47" s="168"/>
      <c r="AQ47" s="168"/>
      <c r="AR47" s="182"/>
      <c r="AS47" s="183">
        <f>(AU47-E47)/(MeasuredVariableHigher-MeasuredVariableLower)</f>
        <v>-1.617415631182979E-3</v>
      </c>
      <c r="AT47" s="183">
        <f>[1]!LIM(AT46+Mode*r0*((1+IntegrationStep/2/Ti+Td/IntegrationStep)*AS47-(1-IntegrationStep/2/Ti+2*Td/IntegrationStep)*AS46+Td/IntegrationStep*AS45))</f>
        <v>0</v>
      </c>
      <c r="AU47" s="183">
        <f>SetPoint</f>
        <v>40.794124670000002</v>
      </c>
      <c r="AW47" s="51"/>
      <c r="AX47" s="51"/>
      <c r="AY47" s="51"/>
      <c r="AZ47" s="51"/>
    </row>
    <row r="48" spans="1:52" s="158" customFormat="1" ht="15" customHeight="1" x14ac:dyDescent="0.3">
      <c r="A48" s="19"/>
      <c r="B48" s="182"/>
      <c r="C48" s="183">
        <f>C47+IntegrationStep</f>
        <v>3.700000000000002</v>
      </c>
      <c r="D48" s="183">
        <f>15</f>
        <v>15</v>
      </c>
      <c r="E48" s="183">
        <f t="shared" si="2"/>
        <v>40.69630757078712</v>
      </c>
      <c r="F48" s="183">
        <f t="shared" si="3"/>
        <v>0.5</v>
      </c>
      <c r="G48" s="183">
        <f>5</f>
        <v>5</v>
      </c>
      <c r="H48" s="183">
        <f>ManipulatedVariableHigher*AT48</f>
        <v>120</v>
      </c>
      <c r="I48" s="183">
        <f t="shared" si="4"/>
        <v>0.9</v>
      </c>
      <c r="J48" s="183">
        <f>1</f>
        <v>1</v>
      </c>
      <c r="K48" s="183">
        <f t="shared" si="5"/>
        <v>4.1870000000000003</v>
      </c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68"/>
      <c r="AD48" s="19"/>
      <c r="AE48" s="184"/>
      <c r="AF48" s="183">
        <f t="shared" si="6"/>
        <v>2.5891941772418039</v>
      </c>
      <c r="AG48" s="183"/>
      <c r="AH48" s="183"/>
      <c r="AI48" s="183"/>
      <c r="AJ48" s="183"/>
      <c r="AK48" s="183"/>
      <c r="AL48" s="183"/>
      <c r="AM48" s="183"/>
      <c r="AN48" s="183"/>
      <c r="AO48" s="183"/>
      <c r="AP48" s="168"/>
      <c r="AQ48" s="168"/>
      <c r="AR48" s="182"/>
      <c r="AS48" s="183">
        <f>(AU48-E48)/(MeasuredVariableHigher-MeasuredVariableLower)</f>
        <v>9.7817099212882397E-4</v>
      </c>
      <c r="AT48" s="183">
        <f>[1]!LIM(AT47+Mode*r0*((1+IntegrationStep/2/Ti+Td/IntegrationStep)*AS48-(1-IntegrationStep/2/Ti+2*Td/IntegrationStep)*AS47+Td/IntegrationStep*AS46))</f>
        <v>1</v>
      </c>
      <c r="AU48" s="183">
        <f>SetPoint</f>
        <v>40.794124670000002</v>
      </c>
      <c r="AW48" s="51"/>
      <c r="AX48" s="51"/>
      <c r="AY48" s="51"/>
      <c r="AZ48" s="51"/>
    </row>
    <row r="49" spans="1:52" s="158" customFormat="1" ht="15" customHeight="1" x14ac:dyDescent="0.3">
      <c r="A49" s="19"/>
      <c r="B49" s="182"/>
      <c r="C49" s="183">
        <f>C48+IntegrationStep</f>
        <v>3.800000000000002</v>
      </c>
      <c r="D49" s="183">
        <f>15</f>
        <v>15</v>
      </c>
      <c r="E49" s="183">
        <f t="shared" si="2"/>
        <v>40.955226988511299</v>
      </c>
      <c r="F49" s="183">
        <f t="shared" si="3"/>
        <v>0.5</v>
      </c>
      <c r="G49" s="183">
        <f>5</f>
        <v>5</v>
      </c>
      <c r="H49" s="183">
        <f>ManipulatedVariableHigher*AT49</f>
        <v>0</v>
      </c>
      <c r="I49" s="183">
        <f t="shared" si="4"/>
        <v>0.9</v>
      </c>
      <c r="J49" s="183">
        <f>1</f>
        <v>1</v>
      </c>
      <c r="K49" s="183">
        <f t="shared" si="5"/>
        <v>4.1870000000000003</v>
      </c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68"/>
      <c r="AD49" s="19"/>
      <c r="AE49" s="184"/>
      <c r="AF49" s="183">
        <f t="shared" si="6"/>
        <v>-2.5955226988511302</v>
      </c>
      <c r="AG49" s="183"/>
      <c r="AH49" s="183"/>
      <c r="AI49" s="183"/>
      <c r="AJ49" s="183"/>
      <c r="AK49" s="183"/>
      <c r="AL49" s="183"/>
      <c r="AM49" s="183"/>
      <c r="AN49" s="183"/>
      <c r="AO49" s="183"/>
      <c r="AP49" s="168"/>
      <c r="AQ49" s="168"/>
      <c r="AR49" s="182"/>
      <c r="AS49" s="183">
        <f>(AU49-E49)/(MeasuredVariableHigher-MeasuredVariableLower)</f>
        <v>-1.6110231851129697E-3</v>
      </c>
      <c r="AT49" s="183">
        <f>[1]!LIM(AT48+Mode*r0*((1+IntegrationStep/2/Ti+Td/IntegrationStep)*AS49-(1-IntegrationStep/2/Ti+2*Td/IntegrationStep)*AS48+Td/IntegrationStep*AS47))</f>
        <v>0</v>
      </c>
      <c r="AU49" s="183">
        <f>SetPoint</f>
        <v>40.794124670000002</v>
      </c>
      <c r="AW49" s="51"/>
      <c r="AX49" s="51"/>
      <c r="AY49" s="51"/>
      <c r="AZ49" s="51"/>
    </row>
    <row r="50" spans="1:52" s="158" customFormat="1" ht="15" customHeight="1" x14ac:dyDescent="0.3">
      <c r="A50" s="19"/>
      <c r="B50" s="182"/>
      <c r="C50" s="183">
        <f>C49+IntegrationStep</f>
        <v>3.9000000000000021</v>
      </c>
      <c r="D50" s="183">
        <f>15</f>
        <v>15</v>
      </c>
      <c r="E50" s="183">
        <f t="shared" si="2"/>
        <v>40.695674718626186</v>
      </c>
      <c r="F50" s="183">
        <f t="shared" si="3"/>
        <v>0.5</v>
      </c>
      <c r="G50" s="183">
        <f>5</f>
        <v>5</v>
      </c>
      <c r="H50" s="183">
        <f>ManipulatedVariableHigher*AT50</f>
        <v>120</v>
      </c>
      <c r="I50" s="183">
        <f t="shared" si="4"/>
        <v>0.9</v>
      </c>
      <c r="J50" s="183">
        <f>1</f>
        <v>1</v>
      </c>
      <c r="K50" s="183">
        <f t="shared" si="5"/>
        <v>4.1870000000000003</v>
      </c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68"/>
      <c r="AD50" s="19"/>
      <c r="AE50" s="184"/>
      <c r="AF50" s="183">
        <f t="shared" si="6"/>
        <v>2.5892574624578972</v>
      </c>
      <c r="AG50" s="183"/>
      <c r="AH50" s="183"/>
      <c r="AI50" s="183"/>
      <c r="AJ50" s="183"/>
      <c r="AK50" s="183"/>
      <c r="AL50" s="183"/>
      <c r="AM50" s="183"/>
      <c r="AN50" s="183"/>
      <c r="AO50" s="183"/>
      <c r="AP50" s="168"/>
      <c r="AQ50" s="168"/>
      <c r="AR50" s="182"/>
      <c r="AS50" s="183">
        <f>(AU50-E50)/(MeasuredVariableHigher-MeasuredVariableLower)</f>
        <v>9.8449951373815727E-4</v>
      </c>
      <c r="AT50" s="183">
        <f>[1]!LIM(AT49+Mode*r0*((1+IntegrationStep/2/Ti+Td/IntegrationStep)*AS50-(1-IntegrationStep/2/Ti+2*Td/IntegrationStep)*AS49+Td/IntegrationStep*AS48))</f>
        <v>1</v>
      </c>
      <c r="AU50" s="183">
        <f>SetPoint</f>
        <v>40.794124670000002</v>
      </c>
      <c r="AW50" s="51"/>
      <c r="AX50" s="51"/>
      <c r="AY50" s="51"/>
      <c r="AZ50" s="51"/>
    </row>
    <row r="51" spans="1:52" s="158" customFormat="1" ht="15" customHeight="1" x14ac:dyDescent="0.3">
      <c r="A51" s="19"/>
      <c r="B51" s="182"/>
      <c r="C51" s="183">
        <f>C50+IntegrationStep</f>
        <v>4.0000000000000018</v>
      </c>
      <c r="D51" s="183">
        <f>15</f>
        <v>15</v>
      </c>
      <c r="E51" s="183">
        <f t="shared" si="2"/>
        <v>40.954600464871973</v>
      </c>
      <c r="F51" s="183">
        <f t="shared" si="3"/>
        <v>0.5</v>
      </c>
      <c r="G51" s="183">
        <f>5</f>
        <v>5</v>
      </c>
      <c r="H51" s="183">
        <f>ManipulatedVariableHigher*AT51</f>
        <v>0</v>
      </c>
      <c r="I51" s="183">
        <f t="shared" si="4"/>
        <v>0.9</v>
      </c>
      <c r="J51" s="183">
        <f>1</f>
        <v>1</v>
      </c>
      <c r="K51" s="183">
        <f t="shared" si="5"/>
        <v>4.1870000000000003</v>
      </c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68"/>
      <c r="AD51" s="19"/>
      <c r="AE51" s="184"/>
      <c r="AF51" s="183">
        <f t="shared" si="6"/>
        <v>-2.5954600464871973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68"/>
      <c r="AQ51" s="168"/>
      <c r="AR51" s="182"/>
      <c r="AS51" s="183">
        <f>(AU51-E51)/(MeasuredVariableHigher-MeasuredVariableLower)</f>
        <v>-1.6047579487197083E-3</v>
      </c>
      <c r="AT51" s="183">
        <f>[1]!LIM(AT50+Mode*r0*((1+IntegrationStep/2/Ti+Td/IntegrationStep)*AS51-(1-IntegrationStep/2/Ti+2*Td/IntegrationStep)*AS50+Td/IntegrationStep*AS49))</f>
        <v>0</v>
      </c>
      <c r="AU51" s="183">
        <f>SetPoint</f>
        <v>40.794124670000002</v>
      </c>
      <c r="AW51" s="51"/>
      <c r="AX51" s="51"/>
      <c r="AY51" s="51"/>
      <c r="AZ51" s="51"/>
    </row>
    <row r="52" spans="1:52" s="158" customFormat="1" ht="15" customHeight="1" x14ac:dyDescent="0.3">
      <c r="A52" s="19"/>
      <c r="B52" s="182"/>
      <c r="C52" s="183">
        <f>C51+IntegrationStep</f>
        <v>4.1000000000000014</v>
      </c>
      <c r="D52" s="183">
        <f>15</f>
        <v>15</v>
      </c>
      <c r="E52" s="183">
        <f t="shared" si="2"/>
        <v>40.695054460223254</v>
      </c>
      <c r="F52" s="183">
        <f t="shared" si="3"/>
        <v>0.5</v>
      </c>
      <c r="G52" s="183">
        <f>5</f>
        <v>5</v>
      </c>
      <c r="H52" s="183">
        <f>ManipulatedVariableHigher*AT52</f>
        <v>120</v>
      </c>
      <c r="I52" s="183">
        <f t="shared" si="4"/>
        <v>0.9</v>
      </c>
      <c r="J52" s="183">
        <f>1</f>
        <v>1</v>
      </c>
      <c r="K52" s="183">
        <f t="shared" si="5"/>
        <v>4.1870000000000003</v>
      </c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68"/>
      <c r="AD52" s="19"/>
      <c r="AE52" s="184"/>
      <c r="AF52" s="183">
        <f t="shared" si="6"/>
        <v>2.5893194882981905</v>
      </c>
      <c r="AG52" s="183"/>
      <c r="AH52" s="183"/>
      <c r="AI52" s="183"/>
      <c r="AJ52" s="183"/>
      <c r="AK52" s="183"/>
      <c r="AL52" s="183"/>
      <c r="AM52" s="183"/>
      <c r="AN52" s="183"/>
      <c r="AO52" s="183"/>
      <c r="AP52" s="168"/>
      <c r="AQ52" s="168"/>
      <c r="AR52" s="182"/>
      <c r="AS52" s="183">
        <f>(AU52-E52)/(MeasuredVariableHigher-MeasuredVariableLower)</f>
        <v>9.9070209776748182E-4</v>
      </c>
      <c r="AT52" s="183">
        <f>[1]!LIM(AT51+Mode*r0*((1+IntegrationStep/2/Ti+Td/IntegrationStep)*AS52-(1-IntegrationStep/2/Ti+2*Td/IntegrationStep)*AS51+Td/IntegrationStep*AS50))</f>
        <v>1</v>
      </c>
      <c r="AU52" s="183">
        <f>SetPoint</f>
        <v>40.794124670000002</v>
      </c>
      <c r="AW52" s="51"/>
      <c r="AX52" s="51"/>
      <c r="AY52" s="51"/>
      <c r="AZ52" s="51"/>
    </row>
    <row r="53" spans="1:52" s="158" customFormat="1" ht="15" customHeight="1" x14ac:dyDescent="0.3">
      <c r="A53" s="19"/>
      <c r="B53" s="182"/>
      <c r="C53" s="183">
        <f>C52+IntegrationStep</f>
        <v>4.2000000000000011</v>
      </c>
      <c r="D53" s="183">
        <f>15</f>
        <v>15</v>
      </c>
      <c r="E53" s="183">
        <f t="shared" si="2"/>
        <v>40.953986409053073</v>
      </c>
      <c r="F53" s="183">
        <f t="shared" si="3"/>
        <v>0.5</v>
      </c>
      <c r="G53" s="183">
        <f>5</f>
        <v>5</v>
      </c>
      <c r="H53" s="183">
        <f>ManipulatedVariableHigher*AT53</f>
        <v>0</v>
      </c>
      <c r="I53" s="183">
        <f t="shared" si="4"/>
        <v>0.9</v>
      </c>
      <c r="J53" s="183">
        <f>1</f>
        <v>1</v>
      </c>
      <c r="K53" s="183">
        <f t="shared" si="5"/>
        <v>4.1870000000000003</v>
      </c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68"/>
      <c r="AD53" s="19"/>
      <c r="AE53" s="184"/>
      <c r="AF53" s="183">
        <f t="shared" si="6"/>
        <v>-2.5953986409053074</v>
      </c>
      <c r="AG53" s="183"/>
      <c r="AH53" s="183"/>
      <c r="AI53" s="183"/>
      <c r="AJ53" s="183"/>
      <c r="AK53" s="183"/>
      <c r="AL53" s="183"/>
      <c r="AM53" s="183"/>
      <c r="AN53" s="183"/>
      <c r="AO53" s="183"/>
      <c r="AP53" s="168"/>
      <c r="AQ53" s="168"/>
      <c r="AR53" s="182"/>
      <c r="AS53" s="183">
        <f>(AU53-E53)/(MeasuredVariableHigher-MeasuredVariableLower)</f>
        <v>-1.5986173905307055E-3</v>
      </c>
      <c r="AT53" s="183">
        <f>[1]!LIM(AT52+Mode*r0*((1+IntegrationStep/2/Ti+Td/IntegrationStep)*AS53-(1-IntegrationStep/2/Ti+2*Td/IntegrationStep)*AS52+Td/IntegrationStep*AS51))</f>
        <v>0</v>
      </c>
      <c r="AU53" s="183">
        <f>SetPoint</f>
        <v>40.794124670000002</v>
      </c>
      <c r="AW53" s="51"/>
      <c r="AX53" s="51"/>
      <c r="AY53" s="51"/>
      <c r="AZ53" s="51"/>
    </row>
    <row r="54" spans="1:52" s="158" customFormat="1" ht="15" customHeight="1" x14ac:dyDescent="0.3">
      <c r="A54" s="19"/>
      <c r="B54" s="182"/>
      <c r="C54" s="183">
        <f>C53+IntegrationStep</f>
        <v>4.3000000000000007</v>
      </c>
      <c r="D54" s="183">
        <f>15</f>
        <v>15</v>
      </c>
      <c r="E54" s="183">
        <f t="shared" si="2"/>
        <v>40.694446544962545</v>
      </c>
      <c r="F54" s="183">
        <f t="shared" si="3"/>
        <v>0.5</v>
      </c>
      <c r="G54" s="183">
        <f>5</f>
        <v>5</v>
      </c>
      <c r="H54" s="183">
        <f>ManipulatedVariableHigher*AT54</f>
        <v>120</v>
      </c>
      <c r="I54" s="183">
        <f t="shared" si="4"/>
        <v>0.9</v>
      </c>
      <c r="J54" s="183">
        <f>1</f>
        <v>1</v>
      </c>
      <c r="K54" s="183">
        <f t="shared" si="5"/>
        <v>4.1870000000000003</v>
      </c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68"/>
      <c r="AD54" s="19"/>
      <c r="AE54" s="184"/>
      <c r="AF54" s="183">
        <f t="shared" si="6"/>
        <v>2.5893802798242613</v>
      </c>
      <c r="AG54" s="183"/>
      <c r="AH54" s="183"/>
      <c r="AI54" s="183"/>
      <c r="AJ54" s="183"/>
      <c r="AK54" s="183"/>
      <c r="AL54" s="183"/>
      <c r="AM54" s="183"/>
      <c r="AN54" s="183"/>
      <c r="AO54" s="183"/>
      <c r="AP54" s="168"/>
      <c r="AQ54" s="168"/>
      <c r="AR54" s="182"/>
      <c r="AS54" s="183">
        <f>(AU54-E54)/(MeasuredVariableHigher-MeasuredVariableLower)</f>
        <v>9.9678125037456762E-4</v>
      </c>
      <c r="AT54" s="183">
        <f>[1]!LIM(AT53+Mode*r0*((1+IntegrationStep/2/Ti+Td/IntegrationStep)*AS54-(1-IntegrationStep/2/Ti+2*Td/IntegrationStep)*AS53+Td/IntegrationStep*AS52))</f>
        <v>1</v>
      </c>
      <c r="AU54" s="183">
        <f>SetPoint</f>
        <v>40.794124670000002</v>
      </c>
      <c r="AW54" s="51"/>
      <c r="AX54" s="51"/>
      <c r="AY54" s="51"/>
      <c r="AZ54" s="51"/>
    </row>
    <row r="55" spans="1:52" s="158" customFormat="1" ht="15" customHeight="1" x14ac:dyDescent="0.3">
      <c r="A55" s="19"/>
      <c r="B55" s="182"/>
      <c r="C55" s="183">
        <f>C54+IntegrationStep</f>
        <v>4.4000000000000004</v>
      </c>
      <c r="D55" s="183">
        <f>15</f>
        <v>15</v>
      </c>
      <c r="E55" s="183">
        <f t="shared" si="2"/>
        <v>40.953384572944969</v>
      </c>
      <c r="F55" s="183">
        <f t="shared" si="3"/>
        <v>0.5</v>
      </c>
      <c r="G55" s="183">
        <f>5</f>
        <v>5</v>
      </c>
      <c r="H55" s="183">
        <f>ManipulatedVariableHigher*AT55</f>
        <v>0</v>
      </c>
      <c r="I55" s="183">
        <f t="shared" si="4"/>
        <v>0.9</v>
      </c>
      <c r="J55" s="183">
        <f>1</f>
        <v>1</v>
      </c>
      <c r="K55" s="183">
        <f t="shared" si="5"/>
        <v>4.1870000000000003</v>
      </c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68"/>
      <c r="AD55" s="19"/>
      <c r="AE55" s="184"/>
      <c r="AF55" s="183">
        <f t="shared" si="6"/>
        <v>-2.5953384572944973</v>
      </c>
      <c r="AG55" s="183"/>
      <c r="AH55" s="183"/>
      <c r="AI55" s="183"/>
      <c r="AJ55" s="183"/>
      <c r="AK55" s="183"/>
      <c r="AL55" s="183"/>
      <c r="AM55" s="183"/>
      <c r="AN55" s="183"/>
      <c r="AO55" s="183"/>
      <c r="AP55" s="168"/>
      <c r="AQ55" s="168"/>
      <c r="AR55" s="182"/>
      <c r="AS55" s="183">
        <f>(AU55-E55)/(MeasuredVariableHigher-MeasuredVariableLower)</f>
        <v>-1.5925990294496728E-3</v>
      </c>
      <c r="AT55" s="183">
        <f>[1]!LIM(AT54+Mode*r0*((1+IntegrationStep/2/Ti+Td/IntegrationStep)*AS55-(1-IntegrationStep/2/Ti+2*Td/IntegrationStep)*AS54+Td/IntegrationStep*AS53))</f>
        <v>0</v>
      </c>
      <c r="AU55" s="183">
        <f>SetPoint</f>
        <v>40.794124670000002</v>
      </c>
      <c r="AW55" s="51"/>
      <c r="AX55" s="51"/>
      <c r="AY55" s="51"/>
      <c r="AZ55" s="51"/>
    </row>
    <row r="56" spans="1:52" s="158" customFormat="1" ht="15" customHeight="1" x14ac:dyDescent="0.3">
      <c r="A56" s="19"/>
      <c r="B56" s="182"/>
      <c r="C56" s="183">
        <f>C55+IntegrationStep</f>
        <v>4.5</v>
      </c>
      <c r="D56" s="183">
        <f>15</f>
        <v>15</v>
      </c>
      <c r="E56" s="183">
        <f t="shared" si="2"/>
        <v>40.693850727215519</v>
      </c>
      <c r="F56" s="183">
        <f t="shared" si="3"/>
        <v>0.5</v>
      </c>
      <c r="G56" s="183">
        <f>5</f>
        <v>5</v>
      </c>
      <c r="H56" s="183">
        <f>ManipulatedVariableHigher*AT56</f>
        <v>120</v>
      </c>
      <c r="I56" s="183">
        <f t="shared" si="4"/>
        <v>0.9</v>
      </c>
      <c r="J56" s="183">
        <f>1</f>
        <v>1</v>
      </c>
      <c r="K56" s="183">
        <f t="shared" si="5"/>
        <v>4.1870000000000003</v>
      </c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68"/>
      <c r="AD56" s="19"/>
      <c r="AE56" s="184"/>
      <c r="AF56" s="183">
        <f t="shared" si="6"/>
        <v>2.5894398615989642</v>
      </c>
      <c r="AG56" s="183"/>
      <c r="AH56" s="183"/>
      <c r="AI56" s="183"/>
      <c r="AJ56" s="183"/>
      <c r="AK56" s="183"/>
      <c r="AL56" s="183"/>
      <c r="AM56" s="183"/>
      <c r="AN56" s="183"/>
      <c r="AO56" s="183"/>
      <c r="AP56" s="168"/>
      <c r="AQ56" s="168"/>
      <c r="AR56" s="182"/>
      <c r="AS56" s="183">
        <f>(AU56-E56)/(MeasuredVariableHigher-MeasuredVariableLower)</f>
        <v>1.0027394278448298E-3</v>
      </c>
      <c r="AT56" s="183">
        <f>[1]!LIM(AT55+Mode*r0*((1+IntegrationStep/2/Ti+Td/IntegrationStep)*AS56-(1-IntegrationStep/2/Ti+2*Td/IntegrationStep)*AS55+Td/IntegrationStep*AS54))</f>
        <v>1</v>
      </c>
      <c r="AU56" s="183">
        <f>SetPoint</f>
        <v>40.794124670000002</v>
      </c>
      <c r="AW56" s="51"/>
      <c r="AX56" s="51"/>
      <c r="AY56" s="51"/>
      <c r="AZ56" s="51"/>
    </row>
    <row r="57" spans="1:52" s="158" customFormat="1" ht="15" customHeight="1" x14ac:dyDescent="0.3">
      <c r="A57" s="19"/>
      <c r="B57" s="182"/>
      <c r="C57" s="183">
        <f>C56+IntegrationStep</f>
        <v>4.5999999999999996</v>
      </c>
      <c r="D57" s="183">
        <f>15</f>
        <v>15</v>
      </c>
      <c r="E57" s="183">
        <f t="shared" si="2"/>
        <v>40.952794713375418</v>
      </c>
      <c r="F57" s="183">
        <f t="shared" si="3"/>
        <v>0.5</v>
      </c>
      <c r="G57" s="183">
        <f>5</f>
        <v>5</v>
      </c>
      <c r="H57" s="183">
        <f>ManipulatedVariableHigher*AT57</f>
        <v>0</v>
      </c>
      <c r="I57" s="183">
        <f t="shared" si="4"/>
        <v>0.9</v>
      </c>
      <c r="J57" s="183">
        <f>1</f>
        <v>1</v>
      </c>
      <c r="K57" s="183">
        <f t="shared" si="5"/>
        <v>4.1870000000000003</v>
      </c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68"/>
      <c r="AD57" s="19"/>
      <c r="AE57" s="184"/>
      <c r="AF57" s="183">
        <f t="shared" si="6"/>
        <v>-2.595279471337542</v>
      </c>
      <c r="AG57" s="183"/>
      <c r="AH57" s="183"/>
      <c r="AI57" s="183"/>
      <c r="AJ57" s="183"/>
      <c r="AK57" s="183"/>
      <c r="AL57" s="183"/>
      <c r="AM57" s="183"/>
      <c r="AN57" s="183"/>
      <c r="AO57" s="183"/>
      <c r="AP57" s="168"/>
      <c r="AQ57" s="168"/>
      <c r="AR57" s="182"/>
      <c r="AS57" s="183">
        <f>(AU57-E57)/(MeasuredVariableHigher-MeasuredVariableLower)</f>
        <v>-1.5867004337541601E-3</v>
      </c>
      <c r="AT57" s="183">
        <f>[1]!LIM(AT56+Mode*r0*((1+IntegrationStep/2/Ti+Td/IntegrationStep)*AS57-(1-IntegrationStep/2/Ti+2*Td/IntegrationStep)*AS56+Td/IntegrationStep*AS55))</f>
        <v>0</v>
      </c>
      <c r="AU57" s="183">
        <f>SetPoint</f>
        <v>40.794124670000002</v>
      </c>
      <c r="AW57" s="51"/>
      <c r="AX57" s="51"/>
      <c r="AY57" s="51"/>
      <c r="AZ57" s="51"/>
    </row>
    <row r="58" spans="1:52" s="158" customFormat="1" ht="15" customHeight="1" x14ac:dyDescent="0.3">
      <c r="A58" s="19"/>
      <c r="B58" s="182"/>
      <c r="C58" s="183">
        <f>C57+IntegrationStep</f>
        <v>4.6999999999999993</v>
      </c>
      <c r="D58" s="183">
        <f>15</f>
        <v>15</v>
      </c>
      <c r="E58" s="183">
        <f t="shared" si="2"/>
        <v>40.693266766241663</v>
      </c>
      <c r="F58" s="183">
        <f t="shared" si="3"/>
        <v>0.5</v>
      </c>
      <c r="G58" s="183">
        <f>5</f>
        <v>5</v>
      </c>
      <c r="H58" s="183">
        <f>ManipulatedVariableHigher*AT58</f>
        <v>120</v>
      </c>
      <c r="I58" s="183">
        <f t="shared" si="4"/>
        <v>0.9</v>
      </c>
      <c r="J58" s="183">
        <f>1</f>
        <v>1</v>
      </c>
      <c r="K58" s="183">
        <f t="shared" si="5"/>
        <v>4.1870000000000003</v>
      </c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68"/>
      <c r="AD58" s="19"/>
      <c r="AE58" s="184"/>
      <c r="AF58" s="183">
        <f t="shared" si="6"/>
        <v>2.5894982576963494</v>
      </c>
      <c r="AG58" s="183"/>
      <c r="AH58" s="183"/>
      <c r="AI58" s="183"/>
      <c r="AJ58" s="183"/>
      <c r="AK58" s="183"/>
      <c r="AL58" s="183"/>
      <c r="AM58" s="183"/>
      <c r="AN58" s="183"/>
      <c r="AO58" s="183"/>
      <c r="AP58" s="168"/>
      <c r="AQ58" s="168"/>
      <c r="AR58" s="182"/>
      <c r="AS58" s="183">
        <f>(AU58-E58)/(MeasuredVariableHigher-MeasuredVariableLower)</f>
        <v>1.0085790375833881E-3</v>
      </c>
      <c r="AT58" s="183">
        <f>[1]!LIM(AT57+Mode*r0*((1+IntegrationStep/2/Ti+Td/IntegrationStep)*AS58-(1-IntegrationStep/2/Ti+2*Td/IntegrationStep)*AS57+Td/IntegrationStep*AS56))</f>
        <v>1</v>
      </c>
      <c r="AU58" s="183">
        <f>SetPoint</f>
        <v>40.794124670000002</v>
      </c>
      <c r="AW58" s="51"/>
      <c r="AX58" s="51"/>
      <c r="AY58" s="51"/>
      <c r="AZ58" s="51"/>
    </row>
    <row r="59" spans="1:52" s="158" customFormat="1" ht="15" customHeight="1" x14ac:dyDescent="0.3">
      <c r="A59" s="19"/>
      <c r="B59" s="182"/>
      <c r="C59" s="183">
        <f>C58+IntegrationStep</f>
        <v>4.7999999999999989</v>
      </c>
      <c r="D59" s="183">
        <f>15</f>
        <v>15</v>
      </c>
      <c r="E59" s="183">
        <f t="shared" si="2"/>
        <v>40.952216592011297</v>
      </c>
      <c r="F59" s="183">
        <f t="shared" si="3"/>
        <v>0.5</v>
      </c>
      <c r="G59" s="183">
        <f>5</f>
        <v>5</v>
      </c>
      <c r="H59" s="183">
        <f>ManipulatedVariableHigher*AT59</f>
        <v>0</v>
      </c>
      <c r="I59" s="183">
        <f t="shared" si="4"/>
        <v>0.9</v>
      </c>
      <c r="J59" s="183">
        <f>1</f>
        <v>1</v>
      </c>
      <c r="K59" s="183">
        <f t="shared" si="5"/>
        <v>4.1870000000000003</v>
      </c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68"/>
      <c r="AD59" s="19"/>
      <c r="AE59" s="184"/>
      <c r="AF59" s="183">
        <f t="shared" si="6"/>
        <v>-2.5952216592011297</v>
      </c>
      <c r="AG59" s="183"/>
      <c r="AH59" s="183"/>
      <c r="AI59" s="183"/>
      <c r="AJ59" s="183"/>
      <c r="AK59" s="183"/>
      <c r="AL59" s="183"/>
      <c r="AM59" s="183"/>
      <c r="AN59" s="183"/>
      <c r="AO59" s="183"/>
      <c r="AP59" s="168"/>
      <c r="AQ59" s="168"/>
      <c r="AR59" s="182"/>
      <c r="AS59" s="183">
        <f>(AU59-E59)/(MeasuredVariableHigher-MeasuredVariableLower)</f>
        <v>-1.5809192201129462E-3</v>
      </c>
      <c r="AT59" s="183">
        <f>[1]!LIM(AT58+Mode*r0*((1+IntegrationStep/2/Ti+Td/IntegrationStep)*AS59-(1-IntegrationStep/2/Ti+2*Td/IntegrationStep)*AS58+Td/IntegrationStep*AS57))</f>
        <v>0</v>
      </c>
      <c r="AU59" s="183">
        <f>SetPoint</f>
        <v>40.794124670000002</v>
      </c>
      <c r="AW59" s="51"/>
      <c r="AX59" s="51"/>
      <c r="AY59" s="51"/>
      <c r="AZ59" s="51"/>
    </row>
    <row r="60" spans="1:52" s="158" customFormat="1" ht="15" customHeight="1" x14ac:dyDescent="0.3">
      <c r="A60" s="19"/>
      <c r="B60" s="182"/>
      <c r="C60" s="183">
        <f>C59+IntegrationStep</f>
        <v>4.8999999999999986</v>
      </c>
      <c r="D60" s="183">
        <f>15</f>
        <v>15</v>
      </c>
      <c r="E60" s="183">
        <f t="shared" si="2"/>
        <v>40.692694426091187</v>
      </c>
      <c r="F60" s="183">
        <f t="shared" si="3"/>
        <v>0.5</v>
      </c>
      <c r="G60" s="183">
        <f>5</f>
        <v>5</v>
      </c>
      <c r="H60" s="183">
        <f>ManipulatedVariableHigher*AT60</f>
        <v>120</v>
      </c>
      <c r="I60" s="183">
        <f t="shared" si="4"/>
        <v>0.9</v>
      </c>
      <c r="J60" s="183">
        <f>1</f>
        <v>1</v>
      </c>
      <c r="K60" s="183">
        <f t="shared" si="5"/>
        <v>4.1870000000000003</v>
      </c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68"/>
      <c r="AD60" s="19"/>
      <c r="AE60" s="184"/>
      <c r="AF60" s="183">
        <f t="shared" si="6"/>
        <v>2.5895554917113972</v>
      </c>
      <c r="AG60" s="183"/>
      <c r="AH60" s="183"/>
      <c r="AI60" s="183"/>
      <c r="AJ60" s="183"/>
      <c r="AK60" s="183"/>
      <c r="AL60" s="183"/>
      <c r="AM60" s="183"/>
      <c r="AN60" s="183"/>
      <c r="AO60" s="183"/>
      <c r="AP60" s="168"/>
      <c r="AQ60" s="168"/>
      <c r="AR60" s="182"/>
      <c r="AS60" s="183">
        <f>(AU60-E60)/(MeasuredVariableHigher-MeasuredVariableLower)</f>
        <v>1.0143024390881551E-3</v>
      </c>
      <c r="AT60" s="183">
        <f>[1]!LIM(AT59+Mode*r0*((1+IntegrationStep/2/Ti+Td/IntegrationStep)*AS60-(1-IntegrationStep/2/Ti+2*Td/IntegrationStep)*AS59+Td/IntegrationStep*AS58))</f>
        <v>1</v>
      </c>
      <c r="AU60" s="183">
        <f>SetPoint</f>
        <v>40.794124670000002</v>
      </c>
      <c r="AW60" s="51"/>
      <c r="AX60" s="51"/>
      <c r="AY60" s="51"/>
      <c r="AZ60" s="51"/>
    </row>
    <row r="61" spans="1:52" s="158" customFormat="1" ht="15" customHeight="1" x14ac:dyDescent="0.3">
      <c r="A61" s="19"/>
      <c r="B61" s="182"/>
      <c r="C61" s="183">
        <f>C60+IntegrationStep</f>
        <v>4.9999999999999982</v>
      </c>
      <c r="D61" s="202">
        <f>15+[1]!STEPLOAD(5)</f>
        <v>20</v>
      </c>
      <c r="E61" s="183">
        <f t="shared" si="2"/>
        <v>40.951649975262328</v>
      </c>
      <c r="F61" s="183">
        <f t="shared" si="3"/>
        <v>0.5</v>
      </c>
      <c r="G61" s="183">
        <f>5</f>
        <v>5</v>
      </c>
      <c r="H61" s="183">
        <f>ManipulatedVariableHigher*AT61</f>
        <v>0</v>
      </c>
      <c r="I61" s="183">
        <f t="shared" si="4"/>
        <v>0.9</v>
      </c>
      <c r="J61" s="183">
        <f>1</f>
        <v>1</v>
      </c>
      <c r="K61" s="183">
        <f t="shared" si="5"/>
        <v>4.1870000000000003</v>
      </c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68"/>
      <c r="AD61" s="19"/>
      <c r="AE61" s="184"/>
      <c r="AF61" s="183">
        <f t="shared" si="6"/>
        <v>-2.0951649975262328</v>
      </c>
      <c r="AG61" s="183"/>
      <c r="AH61" s="183"/>
      <c r="AI61" s="183"/>
      <c r="AJ61" s="183"/>
      <c r="AK61" s="183"/>
      <c r="AL61" s="183"/>
      <c r="AM61" s="183"/>
      <c r="AN61" s="183"/>
      <c r="AO61" s="183"/>
      <c r="AP61" s="168"/>
      <c r="AQ61" s="168"/>
      <c r="AR61" s="182"/>
      <c r="AS61" s="183">
        <f>(AU61-E61)/(MeasuredVariableHigher-MeasuredVariableLower)</f>
        <v>-1.5752530526232534E-3</v>
      </c>
      <c r="AT61" s="183">
        <f>[1]!LIM(AT60+Mode*r0*((1+IntegrationStep/2/Ti+Td/IntegrationStep)*AS61-(1-IntegrationStep/2/Ti+2*Td/IntegrationStep)*AS60+Td/IntegrationStep*AS59))</f>
        <v>0</v>
      </c>
      <c r="AU61" s="183">
        <f>SetPoint</f>
        <v>40.794124670000002</v>
      </c>
      <c r="AW61" s="51"/>
      <c r="AX61" s="51"/>
      <c r="AY61" s="51"/>
      <c r="AZ61" s="51"/>
    </row>
    <row r="62" spans="1:52" s="158" customFormat="1" ht="15" customHeight="1" x14ac:dyDescent="0.3">
      <c r="A62" s="19"/>
      <c r="B62" s="182"/>
      <c r="C62" s="183">
        <f>C61+IntegrationStep</f>
        <v>5.0999999999999979</v>
      </c>
      <c r="D62" s="202">
        <f>15+[1]!STEPLOAD(5)</f>
        <v>20</v>
      </c>
      <c r="E62" s="183">
        <f t="shared" si="2"/>
        <v>40.742133475509704</v>
      </c>
      <c r="F62" s="183">
        <f t="shared" si="3"/>
        <v>0.5</v>
      </c>
      <c r="G62" s="183">
        <f>5</f>
        <v>5</v>
      </c>
      <c r="H62" s="183">
        <f>ManipulatedVariableHigher*AT62</f>
        <v>120</v>
      </c>
      <c r="I62" s="183">
        <f t="shared" si="4"/>
        <v>0.9</v>
      </c>
      <c r="J62" s="183">
        <f>1</f>
        <v>1</v>
      </c>
      <c r="K62" s="183">
        <f t="shared" si="5"/>
        <v>4.1870000000000003</v>
      </c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68"/>
      <c r="AD62" s="19"/>
      <c r="AE62" s="184"/>
      <c r="AF62" s="183">
        <f t="shared" si="6"/>
        <v>3.0846115867695456</v>
      </c>
      <c r="AG62" s="183"/>
      <c r="AH62" s="183"/>
      <c r="AI62" s="183"/>
      <c r="AJ62" s="183"/>
      <c r="AK62" s="183"/>
      <c r="AL62" s="183"/>
      <c r="AM62" s="183"/>
      <c r="AN62" s="183"/>
      <c r="AO62" s="183"/>
      <c r="AP62" s="168"/>
      <c r="AQ62" s="168"/>
      <c r="AR62" s="182"/>
      <c r="AS62" s="183">
        <f>(AU62-E62)/(MeasuredVariableHigher-MeasuredVariableLower)</f>
        <v>5.1991194490298655E-4</v>
      </c>
      <c r="AT62" s="183">
        <f>[1]!LIM(AT61+Mode*r0*((1+IntegrationStep/2/Ti+Td/IntegrationStep)*AS62-(1-IntegrationStep/2/Ti+2*Td/IntegrationStep)*AS61+Td/IntegrationStep*AS60))</f>
        <v>1</v>
      </c>
      <c r="AU62" s="183">
        <f>SetPoint</f>
        <v>40.794124670000002</v>
      </c>
      <c r="AW62" s="51"/>
      <c r="AX62" s="51"/>
      <c r="AY62" s="51"/>
      <c r="AZ62" s="51"/>
    </row>
    <row r="63" spans="1:52" s="158" customFormat="1" ht="15" customHeight="1" x14ac:dyDescent="0.3">
      <c r="A63" s="19"/>
      <c r="B63" s="182"/>
      <c r="C63" s="183">
        <f>C62+IntegrationStep</f>
        <v>5.1999999999999975</v>
      </c>
      <c r="D63" s="202">
        <f>15+[1]!STEPLOAD(5)</f>
        <v>20</v>
      </c>
      <c r="E63" s="183">
        <f t="shared" si="2"/>
        <v>41.050594634186659</v>
      </c>
      <c r="F63" s="183">
        <f t="shared" si="3"/>
        <v>0.5</v>
      </c>
      <c r="G63" s="183">
        <f>5</f>
        <v>5</v>
      </c>
      <c r="H63" s="183">
        <f>ManipulatedVariableHigher*AT63</f>
        <v>0</v>
      </c>
      <c r="I63" s="183">
        <f t="shared" si="4"/>
        <v>0.9</v>
      </c>
      <c r="J63" s="183">
        <f>1</f>
        <v>1</v>
      </c>
      <c r="K63" s="183">
        <f t="shared" si="5"/>
        <v>4.1870000000000003</v>
      </c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68"/>
      <c r="AD63" s="19"/>
      <c r="AE63" s="184"/>
      <c r="AF63" s="183">
        <f t="shared" si="6"/>
        <v>-2.1050594634186659</v>
      </c>
      <c r="AG63" s="183"/>
      <c r="AH63" s="183"/>
      <c r="AI63" s="183"/>
      <c r="AJ63" s="183"/>
      <c r="AK63" s="183"/>
      <c r="AL63" s="183"/>
      <c r="AM63" s="183"/>
      <c r="AN63" s="183"/>
      <c r="AO63" s="183"/>
      <c r="AP63" s="168"/>
      <c r="AQ63" s="168"/>
      <c r="AR63" s="182"/>
      <c r="AS63" s="183">
        <f>(AU63-E63)/(MeasuredVariableHigher-MeasuredVariableLower)</f>
        <v>-2.5646996418665679E-3</v>
      </c>
      <c r="AT63" s="183">
        <f>[1]!LIM(AT62+Mode*r0*((1+IntegrationStep/2/Ti+Td/IntegrationStep)*AS63-(1-IntegrationStep/2/Ti+2*Td/IntegrationStep)*AS62+Td/IntegrationStep*AS61))</f>
        <v>0</v>
      </c>
      <c r="AU63" s="183">
        <f>SetPoint</f>
        <v>40.794124670000002</v>
      </c>
      <c r="AW63" s="51"/>
      <c r="AX63" s="51"/>
      <c r="AY63" s="51"/>
      <c r="AZ63" s="51"/>
    </row>
    <row r="64" spans="1:52" s="158" customFormat="1" ht="15" customHeight="1" x14ac:dyDescent="0.3">
      <c r="A64" s="19"/>
      <c r="B64" s="182"/>
      <c r="C64" s="183">
        <f>C63+IntegrationStep</f>
        <v>5.2999999999999972</v>
      </c>
      <c r="D64" s="202">
        <f>15+[1]!STEPLOAD(5)</f>
        <v>20</v>
      </c>
      <c r="E64" s="183">
        <f t="shared" si="2"/>
        <v>40.840088687844791</v>
      </c>
      <c r="F64" s="183">
        <f t="shared" si="3"/>
        <v>0.5</v>
      </c>
      <c r="G64" s="183">
        <f>5</f>
        <v>5</v>
      </c>
      <c r="H64" s="183">
        <f>ManipulatedVariableHigher*AT64</f>
        <v>120</v>
      </c>
      <c r="I64" s="183">
        <f t="shared" si="4"/>
        <v>0.9</v>
      </c>
      <c r="J64" s="183">
        <f>1</f>
        <v>1</v>
      </c>
      <c r="K64" s="183">
        <f t="shared" si="5"/>
        <v>4.1870000000000003</v>
      </c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68"/>
      <c r="AD64" s="19"/>
      <c r="AE64" s="184"/>
      <c r="AF64" s="183">
        <f t="shared" si="6"/>
        <v>3.0748160655360368</v>
      </c>
      <c r="AG64" s="183"/>
      <c r="AH64" s="183"/>
      <c r="AI64" s="183"/>
      <c r="AJ64" s="183"/>
      <c r="AK64" s="183"/>
      <c r="AL64" s="183"/>
      <c r="AM64" s="183"/>
      <c r="AN64" s="183"/>
      <c r="AO64" s="183"/>
      <c r="AP64" s="168"/>
      <c r="AQ64" s="168"/>
      <c r="AR64" s="182"/>
      <c r="AS64" s="183">
        <f>(AU64-E64)/(MeasuredVariableHigher-MeasuredVariableLower)</f>
        <v>-4.5964017844788427E-4</v>
      </c>
      <c r="AT64" s="183">
        <f>[1]!LIM(AT63+Mode*r0*((1+IntegrationStep/2/Ti+Td/IntegrationStep)*AS64-(1-IntegrationStep/2/Ti+2*Td/IntegrationStep)*AS63+Td/IntegrationStep*AS62))</f>
        <v>1</v>
      </c>
      <c r="AU64" s="183">
        <f>SetPoint</f>
        <v>40.794124670000002</v>
      </c>
      <c r="AW64" s="51"/>
      <c r="AX64" s="51"/>
      <c r="AY64" s="51"/>
      <c r="AZ64" s="51"/>
    </row>
    <row r="65" spans="1:52" s="158" customFormat="1" ht="15" customHeight="1" x14ac:dyDescent="0.3">
      <c r="A65" s="19"/>
      <c r="B65" s="182"/>
      <c r="C65" s="183">
        <f>C64+IntegrationStep</f>
        <v>5.3999999999999968</v>
      </c>
      <c r="D65" s="202">
        <f>15+[1]!STEPLOAD(5)</f>
        <v>20</v>
      </c>
      <c r="E65" s="183">
        <f t="shared" si="2"/>
        <v>41.147570294398392</v>
      </c>
      <c r="F65" s="183">
        <f t="shared" si="3"/>
        <v>0.5</v>
      </c>
      <c r="G65" s="183">
        <f>5</f>
        <v>5</v>
      </c>
      <c r="H65" s="183">
        <f>ManipulatedVariableHigher*AT65</f>
        <v>0</v>
      </c>
      <c r="I65" s="183">
        <f t="shared" si="4"/>
        <v>0.9</v>
      </c>
      <c r="J65" s="183">
        <f>1</f>
        <v>1</v>
      </c>
      <c r="K65" s="183">
        <f t="shared" si="5"/>
        <v>4.1870000000000003</v>
      </c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68"/>
      <c r="AD65" s="19"/>
      <c r="AE65" s="184"/>
      <c r="AF65" s="183">
        <f t="shared" si="6"/>
        <v>-2.1147570294398395</v>
      </c>
      <c r="AG65" s="183"/>
      <c r="AH65" s="183"/>
      <c r="AI65" s="183"/>
      <c r="AJ65" s="183"/>
      <c r="AK65" s="183"/>
      <c r="AL65" s="183"/>
      <c r="AM65" s="183"/>
      <c r="AN65" s="183"/>
      <c r="AO65" s="183"/>
      <c r="AP65" s="168"/>
      <c r="AQ65" s="168"/>
      <c r="AR65" s="182"/>
      <c r="AS65" s="183">
        <f>(AU65-E65)/(MeasuredVariableHigher-MeasuredVariableLower)</f>
        <v>-3.5344562439838965E-3</v>
      </c>
      <c r="AT65" s="183">
        <f>[1]!LIM(AT64+Mode*r0*((1+IntegrationStep/2/Ti+Td/IntegrationStep)*AS65-(1-IntegrationStep/2/Ti+2*Td/IntegrationStep)*AS64+Td/IntegrationStep*AS63))</f>
        <v>0</v>
      </c>
      <c r="AU65" s="183">
        <f>SetPoint</f>
        <v>40.794124670000002</v>
      </c>
      <c r="AW65" s="51"/>
      <c r="AX65" s="51"/>
      <c r="AY65" s="51"/>
      <c r="AZ65" s="51"/>
    </row>
    <row r="66" spans="1:52" s="158" customFormat="1" ht="15" customHeight="1" x14ac:dyDescent="0.3">
      <c r="A66" s="19"/>
      <c r="B66" s="182"/>
      <c r="C66" s="183">
        <f>C65+IntegrationStep</f>
        <v>5.4999999999999964</v>
      </c>
      <c r="D66" s="202">
        <f>15+[1]!STEPLOAD(5)</f>
        <v>20</v>
      </c>
      <c r="E66" s="183">
        <f t="shared" si="2"/>
        <v>40.936094591454406</v>
      </c>
      <c r="F66" s="183">
        <f t="shared" si="3"/>
        <v>0.5</v>
      </c>
      <c r="G66" s="183">
        <f>5</f>
        <v>5</v>
      </c>
      <c r="H66" s="183">
        <f>ManipulatedVariableHigher*AT66</f>
        <v>120</v>
      </c>
      <c r="I66" s="183">
        <f t="shared" si="4"/>
        <v>0.9</v>
      </c>
      <c r="J66" s="183">
        <f>1</f>
        <v>1</v>
      </c>
      <c r="K66" s="183">
        <f t="shared" si="5"/>
        <v>4.1870000000000003</v>
      </c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68"/>
      <c r="AD66" s="19"/>
      <c r="AE66" s="184"/>
      <c r="AF66" s="183">
        <f t="shared" si="6"/>
        <v>3.0652154751750755</v>
      </c>
      <c r="AG66" s="183"/>
      <c r="AH66" s="183"/>
      <c r="AI66" s="183"/>
      <c r="AJ66" s="183"/>
      <c r="AK66" s="183"/>
      <c r="AL66" s="183"/>
      <c r="AM66" s="183"/>
      <c r="AN66" s="183"/>
      <c r="AO66" s="183"/>
      <c r="AP66" s="168"/>
      <c r="AQ66" s="168"/>
      <c r="AR66" s="182"/>
      <c r="AS66" s="183">
        <f>(AU66-E66)/(MeasuredVariableHigher-MeasuredVariableLower)</f>
        <v>-1.419699214544039E-3</v>
      </c>
      <c r="AT66" s="183">
        <f>[1]!LIM(AT65+Mode*r0*((1+IntegrationStep/2/Ti+Td/IntegrationStep)*AS66-(1-IntegrationStep/2/Ti+2*Td/IntegrationStep)*AS65+Td/IntegrationStep*AS64))</f>
        <v>1</v>
      </c>
      <c r="AU66" s="183">
        <f>SetPoint</f>
        <v>40.794124670000002</v>
      </c>
      <c r="AW66" s="51"/>
      <c r="AX66" s="51"/>
      <c r="AY66" s="51"/>
      <c r="AZ66" s="51"/>
    </row>
    <row r="67" spans="1:52" s="158" customFormat="1" ht="15" customHeight="1" x14ac:dyDescent="0.3">
      <c r="A67" s="19"/>
      <c r="B67" s="182"/>
      <c r="C67" s="183">
        <f>C66+IntegrationStep</f>
        <v>5.5999999999999961</v>
      </c>
      <c r="D67" s="202">
        <f>15+[1]!STEPLOAD(5)</f>
        <v>20</v>
      </c>
      <c r="E67" s="183">
        <f t="shared" si="2"/>
        <v>41.242616138971911</v>
      </c>
      <c r="F67" s="183">
        <f t="shared" si="3"/>
        <v>0.5</v>
      </c>
      <c r="G67" s="183">
        <f>5</f>
        <v>5</v>
      </c>
      <c r="H67" s="183">
        <f>ManipulatedVariableHigher*AT67</f>
        <v>0</v>
      </c>
      <c r="I67" s="183">
        <f t="shared" si="4"/>
        <v>0.9</v>
      </c>
      <c r="J67" s="183">
        <f>1</f>
        <v>1</v>
      </c>
      <c r="K67" s="183">
        <f t="shared" si="5"/>
        <v>4.1870000000000003</v>
      </c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68"/>
      <c r="AD67" s="19"/>
      <c r="AE67" s="184"/>
      <c r="AF67" s="183">
        <f t="shared" si="6"/>
        <v>-2.124261613897191</v>
      </c>
      <c r="AG67" s="183"/>
      <c r="AH67" s="183"/>
      <c r="AI67" s="183"/>
      <c r="AJ67" s="183"/>
      <c r="AK67" s="183"/>
      <c r="AL67" s="183"/>
      <c r="AM67" s="183"/>
      <c r="AN67" s="183"/>
      <c r="AO67" s="183"/>
      <c r="AP67" s="168"/>
      <c r="AQ67" s="168"/>
      <c r="AR67" s="182"/>
      <c r="AS67" s="183">
        <f>(AU67-E67)/(MeasuredVariableHigher-MeasuredVariableLower)</f>
        <v>-4.4849146897190904E-3</v>
      </c>
      <c r="AT67" s="183">
        <f>[1]!LIM(AT66+Mode*r0*((1+IntegrationStep/2/Ti+Td/IntegrationStep)*AS67-(1-IntegrationStep/2/Ti+2*Td/IntegrationStep)*AS66+Td/IntegrationStep*AS65))</f>
        <v>0</v>
      </c>
      <c r="AU67" s="183">
        <f>SetPoint</f>
        <v>40.794124670000002</v>
      </c>
      <c r="AW67" s="51"/>
      <c r="AX67" s="51"/>
      <c r="AY67" s="51"/>
      <c r="AZ67" s="51"/>
    </row>
    <row r="68" spans="1:52" s="158" customFormat="1" ht="15" customHeight="1" x14ac:dyDescent="0.3">
      <c r="A68" s="19"/>
      <c r="B68" s="182"/>
      <c r="C68" s="183">
        <f>C67+IntegrationStep</f>
        <v>5.6999999999999957</v>
      </c>
      <c r="D68" s="202">
        <f>15+[1]!STEPLOAD(5)</f>
        <v>20</v>
      </c>
      <c r="E68" s="183">
        <f t="shared" si="2"/>
        <v>41.030189977582189</v>
      </c>
      <c r="F68" s="183">
        <f t="shared" si="3"/>
        <v>0.5</v>
      </c>
      <c r="G68" s="183">
        <f>5</f>
        <v>5</v>
      </c>
      <c r="H68" s="183">
        <f>ManipulatedVariableHigher*AT68</f>
        <v>120</v>
      </c>
      <c r="I68" s="183">
        <f t="shared" si="4"/>
        <v>0.9</v>
      </c>
      <c r="J68" s="183">
        <f>1</f>
        <v>1</v>
      </c>
      <c r="K68" s="183">
        <f t="shared" si="5"/>
        <v>4.1870000000000003</v>
      </c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68"/>
      <c r="AD68" s="19"/>
      <c r="AE68" s="184"/>
      <c r="AF68" s="183">
        <f t="shared" si="6"/>
        <v>3.0558059365622969</v>
      </c>
      <c r="AG68" s="183"/>
      <c r="AH68" s="183"/>
      <c r="AI68" s="183"/>
      <c r="AJ68" s="183"/>
      <c r="AK68" s="183"/>
      <c r="AL68" s="183"/>
      <c r="AM68" s="183"/>
      <c r="AN68" s="183"/>
      <c r="AO68" s="183"/>
      <c r="AP68" s="168"/>
      <c r="AQ68" s="168"/>
      <c r="AR68" s="182"/>
      <c r="AS68" s="183">
        <f>(AU68-E68)/(MeasuredVariableHigher-MeasuredVariableLower)</f>
        <v>-2.3606530758218725E-3</v>
      </c>
      <c r="AT68" s="183">
        <f>[1]!LIM(AT67+Mode*r0*((1+IntegrationStep/2/Ti+Td/IntegrationStep)*AS68-(1-IntegrationStep/2/Ti+2*Td/IntegrationStep)*AS67+Td/IntegrationStep*AS66))</f>
        <v>1</v>
      </c>
      <c r="AU68" s="183">
        <f>SetPoint</f>
        <v>40.794124670000002</v>
      </c>
      <c r="AW68" s="51"/>
      <c r="AX68" s="51"/>
      <c r="AY68" s="51"/>
      <c r="AZ68" s="51"/>
    </row>
    <row r="69" spans="1:52" s="158" customFormat="1" ht="15" customHeight="1" x14ac:dyDescent="0.3">
      <c r="A69" s="19"/>
      <c r="B69" s="182"/>
      <c r="C69" s="183">
        <f>C68+IntegrationStep</f>
        <v>5.7999999999999954</v>
      </c>
      <c r="D69" s="202">
        <f>15+[1]!STEPLOAD(5)</f>
        <v>20</v>
      </c>
      <c r="E69" s="183">
        <f t="shared" si="2"/>
        <v>41.33577057123842</v>
      </c>
      <c r="F69" s="183">
        <f t="shared" si="3"/>
        <v>0.5</v>
      </c>
      <c r="G69" s="183">
        <f>5</f>
        <v>5</v>
      </c>
      <c r="H69" s="183">
        <f>ManipulatedVariableHigher*AT69</f>
        <v>0</v>
      </c>
      <c r="I69" s="183">
        <f t="shared" si="4"/>
        <v>0.9</v>
      </c>
      <c r="J69" s="183">
        <f>1</f>
        <v>1</v>
      </c>
      <c r="K69" s="183">
        <f t="shared" si="5"/>
        <v>4.1870000000000003</v>
      </c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68"/>
      <c r="AD69" s="19"/>
      <c r="AE69" s="184"/>
      <c r="AF69" s="183">
        <f t="shared" si="6"/>
        <v>-2.1335770571238419</v>
      </c>
      <c r="AG69" s="183"/>
      <c r="AH69" s="183"/>
      <c r="AI69" s="183"/>
      <c r="AJ69" s="183"/>
      <c r="AK69" s="183"/>
      <c r="AL69" s="183"/>
      <c r="AM69" s="183"/>
      <c r="AN69" s="183"/>
      <c r="AO69" s="183"/>
      <c r="AP69" s="168"/>
      <c r="AQ69" s="168"/>
      <c r="AR69" s="182"/>
      <c r="AS69" s="183">
        <f>(AU69-E69)/(MeasuredVariableHigher-MeasuredVariableLower)</f>
        <v>-5.4164590123841807E-3</v>
      </c>
      <c r="AT69" s="183">
        <f>[1]!LIM(AT68+Mode*r0*((1+IntegrationStep/2/Ti+Td/IntegrationStep)*AS69-(1-IntegrationStep/2/Ti+2*Td/IntegrationStep)*AS68+Td/IntegrationStep*AS67))</f>
        <v>0</v>
      </c>
      <c r="AU69" s="183">
        <f>SetPoint</f>
        <v>40.794124670000002</v>
      </c>
      <c r="AW69" s="51"/>
      <c r="AX69" s="51"/>
      <c r="AY69" s="51"/>
      <c r="AZ69" s="51"/>
    </row>
    <row r="70" spans="1:52" s="158" customFormat="1" ht="15" customHeight="1" x14ac:dyDescent="0.3">
      <c r="A70" s="19"/>
      <c r="B70" s="182"/>
      <c r="C70" s="183">
        <f>C69+IntegrationStep</f>
        <v>5.899999999999995</v>
      </c>
      <c r="D70" s="202">
        <f>15+[1]!STEPLOAD(5)</f>
        <v>20</v>
      </c>
      <c r="E70" s="183">
        <f t="shared" si="2"/>
        <v>41.122412865526037</v>
      </c>
      <c r="F70" s="183">
        <f t="shared" si="3"/>
        <v>0.5</v>
      </c>
      <c r="G70" s="183">
        <f>5</f>
        <v>5</v>
      </c>
      <c r="H70" s="183">
        <f>ManipulatedVariableHigher*AT70</f>
        <v>120</v>
      </c>
      <c r="I70" s="183">
        <f t="shared" si="4"/>
        <v>0.9</v>
      </c>
      <c r="J70" s="183">
        <f>1</f>
        <v>1</v>
      </c>
      <c r="K70" s="183">
        <f t="shared" si="5"/>
        <v>4.1870000000000003</v>
      </c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68"/>
      <c r="AD70" s="19"/>
      <c r="AE70" s="184"/>
      <c r="AF70" s="183">
        <f t="shared" si="6"/>
        <v>3.0465836477679122</v>
      </c>
      <c r="AG70" s="183"/>
      <c r="AH70" s="183"/>
      <c r="AI70" s="183"/>
      <c r="AJ70" s="183"/>
      <c r="AK70" s="183"/>
      <c r="AL70" s="183"/>
      <c r="AM70" s="183"/>
      <c r="AN70" s="183"/>
      <c r="AO70" s="183"/>
      <c r="AP70" s="168"/>
      <c r="AQ70" s="168"/>
      <c r="AR70" s="182"/>
      <c r="AS70" s="183">
        <f>(AU70-E70)/(MeasuredVariableHigher-MeasuredVariableLower)</f>
        <v>-3.2828819552603505E-3</v>
      </c>
      <c r="AT70" s="183">
        <f>[1]!LIM(AT69+Mode*r0*((1+IntegrationStep/2/Ti+Td/IntegrationStep)*AS70-(1-IntegrationStep/2/Ti+2*Td/IntegrationStep)*AS69+Td/IntegrationStep*AS68))</f>
        <v>1</v>
      </c>
      <c r="AU70" s="183">
        <f>SetPoint</f>
        <v>40.794124670000002</v>
      </c>
      <c r="AW70" s="51"/>
      <c r="AX70" s="51"/>
      <c r="AY70" s="51"/>
      <c r="AZ70" s="51"/>
    </row>
    <row r="71" spans="1:52" s="158" customFormat="1" ht="15" customHeight="1" x14ac:dyDescent="0.3">
      <c r="A71" s="19"/>
      <c r="B71" s="182"/>
      <c r="C71" s="183">
        <f>C70+IntegrationStep</f>
        <v>5.9999999999999947</v>
      </c>
      <c r="D71" s="202">
        <f>15+[1]!STEPLOAD(5)</f>
        <v>20</v>
      </c>
      <c r="E71" s="183">
        <f t="shared" si="2"/>
        <v>41.427071230302829</v>
      </c>
      <c r="F71" s="183">
        <f t="shared" si="3"/>
        <v>0.5</v>
      </c>
      <c r="G71" s="183">
        <f>5</f>
        <v>5</v>
      </c>
      <c r="H71" s="183">
        <f>ManipulatedVariableHigher*AT71</f>
        <v>0</v>
      </c>
      <c r="I71" s="183">
        <f t="shared" si="4"/>
        <v>0.9</v>
      </c>
      <c r="J71" s="183">
        <f>1</f>
        <v>1</v>
      </c>
      <c r="K71" s="183">
        <f t="shared" si="5"/>
        <v>4.1870000000000003</v>
      </c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68"/>
      <c r="AD71" s="19"/>
      <c r="AE71" s="184"/>
      <c r="AF71" s="183">
        <f t="shared" si="6"/>
        <v>-2.142707123030283</v>
      </c>
      <c r="AG71" s="183"/>
      <c r="AH71" s="183"/>
      <c r="AI71" s="183"/>
      <c r="AJ71" s="183"/>
      <c r="AK71" s="183"/>
      <c r="AL71" s="183"/>
      <c r="AM71" s="183"/>
      <c r="AN71" s="183"/>
      <c r="AO71" s="183"/>
      <c r="AP71" s="168"/>
      <c r="AQ71" s="168"/>
      <c r="AR71" s="182"/>
      <c r="AS71" s="183">
        <f>(AU71-E71)/(MeasuredVariableHigher-MeasuredVariableLower)</f>
        <v>-6.3294656030282682E-3</v>
      </c>
      <c r="AT71" s="183">
        <f>[1]!LIM(AT70+Mode*r0*((1+IntegrationStep/2/Ti+Td/IntegrationStep)*AS71-(1-IntegrationStep/2/Ti+2*Td/IntegrationStep)*AS70+Td/IntegrationStep*AS69))</f>
        <v>0</v>
      </c>
      <c r="AU71" s="183">
        <f>SetPoint</f>
        <v>40.794124670000002</v>
      </c>
      <c r="AW71" s="51"/>
      <c r="AX71" s="51"/>
      <c r="AY71" s="51"/>
      <c r="AZ71" s="51"/>
    </row>
    <row r="72" spans="1:52" s="158" customFormat="1" ht="15" customHeight="1" x14ac:dyDescent="0.3">
      <c r="A72" s="19"/>
      <c r="B72" s="182"/>
      <c r="C72" s="183">
        <f>C71+IntegrationStep</f>
        <v>6.0999999999999943</v>
      </c>
      <c r="D72" s="202">
        <f>15+[1]!STEPLOAD(5)</f>
        <v>20</v>
      </c>
      <c r="E72" s="183">
        <f t="shared" si="2"/>
        <v>41.212800517999803</v>
      </c>
      <c r="F72" s="183">
        <f t="shared" si="3"/>
        <v>0.5</v>
      </c>
      <c r="G72" s="183">
        <f>5</f>
        <v>5</v>
      </c>
      <c r="H72" s="183">
        <f>ManipulatedVariableHigher*AT72</f>
        <v>120</v>
      </c>
      <c r="I72" s="183">
        <f t="shared" si="4"/>
        <v>0.9</v>
      </c>
      <c r="J72" s="183">
        <f>1</f>
        <v>1</v>
      </c>
      <c r="K72" s="183">
        <f t="shared" si="5"/>
        <v>4.1870000000000003</v>
      </c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68"/>
      <c r="AD72" s="19"/>
      <c r="AE72" s="184"/>
      <c r="AF72" s="183">
        <f t="shared" si="6"/>
        <v>3.0375448825205358</v>
      </c>
      <c r="AG72" s="183"/>
      <c r="AH72" s="183"/>
      <c r="AI72" s="183"/>
      <c r="AJ72" s="183"/>
      <c r="AK72" s="183"/>
      <c r="AL72" s="183"/>
      <c r="AM72" s="183"/>
      <c r="AN72" s="183"/>
      <c r="AO72" s="183"/>
      <c r="AP72" s="168"/>
      <c r="AQ72" s="168"/>
      <c r="AR72" s="182"/>
      <c r="AS72" s="183">
        <f>(AU72-E72)/(MeasuredVariableHigher-MeasuredVariableLower)</f>
        <v>-4.1867584799980054E-3</v>
      </c>
      <c r="AT72" s="183">
        <f>[1]!LIM(AT71+Mode*r0*((1+IntegrationStep/2/Ti+Td/IntegrationStep)*AS72-(1-IntegrationStep/2/Ti+2*Td/IntegrationStep)*AS71+Td/IntegrationStep*AS70))</f>
        <v>1</v>
      </c>
      <c r="AU72" s="183">
        <f>SetPoint</f>
        <v>40.794124670000002</v>
      </c>
      <c r="AW72" s="51"/>
      <c r="AX72" s="51"/>
      <c r="AY72" s="51"/>
      <c r="AZ72" s="51"/>
    </row>
    <row r="73" spans="1:52" s="158" customFormat="1" ht="15" customHeight="1" x14ac:dyDescent="0.3">
      <c r="A73" s="19"/>
      <c r="B73" s="182"/>
      <c r="C73" s="183">
        <f>C72+IntegrationStep</f>
        <v>6.199999999999994</v>
      </c>
      <c r="D73" s="202">
        <f>15+[1]!STEPLOAD(5)</f>
        <v>20</v>
      </c>
      <c r="E73" s="183">
        <f t="shared" si="2"/>
        <v>41.516555006251856</v>
      </c>
      <c r="F73" s="183">
        <f t="shared" si="3"/>
        <v>0.5</v>
      </c>
      <c r="G73" s="183">
        <f>5</f>
        <v>5</v>
      </c>
      <c r="H73" s="183">
        <f>ManipulatedVariableHigher*AT73</f>
        <v>0</v>
      </c>
      <c r="I73" s="183">
        <f t="shared" si="4"/>
        <v>0.9</v>
      </c>
      <c r="J73" s="183">
        <f>1</f>
        <v>1</v>
      </c>
      <c r="K73" s="183">
        <f t="shared" si="5"/>
        <v>4.1870000000000003</v>
      </c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68"/>
      <c r="AD73" s="19"/>
      <c r="AE73" s="184"/>
      <c r="AF73" s="183">
        <f t="shared" si="6"/>
        <v>-2.1516555006251856</v>
      </c>
      <c r="AG73" s="183"/>
      <c r="AH73" s="183"/>
      <c r="AI73" s="183"/>
      <c r="AJ73" s="183"/>
      <c r="AK73" s="183"/>
      <c r="AL73" s="183"/>
      <c r="AM73" s="183"/>
      <c r="AN73" s="183"/>
      <c r="AO73" s="183"/>
      <c r="AP73" s="168"/>
      <c r="AQ73" s="168"/>
      <c r="AR73" s="182"/>
      <c r="AS73" s="183">
        <f>(AU73-E73)/(MeasuredVariableHigher-MeasuredVariableLower)</f>
        <v>-7.2243033625185409E-3</v>
      </c>
      <c r="AT73" s="183">
        <f>[1]!LIM(AT72+Mode*r0*((1+IntegrationStep/2/Ti+Td/IntegrationStep)*AS73-(1-IntegrationStep/2/Ti+2*Td/IntegrationStep)*AS72+Td/IntegrationStep*AS71))</f>
        <v>0</v>
      </c>
      <c r="AU73" s="183">
        <f>SetPoint</f>
        <v>40.794124670000002</v>
      </c>
      <c r="AW73" s="51"/>
      <c r="AX73" s="51"/>
      <c r="AY73" s="51"/>
      <c r="AZ73" s="51"/>
    </row>
    <row r="74" spans="1:52" s="158" customFormat="1" ht="15" customHeight="1" x14ac:dyDescent="0.3">
      <c r="A74" s="19"/>
      <c r="B74" s="182"/>
      <c r="C74" s="183">
        <f>C73+IntegrationStep</f>
        <v>6.2999999999999936</v>
      </c>
      <c r="D74" s="202">
        <f>15+[1]!STEPLOAD(5)</f>
        <v>20</v>
      </c>
      <c r="E74" s="183">
        <f t="shared" si="2"/>
        <v>41.301389456189341</v>
      </c>
      <c r="F74" s="183">
        <f t="shared" si="3"/>
        <v>0.5</v>
      </c>
      <c r="G74" s="183">
        <f>5</f>
        <v>5</v>
      </c>
      <c r="H74" s="183">
        <f>ManipulatedVariableHigher*AT74</f>
        <v>120</v>
      </c>
      <c r="I74" s="183">
        <f t="shared" si="4"/>
        <v>0.9</v>
      </c>
      <c r="J74" s="183">
        <f>1</f>
        <v>1</v>
      </c>
      <c r="K74" s="183">
        <f t="shared" si="5"/>
        <v>4.1870000000000003</v>
      </c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68"/>
      <c r="AD74" s="19"/>
      <c r="AE74" s="184"/>
      <c r="AF74" s="183">
        <f t="shared" si="6"/>
        <v>3.0286859887015818</v>
      </c>
      <c r="AG74" s="183"/>
      <c r="AH74" s="183"/>
      <c r="AI74" s="183"/>
      <c r="AJ74" s="183"/>
      <c r="AK74" s="183"/>
      <c r="AL74" s="183"/>
      <c r="AM74" s="183"/>
      <c r="AN74" s="183"/>
      <c r="AO74" s="183"/>
      <c r="AP74" s="168"/>
      <c r="AQ74" s="168"/>
      <c r="AR74" s="182"/>
      <c r="AS74" s="183">
        <f>(AU74-E74)/(MeasuredVariableHigher-MeasuredVariableLower)</f>
        <v>-5.072647861893387E-3</v>
      </c>
      <c r="AT74" s="183">
        <f>[1]!LIM(AT73+Mode*r0*((1+IntegrationStep/2/Ti+Td/IntegrationStep)*AS74-(1-IntegrationStep/2/Ti+2*Td/IntegrationStep)*AS73+Td/IntegrationStep*AS72))</f>
        <v>1</v>
      </c>
      <c r="AU74" s="183">
        <f>SetPoint</f>
        <v>40.794124670000002</v>
      </c>
      <c r="AW74" s="51"/>
      <c r="AX74" s="51"/>
      <c r="AY74" s="51"/>
      <c r="AZ74" s="51"/>
    </row>
    <row r="75" spans="1:52" s="158" customFormat="1" ht="15" customHeight="1" x14ac:dyDescent="0.3">
      <c r="A75" s="19"/>
      <c r="B75" s="182"/>
      <c r="C75" s="183">
        <f>C74+IntegrationStep</f>
        <v>6.3999999999999932</v>
      </c>
      <c r="D75" s="202">
        <f>15+[1]!STEPLOAD(5)</f>
        <v>20</v>
      </c>
      <c r="E75" s="183">
        <f t="shared" si="2"/>
        <v>41.604258055059496</v>
      </c>
      <c r="F75" s="183">
        <f t="shared" si="3"/>
        <v>0.5</v>
      </c>
      <c r="G75" s="183">
        <f>5</f>
        <v>5</v>
      </c>
      <c r="H75" s="183">
        <f>ManipulatedVariableHigher*AT75</f>
        <v>0</v>
      </c>
      <c r="I75" s="183">
        <f t="shared" si="4"/>
        <v>0.9</v>
      </c>
      <c r="J75" s="183">
        <f>1</f>
        <v>1</v>
      </c>
      <c r="K75" s="183">
        <f t="shared" si="5"/>
        <v>4.1870000000000003</v>
      </c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68"/>
      <c r="AD75" s="19"/>
      <c r="AE75" s="184"/>
      <c r="AF75" s="183">
        <f t="shared" si="6"/>
        <v>-2.1604258055059495</v>
      </c>
      <c r="AG75" s="183"/>
      <c r="AH75" s="183"/>
      <c r="AI75" s="183"/>
      <c r="AJ75" s="183"/>
      <c r="AK75" s="183"/>
      <c r="AL75" s="183"/>
      <c r="AM75" s="183"/>
      <c r="AN75" s="183"/>
      <c r="AO75" s="183"/>
      <c r="AP75" s="168"/>
      <c r="AQ75" s="168"/>
      <c r="AR75" s="182"/>
      <c r="AS75" s="183">
        <f>(AU75-E75)/(MeasuredVariableHigher-MeasuredVariableLower)</f>
        <v>-8.1013338505949405E-3</v>
      </c>
      <c r="AT75" s="183">
        <f>[1]!LIM(AT74+Mode*r0*((1+IntegrationStep/2/Ti+Td/IntegrationStep)*AS75-(1-IntegrationStep/2/Ti+2*Td/IntegrationStep)*AS74+Td/IntegrationStep*AS73))</f>
        <v>0</v>
      </c>
      <c r="AU75" s="183">
        <f>SetPoint</f>
        <v>40.794124670000002</v>
      </c>
      <c r="AW75" s="51"/>
      <c r="AX75" s="51"/>
      <c r="AY75" s="51"/>
      <c r="AZ75" s="51"/>
    </row>
    <row r="76" spans="1:52" s="158" customFormat="1" ht="15" customHeight="1" x14ac:dyDescent="0.3">
      <c r="A76" s="19"/>
      <c r="B76" s="182"/>
      <c r="C76" s="183">
        <f>C75+IntegrationStep</f>
        <v>6.4999999999999929</v>
      </c>
      <c r="D76" s="202">
        <f>15+[1]!STEPLOAD(5)</f>
        <v>20</v>
      </c>
      <c r="E76" s="183">
        <f t="shared" si="2"/>
        <v>41.388215474508904</v>
      </c>
      <c r="F76" s="183">
        <f t="shared" si="3"/>
        <v>0.5</v>
      </c>
      <c r="G76" s="183">
        <f>5</f>
        <v>5</v>
      </c>
      <c r="H76" s="183">
        <f>ManipulatedVariableHigher*AT76</f>
        <v>120</v>
      </c>
      <c r="I76" s="183">
        <f t="shared" si="4"/>
        <v>0.9</v>
      </c>
      <c r="J76" s="183">
        <f>1</f>
        <v>1</v>
      </c>
      <c r="K76" s="183">
        <f t="shared" si="5"/>
        <v>4.1870000000000003</v>
      </c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68"/>
      <c r="AD76" s="19"/>
      <c r="AE76" s="184"/>
      <c r="AF76" s="183">
        <f t="shared" si="6"/>
        <v>3.0200033868696257</v>
      </c>
      <c r="AG76" s="183"/>
      <c r="AH76" s="183"/>
      <c r="AI76" s="183"/>
      <c r="AJ76" s="183"/>
      <c r="AK76" s="183"/>
      <c r="AL76" s="183"/>
      <c r="AM76" s="183"/>
      <c r="AN76" s="183"/>
      <c r="AO76" s="183"/>
      <c r="AP76" s="168"/>
      <c r="AQ76" s="168"/>
      <c r="AR76" s="182"/>
      <c r="AS76" s="183">
        <f>(AU76-E76)/(MeasuredVariableHigher-MeasuredVariableLower)</f>
        <v>-5.9409080450890175E-3</v>
      </c>
      <c r="AT76" s="183">
        <f>[1]!LIM(AT75+Mode*r0*((1+IntegrationStep/2/Ti+Td/IntegrationStep)*AS76-(1-IntegrationStep/2/Ti+2*Td/IntegrationStep)*AS75+Td/IntegrationStep*AS74))</f>
        <v>1</v>
      </c>
      <c r="AU76" s="183">
        <f>SetPoint</f>
        <v>40.794124670000002</v>
      </c>
      <c r="AW76" s="51"/>
      <c r="AX76" s="51"/>
      <c r="AY76" s="51"/>
      <c r="AZ76" s="51"/>
    </row>
    <row r="77" spans="1:52" s="158" customFormat="1" ht="15" customHeight="1" x14ac:dyDescent="0.3">
      <c r="A77" s="19"/>
      <c r="B77" s="182"/>
      <c r="C77" s="183">
        <f>C76+IntegrationStep</f>
        <v>6.5999999999999925</v>
      </c>
      <c r="D77" s="202">
        <f>15+[1]!STEPLOAD(5)</f>
        <v>20</v>
      </c>
      <c r="E77" s="183">
        <f t="shared" ref="E77:E140" si="7">E76+(C77-C76)*AF76</f>
        <v>41.690215813195863</v>
      </c>
      <c r="F77" s="183">
        <f t="shared" ref="F77:F140" si="8">0.5</f>
        <v>0.5</v>
      </c>
      <c r="G77" s="183">
        <f>5</f>
        <v>5</v>
      </c>
      <c r="H77" s="183">
        <f>ManipulatedVariableHigher*AT77</f>
        <v>0</v>
      </c>
      <c r="I77" s="183">
        <f t="shared" ref="I77:I140" si="9">0.9</f>
        <v>0.9</v>
      </c>
      <c r="J77" s="183">
        <f>1</f>
        <v>1</v>
      </c>
      <c r="K77" s="183">
        <f t="shared" ref="K77:K140" si="10">4.187</f>
        <v>4.1870000000000003</v>
      </c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68"/>
      <c r="AD77" s="19"/>
      <c r="AE77" s="184"/>
      <c r="AF77" s="183">
        <f t="shared" ref="AF77:AF140" si="11">F77/G77*(D77-E77)+H77*I77/G77/J77/K77</f>
        <v>-2.1690215813195866</v>
      </c>
      <c r="AG77" s="183"/>
      <c r="AH77" s="183"/>
      <c r="AI77" s="183"/>
      <c r="AJ77" s="183"/>
      <c r="AK77" s="183"/>
      <c r="AL77" s="183"/>
      <c r="AM77" s="183"/>
      <c r="AN77" s="183"/>
      <c r="AO77" s="183"/>
      <c r="AP77" s="168"/>
      <c r="AQ77" s="168"/>
      <c r="AR77" s="182"/>
      <c r="AS77" s="183">
        <f>(AU77-E77)/(MeasuredVariableHigher-MeasuredVariableLower)</f>
        <v>-8.9609114319586063E-3</v>
      </c>
      <c r="AT77" s="183">
        <f>[1]!LIM(AT76+Mode*r0*((1+IntegrationStep/2/Ti+Td/IntegrationStep)*AS77-(1-IntegrationStep/2/Ti+2*Td/IntegrationStep)*AS76+Td/IntegrationStep*AS75))</f>
        <v>0</v>
      </c>
      <c r="AU77" s="183">
        <f>SetPoint</f>
        <v>40.794124670000002</v>
      </c>
      <c r="AW77" s="51"/>
      <c r="AX77" s="51"/>
      <c r="AY77" s="51"/>
      <c r="AZ77" s="51"/>
    </row>
    <row r="78" spans="1:52" s="158" customFormat="1" ht="15" customHeight="1" x14ac:dyDescent="0.3">
      <c r="A78" s="19"/>
      <c r="B78" s="182"/>
      <c r="C78" s="183">
        <f>C77+IntegrationStep</f>
        <v>6.6999999999999922</v>
      </c>
      <c r="D78" s="202">
        <f>15+[1]!STEPLOAD(5)</f>
        <v>20</v>
      </c>
      <c r="E78" s="183">
        <f t="shared" si="7"/>
        <v>41.473313655063905</v>
      </c>
      <c r="F78" s="183">
        <f t="shared" si="8"/>
        <v>0.5</v>
      </c>
      <c r="G78" s="183">
        <f>5</f>
        <v>5</v>
      </c>
      <c r="H78" s="183">
        <f>ManipulatedVariableHigher*AT78</f>
        <v>120</v>
      </c>
      <c r="I78" s="183">
        <f t="shared" si="9"/>
        <v>0.9</v>
      </c>
      <c r="J78" s="183">
        <f>1</f>
        <v>1</v>
      </c>
      <c r="K78" s="183">
        <f t="shared" si="10"/>
        <v>4.1870000000000003</v>
      </c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68"/>
      <c r="AD78" s="19"/>
      <c r="AE78" s="184"/>
      <c r="AF78" s="183">
        <f t="shared" si="11"/>
        <v>3.0114935688141258</v>
      </c>
      <c r="AG78" s="183"/>
      <c r="AH78" s="183"/>
      <c r="AI78" s="183"/>
      <c r="AJ78" s="183"/>
      <c r="AK78" s="183"/>
      <c r="AL78" s="183"/>
      <c r="AM78" s="183"/>
      <c r="AN78" s="183"/>
      <c r="AO78" s="183"/>
      <c r="AP78" s="168"/>
      <c r="AQ78" s="168"/>
      <c r="AR78" s="182"/>
      <c r="AS78" s="183">
        <f>(AU78-E78)/(MeasuredVariableHigher-MeasuredVariableLower)</f>
        <v>-6.7918898506390234E-3</v>
      </c>
      <c r="AT78" s="183">
        <f>[1]!LIM(AT77+Mode*r0*((1+IntegrationStep/2/Ti+Td/IntegrationStep)*AS78-(1-IntegrationStep/2/Ti+2*Td/IntegrationStep)*AS77+Td/IntegrationStep*AS76))</f>
        <v>1</v>
      </c>
      <c r="AU78" s="183">
        <f>SetPoint</f>
        <v>40.794124670000002</v>
      </c>
      <c r="AW78" s="51"/>
      <c r="AX78" s="51"/>
      <c r="AY78" s="51"/>
      <c r="AZ78" s="51"/>
    </row>
    <row r="79" spans="1:52" s="158" customFormat="1" ht="15" customHeight="1" x14ac:dyDescent="0.3">
      <c r="A79" s="19"/>
      <c r="B79" s="182"/>
      <c r="C79" s="183">
        <f>C78+IntegrationStep</f>
        <v>6.7999999999999918</v>
      </c>
      <c r="D79" s="202">
        <f>15+[1]!STEPLOAD(5)</f>
        <v>20</v>
      </c>
      <c r="E79" s="183">
        <f t="shared" si="7"/>
        <v>41.774463011945315</v>
      </c>
      <c r="F79" s="183">
        <f t="shared" si="8"/>
        <v>0.5</v>
      </c>
      <c r="G79" s="183">
        <f>5</f>
        <v>5</v>
      </c>
      <c r="H79" s="183">
        <f>ManipulatedVariableHigher*AT79</f>
        <v>0</v>
      </c>
      <c r="I79" s="183">
        <f t="shared" si="9"/>
        <v>0.9</v>
      </c>
      <c r="J79" s="183">
        <f>1</f>
        <v>1</v>
      </c>
      <c r="K79" s="183">
        <f t="shared" si="10"/>
        <v>4.1870000000000003</v>
      </c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68"/>
      <c r="AD79" s="19"/>
      <c r="AE79" s="184"/>
      <c r="AF79" s="183">
        <f t="shared" si="11"/>
        <v>-2.1774463011945318</v>
      </c>
      <c r="AG79" s="183"/>
      <c r="AH79" s="183"/>
      <c r="AI79" s="183"/>
      <c r="AJ79" s="183"/>
      <c r="AK79" s="183"/>
      <c r="AL79" s="183"/>
      <c r="AM79" s="183"/>
      <c r="AN79" s="183"/>
      <c r="AO79" s="183"/>
      <c r="AP79" s="168"/>
      <c r="AQ79" s="168"/>
      <c r="AR79" s="182"/>
      <c r="AS79" s="183">
        <f>(AU79-E79)/(MeasuredVariableHigher-MeasuredVariableLower)</f>
        <v>-9.8033834194531273E-3</v>
      </c>
      <c r="AT79" s="183">
        <f>[1]!LIM(AT78+Mode*r0*((1+IntegrationStep/2/Ti+Td/IntegrationStep)*AS79-(1-IntegrationStep/2/Ti+2*Td/IntegrationStep)*AS78+Td/IntegrationStep*AS77))</f>
        <v>0</v>
      </c>
      <c r="AU79" s="183">
        <f>SetPoint</f>
        <v>40.794124670000002</v>
      </c>
      <c r="AW79" s="51"/>
      <c r="AX79" s="51"/>
      <c r="AY79" s="51"/>
      <c r="AZ79" s="51"/>
    </row>
    <row r="80" spans="1:52" s="158" customFormat="1" ht="15" customHeight="1" x14ac:dyDescent="0.3">
      <c r="A80" s="19"/>
      <c r="B80" s="182"/>
      <c r="C80" s="183">
        <f>C79+IntegrationStep</f>
        <v>6.8999999999999915</v>
      </c>
      <c r="D80" s="202">
        <f>15+[1]!STEPLOAD(5)</f>
        <v>20</v>
      </c>
      <c r="E80" s="183">
        <f t="shared" si="7"/>
        <v>41.55671838182586</v>
      </c>
      <c r="F80" s="183">
        <f t="shared" si="8"/>
        <v>0.5</v>
      </c>
      <c r="G80" s="183">
        <f>5</f>
        <v>5</v>
      </c>
      <c r="H80" s="183">
        <f>ManipulatedVariableHigher*AT80</f>
        <v>120</v>
      </c>
      <c r="I80" s="183">
        <f t="shared" si="9"/>
        <v>0.9</v>
      </c>
      <c r="J80" s="183">
        <f>1</f>
        <v>1</v>
      </c>
      <c r="K80" s="183">
        <f t="shared" si="10"/>
        <v>4.1870000000000003</v>
      </c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68"/>
      <c r="AD80" s="19"/>
      <c r="AE80" s="184"/>
      <c r="AF80" s="183">
        <f t="shared" si="11"/>
        <v>3.0031530961379302</v>
      </c>
      <c r="AG80" s="183"/>
      <c r="AH80" s="183"/>
      <c r="AI80" s="183"/>
      <c r="AJ80" s="183"/>
      <c r="AK80" s="183"/>
      <c r="AL80" s="183"/>
      <c r="AM80" s="183"/>
      <c r="AN80" s="183"/>
      <c r="AO80" s="183"/>
      <c r="AP80" s="168"/>
      <c r="AQ80" s="168"/>
      <c r="AR80" s="182"/>
      <c r="AS80" s="183">
        <f>(AU80-E80)/(MeasuredVariableHigher-MeasuredVariableLower)</f>
        <v>-7.6259371182585767E-3</v>
      </c>
      <c r="AT80" s="183">
        <f>[1]!LIM(AT79+Mode*r0*((1+IntegrationStep/2/Ti+Td/IntegrationStep)*AS80-(1-IntegrationStep/2/Ti+2*Td/IntegrationStep)*AS79+Td/IntegrationStep*AS78))</f>
        <v>1</v>
      </c>
      <c r="AU80" s="183">
        <f>SetPoint</f>
        <v>40.794124670000002</v>
      </c>
      <c r="AW80" s="51"/>
      <c r="AX80" s="51"/>
      <c r="AY80" s="51"/>
      <c r="AZ80" s="51"/>
    </row>
    <row r="81" spans="1:52" s="158" customFormat="1" ht="15" customHeight="1" x14ac:dyDescent="0.3">
      <c r="A81" s="19"/>
      <c r="B81" s="182"/>
      <c r="C81" s="183">
        <f>C80+IntegrationStep</f>
        <v>6.9999999999999911</v>
      </c>
      <c r="D81" s="202">
        <f>15+[1]!STEPLOAD(5)</f>
        <v>20</v>
      </c>
      <c r="E81" s="183">
        <f t="shared" si="7"/>
        <v>41.857033691439653</v>
      </c>
      <c r="F81" s="183">
        <f t="shared" si="8"/>
        <v>0.5</v>
      </c>
      <c r="G81" s="183">
        <f>5</f>
        <v>5</v>
      </c>
      <c r="H81" s="183">
        <f>ManipulatedVariableHigher*AT81</f>
        <v>0</v>
      </c>
      <c r="I81" s="183">
        <f t="shared" si="9"/>
        <v>0.9</v>
      </c>
      <c r="J81" s="183">
        <f>1</f>
        <v>1</v>
      </c>
      <c r="K81" s="183">
        <f t="shared" si="10"/>
        <v>4.1870000000000003</v>
      </c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68"/>
      <c r="AD81" s="19"/>
      <c r="AE81" s="184"/>
      <c r="AF81" s="183">
        <f t="shared" si="11"/>
        <v>-2.1857033691439653</v>
      </c>
      <c r="AG81" s="183"/>
      <c r="AH81" s="183"/>
      <c r="AI81" s="183"/>
      <c r="AJ81" s="183"/>
      <c r="AK81" s="183"/>
      <c r="AL81" s="183"/>
      <c r="AM81" s="183"/>
      <c r="AN81" s="183"/>
      <c r="AO81" s="183"/>
      <c r="AP81" s="168"/>
      <c r="AQ81" s="168"/>
      <c r="AR81" s="182"/>
      <c r="AS81" s="183">
        <f>(AU81-E81)/(MeasuredVariableHigher-MeasuredVariableLower)</f>
        <v>-1.0629090214396513E-2</v>
      </c>
      <c r="AT81" s="183">
        <f>[1]!LIM(AT80+Mode*r0*((1+IntegrationStep/2/Ti+Td/IntegrationStep)*AS81-(1-IntegrationStep/2/Ti+2*Td/IntegrationStep)*AS80+Td/IntegrationStep*AS79))</f>
        <v>0</v>
      </c>
      <c r="AU81" s="183">
        <f>SetPoint</f>
        <v>40.794124670000002</v>
      </c>
      <c r="AW81" s="51"/>
      <c r="AX81" s="51"/>
      <c r="AY81" s="51"/>
      <c r="AZ81" s="51"/>
    </row>
    <row r="82" spans="1:52" s="158" customFormat="1" ht="15" customHeight="1" x14ac:dyDescent="0.3">
      <c r="A82" s="19"/>
      <c r="B82" s="182"/>
      <c r="C82" s="183">
        <f>C81+IntegrationStep</f>
        <v>7.0999999999999908</v>
      </c>
      <c r="D82" s="202">
        <f>15+[1]!STEPLOAD(5)</f>
        <v>20</v>
      </c>
      <c r="E82" s="183">
        <f t="shared" si="7"/>
        <v>41.638463354525257</v>
      </c>
      <c r="F82" s="183">
        <f t="shared" si="8"/>
        <v>0.5</v>
      </c>
      <c r="G82" s="183">
        <f>5</f>
        <v>5</v>
      </c>
      <c r="H82" s="183">
        <f>ManipulatedVariableHigher*AT82</f>
        <v>120</v>
      </c>
      <c r="I82" s="183">
        <f t="shared" si="9"/>
        <v>0.9</v>
      </c>
      <c r="J82" s="183">
        <f>1</f>
        <v>1</v>
      </c>
      <c r="K82" s="183">
        <f t="shared" si="10"/>
        <v>4.1870000000000003</v>
      </c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68"/>
      <c r="AD82" s="19"/>
      <c r="AE82" s="184"/>
      <c r="AF82" s="183">
        <f t="shared" si="11"/>
        <v>2.9949785988679904</v>
      </c>
      <c r="AG82" s="183"/>
      <c r="AH82" s="183"/>
      <c r="AI82" s="183"/>
      <c r="AJ82" s="183"/>
      <c r="AK82" s="183"/>
      <c r="AL82" s="183"/>
      <c r="AM82" s="183"/>
      <c r="AN82" s="183"/>
      <c r="AO82" s="183"/>
      <c r="AP82" s="168"/>
      <c r="AQ82" s="168"/>
      <c r="AR82" s="182"/>
      <c r="AS82" s="183">
        <f>(AU82-E82)/(MeasuredVariableHigher-MeasuredVariableLower)</f>
        <v>-8.4433868452525474E-3</v>
      </c>
      <c r="AT82" s="183">
        <f>[1]!LIM(AT81+Mode*r0*((1+IntegrationStep/2/Ti+Td/IntegrationStep)*AS82-(1-IntegrationStep/2/Ti+2*Td/IntegrationStep)*AS81+Td/IntegrationStep*AS80))</f>
        <v>1</v>
      </c>
      <c r="AU82" s="183">
        <f>SetPoint</f>
        <v>40.794124670000002</v>
      </c>
      <c r="AW82" s="51"/>
      <c r="AX82" s="51"/>
      <c r="AY82" s="51"/>
      <c r="AZ82" s="51"/>
    </row>
    <row r="83" spans="1:52" s="158" customFormat="1" ht="15" customHeight="1" x14ac:dyDescent="0.3">
      <c r="A83" s="19"/>
      <c r="B83" s="182"/>
      <c r="C83" s="183">
        <f>C82+IntegrationStep</f>
        <v>7.1999999999999904</v>
      </c>
      <c r="D83" s="202">
        <f>15+[1]!STEPLOAD(5)</f>
        <v>20</v>
      </c>
      <c r="E83" s="183">
        <f t="shared" si="7"/>
        <v>41.937961214412056</v>
      </c>
      <c r="F83" s="183">
        <f t="shared" si="8"/>
        <v>0.5</v>
      </c>
      <c r="G83" s="183">
        <f>5</f>
        <v>5</v>
      </c>
      <c r="H83" s="183">
        <f>ManipulatedVariableHigher*AT83</f>
        <v>0</v>
      </c>
      <c r="I83" s="183">
        <f t="shared" si="9"/>
        <v>0.9</v>
      </c>
      <c r="J83" s="183">
        <f>1</f>
        <v>1</v>
      </c>
      <c r="K83" s="183">
        <f t="shared" si="10"/>
        <v>4.1870000000000003</v>
      </c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68"/>
      <c r="AD83" s="19"/>
      <c r="AE83" s="184"/>
      <c r="AF83" s="183">
        <f t="shared" si="11"/>
        <v>-2.1937961214412058</v>
      </c>
      <c r="AG83" s="183"/>
      <c r="AH83" s="183"/>
      <c r="AI83" s="183"/>
      <c r="AJ83" s="183"/>
      <c r="AK83" s="183"/>
      <c r="AL83" s="183"/>
      <c r="AM83" s="183"/>
      <c r="AN83" s="183"/>
      <c r="AO83" s="183"/>
      <c r="AP83" s="168"/>
      <c r="AQ83" s="168"/>
      <c r="AR83" s="182"/>
      <c r="AS83" s="183">
        <f>(AU83-E83)/(MeasuredVariableHigher-MeasuredVariableLower)</f>
        <v>-1.1438365444120534E-2</v>
      </c>
      <c r="AT83" s="183">
        <f>[1]!LIM(AT82+Mode*r0*((1+IntegrationStep/2/Ti+Td/IntegrationStep)*AS83-(1-IntegrationStep/2/Ti+2*Td/IntegrationStep)*AS82+Td/IntegrationStep*AS81))</f>
        <v>0</v>
      </c>
      <c r="AU83" s="183">
        <f>SetPoint</f>
        <v>40.794124670000002</v>
      </c>
      <c r="AW83" s="51"/>
      <c r="AX83" s="51"/>
      <c r="AY83" s="51"/>
      <c r="AZ83" s="51"/>
    </row>
    <row r="84" spans="1:52" s="158" customFormat="1" ht="15" customHeight="1" x14ac:dyDescent="0.3">
      <c r="A84" s="19"/>
      <c r="B84" s="182"/>
      <c r="C84" s="183">
        <f>C83+IntegrationStep</f>
        <v>7.2999999999999901</v>
      </c>
      <c r="D84" s="202">
        <f>15+[1]!STEPLOAD(5)</f>
        <v>20</v>
      </c>
      <c r="E84" s="183">
        <f t="shared" si="7"/>
        <v>41.718581602267939</v>
      </c>
      <c r="F84" s="183">
        <f t="shared" si="8"/>
        <v>0.5</v>
      </c>
      <c r="G84" s="183">
        <f>5</f>
        <v>5</v>
      </c>
      <c r="H84" s="183">
        <f>ManipulatedVariableHigher*AT84</f>
        <v>120</v>
      </c>
      <c r="I84" s="183">
        <f t="shared" si="9"/>
        <v>0.9</v>
      </c>
      <c r="J84" s="183">
        <f>1</f>
        <v>1</v>
      </c>
      <c r="K84" s="183">
        <f t="shared" si="10"/>
        <v>4.1870000000000003</v>
      </c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68"/>
      <c r="AD84" s="19"/>
      <c r="AE84" s="184"/>
      <c r="AF84" s="183">
        <f t="shared" si="11"/>
        <v>2.9869667740937222</v>
      </c>
      <c r="AG84" s="183"/>
      <c r="AH84" s="183"/>
      <c r="AI84" s="183"/>
      <c r="AJ84" s="183"/>
      <c r="AK84" s="183"/>
      <c r="AL84" s="183"/>
      <c r="AM84" s="183"/>
      <c r="AN84" s="183"/>
      <c r="AO84" s="183"/>
      <c r="AP84" s="168"/>
      <c r="AQ84" s="168"/>
      <c r="AR84" s="182"/>
      <c r="AS84" s="183">
        <f>(AU84-E84)/(MeasuredVariableHigher-MeasuredVariableLower)</f>
        <v>-9.2445693226793687E-3</v>
      </c>
      <c r="AT84" s="183">
        <f>[1]!LIM(AT83+Mode*r0*((1+IntegrationStep/2/Ti+Td/IntegrationStep)*AS84-(1-IntegrationStep/2/Ti+2*Td/IntegrationStep)*AS83+Td/IntegrationStep*AS82))</f>
        <v>1</v>
      </c>
      <c r="AU84" s="183">
        <f>SetPoint</f>
        <v>40.794124670000002</v>
      </c>
      <c r="AW84" s="51"/>
      <c r="AX84" s="51"/>
      <c r="AY84" s="51"/>
      <c r="AZ84" s="51"/>
    </row>
    <row r="85" spans="1:52" s="158" customFormat="1" ht="15" customHeight="1" x14ac:dyDescent="0.3">
      <c r="A85" s="19"/>
      <c r="B85" s="182"/>
      <c r="C85" s="183">
        <f>C84+IntegrationStep</f>
        <v>7.3999999999999897</v>
      </c>
      <c r="D85" s="202">
        <f>15+[1]!STEPLOAD(5)</f>
        <v>20</v>
      </c>
      <c r="E85" s="183">
        <f t="shared" si="7"/>
        <v>42.017278279677313</v>
      </c>
      <c r="F85" s="183">
        <f t="shared" si="8"/>
        <v>0.5</v>
      </c>
      <c r="G85" s="183">
        <f>5</f>
        <v>5</v>
      </c>
      <c r="H85" s="183">
        <f>ManipulatedVariableHigher*AT85</f>
        <v>0</v>
      </c>
      <c r="I85" s="183">
        <f t="shared" si="9"/>
        <v>0.9</v>
      </c>
      <c r="J85" s="183">
        <f>1</f>
        <v>1</v>
      </c>
      <c r="K85" s="183">
        <f t="shared" si="10"/>
        <v>4.1870000000000003</v>
      </c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68"/>
      <c r="AD85" s="19"/>
      <c r="AE85" s="184"/>
      <c r="AF85" s="183">
        <f t="shared" si="11"/>
        <v>-2.2017278279677313</v>
      </c>
      <c r="AG85" s="183"/>
      <c r="AH85" s="183"/>
      <c r="AI85" s="183"/>
      <c r="AJ85" s="183"/>
      <c r="AK85" s="183"/>
      <c r="AL85" s="183"/>
      <c r="AM85" s="183"/>
      <c r="AN85" s="183"/>
      <c r="AO85" s="183"/>
      <c r="AP85" s="168"/>
      <c r="AQ85" s="168"/>
      <c r="AR85" s="182"/>
      <c r="AS85" s="183">
        <f>(AU85-E85)/(MeasuredVariableHigher-MeasuredVariableLower)</f>
        <v>-1.2231536096773112E-2</v>
      </c>
      <c r="AT85" s="183">
        <f>[1]!LIM(AT84+Mode*r0*((1+IntegrationStep/2/Ti+Td/IntegrationStep)*AS85-(1-IntegrationStep/2/Ti+2*Td/IntegrationStep)*AS84+Td/IntegrationStep*AS83))</f>
        <v>0</v>
      </c>
      <c r="AU85" s="183">
        <f>SetPoint</f>
        <v>40.794124670000002</v>
      </c>
      <c r="AW85" s="51"/>
      <c r="AX85" s="51"/>
      <c r="AY85" s="51"/>
      <c r="AZ85" s="51"/>
    </row>
    <row r="86" spans="1:52" s="158" customFormat="1" ht="15" customHeight="1" x14ac:dyDescent="0.3">
      <c r="A86" s="19"/>
      <c r="B86" s="182"/>
      <c r="C86" s="183">
        <f>C85+IntegrationStep</f>
        <v>7.4999999999999893</v>
      </c>
      <c r="D86" s="202">
        <f>15+[1]!STEPLOAD(5)</f>
        <v>20</v>
      </c>
      <c r="E86" s="183">
        <f t="shared" si="7"/>
        <v>41.79710549688054</v>
      </c>
      <c r="F86" s="183">
        <f t="shared" si="8"/>
        <v>0.5</v>
      </c>
      <c r="G86" s="183">
        <f>5</f>
        <v>5</v>
      </c>
      <c r="H86" s="183">
        <f>ManipulatedVariableHigher*AT86</f>
        <v>120</v>
      </c>
      <c r="I86" s="183">
        <f t="shared" si="9"/>
        <v>0.9</v>
      </c>
      <c r="J86" s="183">
        <f>1</f>
        <v>1</v>
      </c>
      <c r="K86" s="183">
        <f t="shared" si="10"/>
        <v>4.1870000000000003</v>
      </c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68"/>
      <c r="AD86" s="19"/>
      <c r="AE86" s="184"/>
      <c r="AF86" s="183">
        <f t="shared" si="11"/>
        <v>2.9791143846324619</v>
      </c>
      <c r="AG86" s="183"/>
      <c r="AH86" s="183"/>
      <c r="AI86" s="183"/>
      <c r="AJ86" s="183"/>
      <c r="AK86" s="183"/>
      <c r="AL86" s="183"/>
      <c r="AM86" s="183"/>
      <c r="AN86" s="183"/>
      <c r="AO86" s="183"/>
      <c r="AP86" s="168"/>
      <c r="AQ86" s="168"/>
      <c r="AR86" s="182"/>
      <c r="AS86" s="183">
        <f>(AU86-E86)/(MeasuredVariableHigher-MeasuredVariableLower)</f>
        <v>-1.0029808268805382E-2</v>
      </c>
      <c r="AT86" s="183">
        <f>[1]!LIM(AT85+Mode*r0*((1+IntegrationStep/2/Ti+Td/IntegrationStep)*AS86-(1-IntegrationStep/2/Ti+2*Td/IntegrationStep)*AS85+Td/IntegrationStep*AS84))</f>
        <v>1</v>
      </c>
      <c r="AU86" s="183">
        <f>SetPoint</f>
        <v>40.794124670000002</v>
      </c>
      <c r="AW86" s="51"/>
      <c r="AX86" s="51"/>
      <c r="AY86" s="51"/>
      <c r="AZ86" s="51"/>
    </row>
    <row r="87" spans="1:52" s="158" customFormat="1" ht="15" customHeight="1" x14ac:dyDescent="0.3">
      <c r="A87" s="19"/>
      <c r="B87" s="182"/>
      <c r="C87" s="183">
        <f>C86+IntegrationStep</f>
        <v>7.599999999999989</v>
      </c>
      <c r="D87" s="202">
        <f>15+[1]!STEPLOAD(5)</f>
        <v>20</v>
      </c>
      <c r="E87" s="183">
        <f t="shared" si="7"/>
        <v>42.095016935343786</v>
      </c>
      <c r="F87" s="183">
        <f t="shared" si="8"/>
        <v>0.5</v>
      </c>
      <c r="G87" s="183">
        <f>5</f>
        <v>5</v>
      </c>
      <c r="H87" s="183">
        <f>ManipulatedVariableHigher*AT87</f>
        <v>0</v>
      </c>
      <c r="I87" s="183">
        <f t="shared" si="9"/>
        <v>0.9</v>
      </c>
      <c r="J87" s="183">
        <f>1</f>
        <v>1</v>
      </c>
      <c r="K87" s="183">
        <f t="shared" si="10"/>
        <v>4.1870000000000003</v>
      </c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68"/>
      <c r="AD87" s="19"/>
      <c r="AE87" s="184"/>
      <c r="AF87" s="183">
        <f t="shared" si="11"/>
        <v>-2.2095016935343788</v>
      </c>
      <c r="AG87" s="183"/>
      <c r="AH87" s="183"/>
      <c r="AI87" s="183"/>
      <c r="AJ87" s="183"/>
      <c r="AK87" s="183"/>
      <c r="AL87" s="183"/>
      <c r="AM87" s="183"/>
      <c r="AN87" s="183"/>
      <c r="AO87" s="183"/>
      <c r="AP87" s="168"/>
      <c r="AQ87" s="168"/>
      <c r="AR87" s="182"/>
      <c r="AS87" s="183">
        <f>(AU87-E87)/(MeasuredVariableHigher-MeasuredVariableLower)</f>
        <v>-1.3008922653437836E-2</v>
      </c>
      <c r="AT87" s="183">
        <f>[1]!LIM(AT86+Mode*r0*((1+IntegrationStep/2/Ti+Td/IntegrationStep)*AS87-(1-IntegrationStep/2/Ti+2*Td/IntegrationStep)*AS86+Td/IntegrationStep*AS85))</f>
        <v>0</v>
      </c>
      <c r="AU87" s="183">
        <f>SetPoint</f>
        <v>40.794124670000002</v>
      </c>
      <c r="AW87" s="51"/>
      <c r="AX87" s="51"/>
      <c r="AY87" s="51"/>
      <c r="AZ87" s="51"/>
    </row>
    <row r="88" spans="1:52" s="158" customFormat="1" ht="15" customHeight="1" x14ac:dyDescent="0.3">
      <c r="A88" s="19"/>
      <c r="B88" s="182"/>
      <c r="C88" s="183">
        <f>C87+IntegrationStep</f>
        <v>7.6999999999999886</v>
      </c>
      <c r="D88" s="202">
        <f>15+[1]!STEPLOAD(5)</f>
        <v>20</v>
      </c>
      <c r="E88" s="183">
        <f t="shared" si="7"/>
        <v>41.874066765990349</v>
      </c>
      <c r="F88" s="183">
        <f t="shared" si="8"/>
        <v>0.5</v>
      </c>
      <c r="G88" s="183">
        <f>5</f>
        <v>5</v>
      </c>
      <c r="H88" s="183">
        <f>ManipulatedVariableHigher*AT88</f>
        <v>120</v>
      </c>
      <c r="I88" s="183">
        <f t="shared" si="9"/>
        <v>0.9</v>
      </c>
      <c r="J88" s="183">
        <f>1</f>
        <v>1</v>
      </c>
      <c r="K88" s="183">
        <f t="shared" si="10"/>
        <v>4.1870000000000003</v>
      </c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68"/>
      <c r="AD88" s="19"/>
      <c r="AE88" s="184"/>
      <c r="AF88" s="183">
        <f t="shared" si="11"/>
        <v>2.9714182577214809</v>
      </c>
      <c r="AG88" s="183"/>
      <c r="AH88" s="183"/>
      <c r="AI88" s="183"/>
      <c r="AJ88" s="183"/>
      <c r="AK88" s="183"/>
      <c r="AL88" s="183"/>
      <c r="AM88" s="183"/>
      <c r="AN88" s="183"/>
      <c r="AO88" s="183"/>
      <c r="AP88" s="168"/>
      <c r="AQ88" s="168"/>
      <c r="AR88" s="182"/>
      <c r="AS88" s="183">
        <f>(AU88-E88)/(MeasuredVariableHigher-MeasuredVariableLower)</f>
        <v>-1.0799420959903471E-2</v>
      </c>
      <c r="AT88" s="183">
        <f>[1]!LIM(AT87+Mode*r0*((1+IntegrationStep/2/Ti+Td/IntegrationStep)*AS88-(1-IntegrationStep/2/Ti+2*Td/IntegrationStep)*AS87+Td/IntegrationStep*AS86))</f>
        <v>1</v>
      </c>
      <c r="AU88" s="183">
        <f>SetPoint</f>
        <v>40.794124670000002</v>
      </c>
      <c r="AW88" s="51"/>
      <c r="AX88" s="51"/>
      <c r="AY88" s="51"/>
      <c r="AZ88" s="51"/>
    </row>
    <row r="89" spans="1:52" s="158" customFormat="1" ht="15" customHeight="1" x14ac:dyDescent="0.3">
      <c r="A89" s="19"/>
      <c r="B89" s="182"/>
      <c r="C89" s="183">
        <f>C88+IntegrationStep</f>
        <v>7.7999999999999883</v>
      </c>
      <c r="D89" s="202">
        <f>15+[1]!STEPLOAD(5)</f>
        <v>20</v>
      </c>
      <c r="E89" s="183">
        <f t="shared" si="7"/>
        <v>42.171208591762493</v>
      </c>
      <c r="F89" s="183">
        <f t="shared" si="8"/>
        <v>0.5</v>
      </c>
      <c r="G89" s="183">
        <f>5</f>
        <v>5</v>
      </c>
      <c r="H89" s="183">
        <f>ManipulatedVariableHigher*AT89</f>
        <v>0</v>
      </c>
      <c r="I89" s="183">
        <f t="shared" si="9"/>
        <v>0.9</v>
      </c>
      <c r="J89" s="183">
        <f>1</f>
        <v>1</v>
      </c>
      <c r="K89" s="183">
        <f t="shared" si="10"/>
        <v>4.1870000000000003</v>
      </c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68"/>
      <c r="AD89" s="19"/>
      <c r="AE89" s="184"/>
      <c r="AF89" s="183">
        <f t="shared" si="11"/>
        <v>-2.2171208591762492</v>
      </c>
      <c r="AG89" s="183"/>
      <c r="AH89" s="183"/>
      <c r="AI89" s="183"/>
      <c r="AJ89" s="183"/>
      <c r="AK89" s="183"/>
      <c r="AL89" s="183"/>
      <c r="AM89" s="183"/>
      <c r="AN89" s="183"/>
      <c r="AO89" s="183"/>
      <c r="AP89" s="168"/>
      <c r="AQ89" s="168"/>
      <c r="AR89" s="182"/>
      <c r="AS89" s="183">
        <f>(AU89-E89)/(MeasuredVariableHigher-MeasuredVariableLower)</f>
        <v>-1.3770839217624911E-2</v>
      </c>
      <c r="AT89" s="183">
        <f>[1]!LIM(AT88+Mode*r0*((1+IntegrationStep/2/Ti+Td/IntegrationStep)*AS89-(1-IntegrationStep/2/Ti+2*Td/IntegrationStep)*AS88+Td/IntegrationStep*AS87))</f>
        <v>0</v>
      </c>
      <c r="AU89" s="183">
        <f>SetPoint</f>
        <v>40.794124670000002</v>
      </c>
      <c r="AW89" s="51"/>
      <c r="AX89" s="51"/>
      <c r="AY89" s="51"/>
      <c r="AZ89" s="51"/>
    </row>
    <row r="90" spans="1:52" s="158" customFormat="1" ht="15" customHeight="1" x14ac:dyDescent="0.3">
      <c r="A90" s="19"/>
      <c r="B90" s="182"/>
      <c r="C90" s="183">
        <f>C89+IntegrationStep</f>
        <v>7.8999999999999879</v>
      </c>
      <c r="D90" s="202">
        <f>15+[1]!STEPLOAD(5)</f>
        <v>20</v>
      </c>
      <c r="E90" s="183">
        <f t="shared" si="7"/>
        <v>41.94949650584487</v>
      </c>
      <c r="F90" s="183">
        <f t="shared" si="8"/>
        <v>0.5</v>
      </c>
      <c r="G90" s="183">
        <f>5</f>
        <v>5</v>
      </c>
      <c r="H90" s="183">
        <f>ManipulatedVariableHigher*AT90</f>
        <v>120</v>
      </c>
      <c r="I90" s="183">
        <f t="shared" si="9"/>
        <v>0.9</v>
      </c>
      <c r="J90" s="183">
        <f>1</f>
        <v>1</v>
      </c>
      <c r="K90" s="183">
        <f t="shared" si="10"/>
        <v>4.1870000000000003</v>
      </c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68"/>
      <c r="AD90" s="19"/>
      <c r="AE90" s="184"/>
      <c r="AF90" s="183">
        <f t="shared" si="11"/>
        <v>2.9638752837360292</v>
      </c>
      <c r="AG90" s="183"/>
      <c r="AH90" s="183"/>
      <c r="AI90" s="183"/>
      <c r="AJ90" s="183"/>
      <c r="AK90" s="183"/>
      <c r="AL90" s="183"/>
      <c r="AM90" s="183"/>
      <c r="AN90" s="183"/>
      <c r="AO90" s="183"/>
      <c r="AP90" s="168"/>
      <c r="AQ90" s="168"/>
      <c r="AR90" s="182"/>
      <c r="AS90" s="183">
        <f>(AU90-E90)/(MeasuredVariableHigher-MeasuredVariableLower)</f>
        <v>-1.1553718358448676E-2</v>
      </c>
      <c r="AT90" s="183">
        <f>[1]!LIM(AT89+Mode*r0*((1+IntegrationStep/2/Ti+Td/IntegrationStep)*AS90-(1-IntegrationStep/2/Ti+2*Td/IntegrationStep)*AS89+Td/IntegrationStep*AS88))</f>
        <v>1</v>
      </c>
      <c r="AU90" s="183">
        <f>SetPoint</f>
        <v>40.794124670000002</v>
      </c>
      <c r="AW90" s="51"/>
      <c r="AX90" s="51"/>
      <c r="AY90" s="51"/>
      <c r="AZ90" s="51"/>
    </row>
    <row r="91" spans="1:52" s="158" customFormat="1" ht="15" customHeight="1" x14ac:dyDescent="0.3">
      <c r="A91" s="19"/>
      <c r="B91" s="182"/>
      <c r="C91" s="183">
        <f>C90+IntegrationStep</f>
        <v>7.9999999999999876</v>
      </c>
      <c r="D91" s="202">
        <f>15+[1]!STEPLOAD(5)</f>
        <v>20</v>
      </c>
      <c r="E91" s="183">
        <f t="shared" si="7"/>
        <v>42.24588403421847</v>
      </c>
      <c r="F91" s="183">
        <f t="shared" si="8"/>
        <v>0.5</v>
      </c>
      <c r="G91" s="183">
        <f>5</f>
        <v>5</v>
      </c>
      <c r="H91" s="183">
        <f>ManipulatedVariableHigher*AT91</f>
        <v>0</v>
      </c>
      <c r="I91" s="183">
        <f t="shared" si="9"/>
        <v>0.9</v>
      </c>
      <c r="J91" s="183">
        <f>1</f>
        <v>1</v>
      </c>
      <c r="K91" s="183">
        <f t="shared" si="10"/>
        <v>4.1870000000000003</v>
      </c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68"/>
      <c r="AD91" s="19"/>
      <c r="AE91" s="184"/>
      <c r="AF91" s="183">
        <f t="shared" si="11"/>
        <v>-2.2245884034218473</v>
      </c>
      <c r="AG91" s="183"/>
      <c r="AH91" s="183"/>
      <c r="AI91" s="183"/>
      <c r="AJ91" s="183"/>
      <c r="AK91" s="183"/>
      <c r="AL91" s="183"/>
      <c r="AM91" s="183"/>
      <c r="AN91" s="183"/>
      <c r="AO91" s="183"/>
      <c r="AP91" s="168"/>
      <c r="AQ91" s="168"/>
      <c r="AR91" s="182"/>
      <c r="AS91" s="183">
        <f>(AU91-E91)/(MeasuredVariableHigher-MeasuredVariableLower)</f>
        <v>-1.4517593642184679E-2</v>
      </c>
      <c r="AT91" s="183">
        <f>[1]!LIM(AT90+Mode*r0*((1+IntegrationStep/2/Ti+Td/IntegrationStep)*AS91-(1-IntegrationStep/2/Ti+2*Td/IntegrationStep)*AS90+Td/IntegrationStep*AS89))</f>
        <v>0</v>
      </c>
      <c r="AU91" s="183">
        <f>SetPoint</f>
        <v>40.794124670000002</v>
      </c>
      <c r="AW91" s="51"/>
      <c r="AX91" s="51"/>
      <c r="AY91" s="51"/>
      <c r="AZ91" s="51"/>
    </row>
    <row r="92" spans="1:52" s="158" customFormat="1" ht="15" customHeight="1" x14ac:dyDescent="0.3">
      <c r="A92" s="19"/>
      <c r="B92" s="182"/>
      <c r="C92" s="183">
        <f>C91+IntegrationStep</f>
        <v>8.0999999999999872</v>
      </c>
      <c r="D92" s="202">
        <f>15+[1]!STEPLOAD(5)</f>
        <v>20</v>
      </c>
      <c r="E92" s="183">
        <f t="shared" si="7"/>
        <v>42.023425193876285</v>
      </c>
      <c r="F92" s="183">
        <f t="shared" si="8"/>
        <v>0.5</v>
      </c>
      <c r="G92" s="183">
        <f>5</f>
        <v>5</v>
      </c>
      <c r="H92" s="183">
        <f>ManipulatedVariableHigher*AT92</f>
        <v>120</v>
      </c>
      <c r="I92" s="183">
        <f t="shared" si="9"/>
        <v>0.9</v>
      </c>
      <c r="J92" s="183">
        <f>1</f>
        <v>1</v>
      </c>
      <c r="K92" s="183">
        <f t="shared" si="10"/>
        <v>4.1870000000000003</v>
      </c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68"/>
      <c r="AD92" s="19"/>
      <c r="AE92" s="184"/>
      <c r="AF92" s="183">
        <f t="shared" si="11"/>
        <v>2.9564824149328874</v>
      </c>
      <c r="AG92" s="183"/>
      <c r="AH92" s="183"/>
      <c r="AI92" s="183"/>
      <c r="AJ92" s="183"/>
      <c r="AK92" s="183"/>
      <c r="AL92" s="183"/>
      <c r="AM92" s="183"/>
      <c r="AN92" s="183"/>
      <c r="AO92" s="183"/>
      <c r="AP92" s="168"/>
      <c r="AQ92" s="168"/>
      <c r="AR92" s="182"/>
      <c r="AS92" s="183">
        <f>(AU92-E92)/(MeasuredVariableHigher-MeasuredVariableLower)</f>
        <v>-1.2293005238762832E-2</v>
      </c>
      <c r="AT92" s="183">
        <f>[1]!LIM(AT91+Mode*r0*((1+IntegrationStep/2/Ti+Td/IntegrationStep)*AS92-(1-IntegrationStep/2/Ti+2*Td/IntegrationStep)*AS91+Td/IntegrationStep*AS90))</f>
        <v>1</v>
      </c>
      <c r="AU92" s="183">
        <f>SetPoint</f>
        <v>40.794124670000002</v>
      </c>
      <c r="AW92" s="51"/>
      <c r="AX92" s="51"/>
      <c r="AY92" s="51"/>
      <c r="AZ92" s="51"/>
    </row>
    <row r="93" spans="1:52" s="158" customFormat="1" ht="15" customHeight="1" x14ac:dyDescent="0.3">
      <c r="A93" s="19"/>
      <c r="B93" s="182"/>
      <c r="C93" s="183">
        <f>C92+IntegrationStep</f>
        <v>8.1999999999999869</v>
      </c>
      <c r="D93" s="202">
        <f>15+[1]!STEPLOAD(5)</f>
        <v>20</v>
      </c>
      <c r="E93" s="183">
        <f t="shared" si="7"/>
        <v>42.319073435369575</v>
      </c>
      <c r="F93" s="183">
        <f t="shared" si="8"/>
        <v>0.5</v>
      </c>
      <c r="G93" s="183">
        <f>5</f>
        <v>5</v>
      </c>
      <c r="H93" s="183">
        <f>ManipulatedVariableHigher*AT93</f>
        <v>0</v>
      </c>
      <c r="I93" s="183">
        <f t="shared" si="9"/>
        <v>0.9</v>
      </c>
      <c r="J93" s="183">
        <f>1</f>
        <v>1</v>
      </c>
      <c r="K93" s="183">
        <f t="shared" si="10"/>
        <v>4.1870000000000003</v>
      </c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68"/>
      <c r="AD93" s="19"/>
      <c r="AE93" s="184"/>
      <c r="AF93" s="183">
        <f t="shared" si="11"/>
        <v>-2.2319073435369576</v>
      </c>
      <c r="AG93" s="183"/>
      <c r="AH93" s="183"/>
      <c r="AI93" s="183"/>
      <c r="AJ93" s="183"/>
      <c r="AK93" s="183"/>
      <c r="AL93" s="183"/>
      <c r="AM93" s="183"/>
      <c r="AN93" s="183"/>
      <c r="AO93" s="183"/>
      <c r="AP93" s="168"/>
      <c r="AQ93" s="168"/>
      <c r="AR93" s="182"/>
      <c r="AS93" s="183">
        <f>(AU93-E93)/(MeasuredVariableHigher-MeasuredVariableLower)</f>
        <v>-1.5249487653695723E-2</v>
      </c>
      <c r="AT93" s="183">
        <f>[1]!LIM(AT92+Mode*r0*((1+IntegrationStep/2/Ti+Td/IntegrationStep)*AS93-(1-IntegrationStep/2/Ti+2*Td/IntegrationStep)*AS92+Td/IntegrationStep*AS91))</f>
        <v>0</v>
      </c>
      <c r="AU93" s="183">
        <f>SetPoint</f>
        <v>40.794124670000002</v>
      </c>
      <c r="AW93" s="51"/>
      <c r="AX93" s="51"/>
      <c r="AY93" s="51"/>
      <c r="AZ93" s="51"/>
    </row>
    <row r="94" spans="1:52" s="158" customFormat="1" ht="15" customHeight="1" x14ac:dyDescent="0.3">
      <c r="A94" s="19"/>
      <c r="B94" s="182"/>
      <c r="C94" s="183">
        <f>C93+IntegrationStep</f>
        <v>8.2999999999999865</v>
      </c>
      <c r="D94" s="202">
        <f>15+[1]!STEPLOAD(5)</f>
        <v>20</v>
      </c>
      <c r="E94" s="183">
        <f t="shared" si="7"/>
        <v>42.095882701015881</v>
      </c>
      <c r="F94" s="183">
        <f t="shared" si="8"/>
        <v>0.5</v>
      </c>
      <c r="G94" s="183">
        <f>5</f>
        <v>5</v>
      </c>
      <c r="H94" s="183">
        <f>ManipulatedVariableHigher*AT94</f>
        <v>120</v>
      </c>
      <c r="I94" s="183">
        <f t="shared" si="9"/>
        <v>0.9</v>
      </c>
      <c r="J94" s="183">
        <f>1</f>
        <v>1</v>
      </c>
      <c r="K94" s="183">
        <f t="shared" si="10"/>
        <v>4.1870000000000003</v>
      </c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68"/>
      <c r="AD94" s="19"/>
      <c r="AE94" s="184"/>
      <c r="AF94" s="183">
        <f t="shared" si="11"/>
        <v>2.9492366642189278</v>
      </c>
      <c r="AG94" s="183"/>
      <c r="AH94" s="183"/>
      <c r="AI94" s="183"/>
      <c r="AJ94" s="183"/>
      <c r="AK94" s="183"/>
      <c r="AL94" s="183"/>
      <c r="AM94" s="183"/>
      <c r="AN94" s="183"/>
      <c r="AO94" s="183"/>
      <c r="AP94" s="168"/>
      <c r="AQ94" s="168"/>
      <c r="AR94" s="182"/>
      <c r="AS94" s="183">
        <f>(AU94-E94)/(MeasuredVariableHigher-MeasuredVariableLower)</f>
        <v>-1.3017580310158792E-2</v>
      </c>
      <c r="AT94" s="183">
        <f>[1]!LIM(AT93+Mode*r0*((1+IntegrationStep/2/Ti+Td/IntegrationStep)*AS94-(1-IntegrationStep/2/Ti+2*Td/IntegrationStep)*AS93+Td/IntegrationStep*AS92))</f>
        <v>1</v>
      </c>
      <c r="AU94" s="183">
        <f>SetPoint</f>
        <v>40.794124670000002</v>
      </c>
      <c r="AW94" s="51"/>
      <c r="AX94" s="51"/>
      <c r="AY94" s="51"/>
      <c r="AZ94" s="51"/>
    </row>
    <row r="95" spans="1:52" s="158" customFormat="1" ht="15" customHeight="1" x14ac:dyDescent="0.3">
      <c r="A95" s="19"/>
      <c r="B95" s="182"/>
      <c r="C95" s="183">
        <f>C94+IntegrationStep</f>
        <v>8.3999999999999861</v>
      </c>
      <c r="D95" s="202">
        <f>15+[1]!STEPLOAD(5)</f>
        <v>20</v>
      </c>
      <c r="E95" s="183">
        <f t="shared" si="7"/>
        <v>42.390806367437776</v>
      </c>
      <c r="F95" s="183">
        <f t="shared" si="8"/>
        <v>0.5</v>
      </c>
      <c r="G95" s="183">
        <f>5</f>
        <v>5</v>
      </c>
      <c r="H95" s="183">
        <f>ManipulatedVariableHigher*AT95</f>
        <v>0</v>
      </c>
      <c r="I95" s="183">
        <f t="shared" si="9"/>
        <v>0.9</v>
      </c>
      <c r="J95" s="183">
        <f>1</f>
        <v>1</v>
      </c>
      <c r="K95" s="183">
        <f t="shared" si="10"/>
        <v>4.1870000000000003</v>
      </c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68"/>
      <c r="AD95" s="19"/>
      <c r="AE95" s="184"/>
      <c r="AF95" s="183">
        <f t="shared" si="11"/>
        <v>-2.2390806367437777</v>
      </c>
      <c r="AG95" s="183"/>
      <c r="AH95" s="183"/>
      <c r="AI95" s="183"/>
      <c r="AJ95" s="183"/>
      <c r="AK95" s="183"/>
      <c r="AL95" s="183"/>
      <c r="AM95" s="183"/>
      <c r="AN95" s="183"/>
      <c r="AO95" s="183"/>
      <c r="AP95" s="168"/>
      <c r="AQ95" s="168"/>
      <c r="AR95" s="182"/>
      <c r="AS95" s="183">
        <f>(AU95-E95)/(MeasuredVariableHigher-MeasuredVariableLower)</f>
        <v>-1.5966816974377736E-2</v>
      </c>
      <c r="AT95" s="183">
        <f>[1]!LIM(AT94+Mode*r0*((1+IntegrationStep/2/Ti+Td/IntegrationStep)*AS95-(1-IntegrationStep/2/Ti+2*Td/IntegrationStep)*AS94+Td/IntegrationStep*AS93))</f>
        <v>0</v>
      </c>
      <c r="AU95" s="183">
        <f>SetPoint</f>
        <v>40.794124670000002</v>
      </c>
      <c r="AW95" s="51"/>
      <c r="AX95" s="51"/>
      <c r="AY95" s="51"/>
      <c r="AZ95" s="51"/>
    </row>
    <row r="96" spans="1:52" s="158" customFormat="1" ht="15" customHeight="1" x14ac:dyDescent="0.3">
      <c r="A96" s="19"/>
      <c r="B96" s="182"/>
      <c r="C96" s="183">
        <f>C95+IntegrationStep</f>
        <v>8.4999999999999858</v>
      </c>
      <c r="D96" s="202">
        <f>15+[1]!STEPLOAD(5)</f>
        <v>20</v>
      </c>
      <c r="E96" s="183">
        <f t="shared" si="7"/>
        <v>42.166898303763396</v>
      </c>
      <c r="F96" s="183">
        <f t="shared" si="8"/>
        <v>0.5</v>
      </c>
      <c r="G96" s="183">
        <f>5</f>
        <v>5</v>
      </c>
      <c r="H96" s="183">
        <f>ManipulatedVariableHigher*AT96</f>
        <v>120</v>
      </c>
      <c r="I96" s="183">
        <f t="shared" si="9"/>
        <v>0.9</v>
      </c>
      <c r="J96" s="183">
        <f>1</f>
        <v>1</v>
      </c>
      <c r="K96" s="183">
        <f t="shared" si="10"/>
        <v>4.1870000000000003</v>
      </c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68"/>
      <c r="AD96" s="19"/>
      <c r="AE96" s="184"/>
      <c r="AF96" s="183">
        <f t="shared" si="11"/>
        <v>2.9421351039441763</v>
      </c>
      <c r="AG96" s="183"/>
      <c r="AH96" s="183"/>
      <c r="AI96" s="183"/>
      <c r="AJ96" s="183"/>
      <c r="AK96" s="183"/>
      <c r="AL96" s="183"/>
      <c r="AM96" s="183"/>
      <c r="AN96" s="183"/>
      <c r="AO96" s="183"/>
      <c r="AP96" s="168"/>
      <c r="AQ96" s="168"/>
      <c r="AR96" s="182"/>
      <c r="AS96" s="183">
        <f>(AU96-E96)/(MeasuredVariableHigher-MeasuredVariableLower)</f>
        <v>-1.3727736337633942E-2</v>
      </c>
      <c r="AT96" s="183">
        <f>[1]!LIM(AT95+Mode*r0*((1+IntegrationStep/2/Ti+Td/IntegrationStep)*AS96-(1-IntegrationStep/2/Ti+2*Td/IntegrationStep)*AS95+Td/IntegrationStep*AS94))</f>
        <v>1</v>
      </c>
      <c r="AU96" s="183">
        <f>SetPoint</f>
        <v>40.794124670000002</v>
      </c>
      <c r="AW96" s="51"/>
      <c r="AX96" s="51"/>
      <c r="AY96" s="51"/>
      <c r="AZ96" s="51"/>
    </row>
    <row r="97" spans="1:52" s="158" customFormat="1" ht="15" customHeight="1" x14ac:dyDescent="0.3">
      <c r="A97" s="19"/>
      <c r="B97" s="182"/>
      <c r="C97" s="183">
        <f>C96+IntegrationStep</f>
        <v>8.5999999999999854</v>
      </c>
      <c r="D97" s="202">
        <f>15+[1]!STEPLOAD(5)</f>
        <v>20</v>
      </c>
      <c r="E97" s="183">
        <f t="shared" si="7"/>
        <v>42.46111181415781</v>
      </c>
      <c r="F97" s="183">
        <f t="shared" si="8"/>
        <v>0.5</v>
      </c>
      <c r="G97" s="183">
        <f>5</f>
        <v>5</v>
      </c>
      <c r="H97" s="183">
        <f>ManipulatedVariableHigher*AT97</f>
        <v>0</v>
      </c>
      <c r="I97" s="183">
        <f t="shared" si="9"/>
        <v>0.9</v>
      </c>
      <c r="J97" s="183">
        <f>1</f>
        <v>1</v>
      </c>
      <c r="K97" s="183">
        <f t="shared" si="10"/>
        <v>4.1870000000000003</v>
      </c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68"/>
      <c r="AD97" s="19"/>
      <c r="AE97" s="184"/>
      <c r="AF97" s="183">
        <f t="shared" si="11"/>
        <v>-2.246111181415781</v>
      </c>
      <c r="AG97" s="183"/>
      <c r="AH97" s="183"/>
      <c r="AI97" s="183"/>
      <c r="AJ97" s="183"/>
      <c r="AK97" s="183"/>
      <c r="AL97" s="183"/>
      <c r="AM97" s="183"/>
      <c r="AN97" s="183"/>
      <c r="AO97" s="183"/>
      <c r="AP97" s="168"/>
      <c r="AQ97" s="168"/>
      <c r="AR97" s="182"/>
      <c r="AS97" s="183">
        <f>(AU97-E97)/(MeasuredVariableHigher-MeasuredVariableLower)</f>
        <v>-1.6669871441578082E-2</v>
      </c>
      <c r="AT97" s="183">
        <f>[1]!LIM(AT96+Mode*r0*((1+IntegrationStep/2/Ti+Td/IntegrationStep)*AS97-(1-IntegrationStep/2/Ti+2*Td/IntegrationStep)*AS96+Td/IntegrationStep*AS95))</f>
        <v>0</v>
      </c>
      <c r="AU97" s="183">
        <f>SetPoint</f>
        <v>40.794124670000002</v>
      </c>
      <c r="AW97" s="51"/>
      <c r="AX97" s="51"/>
      <c r="AY97" s="51"/>
      <c r="AZ97" s="51"/>
    </row>
    <row r="98" spans="1:52" s="158" customFormat="1" ht="15" customHeight="1" x14ac:dyDescent="0.3">
      <c r="A98" s="19"/>
      <c r="B98" s="182"/>
      <c r="C98" s="183">
        <f>C97+IntegrationStep</f>
        <v>8.6999999999999851</v>
      </c>
      <c r="D98" s="202">
        <f>15+[1]!STEPLOAD(5)</f>
        <v>20</v>
      </c>
      <c r="E98" s="183">
        <f t="shared" si="7"/>
        <v>42.236500696016236</v>
      </c>
      <c r="F98" s="183">
        <f t="shared" si="8"/>
        <v>0.5</v>
      </c>
      <c r="G98" s="183">
        <f>5</f>
        <v>5</v>
      </c>
      <c r="H98" s="183">
        <f>ManipulatedVariableHigher*AT98</f>
        <v>120</v>
      </c>
      <c r="I98" s="183">
        <f t="shared" si="9"/>
        <v>0.9</v>
      </c>
      <c r="J98" s="183">
        <f>1</f>
        <v>1</v>
      </c>
      <c r="K98" s="183">
        <f t="shared" si="10"/>
        <v>4.1870000000000003</v>
      </c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68"/>
      <c r="AD98" s="19"/>
      <c r="AE98" s="184"/>
      <c r="AF98" s="183">
        <f t="shared" si="11"/>
        <v>2.9351748647188924</v>
      </c>
      <c r="AG98" s="183"/>
      <c r="AH98" s="183"/>
      <c r="AI98" s="183"/>
      <c r="AJ98" s="183"/>
      <c r="AK98" s="183"/>
      <c r="AL98" s="183"/>
      <c r="AM98" s="183"/>
      <c r="AN98" s="183"/>
      <c r="AO98" s="183"/>
      <c r="AP98" s="168"/>
      <c r="AQ98" s="168"/>
      <c r="AR98" s="182"/>
      <c r="AS98" s="183">
        <f>(AU98-E98)/(MeasuredVariableHigher-MeasuredVariableLower)</f>
        <v>-1.4423760260162339E-2</v>
      </c>
      <c r="AT98" s="183">
        <f>[1]!LIM(AT97+Mode*r0*((1+IntegrationStep/2/Ti+Td/IntegrationStep)*AS98-(1-IntegrationStep/2/Ti+2*Td/IntegrationStep)*AS97+Td/IntegrationStep*AS96))</f>
        <v>1</v>
      </c>
      <c r="AU98" s="183">
        <f>SetPoint</f>
        <v>40.794124670000002</v>
      </c>
      <c r="AW98" s="51"/>
      <c r="AX98" s="51"/>
      <c r="AY98" s="51"/>
      <c r="AZ98" s="51"/>
    </row>
    <row r="99" spans="1:52" s="158" customFormat="1" ht="15" customHeight="1" x14ac:dyDescent="0.3">
      <c r="A99" s="19"/>
      <c r="B99" s="182"/>
      <c r="C99" s="183">
        <f>C98+IntegrationStep</f>
        <v>8.7999999999999847</v>
      </c>
      <c r="D99" s="202">
        <f>15+[1]!STEPLOAD(5)</f>
        <v>20</v>
      </c>
      <c r="E99" s="183">
        <f t="shared" si="7"/>
        <v>42.530018182488128</v>
      </c>
      <c r="F99" s="183">
        <f t="shared" si="8"/>
        <v>0.5</v>
      </c>
      <c r="G99" s="183">
        <f>5</f>
        <v>5</v>
      </c>
      <c r="H99" s="183">
        <f>ManipulatedVariableHigher*AT99</f>
        <v>0</v>
      </c>
      <c r="I99" s="183">
        <f t="shared" si="9"/>
        <v>0.9</v>
      </c>
      <c r="J99" s="183">
        <f>1</f>
        <v>1</v>
      </c>
      <c r="K99" s="183">
        <f t="shared" si="10"/>
        <v>4.1870000000000003</v>
      </c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68"/>
      <c r="AD99" s="19"/>
      <c r="AE99" s="184"/>
      <c r="AF99" s="183">
        <f t="shared" si="11"/>
        <v>-2.253001818248813</v>
      </c>
      <c r="AG99" s="183"/>
      <c r="AH99" s="183"/>
      <c r="AI99" s="183"/>
      <c r="AJ99" s="183"/>
      <c r="AK99" s="183"/>
      <c r="AL99" s="183"/>
      <c r="AM99" s="183"/>
      <c r="AN99" s="183"/>
      <c r="AO99" s="183"/>
      <c r="AP99" s="168"/>
      <c r="AQ99" s="168"/>
      <c r="AR99" s="182"/>
      <c r="AS99" s="183">
        <f>(AU99-E99)/(MeasuredVariableHigher-MeasuredVariableLower)</f>
        <v>-1.7358935124881257E-2</v>
      </c>
      <c r="AT99" s="183">
        <f>[1]!LIM(AT98+Mode*r0*((1+IntegrationStep/2/Ti+Td/IntegrationStep)*AS99-(1-IntegrationStep/2/Ti+2*Td/IntegrationStep)*AS98+Td/IntegrationStep*AS97))</f>
        <v>0</v>
      </c>
      <c r="AU99" s="183">
        <f>SetPoint</f>
        <v>40.794124670000002</v>
      </c>
      <c r="AW99" s="51"/>
      <c r="AX99" s="51"/>
      <c r="AY99" s="51"/>
      <c r="AZ99" s="51"/>
    </row>
    <row r="100" spans="1:52" s="158" customFormat="1" ht="15" customHeight="1" x14ac:dyDescent="0.3">
      <c r="A100" s="19"/>
      <c r="B100" s="182"/>
      <c r="C100" s="183">
        <f>C99+IntegrationStep</f>
        <v>8.8999999999999844</v>
      </c>
      <c r="D100" s="202">
        <f>15+[1]!STEPLOAD(5)</f>
        <v>20</v>
      </c>
      <c r="E100" s="183">
        <f t="shared" si="7"/>
        <v>42.30471800066325</v>
      </c>
      <c r="F100" s="183">
        <f t="shared" si="8"/>
        <v>0.5</v>
      </c>
      <c r="G100" s="183">
        <f>5</f>
        <v>5</v>
      </c>
      <c r="H100" s="183">
        <f>ManipulatedVariableHigher*AT100</f>
        <v>120</v>
      </c>
      <c r="I100" s="183">
        <f t="shared" si="9"/>
        <v>0.9</v>
      </c>
      <c r="J100" s="183">
        <f>1</f>
        <v>1</v>
      </c>
      <c r="K100" s="183">
        <f t="shared" si="10"/>
        <v>4.1870000000000003</v>
      </c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68"/>
      <c r="AD100" s="19"/>
      <c r="AE100" s="184"/>
      <c r="AF100" s="183">
        <f t="shared" si="11"/>
        <v>2.9283531342541909</v>
      </c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68"/>
      <c r="AQ100" s="168"/>
      <c r="AR100" s="182"/>
      <c r="AS100" s="183">
        <f>(AU100-E100)/(MeasuredVariableHigher-MeasuredVariableLower)</f>
        <v>-1.510593330663248E-2</v>
      </c>
      <c r="AT100" s="183">
        <f>[1]!LIM(AT99+Mode*r0*((1+IntegrationStep/2/Ti+Td/IntegrationStep)*AS100-(1-IntegrationStep/2/Ti+2*Td/IntegrationStep)*AS99+Td/IntegrationStep*AS98))</f>
        <v>1</v>
      </c>
      <c r="AU100" s="183">
        <f>SetPoint</f>
        <v>40.794124670000002</v>
      </c>
      <c r="AW100" s="51"/>
      <c r="AX100" s="51"/>
      <c r="AY100" s="51"/>
      <c r="AZ100" s="51"/>
    </row>
    <row r="101" spans="1:52" s="158" customFormat="1" ht="15" customHeight="1" x14ac:dyDescent="0.3">
      <c r="A101" s="19"/>
      <c r="B101" s="182"/>
      <c r="C101" s="183">
        <f>C100+IntegrationStep</f>
        <v>8.999999999999984</v>
      </c>
      <c r="D101" s="202">
        <f>15+[1]!STEPLOAD(5)</f>
        <v>20</v>
      </c>
      <c r="E101" s="183">
        <f t="shared" si="7"/>
        <v>42.597553314088671</v>
      </c>
      <c r="F101" s="183">
        <f t="shared" si="8"/>
        <v>0.5</v>
      </c>
      <c r="G101" s="183">
        <f>5</f>
        <v>5</v>
      </c>
      <c r="H101" s="183">
        <f>ManipulatedVariableHigher*AT101</f>
        <v>0</v>
      </c>
      <c r="I101" s="183">
        <f t="shared" si="9"/>
        <v>0.9</v>
      </c>
      <c r="J101" s="183">
        <f>1</f>
        <v>1</v>
      </c>
      <c r="K101" s="183">
        <f t="shared" si="10"/>
        <v>4.1870000000000003</v>
      </c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68"/>
      <c r="AD101" s="19"/>
      <c r="AE101" s="184"/>
      <c r="AF101" s="183">
        <f t="shared" si="11"/>
        <v>-2.2597553314088672</v>
      </c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68"/>
      <c r="AQ101" s="168"/>
      <c r="AR101" s="182"/>
      <c r="AS101" s="183">
        <f>(AU101-E101)/(MeasuredVariableHigher-MeasuredVariableLower)</f>
        <v>-1.8034286440886688E-2</v>
      </c>
      <c r="AT101" s="183">
        <f>[1]!LIM(AT100+Mode*r0*((1+IntegrationStep/2/Ti+Td/IntegrationStep)*AS101-(1-IntegrationStep/2/Ti+2*Td/IntegrationStep)*AS100+Td/IntegrationStep*AS99))</f>
        <v>0</v>
      </c>
      <c r="AU101" s="183">
        <f>SetPoint</f>
        <v>40.794124670000002</v>
      </c>
      <c r="AW101" s="51"/>
      <c r="AX101" s="51"/>
      <c r="AY101" s="51"/>
      <c r="AZ101" s="51"/>
    </row>
    <row r="102" spans="1:52" s="158" customFormat="1" ht="15" customHeight="1" x14ac:dyDescent="0.3">
      <c r="A102" s="19"/>
      <c r="B102" s="182"/>
      <c r="C102" s="183">
        <f>C101+IntegrationStep</f>
        <v>9.0999999999999837</v>
      </c>
      <c r="D102" s="202">
        <f>15+[1]!STEPLOAD(5)</f>
        <v>20</v>
      </c>
      <c r="E102" s="183">
        <f t="shared" si="7"/>
        <v>42.371577780947788</v>
      </c>
      <c r="F102" s="183">
        <f t="shared" si="8"/>
        <v>0.5</v>
      </c>
      <c r="G102" s="183">
        <f>5</f>
        <v>5</v>
      </c>
      <c r="H102" s="183">
        <f>ManipulatedVariableHigher*AT102</f>
        <v>120</v>
      </c>
      <c r="I102" s="183">
        <f t="shared" si="9"/>
        <v>0.9</v>
      </c>
      <c r="J102" s="183">
        <f>1</f>
        <v>1</v>
      </c>
      <c r="K102" s="183">
        <f t="shared" si="10"/>
        <v>4.1870000000000003</v>
      </c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68"/>
      <c r="AD102" s="19"/>
      <c r="AE102" s="184"/>
      <c r="AF102" s="183">
        <f t="shared" si="11"/>
        <v>2.921667156225737</v>
      </c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68"/>
      <c r="AQ102" s="168"/>
      <c r="AR102" s="182"/>
      <c r="AS102" s="183">
        <f>(AU102-E102)/(MeasuredVariableHigher-MeasuredVariableLower)</f>
        <v>-1.5774531109477862E-2</v>
      </c>
      <c r="AT102" s="183">
        <f>[1]!LIM(AT101+Mode*r0*((1+IntegrationStep/2/Ti+Td/IntegrationStep)*AS102-(1-IntegrationStep/2/Ti+2*Td/IntegrationStep)*AS101+Td/IntegrationStep*AS100))</f>
        <v>1</v>
      </c>
      <c r="AU102" s="183">
        <f>SetPoint</f>
        <v>40.794124670000002</v>
      </c>
      <c r="AW102" s="51"/>
      <c r="AX102" s="51"/>
      <c r="AY102" s="51"/>
      <c r="AZ102" s="51"/>
    </row>
    <row r="103" spans="1:52" s="158" customFormat="1" ht="15" customHeight="1" x14ac:dyDescent="0.3">
      <c r="A103" s="19"/>
      <c r="B103" s="182"/>
      <c r="C103" s="183">
        <f>C102+IntegrationStep</f>
        <v>9.1999999999999833</v>
      </c>
      <c r="D103" s="202">
        <f>15+[1]!STEPLOAD(5)</f>
        <v>20</v>
      </c>
      <c r="E103" s="183">
        <f t="shared" si="7"/>
        <v>42.663744496570359</v>
      </c>
      <c r="F103" s="183">
        <f t="shared" si="8"/>
        <v>0.5</v>
      </c>
      <c r="G103" s="183">
        <f>5</f>
        <v>5</v>
      </c>
      <c r="H103" s="183">
        <f>ManipulatedVariableHigher*AT103</f>
        <v>0</v>
      </c>
      <c r="I103" s="183">
        <f t="shared" si="9"/>
        <v>0.9</v>
      </c>
      <c r="J103" s="183">
        <f>1</f>
        <v>1</v>
      </c>
      <c r="K103" s="183">
        <f t="shared" si="10"/>
        <v>4.1870000000000003</v>
      </c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68"/>
      <c r="AD103" s="19"/>
      <c r="AE103" s="184"/>
      <c r="AF103" s="183">
        <f t="shared" si="11"/>
        <v>-2.2663744496570359</v>
      </c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68"/>
      <c r="AQ103" s="168"/>
      <c r="AR103" s="182"/>
      <c r="AS103" s="183">
        <f>(AU103-E103)/(MeasuredVariableHigher-MeasuredVariableLower)</f>
        <v>-1.8696198265703571E-2</v>
      </c>
      <c r="AT103" s="183">
        <f>[1]!LIM(AT102+Mode*r0*((1+IntegrationStep/2/Ti+Td/IntegrationStep)*AS103-(1-IntegrationStep/2/Ti+2*Td/IntegrationStep)*AS102+Td/IntegrationStep*AS101))</f>
        <v>0</v>
      </c>
      <c r="AU103" s="183">
        <f>SetPoint</f>
        <v>40.794124670000002</v>
      </c>
      <c r="AW103" s="51"/>
      <c r="AX103" s="51"/>
      <c r="AY103" s="51"/>
      <c r="AZ103" s="51"/>
    </row>
    <row r="104" spans="1:52" s="158" customFormat="1" ht="15" customHeight="1" x14ac:dyDescent="0.3">
      <c r="A104" s="19"/>
      <c r="B104" s="182"/>
      <c r="C104" s="183">
        <f>C103+IntegrationStep</f>
        <v>9.2999999999999829</v>
      </c>
      <c r="D104" s="202">
        <f>15+[1]!STEPLOAD(5)</f>
        <v>20</v>
      </c>
      <c r="E104" s="183">
        <f t="shared" si="7"/>
        <v>42.437107051604656</v>
      </c>
      <c r="F104" s="183">
        <f t="shared" si="8"/>
        <v>0.5</v>
      </c>
      <c r="G104" s="183">
        <f>5</f>
        <v>5</v>
      </c>
      <c r="H104" s="183">
        <f>ManipulatedVariableHigher*AT104</f>
        <v>120</v>
      </c>
      <c r="I104" s="183">
        <f t="shared" si="9"/>
        <v>0.9</v>
      </c>
      <c r="J104" s="183">
        <f>1</f>
        <v>1</v>
      </c>
      <c r="K104" s="183">
        <f t="shared" si="10"/>
        <v>4.1870000000000003</v>
      </c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68"/>
      <c r="AD104" s="19"/>
      <c r="AE104" s="184"/>
      <c r="AF104" s="183">
        <f t="shared" si="11"/>
        <v>2.9151142291600505</v>
      </c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68"/>
      <c r="AQ104" s="168"/>
      <c r="AR104" s="182"/>
      <c r="AS104" s="183">
        <f>(AU104-E104)/(MeasuredVariableHigher-MeasuredVariableLower)</f>
        <v>-1.6429823816046536E-2</v>
      </c>
      <c r="AT104" s="183">
        <f>[1]!LIM(AT103+Mode*r0*((1+IntegrationStep/2/Ti+Td/IntegrationStep)*AS104-(1-IntegrationStep/2/Ti+2*Td/IntegrationStep)*AS103+Td/IntegrationStep*AS102))</f>
        <v>1</v>
      </c>
      <c r="AU104" s="183">
        <f>SetPoint</f>
        <v>40.794124670000002</v>
      </c>
      <c r="AW104" s="51"/>
      <c r="AX104" s="51"/>
      <c r="AY104" s="51"/>
      <c r="AZ104" s="51"/>
    </row>
    <row r="105" spans="1:52" s="158" customFormat="1" ht="15" customHeight="1" x14ac:dyDescent="0.3">
      <c r="A105" s="19"/>
      <c r="B105" s="182"/>
      <c r="C105" s="183">
        <f>C104+IntegrationStep</f>
        <v>9.3999999999999826</v>
      </c>
      <c r="D105" s="202">
        <f>15+[1]!STEPLOAD(5)</f>
        <v>20</v>
      </c>
      <c r="E105" s="183">
        <f t="shared" si="7"/>
        <v>42.728618474520658</v>
      </c>
      <c r="F105" s="183">
        <f t="shared" si="8"/>
        <v>0.5</v>
      </c>
      <c r="G105" s="183">
        <f>5</f>
        <v>5</v>
      </c>
      <c r="H105" s="183">
        <f>ManipulatedVariableHigher*AT105</f>
        <v>0</v>
      </c>
      <c r="I105" s="183">
        <f t="shared" si="9"/>
        <v>0.9</v>
      </c>
      <c r="J105" s="183">
        <f>1</f>
        <v>1</v>
      </c>
      <c r="K105" s="183">
        <f t="shared" si="10"/>
        <v>4.1870000000000003</v>
      </c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68"/>
      <c r="AD105" s="19"/>
      <c r="AE105" s="184"/>
      <c r="AF105" s="183">
        <f t="shared" si="11"/>
        <v>-2.2728618474520661</v>
      </c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68"/>
      <c r="AQ105" s="168"/>
      <c r="AR105" s="182"/>
      <c r="AS105" s="183">
        <f>(AU105-E105)/(MeasuredVariableHigher-MeasuredVariableLower)</f>
        <v>-1.934493804520656E-2</v>
      </c>
      <c r="AT105" s="183">
        <f>[1]!LIM(AT104+Mode*r0*((1+IntegrationStep/2/Ti+Td/IntegrationStep)*AS105-(1-IntegrationStep/2/Ti+2*Td/IntegrationStep)*AS104+Td/IntegrationStep*AS103))</f>
        <v>0</v>
      </c>
      <c r="AU105" s="183">
        <f>SetPoint</f>
        <v>40.794124670000002</v>
      </c>
      <c r="AW105" s="51"/>
      <c r="AX105" s="51"/>
      <c r="AY105" s="51"/>
      <c r="AZ105" s="51"/>
    </row>
    <row r="106" spans="1:52" s="158" customFormat="1" ht="15" customHeight="1" x14ac:dyDescent="0.3">
      <c r="A106" s="19"/>
      <c r="B106" s="182"/>
      <c r="C106" s="183">
        <f>C105+IntegrationStep</f>
        <v>9.4999999999999822</v>
      </c>
      <c r="D106" s="202">
        <f>15+[1]!STEPLOAD(5)</f>
        <v>20</v>
      </c>
      <c r="E106" s="183">
        <f t="shared" si="7"/>
        <v>42.501332289775455</v>
      </c>
      <c r="F106" s="183">
        <f t="shared" si="8"/>
        <v>0.5</v>
      </c>
      <c r="G106" s="183">
        <f>5</f>
        <v>5</v>
      </c>
      <c r="H106" s="183">
        <f>ManipulatedVariableHigher*AT106</f>
        <v>120</v>
      </c>
      <c r="I106" s="183">
        <f t="shared" si="9"/>
        <v>0.9</v>
      </c>
      <c r="J106" s="183">
        <f>1</f>
        <v>1</v>
      </c>
      <c r="K106" s="183">
        <f t="shared" si="10"/>
        <v>4.1870000000000003</v>
      </c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68"/>
      <c r="AD106" s="19"/>
      <c r="AE106" s="184"/>
      <c r="AF106" s="183">
        <f t="shared" si="11"/>
        <v>2.9086917053429704</v>
      </c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68"/>
      <c r="AQ106" s="168"/>
      <c r="AR106" s="182"/>
      <c r="AS106" s="183">
        <f>(AU106-E106)/(MeasuredVariableHigher-MeasuredVariableLower)</f>
        <v>-1.7072076197754527E-2</v>
      </c>
      <c r="AT106" s="183">
        <f>[1]!LIM(AT105+Mode*r0*((1+IntegrationStep/2/Ti+Td/IntegrationStep)*AS106-(1-IntegrationStep/2/Ti+2*Td/IntegrationStep)*AS105+Td/IntegrationStep*AS104))</f>
        <v>1</v>
      </c>
      <c r="AU106" s="183">
        <f>SetPoint</f>
        <v>40.794124670000002</v>
      </c>
      <c r="AW106" s="51"/>
      <c r="AX106" s="51"/>
      <c r="AY106" s="51"/>
      <c r="AZ106" s="51"/>
    </row>
    <row r="107" spans="1:52" s="158" customFormat="1" ht="15" customHeight="1" x14ac:dyDescent="0.3">
      <c r="A107" s="19"/>
      <c r="B107" s="182"/>
      <c r="C107" s="183">
        <f>C106+IntegrationStep</f>
        <v>9.5999999999999819</v>
      </c>
      <c r="D107" s="202">
        <f>15+[1]!STEPLOAD(5)</f>
        <v>20</v>
      </c>
      <c r="E107" s="183">
        <f t="shared" si="7"/>
        <v>42.792201460309748</v>
      </c>
      <c r="F107" s="183">
        <f t="shared" si="8"/>
        <v>0.5</v>
      </c>
      <c r="G107" s="183">
        <f>5</f>
        <v>5</v>
      </c>
      <c r="H107" s="183">
        <f>ManipulatedVariableHigher*AT107</f>
        <v>0</v>
      </c>
      <c r="I107" s="183">
        <f t="shared" si="9"/>
        <v>0.9</v>
      </c>
      <c r="J107" s="183">
        <f>1</f>
        <v>1</v>
      </c>
      <c r="K107" s="183">
        <f t="shared" si="10"/>
        <v>4.1870000000000003</v>
      </c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68"/>
      <c r="AD107" s="19"/>
      <c r="AE107" s="184"/>
      <c r="AF107" s="183">
        <f t="shared" si="11"/>
        <v>-2.2792201460309749</v>
      </c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68"/>
      <c r="AQ107" s="168"/>
      <c r="AR107" s="182"/>
      <c r="AS107" s="183">
        <f>(AU107-E107)/(MeasuredVariableHigher-MeasuredVariableLower)</f>
        <v>-1.9980767903097458E-2</v>
      </c>
      <c r="AT107" s="183">
        <f>[1]!LIM(AT106+Mode*r0*((1+IntegrationStep/2/Ti+Td/IntegrationStep)*AS107-(1-IntegrationStep/2/Ti+2*Td/IntegrationStep)*AS106+Td/IntegrationStep*AS105))</f>
        <v>0</v>
      </c>
      <c r="AU107" s="183">
        <f>SetPoint</f>
        <v>40.794124670000002</v>
      </c>
      <c r="AW107" s="51"/>
      <c r="AX107" s="51"/>
      <c r="AY107" s="51"/>
      <c r="AZ107" s="51"/>
    </row>
    <row r="108" spans="1:52" s="158" customFormat="1" ht="15" customHeight="1" x14ac:dyDescent="0.3">
      <c r="A108" s="19"/>
      <c r="B108" s="182"/>
      <c r="C108" s="183">
        <f>C107+IntegrationStep</f>
        <v>9.6999999999999815</v>
      </c>
      <c r="D108" s="202">
        <f>15+[1]!STEPLOAD(5)</f>
        <v>20</v>
      </c>
      <c r="E108" s="183">
        <f t="shared" si="7"/>
        <v>42.564279445706653</v>
      </c>
      <c r="F108" s="183">
        <f t="shared" si="8"/>
        <v>0.5</v>
      </c>
      <c r="G108" s="183">
        <f>5</f>
        <v>5</v>
      </c>
      <c r="H108" s="183">
        <f>ManipulatedVariableHigher*AT108</f>
        <v>120</v>
      </c>
      <c r="I108" s="183">
        <f t="shared" si="9"/>
        <v>0.9</v>
      </c>
      <c r="J108" s="183">
        <f>1</f>
        <v>1</v>
      </c>
      <c r="K108" s="183">
        <f t="shared" si="10"/>
        <v>4.1870000000000003</v>
      </c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68"/>
      <c r="AD108" s="19"/>
      <c r="AE108" s="184"/>
      <c r="AF108" s="183">
        <f t="shared" si="11"/>
        <v>2.9023969897498509</v>
      </c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68"/>
      <c r="AQ108" s="168"/>
      <c r="AR108" s="182"/>
      <c r="AS108" s="183">
        <f>(AU108-E108)/(MeasuredVariableHigher-MeasuredVariableLower)</f>
        <v>-1.7701547757066508E-2</v>
      </c>
      <c r="AT108" s="183">
        <f>[1]!LIM(AT107+Mode*r0*((1+IntegrationStep/2/Ti+Td/IntegrationStep)*AS108-(1-IntegrationStep/2/Ti+2*Td/IntegrationStep)*AS107+Td/IntegrationStep*AS106))</f>
        <v>1</v>
      </c>
      <c r="AU108" s="183">
        <f>SetPoint</f>
        <v>40.794124670000002</v>
      </c>
      <c r="AW108" s="51"/>
      <c r="AX108" s="51"/>
      <c r="AY108" s="51"/>
      <c r="AZ108" s="51"/>
    </row>
    <row r="109" spans="1:52" s="158" customFormat="1" ht="15" customHeight="1" x14ac:dyDescent="0.3">
      <c r="A109" s="19"/>
      <c r="B109" s="182"/>
      <c r="C109" s="183">
        <f>C108+IntegrationStep</f>
        <v>9.7999999999999812</v>
      </c>
      <c r="D109" s="202">
        <f>15+[1]!STEPLOAD(5)</f>
        <v>20</v>
      </c>
      <c r="E109" s="183">
        <f t="shared" si="7"/>
        <v>42.854519144681639</v>
      </c>
      <c r="F109" s="183">
        <f t="shared" si="8"/>
        <v>0.5</v>
      </c>
      <c r="G109" s="183">
        <f>5</f>
        <v>5</v>
      </c>
      <c r="H109" s="183">
        <f>ManipulatedVariableHigher*AT109</f>
        <v>0</v>
      </c>
      <c r="I109" s="183">
        <f t="shared" si="9"/>
        <v>0.9</v>
      </c>
      <c r="J109" s="183">
        <f>1</f>
        <v>1</v>
      </c>
      <c r="K109" s="183">
        <f t="shared" si="10"/>
        <v>4.1870000000000003</v>
      </c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68"/>
      <c r="AD109" s="19"/>
      <c r="AE109" s="184"/>
      <c r="AF109" s="183">
        <f t="shared" si="11"/>
        <v>-2.285451914468164</v>
      </c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68"/>
      <c r="AQ109" s="168"/>
      <c r="AR109" s="182"/>
      <c r="AS109" s="183">
        <f>(AU109-E109)/(MeasuredVariableHigher-MeasuredVariableLower)</f>
        <v>-2.0603944746816368E-2</v>
      </c>
      <c r="AT109" s="183">
        <f>[1]!LIM(AT108+Mode*r0*((1+IntegrationStep/2/Ti+Td/IntegrationStep)*AS109-(1-IntegrationStep/2/Ti+2*Td/IntegrationStep)*AS108+Td/IntegrationStep*AS107))</f>
        <v>0</v>
      </c>
      <c r="AU109" s="183">
        <f>SetPoint</f>
        <v>40.794124670000002</v>
      </c>
      <c r="AW109" s="51"/>
      <c r="AX109" s="51"/>
      <c r="AY109" s="51"/>
      <c r="AZ109" s="51"/>
    </row>
    <row r="110" spans="1:52" s="158" customFormat="1" ht="15" customHeight="1" x14ac:dyDescent="0.3">
      <c r="A110" s="19"/>
      <c r="B110" s="182"/>
      <c r="C110" s="183">
        <f>C109+IntegrationStep</f>
        <v>9.8999999999999808</v>
      </c>
      <c r="D110" s="202">
        <f>15+[1]!STEPLOAD(5)</f>
        <v>20</v>
      </c>
      <c r="E110" s="183">
        <f t="shared" si="7"/>
        <v>42.625973953234826</v>
      </c>
      <c r="F110" s="183">
        <f t="shared" si="8"/>
        <v>0.5</v>
      </c>
      <c r="G110" s="183">
        <f>5</f>
        <v>5</v>
      </c>
      <c r="H110" s="183">
        <f>ManipulatedVariableHigher*AT110</f>
        <v>120</v>
      </c>
      <c r="I110" s="183">
        <f t="shared" si="9"/>
        <v>0.9</v>
      </c>
      <c r="J110" s="183">
        <f>1</f>
        <v>1</v>
      </c>
      <c r="K110" s="183">
        <f t="shared" si="10"/>
        <v>4.1870000000000003</v>
      </c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68"/>
      <c r="AD110" s="19"/>
      <c r="AE110" s="184"/>
      <c r="AF110" s="183">
        <f t="shared" si="11"/>
        <v>2.8962275389970333</v>
      </c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68"/>
      <c r="AQ110" s="168"/>
      <c r="AR110" s="182"/>
      <c r="AS110" s="183">
        <f>(AU110-E110)/(MeasuredVariableHigher-MeasuredVariableLower)</f>
        <v>-1.8318492832348241E-2</v>
      </c>
      <c r="AT110" s="183">
        <f>[1]!LIM(AT109+Mode*r0*((1+IntegrationStep/2/Ti+Td/IntegrationStep)*AS110-(1-IntegrationStep/2/Ti+2*Td/IntegrationStep)*AS109+Td/IntegrationStep*AS108))</f>
        <v>1</v>
      </c>
      <c r="AU110" s="183">
        <f>SetPoint</f>
        <v>40.794124670000002</v>
      </c>
      <c r="AW110" s="51"/>
      <c r="AX110" s="51"/>
      <c r="AY110" s="51"/>
      <c r="AZ110" s="51"/>
    </row>
    <row r="111" spans="1:52" s="158" customFormat="1" ht="15" customHeight="1" x14ac:dyDescent="0.3">
      <c r="A111" s="19"/>
      <c r="B111" s="182"/>
      <c r="C111" s="183">
        <f>C110+IntegrationStep</f>
        <v>9.9999999999999805</v>
      </c>
      <c r="D111" s="202">
        <f>15+[1]!STEPLOAD(5)</f>
        <v>20</v>
      </c>
      <c r="E111" s="183">
        <f t="shared" si="7"/>
        <v>42.915596707134526</v>
      </c>
      <c r="F111" s="183">
        <f t="shared" si="8"/>
        <v>0.5</v>
      </c>
      <c r="G111" s="183">
        <f>5</f>
        <v>5</v>
      </c>
      <c r="H111" s="183">
        <f>ManipulatedVariableHigher*AT111</f>
        <v>0</v>
      </c>
      <c r="I111" s="183">
        <f t="shared" si="9"/>
        <v>0.9</v>
      </c>
      <c r="J111" s="183">
        <f>1</f>
        <v>1</v>
      </c>
      <c r="K111" s="183">
        <f t="shared" si="10"/>
        <v>4.1870000000000003</v>
      </c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68"/>
      <c r="AD111" s="19"/>
      <c r="AE111" s="184"/>
      <c r="AF111" s="183">
        <f t="shared" si="11"/>
        <v>-2.2915596707134527</v>
      </c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68"/>
      <c r="AQ111" s="168"/>
      <c r="AR111" s="182"/>
      <c r="AS111" s="183">
        <f>(AU111-E111)/(MeasuredVariableHigher-MeasuredVariableLower)</f>
        <v>-2.1214720371345239E-2</v>
      </c>
      <c r="AT111" s="183">
        <f>[1]!LIM(AT110+Mode*r0*((1+IntegrationStep/2/Ti+Td/IntegrationStep)*AS111-(1-IntegrationStep/2/Ti+2*Td/IntegrationStep)*AS110+Td/IntegrationStep*AS109))</f>
        <v>0</v>
      </c>
      <c r="AU111" s="183">
        <f>SetPoint</f>
        <v>40.794124670000002</v>
      </c>
      <c r="AW111" s="51"/>
      <c r="AX111" s="51"/>
      <c r="AY111" s="51"/>
      <c r="AZ111" s="51"/>
    </row>
    <row r="112" spans="1:52" s="158" customFormat="1" ht="15" customHeight="1" x14ac:dyDescent="0.3">
      <c r="A112" s="19"/>
      <c r="B112" s="182"/>
      <c r="C112" s="183">
        <f>C111+IntegrationStep</f>
        <v>10.09999999999998</v>
      </c>
      <c r="D112" s="202">
        <f>15+[1]!STEPLOAD(5)</f>
        <v>20</v>
      </c>
      <c r="E112" s="183">
        <f t="shared" si="7"/>
        <v>42.686440740063183</v>
      </c>
      <c r="F112" s="183">
        <f t="shared" si="8"/>
        <v>0.5</v>
      </c>
      <c r="G112" s="183">
        <f>5</f>
        <v>5</v>
      </c>
      <c r="H112" s="183">
        <f>ManipulatedVariableHigher*AT112</f>
        <v>120</v>
      </c>
      <c r="I112" s="183">
        <f t="shared" si="9"/>
        <v>0.9</v>
      </c>
      <c r="J112" s="183">
        <f>1</f>
        <v>1</v>
      </c>
      <c r="K112" s="183">
        <f t="shared" si="10"/>
        <v>4.1870000000000003</v>
      </c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68"/>
      <c r="AD112" s="19"/>
      <c r="AE112" s="184"/>
      <c r="AF112" s="183">
        <f t="shared" si="11"/>
        <v>2.8901808603141976</v>
      </c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68"/>
      <c r="AQ112" s="168"/>
      <c r="AR112" s="182"/>
      <c r="AS112" s="183">
        <f>(AU112-E112)/(MeasuredVariableHigher-MeasuredVariableLower)</f>
        <v>-1.8923160700631811E-2</v>
      </c>
      <c r="AT112" s="183">
        <f>[1]!LIM(AT111+Mode*r0*((1+IntegrationStep/2/Ti+Td/IntegrationStep)*AS112-(1-IntegrationStep/2/Ti+2*Td/IntegrationStep)*AS111+Td/IntegrationStep*AS110))</f>
        <v>1</v>
      </c>
      <c r="AU112" s="183">
        <f>SetPoint</f>
        <v>40.794124670000002</v>
      </c>
      <c r="AW112" s="51"/>
      <c r="AX112" s="51"/>
      <c r="AY112" s="51"/>
      <c r="AZ112" s="51"/>
    </row>
    <row r="113" spans="1:52" s="158" customFormat="1" ht="15" customHeight="1" x14ac:dyDescent="0.3">
      <c r="A113" s="19"/>
      <c r="B113" s="182"/>
      <c r="C113" s="183">
        <f>C112+IntegrationStep</f>
        <v>10.19999999999998</v>
      </c>
      <c r="D113" s="202">
        <f>15+[1]!STEPLOAD(5)</f>
        <v>20</v>
      </c>
      <c r="E113" s="183">
        <f t="shared" si="7"/>
        <v>42.975458826094602</v>
      </c>
      <c r="F113" s="183">
        <f t="shared" si="8"/>
        <v>0.5</v>
      </c>
      <c r="G113" s="183">
        <f>5</f>
        <v>5</v>
      </c>
      <c r="H113" s="183">
        <f>ManipulatedVariableHigher*AT113</f>
        <v>0</v>
      </c>
      <c r="I113" s="183">
        <f t="shared" si="9"/>
        <v>0.9</v>
      </c>
      <c r="J113" s="183">
        <f>1</f>
        <v>1</v>
      </c>
      <c r="K113" s="183">
        <f t="shared" si="10"/>
        <v>4.1870000000000003</v>
      </c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68"/>
      <c r="AD113" s="19"/>
      <c r="AE113" s="184"/>
      <c r="AF113" s="183">
        <f t="shared" si="11"/>
        <v>-2.2975458826094601</v>
      </c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68"/>
      <c r="AQ113" s="168"/>
      <c r="AR113" s="182"/>
      <c r="AS113" s="183">
        <f>(AU113-E113)/(MeasuredVariableHigher-MeasuredVariableLower)</f>
        <v>-2.1813341560946001E-2</v>
      </c>
      <c r="AT113" s="183">
        <f>[1]!LIM(AT112+Mode*r0*((1+IntegrationStep/2/Ti+Td/IntegrationStep)*AS113-(1-IntegrationStep/2/Ti+2*Td/IntegrationStep)*AS112+Td/IntegrationStep*AS111))</f>
        <v>0</v>
      </c>
      <c r="AU113" s="183">
        <f>SetPoint</f>
        <v>40.794124670000002</v>
      </c>
      <c r="AW113" s="51"/>
      <c r="AX113" s="51"/>
      <c r="AY113" s="51"/>
      <c r="AZ113" s="51"/>
    </row>
    <row r="114" spans="1:52" s="158" customFormat="1" ht="15" customHeight="1" x14ac:dyDescent="0.3">
      <c r="A114" s="19"/>
      <c r="B114" s="182"/>
      <c r="C114" s="183">
        <f>C113+IntegrationStep</f>
        <v>10.299999999999979</v>
      </c>
      <c r="D114" s="202">
        <f>15+[1]!STEPLOAD(5)</f>
        <v>20</v>
      </c>
      <c r="E114" s="183">
        <f t="shared" si="7"/>
        <v>42.745704237833657</v>
      </c>
      <c r="F114" s="183">
        <f t="shared" si="8"/>
        <v>0.5</v>
      </c>
      <c r="G114" s="183">
        <f>5</f>
        <v>5</v>
      </c>
      <c r="H114" s="183">
        <f>ManipulatedVariableHigher*AT114</f>
        <v>120</v>
      </c>
      <c r="I114" s="183">
        <f t="shared" si="9"/>
        <v>0.9</v>
      </c>
      <c r="J114" s="183">
        <f>1</f>
        <v>1</v>
      </c>
      <c r="K114" s="183">
        <f t="shared" si="10"/>
        <v>4.1870000000000003</v>
      </c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68"/>
      <c r="AD114" s="19"/>
      <c r="AE114" s="184"/>
      <c r="AF114" s="183">
        <f t="shared" si="11"/>
        <v>2.8842545105371502</v>
      </c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68"/>
      <c r="AQ114" s="168"/>
      <c r="AR114" s="182"/>
      <c r="AS114" s="183">
        <f>(AU114-E114)/(MeasuredVariableHigher-MeasuredVariableLower)</f>
        <v>-1.9515795678336546E-2</v>
      </c>
      <c r="AT114" s="183">
        <f>[1]!LIM(AT113+Mode*r0*((1+IntegrationStep/2/Ti+Td/IntegrationStep)*AS114-(1-IntegrationStep/2/Ti+2*Td/IntegrationStep)*AS113+Td/IntegrationStep*AS112))</f>
        <v>1</v>
      </c>
      <c r="AU114" s="183">
        <f>SetPoint</f>
        <v>40.794124670000002</v>
      </c>
      <c r="AW114" s="51"/>
      <c r="AX114" s="51"/>
      <c r="AY114" s="51"/>
      <c r="AZ114" s="51"/>
    </row>
    <row r="115" spans="1:52" s="158" customFormat="1" ht="15" customHeight="1" x14ac:dyDescent="0.3">
      <c r="A115" s="19"/>
      <c r="B115" s="182"/>
      <c r="C115" s="183">
        <f>C114+IntegrationStep</f>
        <v>10.399999999999979</v>
      </c>
      <c r="D115" s="202">
        <f>15+[1]!STEPLOAD(5)</f>
        <v>20</v>
      </c>
      <c r="E115" s="183">
        <f t="shared" si="7"/>
        <v>43.034129688887369</v>
      </c>
      <c r="F115" s="183">
        <f t="shared" si="8"/>
        <v>0.5</v>
      </c>
      <c r="G115" s="183">
        <f>5</f>
        <v>5</v>
      </c>
      <c r="H115" s="183">
        <f>ManipulatedVariableHigher*AT115</f>
        <v>0</v>
      </c>
      <c r="I115" s="183">
        <f t="shared" si="9"/>
        <v>0.9</v>
      </c>
      <c r="J115" s="183">
        <f>1</f>
        <v>1</v>
      </c>
      <c r="K115" s="183">
        <f t="shared" si="10"/>
        <v>4.1870000000000003</v>
      </c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68"/>
      <c r="AD115" s="19"/>
      <c r="AE115" s="184"/>
      <c r="AF115" s="183">
        <f t="shared" si="11"/>
        <v>-2.303412968888737</v>
      </c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68"/>
      <c r="AQ115" s="168"/>
      <c r="AR115" s="182"/>
      <c r="AS115" s="183">
        <f>(AU115-E115)/(MeasuredVariableHigher-MeasuredVariableLower)</f>
        <v>-2.2400050188873664E-2</v>
      </c>
      <c r="AT115" s="183">
        <f>[1]!LIM(AT114+Mode*r0*((1+IntegrationStep/2/Ti+Td/IntegrationStep)*AS115-(1-IntegrationStep/2/Ti+2*Td/IntegrationStep)*AS114+Td/IntegrationStep*AS113))</f>
        <v>0</v>
      </c>
      <c r="AU115" s="183">
        <f>SetPoint</f>
        <v>40.794124670000002</v>
      </c>
      <c r="AW115" s="51"/>
      <c r="AX115" s="51"/>
      <c r="AY115" s="51"/>
      <c r="AZ115" s="51"/>
    </row>
    <row r="116" spans="1:52" s="158" customFormat="1" ht="15" customHeight="1" x14ac:dyDescent="0.3">
      <c r="A116" s="19"/>
      <c r="B116" s="182"/>
      <c r="C116" s="183">
        <f>C115+IntegrationStep</f>
        <v>10.499999999999979</v>
      </c>
      <c r="D116" s="202">
        <f>15+[1]!STEPLOAD(5)</f>
        <v>20</v>
      </c>
      <c r="E116" s="183">
        <f t="shared" si="7"/>
        <v>42.803788391998495</v>
      </c>
      <c r="F116" s="183">
        <f t="shared" si="8"/>
        <v>0.5</v>
      </c>
      <c r="G116" s="183">
        <f>5</f>
        <v>5</v>
      </c>
      <c r="H116" s="183">
        <f>ManipulatedVariableHigher*AT116</f>
        <v>120</v>
      </c>
      <c r="I116" s="183">
        <f t="shared" si="9"/>
        <v>0.9</v>
      </c>
      <c r="J116" s="183">
        <f>1</f>
        <v>1</v>
      </c>
      <c r="K116" s="183">
        <f t="shared" si="10"/>
        <v>4.1870000000000003</v>
      </c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68"/>
      <c r="AD116" s="19"/>
      <c r="AE116" s="184"/>
      <c r="AF116" s="183">
        <f t="shared" si="11"/>
        <v>2.8784460951206667</v>
      </c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68"/>
      <c r="AQ116" s="168"/>
      <c r="AR116" s="182"/>
      <c r="AS116" s="183">
        <f>(AU116-E116)/(MeasuredVariableHigher-MeasuredVariableLower)</f>
        <v>-2.0096637219984927E-2</v>
      </c>
      <c r="AT116" s="183">
        <f>[1]!LIM(AT115+Mode*r0*((1+IntegrationStep/2/Ti+Td/IntegrationStep)*AS116-(1-IntegrationStep/2/Ti+2*Td/IntegrationStep)*AS115+Td/IntegrationStep*AS114))</f>
        <v>1</v>
      </c>
      <c r="AU116" s="183">
        <f>SetPoint</f>
        <v>40.794124670000002</v>
      </c>
      <c r="AW116" s="51"/>
      <c r="AX116" s="51"/>
      <c r="AY116" s="51"/>
      <c r="AZ116" s="51"/>
    </row>
    <row r="117" spans="1:52" s="158" customFormat="1" ht="15" customHeight="1" x14ac:dyDescent="0.3">
      <c r="A117" s="19"/>
      <c r="B117" s="182"/>
      <c r="C117" s="183">
        <f>C116+IntegrationStep</f>
        <v>10.599999999999978</v>
      </c>
      <c r="D117" s="202">
        <f>15+[1]!STEPLOAD(5)</f>
        <v>20</v>
      </c>
      <c r="E117" s="183">
        <f t="shared" si="7"/>
        <v>43.091633001510559</v>
      </c>
      <c r="F117" s="183">
        <f t="shared" si="8"/>
        <v>0.5</v>
      </c>
      <c r="G117" s="183">
        <f>5</f>
        <v>5</v>
      </c>
      <c r="H117" s="183">
        <f>ManipulatedVariableHigher*AT117</f>
        <v>0</v>
      </c>
      <c r="I117" s="183">
        <f t="shared" si="9"/>
        <v>0.9</v>
      </c>
      <c r="J117" s="183">
        <f>1</f>
        <v>1</v>
      </c>
      <c r="K117" s="183">
        <f t="shared" si="10"/>
        <v>4.1870000000000003</v>
      </c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68"/>
      <c r="AD117" s="19"/>
      <c r="AE117" s="184"/>
      <c r="AF117" s="183">
        <f t="shared" si="11"/>
        <v>-2.3091633001510559</v>
      </c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68"/>
      <c r="AQ117" s="168"/>
      <c r="AR117" s="182"/>
      <c r="AS117" s="183">
        <f>(AU117-E117)/(MeasuredVariableHigher-MeasuredVariableLower)</f>
        <v>-2.2975083315105563E-2</v>
      </c>
      <c r="AT117" s="183">
        <f>[1]!LIM(AT116+Mode*r0*((1+IntegrationStep/2/Ti+Td/IntegrationStep)*AS117-(1-IntegrationStep/2/Ti+2*Td/IntegrationStep)*AS116+Td/IntegrationStep*AS115))</f>
        <v>0</v>
      </c>
      <c r="AU117" s="183">
        <f>SetPoint</f>
        <v>40.794124670000002</v>
      </c>
      <c r="AW117" s="51"/>
      <c r="AX117" s="51"/>
      <c r="AY117" s="51"/>
      <c r="AZ117" s="51"/>
    </row>
    <row r="118" spans="1:52" s="158" customFormat="1" ht="15" customHeight="1" x14ac:dyDescent="0.3">
      <c r="A118" s="19"/>
      <c r="B118" s="182"/>
      <c r="C118" s="183">
        <f>C117+IntegrationStep</f>
        <v>10.699999999999978</v>
      </c>
      <c r="D118" s="202">
        <f>15+[1]!STEPLOAD(5)</f>
        <v>20</v>
      </c>
      <c r="E118" s="183">
        <f t="shared" si="7"/>
        <v>42.860716671495453</v>
      </c>
      <c r="F118" s="183">
        <f t="shared" si="8"/>
        <v>0.5</v>
      </c>
      <c r="G118" s="183">
        <f>5</f>
        <v>5</v>
      </c>
      <c r="H118" s="183">
        <f>ManipulatedVariableHigher*AT118</f>
        <v>120</v>
      </c>
      <c r="I118" s="183">
        <f t="shared" si="9"/>
        <v>0.9</v>
      </c>
      <c r="J118" s="183">
        <f>1</f>
        <v>1</v>
      </c>
      <c r="K118" s="183">
        <f t="shared" si="10"/>
        <v>4.1870000000000003</v>
      </c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68"/>
      <c r="AD118" s="19"/>
      <c r="AE118" s="184"/>
      <c r="AF118" s="183">
        <f t="shared" si="11"/>
        <v>2.8727532671709706</v>
      </c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68"/>
      <c r="AQ118" s="168"/>
      <c r="AR118" s="182"/>
      <c r="AS118" s="183">
        <f>(AU118-E118)/(MeasuredVariableHigher-MeasuredVariableLower)</f>
        <v>-2.0665920014954507E-2</v>
      </c>
      <c r="AT118" s="183">
        <f>[1]!LIM(AT117+Mode*r0*((1+IntegrationStep/2/Ti+Td/IntegrationStep)*AS118-(1-IntegrationStep/2/Ti+2*Td/IntegrationStep)*AS117+Td/IntegrationStep*AS116))</f>
        <v>1</v>
      </c>
      <c r="AU118" s="183">
        <f>SetPoint</f>
        <v>40.794124670000002</v>
      </c>
      <c r="AW118" s="51"/>
      <c r="AX118" s="51"/>
      <c r="AY118" s="51"/>
      <c r="AZ118" s="51"/>
    </row>
    <row r="119" spans="1:52" s="158" customFormat="1" ht="15" customHeight="1" x14ac:dyDescent="0.3">
      <c r="A119" s="19"/>
      <c r="B119" s="182"/>
      <c r="C119" s="183">
        <f>C118+IntegrationStep</f>
        <v>10.799999999999978</v>
      </c>
      <c r="D119" s="202">
        <f>15+[1]!STEPLOAD(5)</f>
        <v>20</v>
      </c>
      <c r="E119" s="183">
        <f t="shared" si="7"/>
        <v>43.147991998212547</v>
      </c>
      <c r="F119" s="183">
        <f t="shared" si="8"/>
        <v>0.5</v>
      </c>
      <c r="G119" s="183">
        <f>5</f>
        <v>5</v>
      </c>
      <c r="H119" s="183">
        <f>ManipulatedVariableHigher*AT119</f>
        <v>0</v>
      </c>
      <c r="I119" s="183">
        <f t="shared" si="9"/>
        <v>0.9</v>
      </c>
      <c r="J119" s="183">
        <f>1</f>
        <v>1</v>
      </c>
      <c r="K119" s="183">
        <f t="shared" si="10"/>
        <v>4.1870000000000003</v>
      </c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68"/>
      <c r="AD119" s="19"/>
      <c r="AE119" s="184"/>
      <c r="AF119" s="183">
        <f t="shared" si="11"/>
        <v>-2.3147991998212549</v>
      </c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68"/>
      <c r="AQ119" s="168"/>
      <c r="AR119" s="182"/>
      <c r="AS119" s="183">
        <f>(AU119-E119)/(MeasuredVariableHigher-MeasuredVariableLower)</f>
        <v>-2.3538673282125444E-2</v>
      </c>
      <c r="AT119" s="183">
        <f>[1]!LIM(AT118+Mode*r0*((1+IntegrationStep/2/Ti+Td/IntegrationStep)*AS119-(1-IntegrationStep/2/Ti+2*Td/IntegrationStep)*AS118+Td/IntegrationStep*AS117))</f>
        <v>0</v>
      </c>
      <c r="AU119" s="183">
        <f>SetPoint</f>
        <v>40.794124670000002</v>
      </c>
      <c r="AW119" s="51"/>
      <c r="AX119" s="51"/>
      <c r="AY119" s="51"/>
      <c r="AZ119" s="51"/>
    </row>
    <row r="120" spans="1:52" s="158" customFormat="1" ht="15" customHeight="1" x14ac:dyDescent="0.3">
      <c r="A120" s="19"/>
      <c r="B120" s="182"/>
      <c r="C120" s="183">
        <f>C119+IntegrationStep</f>
        <v>10.899999999999977</v>
      </c>
      <c r="D120" s="202">
        <f>15+[1]!STEPLOAD(5)</f>
        <v>20</v>
      </c>
      <c r="E120" s="183">
        <f t="shared" si="7"/>
        <v>42.916512078230419</v>
      </c>
      <c r="F120" s="183">
        <f t="shared" si="8"/>
        <v>0.5</v>
      </c>
      <c r="G120" s="183">
        <f>5</f>
        <v>5</v>
      </c>
      <c r="H120" s="183">
        <f>ManipulatedVariableHigher*AT120</f>
        <v>120</v>
      </c>
      <c r="I120" s="183">
        <f t="shared" si="9"/>
        <v>0.9</v>
      </c>
      <c r="J120" s="183">
        <f>1</f>
        <v>1</v>
      </c>
      <c r="K120" s="183">
        <f t="shared" si="10"/>
        <v>4.1870000000000003</v>
      </c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68"/>
      <c r="AD120" s="19"/>
      <c r="AE120" s="184"/>
      <c r="AF120" s="183">
        <f t="shared" si="11"/>
        <v>2.8671737264974744</v>
      </c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68"/>
      <c r="AQ120" s="168"/>
      <c r="AR120" s="182"/>
      <c r="AS120" s="183">
        <f>(AU120-E120)/(MeasuredVariableHigher-MeasuredVariableLower)</f>
        <v>-2.1223874082304164E-2</v>
      </c>
      <c r="AT120" s="183">
        <f>[1]!LIM(AT119+Mode*r0*((1+IntegrationStep/2/Ti+Td/IntegrationStep)*AS120-(1-IntegrationStep/2/Ti+2*Td/IntegrationStep)*AS119+Td/IntegrationStep*AS118))</f>
        <v>1</v>
      </c>
      <c r="AU120" s="183">
        <f>SetPoint</f>
        <v>40.794124670000002</v>
      </c>
      <c r="AW120" s="51"/>
      <c r="AX120" s="51"/>
      <c r="AY120" s="51"/>
      <c r="AZ120" s="51"/>
    </row>
    <row r="121" spans="1:52" s="158" customFormat="1" ht="15" customHeight="1" x14ac:dyDescent="0.3">
      <c r="A121" s="19"/>
      <c r="B121" s="182"/>
      <c r="C121" s="183">
        <f>C120+IntegrationStep</f>
        <v>10.999999999999977</v>
      </c>
      <c r="D121" s="202">
        <f>15+[1]!STEPLOAD(5)</f>
        <v>20</v>
      </c>
      <c r="E121" s="183">
        <f t="shared" si="7"/>
        <v>43.203229450880166</v>
      </c>
      <c r="F121" s="183">
        <f t="shared" si="8"/>
        <v>0.5</v>
      </c>
      <c r="G121" s="183">
        <f>5</f>
        <v>5</v>
      </c>
      <c r="H121" s="183">
        <f>ManipulatedVariableHigher*AT121</f>
        <v>0</v>
      </c>
      <c r="I121" s="183">
        <f t="shared" si="9"/>
        <v>0.9</v>
      </c>
      <c r="J121" s="183">
        <f>1</f>
        <v>1</v>
      </c>
      <c r="K121" s="183">
        <f t="shared" si="10"/>
        <v>4.1870000000000003</v>
      </c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68"/>
      <c r="AD121" s="19"/>
      <c r="AE121" s="184"/>
      <c r="AF121" s="183">
        <f t="shared" si="11"/>
        <v>-2.3203229450880167</v>
      </c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68"/>
      <c r="AQ121" s="168"/>
      <c r="AR121" s="182"/>
      <c r="AS121" s="183">
        <f>(AU121-E121)/(MeasuredVariableHigher-MeasuredVariableLower)</f>
        <v>-2.4091047808801634E-2</v>
      </c>
      <c r="AT121" s="183">
        <f>[1]!LIM(AT120+Mode*r0*((1+IntegrationStep/2/Ti+Td/IntegrationStep)*AS121-(1-IntegrationStep/2/Ti+2*Td/IntegrationStep)*AS120+Td/IntegrationStep*AS119))</f>
        <v>0</v>
      </c>
      <c r="AU121" s="183">
        <f>SetPoint</f>
        <v>40.794124670000002</v>
      </c>
      <c r="AW121" s="51"/>
      <c r="AX121" s="51"/>
      <c r="AY121" s="51"/>
      <c r="AZ121" s="51"/>
    </row>
    <row r="122" spans="1:52" s="158" customFormat="1" ht="15" customHeight="1" x14ac:dyDescent="0.3">
      <c r="A122" s="19"/>
      <c r="B122" s="182"/>
      <c r="C122" s="183">
        <f>C121+IntegrationStep</f>
        <v>11.099999999999977</v>
      </c>
      <c r="D122" s="202">
        <f>15+[1]!STEPLOAD(5)</f>
        <v>20</v>
      </c>
      <c r="E122" s="183">
        <f t="shared" si="7"/>
        <v>42.971197156371367</v>
      </c>
      <c r="F122" s="183">
        <f t="shared" si="8"/>
        <v>0.5</v>
      </c>
      <c r="G122" s="183">
        <f>5</f>
        <v>5</v>
      </c>
      <c r="H122" s="183">
        <f>ManipulatedVariableHigher*AT122</f>
        <v>120</v>
      </c>
      <c r="I122" s="183">
        <f t="shared" si="9"/>
        <v>0.9</v>
      </c>
      <c r="J122" s="183">
        <f>1</f>
        <v>1</v>
      </c>
      <c r="K122" s="183">
        <f t="shared" si="10"/>
        <v>4.1870000000000003</v>
      </c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68"/>
      <c r="AD122" s="19"/>
      <c r="AE122" s="184"/>
      <c r="AF122" s="183">
        <f t="shared" si="11"/>
        <v>2.8617052186833791</v>
      </c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68"/>
      <c r="AQ122" s="168"/>
      <c r="AR122" s="182"/>
      <c r="AS122" s="183">
        <f>(AU122-E122)/(MeasuredVariableHigher-MeasuredVariableLower)</f>
        <v>-2.1770724863713654E-2</v>
      </c>
      <c r="AT122" s="183">
        <f>[1]!LIM(AT121+Mode*r0*((1+IntegrationStep/2/Ti+Td/IntegrationStep)*AS122-(1-IntegrationStep/2/Ti+2*Td/IntegrationStep)*AS121+Td/IntegrationStep*AS120))</f>
        <v>1</v>
      </c>
      <c r="AU122" s="183">
        <f>SetPoint</f>
        <v>40.794124670000002</v>
      </c>
      <c r="AW122" s="51"/>
      <c r="AX122" s="51"/>
      <c r="AY122" s="51"/>
      <c r="AZ122" s="51"/>
    </row>
    <row r="123" spans="1:52" s="158" customFormat="1" ht="15" customHeight="1" x14ac:dyDescent="0.3">
      <c r="A123" s="19"/>
      <c r="B123" s="182"/>
      <c r="C123" s="183">
        <f>C122+IntegrationStep</f>
        <v>11.199999999999976</v>
      </c>
      <c r="D123" s="202">
        <f>15+[1]!STEPLOAD(5)</f>
        <v>20</v>
      </c>
      <c r="E123" s="183">
        <f t="shared" si="7"/>
        <v>43.257367678239703</v>
      </c>
      <c r="F123" s="183">
        <f t="shared" si="8"/>
        <v>0.5</v>
      </c>
      <c r="G123" s="183">
        <f>5</f>
        <v>5</v>
      </c>
      <c r="H123" s="183">
        <f>ManipulatedVariableHigher*AT123</f>
        <v>0</v>
      </c>
      <c r="I123" s="183">
        <f t="shared" si="9"/>
        <v>0.9</v>
      </c>
      <c r="J123" s="183">
        <f>1</f>
        <v>1</v>
      </c>
      <c r="K123" s="183">
        <f t="shared" si="10"/>
        <v>4.1870000000000003</v>
      </c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68"/>
      <c r="AD123" s="19"/>
      <c r="AE123" s="184"/>
      <c r="AF123" s="183">
        <f t="shared" si="11"/>
        <v>-2.3257367678239702</v>
      </c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68"/>
      <c r="AQ123" s="168"/>
      <c r="AR123" s="182"/>
      <c r="AS123" s="183">
        <f>(AU123-E123)/(MeasuredVariableHigher-MeasuredVariableLower)</f>
        <v>-2.4632430082397006E-2</v>
      </c>
      <c r="AT123" s="183">
        <f>[1]!LIM(AT122+Mode*r0*((1+IntegrationStep/2/Ti+Td/IntegrationStep)*AS123-(1-IntegrationStep/2/Ti+2*Td/IntegrationStep)*AS122+Td/IntegrationStep*AS121))</f>
        <v>0</v>
      </c>
      <c r="AU123" s="183">
        <f>SetPoint</f>
        <v>40.794124670000002</v>
      </c>
      <c r="AW123" s="51"/>
      <c r="AX123" s="51"/>
      <c r="AY123" s="51"/>
      <c r="AZ123" s="51"/>
    </row>
    <row r="124" spans="1:52" s="158" customFormat="1" ht="15" customHeight="1" x14ac:dyDescent="0.3">
      <c r="A124" s="19"/>
      <c r="B124" s="182"/>
      <c r="C124" s="183">
        <f>C123+IntegrationStep</f>
        <v>11.299999999999976</v>
      </c>
      <c r="D124" s="202">
        <f>15+[1]!STEPLOAD(5)</f>
        <v>20</v>
      </c>
      <c r="E124" s="183">
        <f t="shared" si="7"/>
        <v>43.024794001457309</v>
      </c>
      <c r="F124" s="183">
        <f t="shared" si="8"/>
        <v>0.5</v>
      </c>
      <c r="G124" s="183">
        <f>5</f>
        <v>5</v>
      </c>
      <c r="H124" s="183">
        <f>ManipulatedVariableHigher*AT124</f>
        <v>120</v>
      </c>
      <c r="I124" s="183">
        <f t="shared" si="9"/>
        <v>0.9</v>
      </c>
      <c r="J124" s="183">
        <f>1</f>
        <v>1</v>
      </c>
      <c r="K124" s="183">
        <f t="shared" si="10"/>
        <v>4.1870000000000003</v>
      </c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68"/>
      <c r="AD124" s="19"/>
      <c r="AE124" s="184"/>
      <c r="AF124" s="183">
        <f t="shared" si="11"/>
        <v>2.856345534174785</v>
      </c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68"/>
      <c r="AQ124" s="168"/>
      <c r="AR124" s="182"/>
      <c r="AS124" s="183">
        <f>(AU124-E124)/(MeasuredVariableHigher-MeasuredVariableLower)</f>
        <v>-2.2306693314573068E-2</v>
      </c>
      <c r="AT124" s="183">
        <f>[1]!LIM(AT123+Mode*r0*((1+IntegrationStep/2/Ti+Td/IntegrationStep)*AS124-(1-IntegrationStep/2/Ti+2*Td/IntegrationStep)*AS123+Td/IntegrationStep*AS122))</f>
        <v>1</v>
      </c>
      <c r="AU124" s="183">
        <f>SetPoint</f>
        <v>40.794124670000002</v>
      </c>
      <c r="AW124" s="51"/>
      <c r="AX124" s="51"/>
      <c r="AY124" s="51"/>
      <c r="AZ124" s="51"/>
    </row>
    <row r="125" spans="1:52" s="158" customFormat="1" ht="15" customHeight="1" x14ac:dyDescent="0.3">
      <c r="A125" s="19"/>
      <c r="B125" s="182"/>
      <c r="C125" s="183">
        <f>C124+IntegrationStep</f>
        <v>11.399999999999975</v>
      </c>
      <c r="D125" s="202">
        <f>15+[1]!STEPLOAD(5)</f>
        <v>20</v>
      </c>
      <c r="E125" s="183">
        <f t="shared" si="7"/>
        <v>43.31042855487479</v>
      </c>
      <c r="F125" s="183">
        <f t="shared" si="8"/>
        <v>0.5</v>
      </c>
      <c r="G125" s="183">
        <f>5</f>
        <v>5</v>
      </c>
      <c r="H125" s="183">
        <f>ManipulatedVariableHigher*AT125</f>
        <v>0</v>
      </c>
      <c r="I125" s="183">
        <f t="shared" si="9"/>
        <v>0.9</v>
      </c>
      <c r="J125" s="183">
        <f>1</f>
        <v>1</v>
      </c>
      <c r="K125" s="183">
        <f t="shared" si="10"/>
        <v>4.1870000000000003</v>
      </c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68"/>
      <c r="AD125" s="19"/>
      <c r="AE125" s="184"/>
      <c r="AF125" s="183">
        <f t="shared" si="11"/>
        <v>-2.3310428554874791</v>
      </c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68"/>
      <c r="AQ125" s="168"/>
      <c r="AR125" s="182"/>
      <c r="AS125" s="183">
        <f>(AU125-E125)/(MeasuredVariableHigher-MeasuredVariableLower)</f>
        <v>-2.5163038848747873E-2</v>
      </c>
      <c r="AT125" s="183">
        <f>[1]!LIM(AT124+Mode*r0*((1+IntegrationStep/2/Ti+Td/IntegrationStep)*AS125-(1-IntegrationStep/2/Ti+2*Td/IntegrationStep)*AS124+Td/IntegrationStep*AS123))</f>
        <v>0</v>
      </c>
      <c r="AU125" s="183">
        <f>SetPoint</f>
        <v>40.794124670000002</v>
      </c>
      <c r="AW125" s="51"/>
      <c r="AX125" s="51"/>
      <c r="AY125" s="51"/>
      <c r="AZ125" s="51"/>
    </row>
    <row r="126" spans="1:52" s="158" customFormat="1" ht="15" customHeight="1" x14ac:dyDescent="0.3">
      <c r="A126" s="19"/>
      <c r="B126" s="182"/>
      <c r="C126" s="183">
        <f>C125+IntegrationStep</f>
        <v>11.499999999999975</v>
      </c>
      <c r="D126" s="202">
        <f>15+[1]!STEPLOAD(5)</f>
        <v>20</v>
      </c>
      <c r="E126" s="183">
        <f t="shared" si="7"/>
        <v>43.077324269326041</v>
      </c>
      <c r="F126" s="183">
        <f t="shared" si="8"/>
        <v>0.5</v>
      </c>
      <c r="G126" s="183">
        <f>5</f>
        <v>5</v>
      </c>
      <c r="H126" s="183">
        <f>ManipulatedVariableHigher*AT126</f>
        <v>120</v>
      </c>
      <c r="I126" s="183">
        <f t="shared" si="9"/>
        <v>0.9</v>
      </c>
      <c r="J126" s="183">
        <f>1</f>
        <v>1</v>
      </c>
      <c r="K126" s="183">
        <f t="shared" si="10"/>
        <v>4.1870000000000003</v>
      </c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68"/>
      <c r="AD126" s="19"/>
      <c r="AE126" s="184"/>
      <c r="AF126" s="183">
        <f t="shared" si="11"/>
        <v>2.8510925073879121</v>
      </c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68"/>
      <c r="AQ126" s="168"/>
      <c r="AR126" s="182"/>
      <c r="AS126" s="183">
        <f>(AU126-E126)/(MeasuredVariableHigher-MeasuredVariableLower)</f>
        <v>-2.2831995993260391E-2</v>
      </c>
      <c r="AT126" s="183">
        <f>[1]!LIM(AT125+Mode*r0*((1+IntegrationStep/2/Ti+Td/IntegrationStep)*AS126-(1-IntegrationStep/2/Ti+2*Td/IntegrationStep)*AS125+Td/IntegrationStep*AS124))</f>
        <v>1</v>
      </c>
      <c r="AU126" s="183">
        <f>SetPoint</f>
        <v>40.794124670000002</v>
      </c>
      <c r="AW126" s="51"/>
      <c r="AX126" s="51"/>
      <c r="AY126" s="51"/>
      <c r="AZ126" s="51"/>
    </row>
    <row r="127" spans="1:52" s="158" customFormat="1" ht="15" customHeight="1" x14ac:dyDescent="0.3">
      <c r="A127" s="19"/>
      <c r="B127" s="182"/>
      <c r="C127" s="183">
        <f>C126+IntegrationStep</f>
        <v>11.599999999999975</v>
      </c>
      <c r="D127" s="202">
        <f>15+[1]!STEPLOAD(5)</f>
        <v>20</v>
      </c>
      <c r="E127" s="183">
        <f t="shared" si="7"/>
        <v>43.362433520064833</v>
      </c>
      <c r="F127" s="183">
        <f t="shared" si="8"/>
        <v>0.5</v>
      </c>
      <c r="G127" s="183">
        <f>5</f>
        <v>5</v>
      </c>
      <c r="H127" s="183">
        <f>ManipulatedVariableHigher*AT127</f>
        <v>0</v>
      </c>
      <c r="I127" s="183">
        <f t="shared" si="9"/>
        <v>0.9</v>
      </c>
      <c r="J127" s="183">
        <f>1</f>
        <v>1</v>
      </c>
      <c r="K127" s="183">
        <f t="shared" si="10"/>
        <v>4.1870000000000003</v>
      </c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68"/>
      <c r="AD127" s="19"/>
      <c r="AE127" s="184"/>
      <c r="AF127" s="183">
        <f t="shared" si="11"/>
        <v>-2.3362433520064836</v>
      </c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68"/>
      <c r="AQ127" s="168"/>
      <c r="AR127" s="182"/>
      <c r="AS127" s="183">
        <f>(AU127-E127)/(MeasuredVariableHigher-MeasuredVariableLower)</f>
        <v>-2.5683088500648311E-2</v>
      </c>
      <c r="AT127" s="183">
        <f>[1]!LIM(AT126+Mode*r0*((1+IntegrationStep/2/Ti+Td/IntegrationStep)*AS127-(1-IntegrationStep/2/Ti+2*Td/IntegrationStep)*AS126+Td/IntegrationStep*AS125))</f>
        <v>0</v>
      </c>
      <c r="AU127" s="183">
        <f>SetPoint</f>
        <v>40.794124670000002</v>
      </c>
      <c r="AW127" s="51"/>
      <c r="AX127" s="51"/>
      <c r="AY127" s="51"/>
      <c r="AZ127" s="51"/>
    </row>
    <row r="128" spans="1:52" s="158" customFormat="1" ht="15" customHeight="1" x14ac:dyDescent="0.3">
      <c r="A128" s="19"/>
      <c r="B128" s="182"/>
      <c r="C128" s="183">
        <f>C127+IntegrationStep</f>
        <v>11.699999999999974</v>
      </c>
      <c r="D128" s="202">
        <f>15+[1]!STEPLOAD(5)</f>
        <v>20</v>
      </c>
      <c r="E128" s="183">
        <f t="shared" si="7"/>
        <v>43.128809184864188</v>
      </c>
      <c r="F128" s="183">
        <f t="shared" si="8"/>
        <v>0.5</v>
      </c>
      <c r="G128" s="183">
        <f>5</f>
        <v>5</v>
      </c>
      <c r="H128" s="183">
        <f>ManipulatedVariableHigher*AT128</f>
        <v>120</v>
      </c>
      <c r="I128" s="183">
        <f t="shared" si="9"/>
        <v>0.9</v>
      </c>
      <c r="J128" s="183">
        <f>1</f>
        <v>1</v>
      </c>
      <c r="K128" s="183">
        <f t="shared" si="10"/>
        <v>4.1870000000000003</v>
      </c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68"/>
      <c r="AD128" s="19"/>
      <c r="AE128" s="184"/>
      <c r="AF128" s="183">
        <f t="shared" si="11"/>
        <v>2.8459440158340974</v>
      </c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68"/>
      <c r="AQ128" s="168"/>
      <c r="AR128" s="182"/>
      <c r="AS128" s="183">
        <f>(AU128-E128)/(MeasuredVariableHigher-MeasuredVariableLower)</f>
        <v>-2.3346845148641861E-2</v>
      </c>
      <c r="AT128" s="183">
        <f>[1]!LIM(AT127+Mode*r0*((1+IntegrationStep/2/Ti+Td/IntegrationStep)*AS128-(1-IntegrationStep/2/Ti+2*Td/IntegrationStep)*AS127+Td/IntegrationStep*AS126))</f>
        <v>1</v>
      </c>
      <c r="AU128" s="183">
        <f>SetPoint</f>
        <v>40.794124670000002</v>
      </c>
      <c r="AW128" s="51"/>
      <c r="AX128" s="51"/>
      <c r="AY128" s="51"/>
      <c r="AZ128" s="51"/>
    </row>
    <row r="129" spans="1:52" s="158" customFormat="1" ht="15" customHeight="1" x14ac:dyDescent="0.3">
      <c r="A129" s="19"/>
      <c r="B129" s="182"/>
      <c r="C129" s="183">
        <f>C128+IntegrationStep</f>
        <v>11.799999999999974</v>
      </c>
      <c r="D129" s="202">
        <f>15+[1]!STEPLOAD(5)</f>
        <v>20</v>
      </c>
      <c r="E129" s="183">
        <f t="shared" si="7"/>
        <v>43.4134035864476</v>
      </c>
      <c r="F129" s="183">
        <f t="shared" si="8"/>
        <v>0.5</v>
      </c>
      <c r="G129" s="183">
        <f>5</f>
        <v>5</v>
      </c>
      <c r="H129" s="183">
        <f>ManipulatedVariableHigher*AT129</f>
        <v>0</v>
      </c>
      <c r="I129" s="183">
        <f t="shared" si="9"/>
        <v>0.9</v>
      </c>
      <c r="J129" s="183">
        <f>1</f>
        <v>1</v>
      </c>
      <c r="K129" s="183">
        <f t="shared" si="10"/>
        <v>4.1870000000000003</v>
      </c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68"/>
      <c r="AD129" s="19"/>
      <c r="AE129" s="184"/>
      <c r="AF129" s="183">
        <f t="shared" si="11"/>
        <v>-2.3413403586447603</v>
      </c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68"/>
      <c r="AQ129" s="168"/>
      <c r="AR129" s="182"/>
      <c r="AS129" s="183">
        <f>(AU129-E129)/(MeasuredVariableHigher-MeasuredVariableLower)</f>
        <v>-2.6192789164475982E-2</v>
      </c>
      <c r="AT129" s="183">
        <f>[1]!LIM(AT128+Mode*r0*((1+IntegrationStep/2/Ti+Td/IntegrationStep)*AS129-(1-IntegrationStep/2/Ti+2*Td/IntegrationStep)*AS128+Td/IntegrationStep*AS127))</f>
        <v>0</v>
      </c>
      <c r="AU129" s="183">
        <f>SetPoint</f>
        <v>40.794124670000002</v>
      </c>
      <c r="AW129" s="51"/>
      <c r="AX129" s="51"/>
      <c r="AY129" s="51"/>
      <c r="AZ129" s="51"/>
    </row>
    <row r="130" spans="1:52" s="158" customFormat="1" ht="15" customHeight="1" x14ac:dyDescent="0.3">
      <c r="A130" s="19"/>
      <c r="B130" s="182"/>
      <c r="C130" s="183">
        <f>C129+IntegrationStep</f>
        <v>11.899999999999974</v>
      </c>
      <c r="D130" s="202">
        <f>15+[1]!STEPLOAD(5)</f>
        <v>20</v>
      </c>
      <c r="E130" s="183">
        <f t="shared" si="7"/>
        <v>43.179269550583122</v>
      </c>
      <c r="F130" s="183">
        <f t="shared" si="8"/>
        <v>0.5</v>
      </c>
      <c r="G130" s="183">
        <f>5</f>
        <v>5</v>
      </c>
      <c r="H130" s="183">
        <f>ManipulatedVariableHigher*AT130</f>
        <v>120</v>
      </c>
      <c r="I130" s="183">
        <f t="shared" si="9"/>
        <v>0.9</v>
      </c>
      <c r="J130" s="183">
        <f>1</f>
        <v>1</v>
      </c>
      <c r="K130" s="183">
        <f t="shared" si="10"/>
        <v>4.1870000000000003</v>
      </c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68"/>
      <c r="AD130" s="19"/>
      <c r="AE130" s="184"/>
      <c r="AF130" s="183">
        <f t="shared" si="11"/>
        <v>2.8408979792622038</v>
      </c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68"/>
      <c r="AQ130" s="168"/>
      <c r="AR130" s="182"/>
      <c r="AS130" s="183">
        <f>(AU130-E130)/(MeasuredVariableHigher-MeasuredVariableLower)</f>
        <v>-2.3851448805831198E-2</v>
      </c>
      <c r="AT130" s="183">
        <f>[1]!LIM(AT129+Mode*r0*((1+IntegrationStep/2/Ti+Td/IntegrationStep)*AS130-(1-IntegrationStep/2/Ti+2*Td/IntegrationStep)*AS129+Td/IntegrationStep*AS128))</f>
        <v>1</v>
      </c>
      <c r="AU130" s="183">
        <f>SetPoint</f>
        <v>40.794124670000002</v>
      </c>
      <c r="AW130" s="51"/>
      <c r="AX130" s="51"/>
      <c r="AY130" s="51"/>
      <c r="AZ130" s="51"/>
    </row>
    <row r="131" spans="1:52" s="158" customFormat="1" ht="15" customHeight="1" x14ac:dyDescent="0.3">
      <c r="A131" s="19"/>
      <c r="B131" s="182"/>
      <c r="C131" s="183">
        <f>C130+IntegrationStep</f>
        <v>11.999999999999973</v>
      </c>
      <c r="D131" s="202">
        <f>15+[1]!STEPLOAD(5)</f>
        <v>20</v>
      </c>
      <c r="E131" s="183">
        <f t="shared" si="7"/>
        <v>43.463359348509343</v>
      </c>
      <c r="F131" s="183">
        <f t="shared" si="8"/>
        <v>0.5</v>
      </c>
      <c r="G131" s="183">
        <f>5</f>
        <v>5</v>
      </c>
      <c r="H131" s="183">
        <f>ManipulatedVariableHigher*AT131</f>
        <v>0</v>
      </c>
      <c r="I131" s="183">
        <f t="shared" si="9"/>
        <v>0.9</v>
      </c>
      <c r="J131" s="183">
        <f>1</f>
        <v>1</v>
      </c>
      <c r="K131" s="183">
        <f t="shared" si="10"/>
        <v>4.1870000000000003</v>
      </c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68"/>
      <c r="AD131" s="19"/>
      <c r="AE131" s="184"/>
      <c r="AF131" s="183">
        <f t="shared" si="11"/>
        <v>-2.3463359348509343</v>
      </c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68"/>
      <c r="AQ131" s="168"/>
      <c r="AR131" s="182"/>
      <c r="AS131" s="183">
        <f>(AU131-E131)/(MeasuredVariableHigher-MeasuredVariableLower)</f>
        <v>-2.6692346785093406E-2</v>
      </c>
      <c r="AT131" s="183">
        <f>[1]!LIM(AT130+Mode*r0*((1+IntegrationStep/2/Ti+Td/IntegrationStep)*AS131-(1-IntegrationStep/2/Ti+2*Td/IntegrationStep)*AS130+Td/IntegrationStep*AS129))</f>
        <v>0</v>
      </c>
      <c r="AU131" s="183">
        <f>SetPoint</f>
        <v>40.794124670000002</v>
      </c>
      <c r="AW131" s="51"/>
      <c r="AX131" s="51"/>
      <c r="AY131" s="51"/>
      <c r="AZ131" s="51"/>
    </row>
    <row r="132" spans="1:52" s="158" customFormat="1" ht="15" customHeight="1" x14ac:dyDescent="0.3">
      <c r="A132" s="19"/>
      <c r="B132" s="182"/>
      <c r="C132" s="183">
        <f>C131+IntegrationStep</f>
        <v>12.099999999999973</v>
      </c>
      <c r="D132" s="202">
        <f>15+[1]!STEPLOAD(5)</f>
        <v>20</v>
      </c>
      <c r="E132" s="183">
        <f t="shared" si="7"/>
        <v>43.22872575502425</v>
      </c>
      <c r="F132" s="183">
        <f t="shared" si="8"/>
        <v>0.5</v>
      </c>
      <c r="G132" s="183">
        <f>5</f>
        <v>5</v>
      </c>
      <c r="H132" s="183">
        <f>ManipulatedVariableHigher*AT132</f>
        <v>120</v>
      </c>
      <c r="I132" s="183">
        <f t="shared" si="9"/>
        <v>0.9</v>
      </c>
      <c r="J132" s="183">
        <f>1</f>
        <v>1</v>
      </c>
      <c r="K132" s="183">
        <f t="shared" si="10"/>
        <v>4.1870000000000003</v>
      </c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68"/>
      <c r="AD132" s="19"/>
      <c r="AE132" s="184"/>
      <c r="AF132" s="183">
        <f t="shared" si="11"/>
        <v>2.835952358818091</v>
      </c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68"/>
      <c r="AQ132" s="168"/>
      <c r="AR132" s="182"/>
      <c r="AS132" s="183">
        <f>(AU132-E132)/(MeasuredVariableHigher-MeasuredVariableLower)</f>
        <v>-2.4346010850242478E-2</v>
      </c>
      <c r="AT132" s="183">
        <f>[1]!LIM(AT131+Mode*r0*((1+IntegrationStep/2/Ti+Td/IntegrationStep)*AS132-(1-IntegrationStep/2/Ti+2*Td/IntegrationStep)*AS131+Td/IntegrationStep*AS130))</f>
        <v>1</v>
      </c>
      <c r="AU132" s="183">
        <f>SetPoint</f>
        <v>40.794124670000002</v>
      </c>
      <c r="AW132" s="51"/>
      <c r="AX132" s="51"/>
      <c r="AY132" s="51"/>
      <c r="AZ132" s="51"/>
    </row>
    <row r="133" spans="1:52" s="158" customFormat="1" ht="15" customHeight="1" x14ac:dyDescent="0.3">
      <c r="A133" s="19"/>
      <c r="B133" s="182"/>
      <c r="C133" s="183">
        <f>C132+IntegrationStep</f>
        <v>12.199999999999973</v>
      </c>
      <c r="D133" s="202">
        <f>15+[1]!STEPLOAD(5)</f>
        <v>20</v>
      </c>
      <c r="E133" s="183">
        <f t="shared" si="7"/>
        <v>43.512320990906055</v>
      </c>
      <c r="F133" s="183">
        <f t="shared" si="8"/>
        <v>0.5</v>
      </c>
      <c r="G133" s="183">
        <f>5</f>
        <v>5</v>
      </c>
      <c r="H133" s="183">
        <f>ManipulatedVariableHigher*AT133</f>
        <v>0</v>
      </c>
      <c r="I133" s="183">
        <f t="shared" si="9"/>
        <v>0.9</v>
      </c>
      <c r="J133" s="183">
        <f>1</f>
        <v>1</v>
      </c>
      <c r="K133" s="183">
        <f t="shared" si="10"/>
        <v>4.1870000000000003</v>
      </c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68"/>
      <c r="AD133" s="19"/>
      <c r="AE133" s="184"/>
      <c r="AF133" s="183">
        <f t="shared" si="11"/>
        <v>-2.3512320990906055</v>
      </c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68"/>
      <c r="AQ133" s="168"/>
      <c r="AR133" s="182"/>
      <c r="AS133" s="183">
        <f>(AU133-E133)/(MeasuredVariableHigher-MeasuredVariableLower)</f>
        <v>-2.7181963209060526E-2</v>
      </c>
      <c r="AT133" s="183">
        <f>[1]!LIM(AT132+Mode*r0*((1+IntegrationStep/2/Ti+Td/IntegrationStep)*AS133-(1-IntegrationStep/2/Ti+2*Td/IntegrationStep)*AS132+Td/IntegrationStep*AS131))</f>
        <v>0</v>
      </c>
      <c r="AU133" s="183">
        <f>SetPoint</f>
        <v>40.794124670000002</v>
      </c>
      <c r="AW133" s="51"/>
      <c r="AX133" s="51"/>
      <c r="AY133" s="51"/>
      <c r="AZ133" s="51"/>
    </row>
    <row r="134" spans="1:52" s="158" customFormat="1" ht="15" customHeight="1" x14ac:dyDescent="0.3">
      <c r="A134" s="19"/>
      <c r="B134" s="182"/>
      <c r="C134" s="183">
        <f>C133+IntegrationStep</f>
        <v>12.299999999999972</v>
      </c>
      <c r="D134" s="202">
        <f>15+[1]!STEPLOAD(5)</f>
        <v>20</v>
      </c>
      <c r="E134" s="183">
        <f t="shared" si="7"/>
        <v>43.277197780996993</v>
      </c>
      <c r="F134" s="183">
        <f t="shared" si="8"/>
        <v>0.5</v>
      </c>
      <c r="G134" s="183">
        <f>5</f>
        <v>5</v>
      </c>
      <c r="H134" s="183">
        <f>ManipulatedVariableHigher*AT134</f>
        <v>120</v>
      </c>
      <c r="I134" s="183">
        <f t="shared" si="9"/>
        <v>0.9</v>
      </c>
      <c r="J134" s="183">
        <f>1</f>
        <v>1</v>
      </c>
      <c r="K134" s="183">
        <f t="shared" si="10"/>
        <v>4.1870000000000003</v>
      </c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68"/>
      <c r="AD134" s="19"/>
      <c r="AE134" s="184"/>
      <c r="AF134" s="183">
        <f t="shared" si="11"/>
        <v>2.8311051562208167</v>
      </c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68"/>
      <c r="AQ134" s="168"/>
      <c r="AR134" s="182"/>
      <c r="AS134" s="183">
        <f>(AU134-E134)/(MeasuredVariableHigher-MeasuredVariableLower)</f>
        <v>-2.4830731109969903E-2</v>
      </c>
      <c r="AT134" s="183">
        <f>[1]!LIM(AT133+Mode*r0*((1+IntegrationStep/2/Ti+Td/IntegrationStep)*AS134-(1-IntegrationStep/2/Ti+2*Td/IntegrationStep)*AS133+Td/IntegrationStep*AS132))</f>
        <v>1</v>
      </c>
      <c r="AU134" s="183">
        <f>SetPoint</f>
        <v>40.794124670000002</v>
      </c>
      <c r="AW134" s="51"/>
      <c r="AX134" s="51"/>
      <c r="AY134" s="51"/>
      <c r="AZ134" s="51"/>
    </row>
    <row r="135" spans="1:52" s="158" customFormat="1" ht="15" customHeight="1" x14ac:dyDescent="0.3">
      <c r="A135" s="19"/>
      <c r="B135" s="182"/>
      <c r="C135" s="183">
        <f>C134+IntegrationStep</f>
        <v>12.399999999999972</v>
      </c>
      <c r="D135" s="202">
        <f>15+[1]!STEPLOAD(5)</f>
        <v>20</v>
      </c>
      <c r="E135" s="183">
        <f t="shared" si="7"/>
        <v>43.56030829661907</v>
      </c>
      <c r="F135" s="183">
        <f t="shared" si="8"/>
        <v>0.5</v>
      </c>
      <c r="G135" s="183">
        <f>5</f>
        <v>5</v>
      </c>
      <c r="H135" s="183">
        <f>ManipulatedVariableHigher*AT135</f>
        <v>0</v>
      </c>
      <c r="I135" s="183">
        <f t="shared" si="9"/>
        <v>0.9</v>
      </c>
      <c r="J135" s="183">
        <f>1</f>
        <v>1</v>
      </c>
      <c r="K135" s="183">
        <f t="shared" si="10"/>
        <v>4.1870000000000003</v>
      </c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68"/>
      <c r="AD135" s="19"/>
      <c r="AE135" s="184"/>
      <c r="AF135" s="183">
        <f t="shared" si="11"/>
        <v>-2.3560308296619072</v>
      </c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68"/>
      <c r="AQ135" s="168"/>
      <c r="AR135" s="182"/>
      <c r="AS135" s="183">
        <f>(AU135-E135)/(MeasuredVariableHigher-MeasuredVariableLower)</f>
        <v>-2.7661836266190676E-2</v>
      </c>
      <c r="AT135" s="183">
        <f>[1]!LIM(AT134+Mode*r0*((1+IntegrationStep/2/Ti+Td/IntegrationStep)*AS135-(1-IntegrationStep/2/Ti+2*Td/IntegrationStep)*AS134+Td/IntegrationStep*AS133))</f>
        <v>0</v>
      </c>
      <c r="AU135" s="183">
        <f>SetPoint</f>
        <v>40.794124670000002</v>
      </c>
      <c r="AW135" s="51"/>
      <c r="AX135" s="51"/>
      <c r="AY135" s="51"/>
      <c r="AZ135" s="51"/>
    </row>
    <row r="136" spans="1:52" s="158" customFormat="1" ht="15" customHeight="1" x14ac:dyDescent="0.3">
      <c r="A136" s="19"/>
      <c r="B136" s="182"/>
      <c r="C136" s="183">
        <f>C135+IntegrationStep</f>
        <v>12.499999999999972</v>
      </c>
      <c r="D136" s="202">
        <f>15+[1]!STEPLOAD(5)</f>
        <v>20</v>
      </c>
      <c r="E136" s="183">
        <f t="shared" si="7"/>
        <v>43.324705213652877</v>
      </c>
      <c r="F136" s="183">
        <f t="shared" si="8"/>
        <v>0.5</v>
      </c>
      <c r="G136" s="183">
        <f>5</f>
        <v>5</v>
      </c>
      <c r="H136" s="183">
        <f>ManipulatedVariableHigher*AT136</f>
        <v>120</v>
      </c>
      <c r="I136" s="183">
        <f t="shared" si="9"/>
        <v>0.9</v>
      </c>
      <c r="J136" s="183">
        <f>1</f>
        <v>1</v>
      </c>
      <c r="K136" s="183">
        <f t="shared" si="10"/>
        <v>4.1870000000000003</v>
      </c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68"/>
      <c r="AD136" s="19"/>
      <c r="AE136" s="184"/>
      <c r="AF136" s="183">
        <f t="shared" si="11"/>
        <v>2.8263544129552285</v>
      </c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68"/>
      <c r="AQ136" s="168"/>
      <c r="AR136" s="182"/>
      <c r="AS136" s="183">
        <f>(AU136-E136)/(MeasuredVariableHigher-MeasuredVariableLower)</f>
        <v>-2.5305805436528744E-2</v>
      </c>
      <c r="AT136" s="183">
        <f>[1]!LIM(AT135+Mode*r0*((1+IntegrationStep/2/Ti+Td/IntegrationStep)*AS136-(1-IntegrationStep/2/Ti+2*Td/IntegrationStep)*AS135+Td/IntegrationStep*AS134))</f>
        <v>1</v>
      </c>
      <c r="AU136" s="183">
        <f>SetPoint</f>
        <v>40.794124670000002</v>
      </c>
      <c r="AW136" s="51"/>
      <c r="AX136" s="51"/>
      <c r="AY136" s="51"/>
      <c r="AZ136" s="51"/>
    </row>
    <row r="137" spans="1:52" s="158" customFormat="1" ht="15" customHeight="1" x14ac:dyDescent="0.3">
      <c r="A137" s="19"/>
      <c r="B137" s="182"/>
      <c r="C137" s="183">
        <f>C136+IntegrationStep</f>
        <v>12.599999999999971</v>
      </c>
      <c r="D137" s="202">
        <f>15+[1]!STEPLOAD(5)</f>
        <v>20</v>
      </c>
      <c r="E137" s="183">
        <f t="shared" si="7"/>
        <v>43.607340654948402</v>
      </c>
      <c r="F137" s="183">
        <f t="shared" si="8"/>
        <v>0.5</v>
      </c>
      <c r="G137" s="183">
        <f>5</f>
        <v>5</v>
      </c>
      <c r="H137" s="183">
        <f>ManipulatedVariableHigher*AT137</f>
        <v>0</v>
      </c>
      <c r="I137" s="183">
        <f t="shared" si="9"/>
        <v>0.9</v>
      </c>
      <c r="J137" s="183">
        <f>1</f>
        <v>1</v>
      </c>
      <c r="K137" s="183">
        <f t="shared" si="10"/>
        <v>4.1870000000000003</v>
      </c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68"/>
      <c r="AD137" s="19"/>
      <c r="AE137" s="184"/>
      <c r="AF137" s="183">
        <f t="shared" si="11"/>
        <v>-2.3607340654948401</v>
      </c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68"/>
      <c r="AQ137" s="168"/>
      <c r="AR137" s="182"/>
      <c r="AS137" s="183">
        <f>(AU137-E137)/(MeasuredVariableHigher-MeasuredVariableLower)</f>
        <v>-2.8132159849483997E-2</v>
      </c>
      <c r="AT137" s="183">
        <f>[1]!LIM(AT136+Mode*r0*((1+IntegrationStep/2/Ti+Td/IntegrationStep)*AS137-(1-IntegrationStep/2/Ti+2*Td/IntegrationStep)*AS136+Td/IntegrationStep*AS135))</f>
        <v>0</v>
      </c>
      <c r="AU137" s="183">
        <f>SetPoint</f>
        <v>40.794124670000002</v>
      </c>
      <c r="AW137" s="51"/>
      <c r="AX137" s="51"/>
      <c r="AY137" s="51"/>
      <c r="AZ137" s="51"/>
    </row>
    <row r="138" spans="1:52" s="158" customFormat="1" ht="15" customHeight="1" x14ac:dyDescent="0.3">
      <c r="A138" s="19"/>
      <c r="B138" s="182"/>
      <c r="C138" s="183">
        <f>C137+IntegrationStep</f>
        <v>12.699999999999971</v>
      </c>
      <c r="D138" s="202">
        <f>15+[1]!STEPLOAD(5)</f>
        <v>20</v>
      </c>
      <c r="E138" s="183">
        <f t="shared" si="7"/>
        <v>43.371267248398922</v>
      </c>
      <c r="F138" s="183">
        <f t="shared" si="8"/>
        <v>0.5</v>
      </c>
      <c r="G138" s="183">
        <f>5</f>
        <v>5</v>
      </c>
      <c r="H138" s="183">
        <f>ManipulatedVariableHigher*AT138</f>
        <v>120</v>
      </c>
      <c r="I138" s="183">
        <f t="shared" si="9"/>
        <v>0.9</v>
      </c>
      <c r="J138" s="183">
        <f>1</f>
        <v>1</v>
      </c>
      <c r="K138" s="183">
        <f t="shared" si="10"/>
        <v>4.1870000000000003</v>
      </c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68"/>
      <c r="AD138" s="19"/>
      <c r="AE138" s="184"/>
      <c r="AF138" s="183">
        <f t="shared" si="11"/>
        <v>2.821698209480624</v>
      </c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68"/>
      <c r="AQ138" s="168"/>
      <c r="AR138" s="182"/>
      <c r="AS138" s="183">
        <f>(AU138-E138)/(MeasuredVariableHigher-MeasuredVariableLower)</f>
        <v>-2.5771425783989201E-2</v>
      </c>
      <c r="AT138" s="183">
        <f>[1]!LIM(AT137+Mode*r0*((1+IntegrationStep/2/Ti+Td/IntegrationStep)*AS138-(1-IntegrationStep/2/Ti+2*Td/IntegrationStep)*AS137+Td/IntegrationStep*AS136))</f>
        <v>1</v>
      </c>
      <c r="AU138" s="183">
        <f>SetPoint</f>
        <v>40.794124670000002</v>
      </c>
      <c r="AW138" s="51"/>
      <c r="AX138" s="51"/>
      <c r="AY138" s="51"/>
      <c r="AZ138" s="51"/>
    </row>
    <row r="139" spans="1:52" s="158" customFormat="1" ht="15" customHeight="1" x14ac:dyDescent="0.3">
      <c r="A139" s="19"/>
      <c r="B139" s="182"/>
      <c r="C139" s="183">
        <f>C138+IntegrationStep</f>
        <v>12.799999999999971</v>
      </c>
      <c r="D139" s="202">
        <f>15+[1]!STEPLOAD(5)</f>
        <v>20</v>
      </c>
      <c r="E139" s="183">
        <f t="shared" si="7"/>
        <v>43.653437069346985</v>
      </c>
      <c r="F139" s="183">
        <f t="shared" si="8"/>
        <v>0.5</v>
      </c>
      <c r="G139" s="183">
        <f>5</f>
        <v>5</v>
      </c>
      <c r="H139" s="183">
        <f>ManipulatedVariableHigher*AT139</f>
        <v>0</v>
      </c>
      <c r="I139" s="183">
        <f t="shared" si="9"/>
        <v>0.9</v>
      </c>
      <c r="J139" s="183">
        <f>1</f>
        <v>1</v>
      </c>
      <c r="K139" s="183">
        <f t="shared" si="10"/>
        <v>4.1870000000000003</v>
      </c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68"/>
      <c r="AD139" s="19"/>
      <c r="AE139" s="184"/>
      <c r="AF139" s="183">
        <f t="shared" si="11"/>
        <v>-2.3653437069346985</v>
      </c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68"/>
      <c r="AQ139" s="168"/>
      <c r="AR139" s="182"/>
      <c r="AS139" s="183">
        <f>(AU139-E139)/(MeasuredVariableHigher-MeasuredVariableLower)</f>
        <v>-2.8593123993469832E-2</v>
      </c>
      <c r="AT139" s="183">
        <f>[1]!LIM(AT138+Mode*r0*((1+IntegrationStep/2/Ti+Td/IntegrationStep)*AS139-(1-IntegrationStep/2/Ti+2*Td/IntegrationStep)*AS138+Td/IntegrationStep*AS137))</f>
        <v>0</v>
      </c>
      <c r="AU139" s="183">
        <f>SetPoint</f>
        <v>40.794124670000002</v>
      </c>
      <c r="AW139" s="51"/>
      <c r="AX139" s="51"/>
      <c r="AY139" s="51"/>
      <c r="AZ139" s="51"/>
    </row>
    <row r="140" spans="1:52" s="158" customFormat="1" ht="15" customHeight="1" x14ac:dyDescent="0.3">
      <c r="A140" s="19"/>
      <c r="B140" s="182"/>
      <c r="C140" s="183">
        <f>C139+IntegrationStep</f>
        <v>12.89999999999997</v>
      </c>
      <c r="D140" s="202">
        <f>15+[1]!STEPLOAD(5)</f>
        <v>20</v>
      </c>
      <c r="E140" s="183">
        <f t="shared" si="7"/>
        <v>43.416902698653516</v>
      </c>
      <c r="F140" s="183">
        <f t="shared" si="8"/>
        <v>0.5</v>
      </c>
      <c r="G140" s="183">
        <f>5</f>
        <v>5</v>
      </c>
      <c r="H140" s="183">
        <f>ManipulatedVariableHigher*AT140</f>
        <v>120</v>
      </c>
      <c r="I140" s="183">
        <f t="shared" si="9"/>
        <v>0.9</v>
      </c>
      <c r="J140" s="183">
        <f>1</f>
        <v>1</v>
      </c>
      <c r="K140" s="183">
        <f t="shared" si="10"/>
        <v>4.1870000000000003</v>
      </c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68"/>
      <c r="AD140" s="19"/>
      <c r="AE140" s="184"/>
      <c r="AF140" s="183">
        <f t="shared" si="11"/>
        <v>2.8171346644551645</v>
      </c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68"/>
      <c r="AQ140" s="168"/>
      <c r="AR140" s="182"/>
      <c r="AS140" s="183">
        <f>(AU140-E140)/(MeasuredVariableHigher-MeasuredVariableLower)</f>
        <v>-2.6227780286535135E-2</v>
      </c>
      <c r="AT140" s="183">
        <f>[1]!LIM(AT139+Mode*r0*((1+IntegrationStep/2/Ti+Td/IntegrationStep)*AS140-(1-IntegrationStep/2/Ti+2*Td/IntegrationStep)*AS139+Td/IntegrationStep*AS138))</f>
        <v>1</v>
      </c>
      <c r="AU140" s="183">
        <f>SetPoint</f>
        <v>40.794124670000002</v>
      </c>
      <c r="AW140" s="51"/>
      <c r="AX140" s="51"/>
      <c r="AY140" s="51"/>
      <c r="AZ140" s="51"/>
    </row>
    <row r="141" spans="1:52" s="158" customFormat="1" ht="15" customHeight="1" x14ac:dyDescent="0.3">
      <c r="A141" s="19"/>
      <c r="B141" s="182"/>
      <c r="C141" s="183">
        <f>C140+IntegrationStep</f>
        <v>12.99999999999997</v>
      </c>
      <c r="D141" s="202">
        <f>15+[1]!STEPLOAD(5)</f>
        <v>20</v>
      </c>
      <c r="E141" s="183">
        <f t="shared" ref="E141:E204" si="12">E140+(C141-C140)*AF140</f>
        <v>43.698616165099033</v>
      </c>
      <c r="F141" s="183">
        <f t="shared" ref="F141:F204" si="13">0.5</f>
        <v>0.5</v>
      </c>
      <c r="G141" s="183">
        <f>5</f>
        <v>5</v>
      </c>
      <c r="H141" s="183">
        <f>ManipulatedVariableHigher*AT141</f>
        <v>0</v>
      </c>
      <c r="I141" s="183">
        <f t="shared" ref="I141:I204" si="14">0.9</f>
        <v>0.9</v>
      </c>
      <c r="J141" s="183">
        <f>1</f>
        <v>1</v>
      </c>
      <c r="K141" s="183">
        <f t="shared" ref="K141:K204" si="15">4.187</f>
        <v>4.1870000000000003</v>
      </c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68"/>
      <c r="AD141" s="19"/>
      <c r="AE141" s="184"/>
      <c r="AF141" s="183">
        <f t="shared" ref="AF141:AF204" si="16">F141/G141*(D141-E141)+H141*I141/G141/J141/K141</f>
        <v>-2.3698616165099033</v>
      </c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68"/>
      <c r="AQ141" s="168"/>
      <c r="AR141" s="182"/>
      <c r="AS141" s="183">
        <f>(AU141-E141)/(MeasuredVariableHigher-MeasuredVariableLower)</f>
        <v>-2.9044914950990305E-2</v>
      </c>
      <c r="AT141" s="183">
        <f>[1]!LIM(AT140+Mode*r0*((1+IntegrationStep/2/Ti+Td/IntegrationStep)*AS141-(1-IntegrationStep/2/Ti+2*Td/IntegrationStep)*AS140+Td/IntegrationStep*AS139))</f>
        <v>0</v>
      </c>
      <c r="AU141" s="183">
        <f>SetPoint</f>
        <v>40.794124670000002</v>
      </c>
      <c r="AW141" s="51"/>
      <c r="AX141" s="51"/>
      <c r="AY141" s="51"/>
      <c r="AZ141" s="51"/>
    </row>
    <row r="142" spans="1:52" s="158" customFormat="1" ht="15" customHeight="1" x14ac:dyDescent="0.3">
      <c r="A142" s="19"/>
      <c r="B142" s="182"/>
      <c r="C142" s="183">
        <f>C141+IntegrationStep</f>
        <v>13.099999999999969</v>
      </c>
      <c r="D142" s="202">
        <f>15+[1]!STEPLOAD(5)</f>
        <v>20</v>
      </c>
      <c r="E142" s="183">
        <f t="shared" si="12"/>
        <v>43.461630003448043</v>
      </c>
      <c r="F142" s="183">
        <f t="shared" si="13"/>
        <v>0.5</v>
      </c>
      <c r="G142" s="183">
        <f>5</f>
        <v>5</v>
      </c>
      <c r="H142" s="183">
        <f>ManipulatedVariableHigher*AT142</f>
        <v>120</v>
      </c>
      <c r="I142" s="183">
        <f t="shared" si="14"/>
        <v>0.9</v>
      </c>
      <c r="J142" s="183">
        <f>1</f>
        <v>1</v>
      </c>
      <c r="K142" s="183">
        <f t="shared" si="15"/>
        <v>4.1870000000000003</v>
      </c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68"/>
      <c r="AD142" s="19"/>
      <c r="AE142" s="184"/>
      <c r="AF142" s="183">
        <f t="shared" si="16"/>
        <v>2.8126619339757117</v>
      </c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68"/>
      <c r="AQ142" s="168"/>
      <c r="AR142" s="182"/>
      <c r="AS142" s="183">
        <f>(AU142-E142)/(MeasuredVariableHigher-MeasuredVariableLower)</f>
        <v>-2.6675053334480409E-2</v>
      </c>
      <c r="AT142" s="183">
        <f>[1]!LIM(AT141+Mode*r0*((1+IntegrationStep/2/Ti+Td/IntegrationStep)*AS142-(1-IntegrationStep/2/Ti+2*Td/IntegrationStep)*AS141+Td/IntegrationStep*AS140))</f>
        <v>1</v>
      </c>
      <c r="AU142" s="183">
        <f>SetPoint</f>
        <v>40.794124670000002</v>
      </c>
      <c r="AW142" s="51"/>
      <c r="AX142" s="51"/>
      <c r="AY142" s="51"/>
      <c r="AZ142" s="51"/>
    </row>
    <row r="143" spans="1:52" s="158" customFormat="1" ht="15" customHeight="1" x14ac:dyDescent="0.3">
      <c r="A143" s="19"/>
      <c r="B143" s="182"/>
      <c r="C143" s="183">
        <f>C142+IntegrationStep</f>
        <v>13.199999999999969</v>
      </c>
      <c r="D143" s="202">
        <f>15+[1]!STEPLOAD(5)</f>
        <v>20</v>
      </c>
      <c r="E143" s="183">
        <f t="shared" si="12"/>
        <v>43.742896196845614</v>
      </c>
      <c r="F143" s="183">
        <f t="shared" si="13"/>
        <v>0.5</v>
      </c>
      <c r="G143" s="183">
        <f>5</f>
        <v>5</v>
      </c>
      <c r="H143" s="183">
        <f>ManipulatedVariableHigher*AT143</f>
        <v>0</v>
      </c>
      <c r="I143" s="183">
        <f t="shared" si="14"/>
        <v>0.9</v>
      </c>
      <c r="J143" s="183">
        <f>1</f>
        <v>1</v>
      </c>
      <c r="K143" s="183">
        <f t="shared" si="15"/>
        <v>4.1870000000000003</v>
      </c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68"/>
      <c r="AD143" s="19"/>
      <c r="AE143" s="184"/>
      <c r="AF143" s="183">
        <f t="shared" si="16"/>
        <v>-2.3742896196845615</v>
      </c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68"/>
      <c r="AQ143" s="168"/>
      <c r="AR143" s="182"/>
      <c r="AS143" s="183">
        <f>(AU143-E143)/(MeasuredVariableHigher-MeasuredVariableLower)</f>
        <v>-2.9487715268456113E-2</v>
      </c>
      <c r="AT143" s="183">
        <f>[1]!LIM(AT142+Mode*r0*((1+IntegrationStep/2/Ti+Td/IntegrationStep)*AS143-(1-IntegrationStep/2/Ti+2*Td/IntegrationStep)*AS142+Td/IntegrationStep*AS141))</f>
        <v>0</v>
      </c>
      <c r="AU143" s="183">
        <f>SetPoint</f>
        <v>40.794124670000002</v>
      </c>
      <c r="AW143" s="51"/>
      <c r="AX143" s="51"/>
      <c r="AY143" s="51"/>
      <c r="AZ143" s="51"/>
    </row>
    <row r="144" spans="1:52" s="158" customFormat="1" ht="15" customHeight="1" x14ac:dyDescent="0.3">
      <c r="A144" s="19"/>
      <c r="B144" s="182"/>
      <c r="C144" s="183">
        <f>C143+IntegrationStep</f>
        <v>13.299999999999969</v>
      </c>
      <c r="D144" s="202">
        <f>15+[1]!STEPLOAD(5)</f>
        <v>20</v>
      </c>
      <c r="E144" s="183">
        <f t="shared" si="12"/>
        <v>43.505467234877159</v>
      </c>
      <c r="F144" s="183">
        <f t="shared" si="13"/>
        <v>0.5</v>
      </c>
      <c r="G144" s="183">
        <f>5</f>
        <v>5</v>
      </c>
      <c r="H144" s="183">
        <f>ManipulatedVariableHigher*AT144</f>
        <v>120</v>
      </c>
      <c r="I144" s="183">
        <f t="shared" si="14"/>
        <v>0.9</v>
      </c>
      <c r="J144" s="183">
        <f>1</f>
        <v>1</v>
      </c>
      <c r="K144" s="183">
        <f t="shared" si="15"/>
        <v>4.1870000000000003</v>
      </c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68"/>
      <c r="AD144" s="19"/>
      <c r="AE144" s="184"/>
      <c r="AF144" s="183">
        <f t="shared" si="16"/>
        <v>2.8082782108328002</v>
      </c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68"/>
      <c r="AQ144" s="168"/>
      <c r="AR144" s="182"/>
      <c r="AS144" s="183">
        <f>(AU144-E144)/(MeasuredVariableHigher-MeasuredVariableLower)</f>
        <v>-2.7113425648771568E-2</v>
      </c>
      <c r="AT144" s="183">
        <f>[1]!LIM(AT143+Mode*r0*((1+IntegrationStep/2/Ti+Td/IntegrationStep)*AS144-(1-IntegrationStep/2/Ti+2*Td/IntegrationStep)*AS143+Td/IntegrationStep*AS142))</f>
        <v>1</v>
      </c>
      <c r="AU144" s="183">
        <f>SetPoint</f>
        <v>40.794124670000002</v>
      </c>
      <c r="AW144" s="51"/>
      <c r="AX144" s="51"/>
      <c r="AY144" s="51"/>
      <c r="AZ144" s="51"/>
    </row>
    <row r="145" spans="1:52" s="158" customFormat="1" ht="15" customHeight="1" x14ac:dyDescent="0.3">
      <c r="A145" s="19"/>
      <c r="B145" s="182"/>
      <c r="C145" s="183">
        <f>C144+IntegrationStep</f>
        <v>13.399999999999968</v>
      </c>
      <c r="D145" s="202">
        <f>15+[1]!STEPLOAD(5)</f>
        <v>20</v>
      </c>
      <c r="E145" s="183">
        <f t="shared" si="12"/>
        <v>43.786295055960437</v>
      </c>
      <c r="F145" s="183">
        <f t="shared" si="13"/>
        <v>0.5</v>
      </c>
      <c r="G145" s="183">
        <f>5</f>
        <v>5</v>
      </c>
      <c r="H145" s="183">
        <f>ManipulatedVariableHigher*AT145</f>
        <v>0</v>
      </c>
      <c r="I145" s="183">
        <f t="shared" si="14"/>
        <v>0.9</v>
      </c>
      <c r="J145" s="183">
        <f>1</f>
        <v>1</v>
      </c>
      <c r="K145" s="183">
        <f t="shared" si="15"/>
        <v>4.1870000000000003</v>
      </c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68"/>
      <c r="AD145" s="19"/>
      <c r="AE145" s="184"/>
      <c r="AF145" s="183">
        <f t="shared" si="16"/>
        <v>-2.3786295055960438</v>
      </c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68"/>
      <c r="AQ145" s="168"/>
      <c r="AR145" s="182"/>
      <c r="AS145" s="183">
        <f>(AU145-E145)/(MeasuredVariableHigher-MeasuredVariableLower)</f>
        <v>-2.992170385960435E-2</v>
      </c>
      <c r="AT145" s="183">
        <f>[1]!LIM(AT144+Mode*r0*((1+IntegrationStep/2/Ti+Td/IntegrationStep)*AS145-(1-IntegrationStep/2/Ti+2*Td/IntegrationStep)*AS144+Td/IntegrationStep*AS143))</f>
        <v>0</v>
      </c>
      <c r="AU145" s="183">
        <f>SetPoint</f>
        <v>40.794124670000002</v>
      </c>
      <c r="AW145" s="51"/>
      <c r="AX145" s="51"/>
      <c r="AY145" s="51"/>
      <c r="AZ145" s="51"/>
    </row>
    <row r="146" spans="1:52" s="158" customFormat="1" ht="15" customHeight="1" x14ac:dyDescent="0.3">
      <c r="A146" s="19"/>
      <c r="B146" s="182"/>
      <c r="C146" s="183">
        <f>C145+IntegrationStep</f>
        <v>13.499999999999968</v>
      </c>
      <c r="D146" s="202">
        <f>15+[1]!STEPLOAD(5)</f>
        <v>20</v>
      </c>
      <c r="E146" s="183">
        <f t="shared" si="12"/>
        <v>43.548432105400835</v>
      </c>
      <c r="F146" s="183">
        <f t="shared" si="13"/>
        <v>0.5</v>
      </c>
      <c r="G146" s="183">
        <f>5</f>
        <v>5</v>
      </c>
      <c r="H146" s="183">
        <f>ManipulatedVariableHigher*AT146</f>
        <v>120</v>
      </c>
      <c r="I146" s="183">
        <f t="shared" si="14"/>
        <v>0.9</v>
      </c>
      <c r="J146" s="183">
        <f>1</f>
        <v>1</v>
      </c>
      <c r="K146" s="183">
        <f t="shared" si="15"/>
        <v>4.1870000000000003</v>
      </c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68"/>
      <c r="AD146" s="19"/>
      <c r="AE146" s="184"/>
      <c r="AF146" s="183">
        <f t="shared" si="16"/>
        <v>2.8039817237804328</v>
      </c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68"/>
      <c r="AQ146" s="168"/>
      <c r="AR146" s="182"/>
      <c r="AS146" s="183">
        <f>(AU146-E146)/(MeasuredVariableHigher-MeasuredVariableLower)</f>
        <v>-2.7543074354008327E-2</v>
      </c>
      <c r="AT146" s="183">
        <f>[1]!LIM(AT145+Mode*r0*((1+IntegrationStep/2/Ti+Td/IntegrationStep)*AS146-(1-IntegrationStep/2/Ti+2*Td/IntegrationStep)*AS145+Td/IntegrationStep*AS144))</f>
        <v>1</v>
      </c>
      <c r="AU146" s="183">
        <f>SetPoint</f>
        <v>40.794124670000002</v>
      </c>
      <c r="AW146" s="51"/>
      <c r="AX146" s="51"/>
      <c r="AY146" s="51"/>
      <c r="AZ146" s="51"/>
    </row>
    <row r="147" spans="1:52" s="158" customFormat="1" ht="15" customHeight="1" x14ac:dyDescent="0.3">
      <c r="A147" s="19"/>
      <c r="B147" s="182"/>
      <c r="C147" s="183">
        <f>C146+IntegrationStep</f>
        <v>13.599999999999968</v>
      </c>
      <c r="D147" s="202">
        <f>15+[1]!STEPLOAD(5)</f>
        <v>20</v>
      </c>
      <c r="E147" s="183">
        <f t="shared" si="12"/>
        <v>43.828830277778877</v>
      </c>
      <c r="F147" s="183">
        <f t="shared" si="13"/>
        <v>0.5</v>
      </c>
      <c r="G147" s="183">
        <f>5</f>
        <v>5</v>
      </c>
      <c r="H147" s="183">
        <f>ManipulatedVariableHigher*AT147</f>
        <v>0</v>
      </c>
      <c r="I147" s="183">
        <f t="shared" si="14"/>
        <v>0.9</v>
      </c>
      <c r="J147" s="183">
        <f>1</f>
        <v>1</v>
      </c>
      <c r="K147" s="183">
        <f t="shared" si="15"/>
        <v>4.1870000000000003</v>
      </c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68"/>
      <c r="AD147" s="19"/>
      <c r="AE147" s="184"/>
      <c r="AF147" s="183">
        <f t="shared" si="16"/>
        <v>-2.3828830277778876</v>
      </c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68"/>
      <c r="AQ147" s="168"/>
      <c r="AR147" s="182"/>
      <c r="AS147" s="183">
        <f>(AU147-E147)/(MeasuredVariableHigher-MeasuredVariableLower)</f>
        <v>-3.0347056077788748E-2</v>
      </c>
      <c r="AT147" s="183">
        <f>[1]!LIM(AT146+Mode*r0*((1+IntegrationStep/2/Ti+Td/IntegrationStep)*AS147-(1-IntegrationStep/2/Ti+2*Td/IntegrationStep)*AS146+Td/IntegrationStep*AS145))</f>
        <v>0</v>
      </c>
      <c r="AU147" s="183">
        <f>SetPoint</f>
        <v>40.794124670000002</v>
      </c>
      <c r="AW147" s="51"/>
      <c r="AX147" s="51"/>
      <c r="AY147" s="51"/>
      <c r="AZ147" s="51"/>
    </row>
    <row r="148" spans="1:52" s="158" customFormat="1" ht="15" customHeight="1" x14ac:dyDescent="0.3">
      <c r="A148" s="19"/>
      <c r="B148" s="182"/>
      <c r="C148" s="183">
        <f>C147+IntegrationStep</f>
        <v>13.699999999999967</v>
      </c>
      <c r="D148" s="202">
        <f>15+[1]!STEPLOAD(5)</f>
        <v>20</v>
      </c>
      <c r="E148" s="183">
        <f t="shared" si="12"/>
        <v>43.590541975001088</v>
      </c>
      <c r="F148" s="183">
        <f t="shared" si="13"/>
        <v>0.5</v>
      </c>
      <c r="G148" s="183">
        <f>5</f>
        <v>5</v>
      </c>
      <c r="H148" s="183">
        <f>ManipulatedVariableHigher*AT148</f>
        <v>120</v>
      </c>
      <c r="I148" s="183">
        <f t="shared" si="14"/>
        <v>0.9</v>
      </c>
      <c r="J148" s="183">
        <f>1</f>
        <v>1</v>
      </c>
      <c r="K148" s="183">
        <f t="shared" si="15"/>
        <v>4.1870000000000003</v>
      </c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68"/>
      <c r="AD148" s="19"/>
      <c r="AE148" s="184"/>
      <c r="AF148" s="183">
        <f t="shared" si="16"/>
        <v>2.7997707368204074</v>
      </c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68"/>
      <c r="AQ148" s="168"/>
      <c r="AR148" s="182"/>
      <c r="AS148" s="183">
        <f>(AU148-E148)/(MeasuredVariableHigher-MeasuredVariableLower)</f>
        <v>-2.7964173050010855E-2</v>
      </c>
      <c r="AT148" s="183">
        <f>[1]!LIM(AT147+Mode*r0*((1+IntegrationStep/2/Ti+Td/IntegrationStep)*AS148-(1-IntegrationStep/2/Ti+2*Td/IntegrationStep)*AS147+Td/IntegrationStep*AS146))</f>
        <v>1</v>
      </c>
      <c r="AU148" s="183">
        <f>SetPoint</f>
        <v>40.794124670000002</v>
      </c>
      <c r="AW148" s="51"/>
      <c r="AX148" s="51"/>
      <c r="AY148" s="51"/>
      <c r="AZ148" s="51"/>
    </row>
    <row r="149" spans="1:52" s="158" customFormat="1" ht="15" customHeight="1" x14ac:dyDescent="0.3">
      <c r="A149" s="19"/>
      <c r="B149" s="182"/>
      <c r="C149" s="183">
        <f>C148+IntegrationStep</f>
        <v>13.799999999999967</v>
      </c>
      <c r="D149" s="202">
        <f>15+[1]!STEPLOAD(5)</f>
        <v>20</v>
      </c>
      <c r="E149" s="183">
        <f t="shared" si="12"/>
        <v>43.870519048683128</v>
      </c>
      <c r="F149" s="183">
        <f t="shared" si="13"/>
        <v>0.5</v>
      </c>
      <c r="G149" s="183">
        <f>5</f>
        <v>5</v>
      </c>
      <c r="H149" s="183">
        <f>ManipulatedVariableHigher*AT149</f>
        <v>0</v>
      </c>
      <c r="I149" s="183">
        <f t="shared" si="14"/>
        <v>0.9</v>
      </c>
      <c r="J149" s="183">
        <f>1</f>
        <v>1</v>
      </c>
      <c r="K149" s="183">
        <f t="shared" si="15"/>
        <v>4.1870000000000003</v>
      </c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68"/>
      <c r="AD149" s="19"/>
      <c r="AE149" s="184"/>
      <c r="AF149" s="183">
        <f t="shared" si="16"/>
        <v>-2.3870519048683128</v>
      </c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68"/>
      <c r="AQ149" s="168"/>
      <c r="AR149" s="182"/>
      <c r="AS149" s="183">
        <f>(AU149-E149)/(MeasuredVariableHigher-MeasuredVariableLower)</f>
        <v>-3.0763943786831262E-2</v>
      </c>
      <c r="AT149" s="183">
        <f>[1]!LIM(AT148+Mode*r0*((1+IntegrationStep/2/Ti+Td/IntegrationStep)*AS149-(1-IntegrationStep/2/Ti+2*Td/IntegrationStep)*AS148+Td/IntegrationStep*AS147))</f>
        <v>0</v>
      </c>
      <c r="AU149" s="183">
        <f>SetPoint</f>
        <v>40.794124670000002</v>
      </c>
      <c r="AW149" s="51"/>
      <c r="AX149" s="51"/>
      <c r="AY149" s="51"/>
      <c r="AZ149" s="51"/>
    </row>
    <row r="150" spans="1:52" s="158" customFormat="1" ht="15" customHeight="1" x14ac:dyDescent="0.3">
      <c r="A150" s="19"/>
      <c r="B150" s="182"/>
      <c r="C150" s="183">
        <f>C149+IntegrationStep</f>
        <v>13.899999999999967</v>
      </c>
      <c r="D150" s="202">
        <f>15+[1]!STEPLOAD(5)</f>
        <v>20</v>
      </c>
      <c r="E150" s="183">
        <f t="shared" si="12"/>
        <v>43.631813858196296</v>
      </c>
      <c r="F150" s="183">
        <f t="shared" si="13"/>
        <v>0.5</v>
      </c>
      <c r="G150" s="183">
        <f>5</f>
        <v>5</v>
      </c>
      <c r="H150" s="183">
        <f>ManipulatedVariableHigher*AT150</f>
        <v>120</v>
      </c>
      <c r="I150" s="183">
        <f t="shared" si="14"/>
        <v>0.9</v>
      </c>
      <c r="J150" s="183">
        <f>1</f>
        <v>1</v>
      </c>
      <c r="K150" s="183">
        <f t="shared" si="15"/>
        <v>4.1870000000000003</v>
      </c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68"/>
      <c r="AD150" s="19"/>
      <c r="AE150" s="184"/>
      <c r="AF150" s="183">
        <f t="shared" si="16"/>
        <v>2.7956435485008866</v>
      </c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68"/>
      <c r="AQ150" s="168"/>
      <c r="AR150" s="182"/>
      <c r="AS150" s="183">
        <f>(AU150-E150)/(MeasuredVariableHigher-MeasuredVariableLower)</f>
        <v>-2.8376891881962935E-2</v>
      </c>
      <c r="AT150" s="183">
        <f>[1]!LIM(AT149+Mode*r0*((1+IntegrationStep/2/Ti+Td/IntegrationStep)*AS150-(1-IntegrationStep/2/Ti+2*Td/IntegrationStep)*AS149+Td/IntegrationStep*AS148))</f>
        <v>1</v>
      </c>
      <c r="AU150" s="183">
        <f>SetPoint</f>
        <v>40.794124670000002</v>
      </c>
      <c r="AW150" s="51"/>
      <c r="AX150" s="51"/>
      <c r="AY150" s="51"/>
      <c r="AZ150" s="51"/>
    </row>
    <row r="151" spans="1:52" s="158" customFormat="1" ht="15" customHeight="1" x14ac:dyDescent="0.3">
      <c r="A151" s="19"/>
      <c r="B151" s="182"/>
      <c r="C151" s="183">
        <f>C150+IntegrationStep</f>
        <v>13.999999999999966</v>
      </c>
      <c r="D151" s="202">
        <f>15+[1]!STEPLOAD(5)</f>
        <v>20</v>
      </c>
      <c r="E151" s="183">
        <f t="shared" si="12"/>
        <v>43.911378213046383</v>
      </c>
      <c r="F151" s="183">
        <f t="shared" si="13"/>
        <v>0.5</v>
      </c>
      <c r="G151" s="183">
        <f>5</f>
        <v>5</v>
      </c>
      <c r="H151" s="183">
        <f>ManipulatedVariableHigher*AT151</f>
        <v>0</v>
      </c>
      <c r="I151" s="183">
        <f t="shared" si="14"/>
        <v>0.9</v>
      </c>
      <c r="J151" s="183">
        <f>1</f>
        <v>1</v>
      </c>
      <c r="K151" s="183">
        <f t="shared" si="15"/>
        <v>4.1870000000000003</v>
      </c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68"/>
      <c r="AD151" s="19"/>
      <c r="AE151" s="184"/>
      <c r="AF151" s="183">
        <f t="shared" si="16"/>
        <v>-2.3911378213046386</v>
      </c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68"/>
      <c r="AQ151" s="168"/>
      <c r="AR151" s="182"/>
      <c r="AS151" s="183">
        <f>(AU151-E151)/(MeasuredVariableHigher-MeasuredVariableLower)</f>
        <v>-3.1172535430463812E-2</v>
      </c>
      <c r="AT151" s="183">
        <f>[1]!LIM(AT150+Mode*r0*((1+IntegrationStep/2/Ti+Td/IntegrationStep)*AS151-(1-IntegrationStep/2/Ti+2*Td/IntegrationStep)*AS150+Td/IntegrationStep*AS149))</f>
        <v>0</v>
      </c>
      <c r="AU151" s="183">
        <f>SetPoint</f>
        <v>40.794124670000002</v>
      </c>
      <c r="AW151" s="51"/>
      <c r="AX151" s="51"/>
      <c r="AY151" s="51"/>
      <c r="AZ151" s="51"/>
    </row>
    <row r="152" spans="1:52" s="158" customFormat="1" ht="15" customHeight="1" x14ac:dyDescent="0.3">
      <c r="A152" s="19"/>
      <c r="B152" s="182"/>
      <c r="C152" s="183">
        <f>C151+IntegrationStep</f>
        <v>14.099999999999966</v>
      </c>
      <c r="D152" s="202">
        <f>15+[1]!STEPLOAD(5)</f>
        <v>20</v>
      </c>
      <c r="E152" s="183">
        <f t="shared" si="12"/>
        <v>43.672264430915924</v>
      </c>
      <c r="F152" s="183">
        <f t="shared" si="13"/>
        <v>0.5</v>
      </c>
      <c r="G152" s="183">
        <f>5</f>
        <v>5</v>
      </c>
      <c r="H152" s="183">
        <f>ManipulatedVariableHigher*AT152</f>
        <v>120</v>
      </c>
      <c r="I152" s="183">
        <f t="shared" si="14"/>
        <v>0.9</v>
      </c>
      <c r="J152" s="183">
        <f>1</f>
        <v>1</v>
      </c>
      <c r="K152" s="183">
        <f t="shared" si="15"/>
        <v>4.1870000000000003</v>
      </c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68"/>
      <c r="AD152" s="19"/>
      <c r="AE152" s="184"/>
      <c r="AF152" s="183">
        <f t="shared" si="16"/>
        <v>2.7915984912289238</v>
      </c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68"/>
      <c r="AQ152" s="168"/>
      <c r="AR152" s="182"/>
      <c r="AS152" s="183">
        <f>(AU152-E152)/(MeasuredVariableHigher-MeasuredVariableLower)</f>
        <v>-2.8781397609159213E-2</v>
      </c>
      <c r="AT152" s="183">
        <f>[1]!LIM(AT151+Mode*r0*((1+IntegrationStep/2/Ti+Td/IntegrationStep)*AS152-(1-IntegrationStep/2/Ti+2*Td/IntegrationStep)*AS151+Td/IntegrationStep*AS150))</f>
        <v>1</v>
      </c>
      <c r="AU152" s="183">
        <f>SetPoint</f>
        <v>40.794124670000002</v>
      </c>
      <c r="AW152" s="51"/>
      <c r="AX152" s="51"/>
      <c r="AY152" s="51"/>
      <c r="AZ152" s="51"/>
    </row>
    <row r="153" spans="1:52" s="158" customFormat="1" ht="15" customHeight="1" x14ac:dyDescent="0.3">
      <c r="A153" s="19"/>
      <c r="B153" s="182"/>
      <c r="C153" s="183">
        <f>C152+IntegrationStep</f>
        <v>14.199999999999966</v>
      </c>
      <c r="D153" s="202">
        <f>15+[1]!STEPLOAD(5)</f>
        <v>20</v>
      </c>
      <c r="E153" s="183">
        <f t="shared" si="12"/>
        <v>43.951424280038815</v>
      </c>
      <c r="F153" s="183">
        <f t="shared" si="13"/>
        <v>0.5</v>
      </c>
      <c r="G153" s="183">
        <f>5</f>
        <v>5</v>
      </c>
      <c r="H153" s="183">
        <f>ManipulatedVariableHigher*AT153</f>
        <v>0</v>
      </c>
      <c r="I153" s="183">
        <f t="shared" si="14"/>
        <v>0.9</v>
      </c>
      <c r="J153" s="183">
        <f>1</f>
        <v>1</v>
      </c>
      <c r="K153" s="183">
        <f t="shared" si="15"/>
        <v>4.1870000000000003</v>
      </c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68"/>
      <c r="AD153" s="19"/>
      <c r="AE153" s="184"/>
      <c r="AF153" s="183">
        <f t="shared" si="16"/>
        <v>-2.3951424280038816</v>
      </c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68"/>
      <c r="AQ153" s="168"/>
      <c r="AR153" s="182"/>
      <c r="AS153" s="183">
        <f>(AU153-E153)/(MeasuredVariableHigher-MeasuredVariableLower)</f>
        <v>-3.1572996100388127E-2</v>
      </c>
      <c r="AT153" s="183">
        <f>[1]!LIM(AT152+Mode*r0*((1+IntegrationStep/2/Ti+Td/IntegrationStep)*AS153-(1-IntegrationStep/2/Ti+2*Td/IntegrationStep)*AS152+Td/IntegrationStep*AS151))</f>
        <v>0</v>
      </c>
      <c r="AU153" s="183">
        <f>SetPoint</f>
        <v>40.794124670000002</v>
      </c>
      <c r="AW153" s="51"/>
      <c r="AX153" s="51"/>
      <c r="AY153" s="51"/>
      <c r="AZ153" s="51"/>
    </row>
    <row r="154" spans="1:52" s="158" customFormat="1" ht="15" customHeight="1" x14ac:dyDescent="0.3">
      <c r="A154" s="19"/>
      <c r="B154" s="182"/>
      <c r="C154" s="183">
        <f>C153+IntegrationStep</f>
        <v>14.299999999999965</v>
      </c>
      <c r="D154" s="202">
        <f>15+[1]!STEPLOAD(5)</f>
        <v>20</v>
      </c>
      <c r="E154" s="183">
        <f t="shared" si="12"/>
        <v>43.711910037238425</v>
      </c>
      <c r="F154" s="183">
        <f t="shared" si="13"/>
        <v>0.5</v>
      </c>
      <c r="G154" s="183">
        <f>5</f>
        <v>5</v>
      </c>
      <c r="H154" s="183">
        <f>ManipulatedVariableHigher*AT154</f>
        <v>120</v>
      </c>
      <c r="I154" s="183">
        <f t="shared" si="14"/>
        <v>0.9</v>
      </c>
      <c r="J154" s="183">
        <f>1</f>
        <v>1</v>
      </c>
      <c r="K154" s="183">
        <f t="shared" si="15"/>
        <v>4.1870000000000003</v>
      </c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68"/>
      <c r="AD154" s="19"/>
      <c r="AE154" s="184"/>
      <c r="AF154" s="183">
        <f t="shared" si="16"/>
        <v>2.7876339305966735</v>
      </c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68"/>
      <c r="AQ154" s="168"/>
      <c r="AR154" s="182"/>
      <c r="AS154" s="183">
        <f>(AU154-E154)/(MeasuredVariableHigher-MeasuredVariableLower)</f>
        <v>-2.9177853672384232E-2</v>
      </c>
      <c r="AT154" s="183">
        <f>[1]!LIM(AT153+Mode*r0*((1+IntegrationStep/2/Ti+Td/IntegrationStep)*AS154-(1-IntegrationStep/2/Ti+2*Td/IntegrationStep)*AS153+Td/IntegrationStep*AS152))</f>
        <v>1</v>
      </c>
      <c r="AU154" s="183">
        <f>SetPoint</f>
        <v>40.794124670000002</v>
      </c>
      <c r="AW154" s="51"/>
      <c r="AX154" s="51"/>
      <c r="AY154" s="51"/>
      <c r="AZ154" s="51"/>
    </row>
    <row r="155" spans="1:52" s="158" customFormat="1" ht="15" customHeight="1" x14ac:dyDescent="0.3">
      <c r="A155" s="19"/>
      <c r="B155" s="182"/>
      <c r="C155" s="183">
        <f>C154+IntegrationStep</f>
        <v>14.399999999999965</v>
      </c>
      <c r="D155" s="202">
        <f>15+[1]!STEPLOAD(5)</f>
        <v>20</v>
      </c>
      <c r="E155" s="183">
        <f t="shared" si="12"/>
        <v>43.990673430298095</v>
      </c>
      <c r="F155" s="183">
        <f t="shared" si="13"/>
        <v>0.5</v>
      </c>
      <c r="G155" s="183">
        <f>5</f>
        <v>5</v>
      </c>
      <c r="H155" s="183">
        <f>ManipulatedVariableHigher*AT155</f>
        <v>0</v>
      </c>
      <c r="I155" s="183">
        <f t="shared" si="14"/>
        <v>0.9</v>
      </c>
      <c r="J155" s="183">
        <f>1</f>
        <v>1</v>
      </c>
      <c r="K155" s="183">
        <f t="shared" si="15"/>
        <v>4.1870000000000003</v>
      </c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68"/>
      <c r="AD155" s="19"/>
      <c r="AE155" s="184"/>
      <c r="AF155" s="183">
        <f t="shared" si="16"/>
        <v>-2.3990673430298095</v>
      </c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68"/>
      <c r="AQ155" s="168"/>
      <c r="AR155" s="182"/>
      <c r="AS155" s="183">
        <f>(AU155-E155)/(MeasuredVariableHigher-MeasuredVariableLower)</f>
        <v>-3.196548760298093E-2</v>
      </c>
      <c r="AT155" s="183">
        <f>[1]!LIM(AT154+Mode*r0*((1+IntegrationStep/2/Ti+Td/IntegrationStep)*AS155-(1-IntegrationStep/2/Ti+2*Td/IntegrationStep)*AS154+Td/IntegrationStep*AS153))</f>
        <v>0</v>
      </c>
      <c r="AU155" s="183">
        <f>SetPoint</f>
        <v>40.794124670000002</v>
      </c>
      <c r="AW155" s="51"/>
      <c r="AX155" s="51"/>
      <c r="AY155" s="51"/>
      <c r="AZ155" s="51"/>
    </row>
    <row r="156" spans="1:52" s="158" customFormat="1" ht="15" customHeight="1" x14ac:dyDescent="0.3">
      <c r="A156" s="19"/>
      <c r="B156" s="182"/>
      <c r="C156" s="183">
        <f>C155+IntegrationStep</f>
        <v>14.499999999999964</v>
      </c>
      <c r="D156" s="202">
        <f>15+[1]!STEPLOAD(5)</f>
        <v>20</v>
      </c>
      <c r="E156" s="183">
        <f t="shared" si="12"/>
        <v>43.750766695995118</v>
      </c>
      <c r="F156" s="183">
        <f t="shared" si="13"/>
        <v>0.5</v>
      </c>
      <c r="G156" s="183">
        <f>5</f>
        <v>5</v>
      </c>
      <c r="H156" s="183">
        <f>ManipulatedVariableHigher*AT156</f>
        <v>120</v>
      </c>
      <c r="I156" s="183">
        <f t="shared" si="14"/>
        <v>0.9</v>
      </c>
      <c r="J156" s="183">
        <f>1</f>
        <v>1</v>
      </c>
      <c r="K156" s="183">
        <f t="shared" si="15"/>
        <v>4.1870000000000003</v>
      </c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68"/>
      <c r="AD156" s="19"/>
      <c r="AE156" s="184"/>
      <c r="AF156" s="183">
        <f t="shared" si="16"/>
        <v>2.7837482647210043</v>
      </c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68"/>
      <c r="AQ156" s="168"/>
      <c r="AR156" s="182"/>
      <c r="AS156" s="183">
        <f>(AU156-E156)/(MeasuredVariableHigher-MeasuredVariableLower)</f>
        <v>-2.9566420259951157E-2</v>
      </c>
      <c r="AT156" s="183">
        <f>[1]!LIM(AT155+Mode*r0*((1+IntegrationStep/2/Ti+Td/IntegrationStep)*AS156-(1-IntegrationStep/2/Ti+2*Td/IntegrationStep)*AS155+Td/IntegrationStep*AS154))</f>
        <v>1</v>
      </c>
      <c r="AU156" s="183">
        <f>SetPoint</f>
        <v>40.794124670000002</v>
      </c>
      <c r="AW156" s="51"/>
      <c r="AX156" s="51"/>
      <c r="AY156" s="51"/>
      <c r="AZ156" s="51"/>
    </row>
    <row r="157" spans="1:52" s="158" customFormat="1" ht="15" customHeight="1" x14ac:dyDescent="0.3">
      <c r="A157" s="19"/>
      <c r="B157" s="182"/>
      <c r="C157" s="183">
        <f>C156+IntegrationStep</f>
        <v>14.599999999999964</v>
      </c>
      <c r="D157" s="202">
        <f>15+[1]!STEPLOAD(5)</f>
        <v>20</v>
      </c>
      <c r="E157" s="183">
        <f t="shared" si="12"/>
        <v>44.029141522467221</v>
      </c>
      <c r="F157" s="183">
        <f t="shared" si="13"/>
        <v>0.5</v>
      </c>
      <c r="G157" s="183">
        <f>5</f>
        <v>5</v>
      </c>
      <c r="H157" s="183">
        <f>ManipulatedVariableHigher*AT157</f>
        <v>0</v>
      </c>
      <c r="I157" s="183">
        <f t="shared" si="14"/>
        <v>0.9</v>
      </c>
      <c r="J157" s="183">
        <f>1</f>
        <v>1</v>
      </c>
      <c r="K157" s="183">
        <f t="shared" si="15"/>
        <v>4.1870000000000003</v>
      </c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68"/>
      <c r="AD157" s="19"/>
      <c r="AE157" s="184"/>
      <c r="AF157" s="183">
        <f t="shared" si="16"/>
        <v>-2.4029141522467223</v>
      </c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68"/>
      <c r="AQ157" s="168"/>
      <c r="AR157" s="182"/>
      <c r="AS157" s="183">
        <f>(AU157-E157)/(MeasuredVariableHigher-MeasuredVariableLower)</f>
        <v>-3.2350168524672186E-2</v>
      </c>
      <c r="AT157" s="183">
        <f>[1]!LIM(AT156+Mode*r0*((1+IntegrationStep/2/Ti+Td/IntegrationStep)*AS157-(1-IntegrationStep/2/Ti+2*Td/IntegrationStep)*AS156+Td/IntegrationStep*AS155))</f>
        <v>0</v>
      </c>
      <c r="AU157" s="183">
        <f>SetPoint</f>
        <v>40.794124670000002</v>
      </c>
      <c r="AW157" s="51"/>
      <c r="AX157" s="51"/>
      <c r="AY157" s="51"/>
      <c r="AZ157" s="51"/>
    </row>
    <row r="158" spans="1:52" s="158" customFormat="1" ht="15" customHeight="1" x14ac:dyDescent="0.3">
      <c r="A158" s="19"/>
      <c r="B158" s="182"/>
      <c r="C158" s="183">
        <f>C157+IntegrationStep</f>
        <v>14.699999999999964</v>
      </c>
      <c r="D158" s="202">
        <f>15+[1]!STEPLOAD(5)</f>
        <v>20</v>
      </c>
      <c r="E158" s="183">
        <f t="shared" si="12"/>
        <v>43.788850107242553</v>
      </c>
      <c r="F158" s="183">
        <f t="shared" si="13"/>
        <v>0.5</v>
      </c>
      <c r="G158" s="183">
        <f>5</f>
        <v>5</v>
      </c>
      <c r="H158" s="183">
        <f>ManipulatedVariableHigher*AT158</f>
        <v>120</v>
      </c>
      <c r="I158" s="183">
        <f t="shared" si="14"/>
        <v>0.9</v>
      </c>
      <c r="J158" s="183">
        <f>1</f>
        <v>1</v>
      </c>
      <c r="K158" s="183">
        <f t="shared" si="15"/>
        <v>4.1870000000000003</v>
      </c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68"/>
      <c r="AD158" s="19"/>
      <c r="AE158" s="184"/>
      <c r="AF158" s="183">
        <f t="shared" si="16"/>
        <v>2.779939923596261</v>
      </c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68"/>
      <c r="AQ158" s="168"/>
      <c r="AR158" s="182"/>
      <c r="AS158" s="183">
        <f>(AU158-E158)/(MeasuredVariableHigher-MeasuredVariableLower)</f>
        <v>-2.9947254372425503E-2</v>
      </c>
      <c r="AT158" s="183">
        <f>[1]!LIM(AT157+Mode*r0*((1+IntegrationStep/2/Ti+Td/IntegrationStep)*AS158-(1-IntegrationStep/2/Ti+2*Td/IntegrationStep)*AS157+Td/IntegrationStep*AS156))</f>
        <v>1</v>
      </c>
      <c r="AU158" s="183">
        <f>SetPoint</f>
        <v>40.794124670000002</v>
      </c>
      <c r="AW158" s="51"/>
      <c r="AX158" s="51"/>
      <c r="AY158" s="51"/>
      <c r="AZ158" s="51"/>
    </row>
    <row r="159" spans="1:52" s="158" customFormat="1" ht="15" customHeight="1" x14ac:dyDescent="0.3">
      <c r="A159" s="19"/>
      <c r="B159" s="182"/>
      <c r="C159" s="183">
        <f>C158+IntegrationStep</f>
        <v>14.799999999999963</v>
      </c>
      <c r="D159" s="202">
        <f>15+[1]!STEPLOAD(5)</f>
        <v>20</v>
      </c>
      <c r="E159" s="183">
        <f t="shared" si="12"/>
        <v>44.066844099602179</v>
      </c>
      <c r="F159" s="183">
        <f t="shared" si="13"/>
        <v>0.5</v>
      </c>
      <c r="G159" s="183">
        <f>5</f>
        <v>5</v>
      </c>
      <c r="H159" s="183">
        <f>ManipulatedVariableHigher*AT159</f>
        <v>0</v>
      </c>
      <c r="I159" s="183">
        <f t="shared" si="14"/>
        <v>0.9</v>
      </c>
      <c r="J159" s="183">
        <f>1</f>
        <v>1</v>
      </c>
      <c r="K159" s="183">
        <f t="shared" si="15"/>
        <v>4.1870000000000003</v>
      </c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68"/>
      <c r="AD159" s="19"/>
      <c r="AE159" s="184"/>
      <c r="AF159" s="183">
        <f t="shared" si="16"/>
        <v>-2.406684409960218</v>
      </c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68"/>
      <c r="AQ159" s="168"/>
      <c r="AR159" s="182"/>
      <c r="AS159" s="183">
        <f>(AU159-E159)/(MeasuredVariableHigher-MeasuredVariableLower)</f>
        <v>-3.2727194296021764E-2</v>
      </c>
      <c r="AT159" s="183">
        <f>[1]!LIM(AT158+Mode*r0*((1+IntegrationStep/2/Ti+Td/IntegrationStep)*AS159-(1-IntegrationStep/2/Ti+2*Td/IntegrationStep)*AS158+Td/IntegrationStep*AS157))</f>
        <v>0</v>
      </c>
      <c r="AU159" s="183">
        <f>SetPoint</f>
        <v>40.794124670000002</v>
      </c>
      <c r="AW159" s="51"/>
      <c r="AX159" s="51"/>
      <c r="AY159" s="51"/>
      <c r="AZ159" s="51"/>
    </row>
    <row r="160" spans="1:52" s="158" customFormat="1" ht="15" customHeight="1" x14ac:dyDescent="0.3">
      <c r="A160" s="19"/>
      <c r="B160" s="182"/>
      <c r="C160" s="183">
        <f>C159+IntegrationStep</f>
        <v>14.899999999999963</v>
      </c>
      <c r="D160" s="202">
        <f>15+[1]!STEPLOAD(5)</f>
        <v>20</v>
      </c>
      <c r="E160" s="183">
        <f t="shared" si="12"/>
        <v>43.826175658606161</v>
      </c>
      <c r="F160" s="183">
        <f t="shared" si="13"/>
        <v>0.5</v>
      </c>
      <c r="G160" s="183">
        <f>5</f>
        <v>5</v>
      </c>
      <c r="H160" s="183">
        <f>ManipulatedVariableHigher*AT160</f>
        <v>120</v>
      </c>
      <c r="I160" s="183">
        <f t="shared" si="14"/>
        <v>0.9</v>
      </c>
      <c r="J160" s="183">
        <f>1</f>
        <v>1</v>
      </c>
      <c r="K160" s="183">
        <f t="shared" si="15"/>
        <v>4.1870000000000003</v>
      </c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68"/>
      <c r="AD160" s="19"/>
      <c r="AE160" s="184"/>
      <c r="AF160" s="183">
        <f t="shared" si="16"/>
        <v>2.7762073684598998</v>
      </c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68"/>
      <c r="AQ160" s="168"/>
      <c r="AR160" s="182"/>
      <c r="AS160" s="183">
        <f>(AU160-E160)/(MeasuredVariableHigher-MeasuredVariableLower)</f>
        <v>-3.0320509886061588E-2</v>
      </c>
      <c r="AT160" s="183">
        <f>[1]!LIM(AT159+Mode*r0*((1+IntegrationStep/2/Ti+Td/IntegrationStep)*AS160-(1-IntegrationStep/2/Ti+2*Td/IntegrationStep)*AS159+Td/IntegrationStep*AS158))</f>
        <v>1</v>
      </c>
      <c r="AU160" s="183">
        <f>SetPoint</f>
        <v>40.794124670000002</v>
      </c>
      <c r="AW160" s="51"/>
      <c r="AX160" s="51"/>
      <c r="AY160" s="51"/>
      <c r="AZ160" s="51"/>
    </row>
    <row r="161" spans="1:52" s="158" customFormat="1" ht="15" customHeight="1" x14ac:dyDescent="0.3">
      <c r="A161" s="19"/>
      <c r="B161" s="182"/>
      <c r="C161" s="183">
        <f>C160+IntegrationStep</f>
        <v>14.999999999999963</v>
      </c>
      <c r="D161" s="202">
        <f>15+[1]!STEPLOAD(5)</f>
        <v>20</v>
      </c>
      <c r="E161" s="183">
        <f t="shared" si="12"/>
        <v>44.10379639545215</v>
      </c>
      <c r="F161" s="183">
        <f t="shared" si="13"/>
        <v>0.5</v>
      </c>
      <c r="G161" s="183">
        <f>5</f>
        <v>5</v>
      </c>
      <c r="H161" s="183">
        <f>ManipulatedVariableHigher*AT161</f>
        <v>0</v>
      </c>
      <c r="I161" s="183">
        <f t="shared" si="14"/>
        <v>0.9</v>
      </c>
      <c r="J161" s="183">
        <f>1</f>
        <v>1</v>
      </c>
      <c r="K161" s="183">
        <f t="shared" si="15"/>
        <v>4.1870000000000003</v>
      </c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68"/>
      <c r="AD161" s="19"/>
      <c r="AE161" s="184"/>
      <c r="AF161" s="183">
        <f t="shared" si="16"/>
        <v>-2.4103796395452153</v>
      </c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68"/>
      <c r="AQ161" s="168"/>
      <c r="AR161" s="182"/>
      <c r="AS161" s="183">
        <f>(AU161-E161)/(MeasuredVariableHigher-MeasuredVariableLower)</f>
        <v>-3.3096717254521478E-2</v>
      </c>
      <c r="AT161" s="183">
        <f>[1]!LIM(AT160+Mode*r0*((1+IntegrationStep/2/Ti+Td/IntegrationStep)*AS161-(1-IntegrationStep/2/Ti+2*Td/IntegrationStep)*AS160+Td/IntegrationStep*AS159))</f>
        <v>0</v>
      </c>
      <c r="AU161" s="183">
        <f>SetPoint</f>
        <v>40.794124670000002</v>
      </c>
      <c r="AW161" s="51"/>
      <c r="AX161" s="51"/>
      <c r="AY161" s="51"/>
      <c r="AZ161" s="51"/>
    </row>
    <row r="162" spans="1:52" s="158" customFormat="1" ht="15" customHeight="1" x14ac:dyDescent="0.3">
      <c r="A162" s="19"/>
      <c r="B162" s="182"/>
      <c r="C162" s="183">
        <f>C161+IntegrationStep</f>
        <v>15.099999999999962</v>
      </c>
      <c r="D162" s="202">
        <f>15+[1]!STEPLOAD(5)</f>
        <v>20</v>
      </c>
      <c r="E162" s="183">
        <f t="shared" si="12"/>
        <v>43.862758431497632</v>
      </c>
      <c r="F162" s="183">
        <f t="shared" si="13"/>
        <v>0.5</v>
      </c>
      <c r="G162" s="183">
        <f>5</f>
        <v>5</v>
      </c>
      <c r="H162" s="183">
        <f>ManipulatedVariableHigher*AT162</f>
        <v>120</v>
      </c>
      <c r="I162" s="183">
        <f t="shared" si="14"/>
        <v>0.9</v>
      </c>
      <c r="J162" s="183">
        <f>1</f>
        <v>1</v>
      </c>
      <c r="K162" s="183">
        <f t="shared" si="15"/>
        <v>4.1870000000000003</v>
      </c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68"/>
      <c r="AD162" s="19"/>
      <c r="AE162" s="184"/>
      <c r="AF162" s="183">
        <f t="shared" si="16"/>
        <v>2.7725490911707529</v>
      </c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68"/>
      <c r="AQ162" s="168"/>
      <c r="AR162" s="182"/>
      <c r="AS162" s="183">
        <f>(AU162-E162)/(MeasuredVariableHigher-MeasuredVariableLower)</f>
        <v>-3.0686337614976297E-2</v>
      </c>
      <c r="AT162" s="183">
        <f>[1]!LIM(AT161+Mode*r0*((1+IntegrationStep/2/Ti+Td/IntegrationStep)*AS162-(1-IntegrationStep/2/Ti+2*Td/IntegrationStep)*AS161+Td/IntegrationStep*AS160))</f>
        <v>1</v>
      </c>
      <c r="AU162" s="183">
        <f>SetPoint</f>
        <v>40.794124670000002</v>
      </c>
      <c r="AW162" s="51"/>
      <c r="AX162" s="51"/>
      <c r="AY162" s="51"/>
      <c r="AZ162" s="51"/>
    </row>
    <row r="163" spans="1:52" s="158" customFormat="1" ht="15" customHeight="1" x14ac:dyDescent="0.3">
      <c r="A163" s="19"/>
      <c r="B163" s="182"/>
      <c r="C163" s="183">
        <f>C162+IntegrationStep</f>
        <v>15.199999999999962</v>
      </c>
      <c r="D163" s="202">
        <f>15+[1]!STEPLOAD(5)</f>
        <v>20</v>
      </c>
      <c r="E163" s="183">
        <f t="shared" si="12"/>
        <v>44.140013340614708</v>
      </c>
      <c r="F163" s="183">
        <f t="shared" si="13"/>
        <v>0.5</v>
      </c>
      <c r="G163" s="183">
        <f>5</f>
        <v>5</v>
      </c>
      <c r="H163" s="183">
        <f>ManipulatedVariableHigher*AT163</f>
        <v>0</v>
      </c>
      <c r="I163" s="183">
        <f t="shared" si="14"/>
        <v>0.9</v>
      </c>
      <c r="J163" s="183">
        <f>1</f>
        <v>1</v>
      </c>
      <c r="K163" s="183">
        <f t="shared" si="15"/>
        <v>4.1870000000000003</v>
      </c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68"/>
      <c r="AD163" s="19"/>
      <c r="AE163" s="184"/>
      <c r="AF163" s="183">
        <f t="shared" si="16"/>
        <v>-2.4140013340614708</v>
      </c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68"/>
      <c r="AQ163" s="168"/>
      <c r="AR163" s="182"/>
      <c r="AS163" s="183">
        <f>(AU163-E163)/(MeasuredVariableHigher-MeasuredVariableLower)</f>
        <v>-3.3458886706147058E-2</v>
      </c>
      <c r="AT163" s="183">
        <f>[1]!LIM(AT162+Mode*r0*((1+IntegrationStep/2/Ti+Td/IntegrationStep)*AS163-(1-IntegrationStep/2/Ti+2*Td/IntegrationStep)*AS162+Td/IntegrationStep*AS161))</f>
        <v>0</v>
      </c>
      <c r="AU163" s="183">
        <f>SetPoint</f>
        <v>40.794124670000002</v>
      </c>
      <c r="AW163" s="51"/>
      <c r="AX163" s="51"/>
      <c r="AY163" s="51"/>
      <c r="AZ163" s="51"/>
    </row>
    <row r="164" spans="1:52" s="158" customFormat="1" ht="15" customHeight="1" x14ac:dyDescent="0.3">
      <c r="A164" s="19"/>
      <c r="B164" s="182"/>
      <c r="C164" s="183">
        <f>C163+IntegrationStep</f>
        <v>15.299999999999962</v>
      </c>
      <c r="D164" s="202">
        <f>15+[1]!STEPLOAD(5)</f>
        <v>20</v>
      </c>
      <c r="E164" s="183">
        <f t="shared" si="12"/>
        <v>43.898613207208562</v>
      </c>
      <c r="F164" s="183">
        <f t="shared" si="13"/>
        <v>0.5</v>
      </c>
      <c r="G164" s="183">
        <f>5</f>
        <v>5</v>
      </c>
      <c r="H164" s="183">
        <f>ManipulatedVariableHigher*AT164</f>
        <v>120</v>
      </c>
      <c r="I164" s="183">
        <f t="shared" si="14"/>
        <v>0.9</v>
      </c>
      <c r="J164" s="183">
        <f>1</f>
        <v>1</v>
      </c>
      <c r="K164" s="183">
        <f t="shared" si="15"/>
        <v>4.1870000000000003</v>
      </c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68"/>
      <c r="AD164" s="19"/>
      <c r="AE164" s="184"/>
      <c r="AF164" s="183">
        <f t="shared" si="16"/>
        <v>2.7689636135996598</v>
      </c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68"/>
      <c r="AQ164" s="168"/>
      <c r="AR164" s="182"/>
      <c r="AS164" s="183">
        <f>(AU164-E164)/(MeasuredVariableHigher-MeasuredVariableLower)</f>
        <v>-3.1044885372085603E-2</v>
      </c>
      <c r="AT164" s="183">
        <f>[1]!LIM(AT163+Mode*r0*((1+IntegrationStep/2/Ti+Td/IntegrationStep)*AS164-(1-IntegrationStep/2/Ti+2*Td/IntegrationStep)*AS163+Td/IntegrationStep*AS162))</f>
        <v>1</v>
      </c>
      <c r="AU164" s="183">
        <f>SetPoint</f>
        <v>40.794124670000002</v>
      </c>
      <c r="AW164" s="51"/>
      <c r="AX164" s="51"/>
      <c r="AY164" s="51"/>
      <c r="AZ164" s="51"/>
    </row>
    <row r="165" spans="1:52" s="158" customFormat="1" ht="15" customHeight="1" x14ac:dyDescent="0.3">
      <c r="A165" s="19"/>
      <c r="B165" s="182"/>
      <c r="C165" s="183">
        <f>C164+IntegrationStep</f>
        <v>15.399999999999961</v>
      </c>
      <c r="D165" s="202">
        <f>15+[1]!STEPLOAD(5)</f>
        <v>20</v>
      </c>
      <c r="E165" s="183">
        <f t="shared" si="12"/>
        <v>44.175509568568529</v>
      </c>
      <c r="F165" s="183">
        <f t="shared" si="13"/>
        <v>0.5</v>
      </c>
      <c r="G165" s="183">
        <f>5</f>
        <v>5</v>
      </c>
      <c r="H165" s="183">
        <f>ManipulatedVariableHigher*AT165</f>
        <v>0</v>
      </c>
      <c r="I165" s="183">
        <f t="shared" si="14"/>
        <v>0.9</v>
      </c>
      <c r="J165" s="183">
        <f>1</f>
        <v>1</v>
      </c>
      <c r="K165" s="183">
        <f t="shared" si="15"/>
        <v>4.1870000000000003</v>
      </c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68"/>
      <c r="AD165" s="19"/>
      <c r="AE165" s="184"/>
      <c r="AF165" s="183">
        <f t="shared" si="16"/>
        <v>-2.4175509568568532</v>
      </c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68"/>
      <c r="AQ165" s="168"/>
      <c r="AR165" s="182"/>
      <c r="AS165" s="183">
        <f>(AU165-E165)/(MeasuredVariableHigher-MeasuredVariableLower)</f>
        <v>-3.381384898568527E-2</v>
      </c>
      <c r="AT165" s="183">
        <f>[1]!LIM(AT164+Mode*r0*((1+IntegrationStep/2/Ti+Td/IntegrationStep)*AS165-(1-IntegrationStep/2/Ti+2*Td/IntegrationStep)*AS164+Td/IntegrationStep*AS163))</f>
        <v>0</v>
      </c>
      <c r="AU165" s="183">
        <f>SetPoint</f>
        <v>40.794124670000002</v>
      </c>
      <c r="AW165" s="51"/>
      <c r="AX165" s="51"/>
      <c r="AY165" s="51"/>
      <c r="AZ165" s="51"/>
    </row>
    <row r="166" spans="1:52" s="158" customFormat="1" ht="15" customHeight="1" x14ac:dyDescent="0.3">
      <c r="A166" s="19"/>
      <c r="B166" s="182"/>
      <c r="C166" s="183">
        <f>C165+IntegrationStep</f>
        <v>15.499999999999961</v>
      </c>
      <c r="D166" s="202">
        <f>15+[1]!STEPLOAD(5)</f>
        <v>20</v>
      </c>
      <c r="E166" s="183">
        <f t="shared" si="12"/>
        <v>43.933754472882846</v>
      </c>
      <c r="F166" s="183">
        <f t="shared" si="13"/>
        <v>0.5</v>
      </c>
      <c r="G166" s="183">
        <f>5</f>
        <v>5</v>
      </c>
      <c r="H166" s="183">
        <f>ManipulatedVariableHigher*AT166</f>
        <v>120</v>
      </c>
      <c r="I166" s="183">
        <f t="shared" si="14"/>
        <v>0.9</v>
      </c>
      <c r="J166" s="183">
        <f>1</f>
        <v>1</v>
      </c>
      <c r="K166" s="183">
        <f t="shared" si="15"/>
        <v>4.1870000000000003</v>
      </c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68"/>
      <c r="AD166" s="19"/>
      <c r="AE166" s="184"/>
      <c r="AF166" s="183">
        <f t="shared" si="16"/>
        <v>2.7654494870322313</v>
      </c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68"/>
      <c r="AQ166" s="168"/>
      <c r="AR166" s="182"/>
      <c r="AS166" s="183">
        <f>(AU166-E166)/(MeasuredVariableHigher-MeasuredVariableLower)</f>
        <v>-3.1396298028828443E-2</v>
      </c>
      <c r="AT166" s="183">
        <f>[1]!LIM(AT165+Mode*r0*((1+IntegrationStep/2/Ti+Td/IntegrationStep)*AS166-(1-IntegrationStep/2/Ti+2*Td/IntegrationStep)*AS165+Td/IntegrationStep*AS164))</f>
        <v>1</v>
      </c>
      <c r="AU166" s="183">
        <f>SetPoint</f>
        <v>40.794124670000002</v>
      </c>
      <c r="AW166" s="51"/>
      <c r="AX166" s="51"/>
      <c r="AY166" s="51"/>
      <c r="AZ166" s="51"/>
    </row>
    <row r="167" spans="1:52" s="158" customFormat="1" ht="15" customHeight="1" x14ac:dyDescent="0.3">
      <c r="A167" s="19"/>
      <c r="B167" s="182"/>
      <c r="C167" s="183">
        <f>C166+IntegrationStep</f>
        <v>15.599999999999961</v>
      </c>
      <c r="D167" s="202">
        <f>15+[1]!STEPLOAD(5)</f>
        <v>20</v>
      </c>
      <c r="E167" s="183">
        <f t="shared" si="12"/>
        <v>44.210299421586072</v>
      </c>
      <c r="F167" s="183">
        <f t="shared" si="13"/>
        <v>0.5</v>
      </c>
      <c r="G167" s="183">
        <f>5</f>
        <v>5</v>
      </c>
      <c r="H167" s="183">
        <f>ManipulatedVariableHigher*AT167</f>
        <v>0</v>
      </c>
      <c r="I167" s="183">
        <f t="shared" si="14"/>
        <v>0.9</v>
      </c>
      <c r="J167" s="183">
        <f>1</f>
        <v>1</v>
      </c>
      <c r="K167" s="183">
        <f t="shared" si="15"/>
        <v>4.1870000000000003</v>
      </c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68"/>
      <c r="AD167" s="19"/>
      <c r="AE167" s="184"/>
      <c r="AF167" s="183">
        <f t="shared" si="16"/>
        <v>-2.4210299421586075</v>
      </c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68"/>
      <c r="AQ167" s="168"/>
      <c r="AR167" s="182"/>
      <c r="AS167" s="183">
        <f>(AU167-E167)/(MeasuredVariableHigher-MeasuredVariableLower)</f>
        <v>-3.4161747515860694E-2</v>
      </c>
      <c r="AT167" s="183">
        <f>[1]!LIM(AT166+Mode*r0*((1+IntegrationStep/2/Ti+Td/IntegrationStep)*AS167-(1-IntegrationStep/2/Ti+2*Td/IntegrationStep)*AS166+Td/IntegrationStep*AS165))</f>
        <v>0</v>
      </c>
      <c r="AU167" s="183">
        <f>SetPoint</f>
        <v>40.794124670000002</v>
      </c>
      <c r="AW167" s="51"/>
      <c r="AX167" s="51"/>
      <c r="AY167" s="51"/>
      <c r="AZ167" s="51"/>
    </row>
    <row r="168" spans="1:52" s="158" customFormat="1" ht="15" customHeight="1" x14ac:dyDescent="0.3">
      <c r="A168" s="19"/>
      <c r="B168" s="182"/>
      <c r="C168" s="183">
        <f>C167+IntegrationStep</f>
        <v>15.69999999999996</v>
      </c>
      <c r="D168" s="202">
        <f>15+[1]!STEPLOAD(5)</f>
        <v>20</v>
      </c>
      <c r="E168" s="183">
        <f t="shared" si="12"/>
        <v>43.968196427370209</v>
      </c>
      <c r="F168" s="183">
        <f t="shared" si="13"/>
        <v>0.5</v>
      </c>
      <c r="G168" s="183">
        <f>5</f>
        <v>5</v>
      </c>
      <c r="H168" s="183">
        <f>ManipulatedVariableHigher*AT168</f>
        <v>120</v>
      </c>
      <c r="I168" s="183">
        <f t="shared" si="14"/>
        <v>0.9</v>
      </c>
      <c r="J168" s="183">
        <f>1</f>
        <v>1</v>
      </c>
      <c r="K168" s="183">
        <f t="shared" si="15"/>
        <v>4.1870000000000003</v>
      </c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68"/>
      <c r="AD168" s="19"/>
      <c r="AE168" s="184"/>
      <c r="AF168" s="183">
        <f t="shared" si="16"/>
        <v>2.7620052915834949</v>
      </c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68"/>
      <c r="AQ168" s="168"/>
      <c r="AR168" s="182"/>
      <c r="AS168" s="183">
        <f>(AU168-E168)/(MeasuredVariableHigher-MeasuredVariableLower)</f>
        <v>-3.1740717573702074E-2</v>
      </c>
      <c r="AT168" s="183">
        <f>[1]!LIM(AT167+Mode*r0*((1+IntegrationStep/2/Ti+Td/IntegrationStep)*AS168-(1-IntegrationStep/2/Ti+2*Td/IntegrationStep)*AS167+Td/IntegrationStep*AS166))</f>
        <v>1</v>
      </c>
      <c r="AU168" s="183">
        <f>SetPoint</f>
        <v>40.794124670000002</v>
      </c>
      <c r="AW168" s="51"/>
      <c r="AX168" s="51"/>
      <c r="AY168" s="51"/>
      <c r="AZ168" s="51"/>
    </row>
    <row r="169" spans="1:52" s="158" customFormat="1" ht="15" customHeight="1" x14ac:dyDescent="0.3">
      <c r="A169" s="19"/>
      <c r="B169" s="182"/>
      <c r="C169" s="183">
        <f>C168+IntegrationStep</f>
        <v>15.79999999999996</v>
      </c>
      <c r="D169" s="202">
        <f>15+[1]!STEPLOAD(5)</f>
        <v>20</v>
      </c>
      <c r="E169" s="183">
        <f t="shared" si="12"/>
        <v>44.244396956528561</v>
      </c>
      <c r="F169" s="183">
        <f t="shared" si="13"/>
        <v>0.5</v>
      </c>
      <c r="G169" s="183">
        <f>5</f>
        <v>5</v>
      </c>
      <c r="H169" s="183">
        <f>ManipulatedVariableHigher*AT169</f>
        <v>0</v>
      </c>
      <c r="I169" s="183">
        <f t="shared" si="14"/>
        <v>0.9</v>
      </c>
      <c r="J169" s="183">
        <f>1</f>
        <v>1</v>
      </c>
      <c r="K169" s="183">
        <f t="shared" si="15"/>
        <v>4.1870000000000003</v>
      </c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68"/>
      <c r="AD169" s="19"/>
      <c r="AE169" s="184"/>
      <c r="AF169" s="183">
        <f t="shared" si="16"/>
        <v>-2.4244396956528562</v>
      </c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68"/>
      <c r="AQ169" s="168"/>
      <c r="AR169" s="182"/>
      <c r="AS169" s="183">
        <f>(AU169-E169)/(MeasuredVariableHigher-MeasuredVariableLower)</f>
        <v>-3.4502722865285593E-2</v>
      </c>
      <c r="AT169" s="183">
        <f>[1]!LIM(AT168+Mode*r0*((1+IntegrationStep/2/Ti+Td/IntegrationStep)*AS169-(1-IntegrationStep/2/Ti+2*Td/IntegrationStep)*AS168+Td/IntegrationStep*AS167))</f>
        <v>0</v>
      </c>
      <c r="AU169" s="183">
        <f>SetPoint</f>
        <v>40.794124670000002</v>
      </c>
      <c r="AW169" s="51"/>
      <c r="AX169" s="51"/>
      <c r="AY169" s="51"/>
      <c r="AZ169" s="51"/>
    </row>
    <row r="170" spans="1:52" s="158" customFormat="1" ht="15" customHeight="1" x14ac:dyDescent="0.3">
      <c r="A170" s="19"/>
      <c r="B170" s="182"/>
      <c r="C170" s="183">
        <f>C169+IntegrationStep</f>
        <v>15.899999999999959</v>
      </c>
      <c r="D170" s="202">
        <f>15+[1]!STEPLOAD(5)</f>
        <v>20</v>
      </c>
      <c r="E170" s="183">
        <f t="shared" si="12"/>
        <v>44.001952986963275</v>
      </c>
      <c r="F170" s="183">
        <f t="shared" si="13"/>
        <v>0.5</v>
      </c>
      <c r="G170" s="183">
        <f>5</f>
        <v>5</v>
      </c>
      <c r="H170" s="183">
        <f>ManipulatedVariableHigher*AT170</f>
        <v>120</v>
      </c>
      <c r="I170" s="183">
        <f t="shared" si="14"/>
        <v>0.9</v>
      </c>
      <c r="J170" s="183">
        <f>1</f>
        <v>1</v>
      </c>
      <c r="K170" s="183">
        <f t="shared" si="15"/>
        <v>4.1870000000000003</v>
      </c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68"/>
      <c r="AD170" s="19"/>
      <c r="AE170" s="184"/>
      <c r="AF170" s="183">
        <f t="shared" si="16"/>
        <v>2.7586296356241884</v>
      </c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68"/>
      <c r="AQ170" s="168"/>
      <c r="AR170" s="182"/>
      <c r="AS170" s="183">
        <f>(AU170-E170)/(MeasuredVariableHigher-MeasuredVariableLower)</f>
        <v>-3.2078283169632724E-2</v>
      </c>
      <c r="AT170" s="183">
        <f>[1]!LIM(AT169+Mode*r0*((1+IntegrationStep/2/Ti+Td/IntegrationStep)*AS170-(1-IntegrationStep/2/Ti+2*Td/IntegrationStep)*AS169+Td/IntegrationStep*AS168))</f>
        <v>1</v>
      </c>
      <c r="AU170" s="183">
        <f>SetPoint</f>
        <v>40.794124670000002</v>
      </c>
      <c r="AW170" s="51"/>
      <c r="AX170" s="51"/>
      <c r="AY170" s="51"/>
      <c r="AZ170" s="51"/>
    </row>
    <row r="171" spans="1:52" s="158" customFormat="1" ht="15" customHeight="1" x14ac:dyDescent="0.3">
      <c r="A171" s="19"/>
      <c r="B171" s="182"/>
      <c r="C171" s="183">
        <f>C170+IntegrationStep</f>
        <v>15.999999999999959</v>
      </c>
      <c r="D171" s="202">
        <f>15+[1]!STEPLOAD(5)</f>
        <v>20</v>
      </c>
      <c r="E171" s="183">
        <f t="shared" si="12"/>
        <v>44.277815950525692</v>
      </c>
      <c r="F171" s="183">
        <f t="shared" si="13"/>
        <v>0.5</v>
      </c>
      <c r="G171" s="183">
        <f>5</f>
        <v>5</v>
      </c>
      <c r="H171" s="183">
        <f>ManipulatedVariableHigher*AT171</f>
        <v>0</v>
      </c>
      <c r="I171" s="183">
        <f t="shared" si="14"/>
        <v>0.9</v>
      </c>
      <c r="J171" s="183">
        <f>1</f>
        <v>1</v>
      </c>
      <c r="K171" s="183">
        <f t="shared" si="15"/>
        <v>4.1870000000000003</v>
      </c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68"/>
      <c r="AD171" s="19"/>
      <c r="AE171" s="184"/>
      <c r="AF171" s="183">
        <f t="shared" si="16"/>
        <v>-2.4277815950525694</v>
      </c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68"/>
      <c r="AQ171" s="168"/>
      <c r="AR171" s="182"/>
      <c r="AS171" s="183">
        <f>(AU171-E171)/(MeasuredVariableHigher-MeasuredVariableLower)</f>
        <v>-3.48369128052569E-2</v>
      </c>
      <c r="AT171" s="183">
        <f>[1]!LIM(AT170+Mode*r0*((1+IntegrationStep/2/Ti+Td/IntegrationStep)*AS171-(1-IntegrationStep/2/Ti+2*Td/IntegrationStep)*AS170+Td/IntegrationStep*AS169))</f>
        <v>0</v>
      </c>
      <c r="AU171" s="183">
        <f>SetPoint</f>
        <v>40.794124670000002</v>
      </c>
      <c r="AW171" s="51"/>
      <c r="AX171" s="51"/>
      <c r="AY171" s="51"/>
      <c r="AZ171" s="51"/>
    </row>
    <row r="172" spans="1:52" s="158" customFormat="1" ht="15" customHeight="1" x14ac:dyDescent="0.3">
      <c r="A172" s="19"/>
      <c r="B172" s="182"/>
      <c r="C172" s="183">
        <f>C171+IntegrationStep</f>
        <v>16.099999999999959</v>
      </c>
      <c r="D172" s="202">
        <f>15+[1]!STEPLOAD(5)</f>
        <v>20</v>
      </c>
      <c r="E172" s="183">
        <f t="shared" si="12"/>
        <v>44.035037791020436</v>
      </c>
      <c r="F172" s="183">
        <f t="shared" si="13"/>
        <v>0.5</v>
      </c>
      <c r="G172" s="183">
        <f>5</f>
        <v>5</v>
      </c>
      <c r="H172" s="183">
        <f>ManipulatedVariableHigher*AT172</f>
        <v>120</v>
      </c>
      <c r="I172" s="183">
        <f t="shared" si="14"/>
        <v>0.9</v>
      </c>
      <c r="J172" s="183">
        <f>1</f>
        <v>1</v>
      </c>
      <c r="K172" s="183">
        <f t="shared" si="15"/>
        <v>4.1870000000000003</v>
      </c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68"/>
      <c r="AD172" s="19"/>
      <c r="AE172" s="184"/>
      <c r="AF172" s="183">
        <f t="shared" si="16"/>
        <v>2.7553211552184722</v>
      </c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68"/>
      <c r="AQ172" s="168"/>
      <c r="AR172" s="182"/>
      <c r="AS172" s="183">
        <f>(AU172-E172)/(MeasuredVariableHigher-MeasuredVariableLower)</f>
        <v>-3.2409131210204334E-2</v>
      </c>
      <c r="AT172" s="183">
        <f>[1]!LIM(AT171+Mode*r0*((1+IntegrationStep/2/Ti+Td/IntegrationStep)*AS172-(1-IntegrationStep/2/Ti+2*Td/IntegrationStep)*AS171+Td/IntegrationStep*AS170))</f>
        <v>1</v>
      </c>
      <c r="AU172" s="183">
        <f>SetPoint</f>
        <v>40.794124670000002</v>
      </c>
      <c r="AW172" s="51"/>
      <c r="AX172" s="51"/>
      <c r="AY172" s="51"/>
      <c r="AZ172" s="51"/>
    </row>
    <row r="173" spans="1:52" s="158" customFormat="1" ht="15" customHeight="1" x14ac:dyDescent="0.3">
      <c r="A173" s="19"/>
      <c r="B173" s="182"/>
      <c r="C173" s="183">
        <f>C172+IntegrationStep</f>
        <v>16.19999999999996</v>
      </c>
      <c r="D173" s="202">
        <f>15+[1]!STEPLOAD(5)</f>
        <v>20</v>
      </c>
      <c r="E173" s="183">
        <f t="shared" si="12"/>
        <v>44.310569906542284</v>
      </c>
      <c r="F173" s="183">
        <f t="shared" si="13"/>
        <v>0.5</v>
      </c>
      <c r="G173" s="183">
        <f>5</f>
        <v>5</v>
      </c>
      <c r="H173" s="183">
        <f>ManipulatedVariableHigher*AT173</f>
        <v>0</v>
      </c>
      <c r="I173" s="183">
        <f t="shared" si="14"/>
        <v>0.9</v>
      </c>
      <c r="J173" s="183">
        <f>1</f>
        <v>1</v>
      </c>
      <c r="K173" s="183">
        <f t="shared" si="15"/>
        <v>4.1870000000000003</v>
      </c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68"/>
      <c r="AD173" s="19"/>
      <c r="AE173" s="184"/>
      <c r="AF173" s="183">
        <f t="shared" si="16"/>
        <v>-2.4310569906542288</v>
      </c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68"/>
      <c r="AQ173" s="168"/>
      <c r="AR173" s="182"/>
      <c r="AS173" s="183">
        <f>(AU173-E173)/(MeasuredVariableHigher-MeasuredVariableLower)</f>
        <v>-3.5164452365422816E-2</v>
      </c>
      <c r="AT173" s="183">
        <f>[1]!LIM(AT172+Mode*r0*((1+IntegrationStep/2/Ti+Td/IntegrationStep)*AS173-(1-IntegrationStep/2/Ti+2*Td/IntegrationStep)*AS172+Td/IntegrationStep*AS171))</f>
        <v>0</v>
      </c>
      <c r="AU173" s="183">
        <f>SetPoint</f>
        <v>40.794124670000002</v>
      </c>
      <c r="AW173" s="51"/>
      <c r="AX173" s="51"/>
      <c r="AY173" s="51"/>
      <c r="AZ173" s="51"/>
    </row>
    <row r="174" spans="1:52" s="158" customFormat="1" ht="15" customHeight="1" x14ac:dyDescent="0.3">
      <c r="A174" s="19"/>
      <c r="B174" s="182"/>
      <c r="C174" s="183">
        <f>C173+IntegrationStep</f>
        <v>16.299999999999962</v>
      </c>
      <c r="D174" s="202">
        <f>15+[1]!STEPLOAD(5)</f>
        <v>20</v>
      </c>
      <c r="E174" s="183">
        <f t="shared" si="12"/>
        <v>44.06746420747686</v>
      </c>
      <c r="F174" s="183">
        <f t="shared" si="13"/>
        <v>0.5</v>
      </c>
      <c r="G174" s="183">
        <f>5</f>
        <v>5</v>
      </c>
      <c r="H174" s="183">
        <f>ManipulatedVariableHigher*AT174</f>
        <v>120</v>
      </c>
      <c r="I174" s="183">
        <f t="shared" si="14"/>
        <v>0.9</v>
      </c>
      <c r="J174" s="183">
        <f>1</f>
        <v>1</v>
      </c>
      <c r="K174" s="183">
        <f t="shared" si="15"/>
        <v>4.1870000000000003</v>
      </c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68"/>
      <c r="AD174" s="19"/>
      <c r="AE174" s="184"/>
      <c r="AF174" s="183">
        <f t="shared" si="16"/>
        <v>2.7520785135728301</v>
      </c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68"/>
      <c r="AQ174" s="168"/>
      <c r="AR174" s="182"/>
      <c r="AS174" s="183">
        <f>(AU174-E174)/(MeasuredVariableHigher-MeasuredVariableLower)</f>
        <v>-3.2733395374768576E-2</v>
      </c>
      <c r="AT174" s="183">
        <f>[1]!LIM(AT173+Mode*r0*((1+IntegrationStep/2/Ti+Td/IntegrationStep)*AS174-(1-IntegrationStep/2/Ti+2*Td/IntegrationStep)*AS173+Td/IntegrationStep*AS172))</f>
        <v>1</v>
      </c>
      <c r="AU174" s="183">
        <f>SetPoint</f>
        <v>40.794124670000002</v>
      </c>
      <c r="AW174" s="51"/>
      <c r="AX174" s="51"/>
      <c r="AY174" s="51"/>
      <c r="AZ174" s="51"/>
    </row>
    <row r="175" spans="1:52" s="158" customFormat="1" ht="15" customHeight="1" x14ac:dyDescent="0.3">
      <c r="A175" s="19"/>
      <c r="B175" s="182"/>
      <c r="C175" s="183">
        <f>C174+IntegrationStep</f>
        <v>16.399999999999963</v>
      </c>
      <c r="D175" s="202">
        <f>15+[1]!STEPLOAD(5)</f>
        <v>20</v>
      </c>
      <c r="E175" s="183">
        <f t="shared" si="12"/>
        <v>44.342672058834147</v>
      </c>
      <c r="F175" s="183">
        <f t="shared" si="13"/>
        <v>0.5</v>
      </c>
      <c r="G175" s="183">
        <f>5</f>
        <v>5</v>
      </c>
      <c r="H175" s="183">
        <f>ManipulatedVariableHigher*AT175</f>
        <v>0</v>
      </c>
      <c r="I175" s="183">
        <f t="shared" si="14"/>
        <v>0.9</v>
      </c>
      <c r="J175" s="183">
        <f>1</f>
        <v>1</v>
      </c>
      <c r="K175" s="183">
        <f t="shared" si="15"/>
        <v>4.1870000000000003</v>
      </c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68"/>
      <c r="AD175" s="19"/>
      <c r="AE175" s="184"/>
      <c r="AF175" s="183">
        <f t="shared" si="16"/>
        <v>-2.4342672058834149</v>
      </c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68"/>
      <c r="AQ175" s="168"/>
      <c r="AR175" s="182"/>
      <c r="AS175" s="183">
        <f>(AU175-E175)/(MeasuredVariableHigher-MeasuredVariableLower)</f>
        <v>-3.5485473888341446E-2</v>
      </c>
      <c r="AT175" s="183">
        <f>[1]!LIM(AT174+Mode*r0*((1+IntegrationStep/2/Ti+Td/IntegrationStep)*AS175-(1-IntegrationStep/2/Ti+2*Td/IntegrationStep)*AS174+Td/IntegrationStep*AS173))</f>
        <v>0</v>
      </c>
      <c r="AU175" s="183">
        <f>SetPoint</f>
        <v>40.794124670000002</v>
      </c>
      <c r="AW175" s="51"/>
      <c r="AX175" s="51"/>
      <c r="AY175" s="51"/>
      <c r="AZ175" s="51"/>
    </row>
    <row r="176" spans="1:52" s="158" customFormat="1" ht="15" customHeight="1" x14ac:dyDescent="0.3">
      <c r="A176" s="19"/>
      <c r="B176" s="182"/>
      <c r="C176" s="183">
        <f>C175+IntegrationStep</f>
        <v>16.499999999999964</v>
      </c>
      <c r="D176" s="202">
        <f>15+[1]!STEPLOAD(5)</f>
        <v>20</v>
      </c>
      <c r="E176" s="183">
        <f t="shared" si="12"/>
        <v>44.099245338245801</v>
      </c>
      <c r="F176" s="183">
        <f t="shared" si="13"/>
        <v>0.5</v>
      </c>
      <c r="G176" s="183">
        <f>5</f>
        <v>5</v>
      </c>
      <c r="H176" s="183">
        <f>ManipulatedVariableHigher*AT176</f>
        <v>120</v>
      </c>
      <c r="I176" s="183">
        <f t="shared" si="14"/>
        <v>0.9</v>
      </c>
      <c r="J176" s="183">
        <f>1</f>
        <v>1</v>
      </c>
      <c r="K176" s="183">
        <f t="shared" si="15"/>
        <v>4.1870000000000003</v>
      </c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68"/>
      <c r="AD176" s="19"/>
      <c r="AE176" s="184"/>
      <c r="AF176" s="183">
        <f t="shared" si="16"/>
        <v>2.7489004004959359</v>
      </c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68"/>
      <c r="AQ176" s="168"/>
      <c r="AR176" s="182"/>
      <c r="AS176" s="183">
        <f>(AU176-E176)/(MeasuredVariableHigher-MeasuredVariableLower)</f>
        <v>-3.3051206682457986E-2</v>
      </c>
      <c r="AT176" s="183">
        <f>[1]!LIM(AT175+Mode*r0*((1+IntegrationStep/2/Ti+Td/IntegrationStep)*AS176-(1-IntegrationStep/2/Ti+2*Td/IntegrationStep)*AS175+Td/IntegrationStep*AS174))</f>
        <v>1</v>
      </c>
      <c r="AU176" s="183">
        <f>SetPoint</f>
        <v>40.794124670000002</v>
      </c>
      <c r="AW176" s="51"/>
      <c r="AX176" s="51"/>
      <c r="AY176" s="51"/>
      <c r="AZ176" s="51"/>
    </row>
    <row r="177" spans="1:52" s="158" customFormat="1" ht="15" customHeight="1" x14ac:dyDescent="0.3">
      <c r="A177" s="19"/>
      <c r="B177" s="182"/>
      <c r="C177" s="183">
        <f>C176+IntegrationStep</f>
        <v>16.599999999999966</v>
      </c>
      <c r="D177" s="202">
        <f>15+[1]!STEPLOAD(5)</f>
        <v>20</v>
      </c>
      <c r="E177" s="183">
        <f t="shared" si="12"/>
        <v>44.374135378295399</v>
      </c>
      <c r="F177" s="183">
        <f t="shared" si="13"/>
        <v>0.5</v>
      </c>
      <c r="G177" s="183">
        <f>5</f>
        <v>5</v>
      </c>
      <c r="H177" s="183">
        <f>ManipulatedVariableHigher*AT177</f>
        <v>0</v>
      </c>
      <c r="I177" s="183">
        <f t="shared" si="14"/>
        <v>0.9</v>
      </c>
      <c r="J177" s="183">
        <f>1</f>
        <v>1</v>
      </c>
      <c r="K177" s="183">
        <f t="shared" si="15"/>
        <v>4.1870000000000003</v>
      </c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68"/>
      <c r="AD177" s="19"/>
      <c r="AE177" s="184"/>
      <c r="AF177" s="183">
        <f t="shared" si="16"/>
        <v>-2.4374135378295403</v>
      </c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68"/>
      <c r="AQ177" s="168"/>
      <c r="AR177" s="182"/>
      <c r="AS177" s="183">
        <f>(AU177-E177)/(MeasuredVariableHigher-MeasuredVariableLower)</f>
        <v>-3.5800107082953975E-2</v>
      </c>
      <c r="AT177" s="183">
        <f>[1]!LIM(AT176+Mode*r0*((1+IntegrationStep/2/Ti+Td/IntegrationStep)*AS177-(1-IntegrationStep/2/Ti+2*Td/IntegrationStep)*AS176+Td/IntegrationStep*AS175))</f>
        <v>0</v>
      </c>
      <c r="AU177" s="183">
        <f>SetPoint</f>
        <v>40.794124670000002</v>
      </c>
      <c r="AW177" s="51"/>
      <c r="AX177" s="51"/>
      <c r="AY177" s="51"/>
      <c r="AZ177" s="51"/>
    </row>
    <row r="178" spans="1:52" s="158" customFormat="1" ht="15" customHeight="1" x14ac:dyDescent="0.3">
      <c r="A178" s="19"/>
      <c r="B178" s="182"/>
      <c r="C178" s="183">
        <f>C177+IntegrationStep</f>
        <v>16.699999999999967</v>
      </c>
      <c r="D178" s="202">
        <f>15+[1]!STEPLOAD(5)</f>
        <v>20</v>
      </c>
      <c r="E178" s="183">
        <f t="shared" si="12"/>
        <v>44.130394024512441</v>
      </c>
      <c r="F178" s="183">
        <f t="shared" si="13"/>
        <v>0.5</v>
      </c>
      <c r="G178" s="183">
        <f>5</f>
        <v>5</v>
      </c>
      <c r="H178" s="183">
        <f>ManipulatedVariableHigher*AT178</f>
        <v>120</v>
      </c>
      <c r="I178" s="183">
        <f t="shared" si="14"/>
        <v>0.9</v>
      </c>
      <c r="J178" s="183">
        <f>1</f>
        <v>1</v>
      </c>
      <c r="K178" s="183">
        <f t="shared" si="15"/>
        <v>4.1870000000000003</v>
      </c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68"/>
      <c r="AD178" s="19"/>
      <c r="AE178" s="184"/>
      <c r="AF178" s="183">
        <f t="shared" si="16"/>
        <v>2.7457855318692719</v>
      </c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68"/>
      <c r="AQ178" s="168"/>
      <c r="AR178" s="182"/>
      <c r="AS178" s="183">
        <f>(AU178-E178)/(MeasuredVariableHigher-MeasuredVariableLower)</f>
        <v>-3.3362693545124389E-2</v>
      </c>
      <c r="AT178" s="183">
        <f>[1]!LIM(AT177+Mode*r0*((1+IntegrationStep/2/Ti+Td/IntegrationStep)*AS178-(1-IntegrationStep/2/Ti+2*Td/IntegrationStep)*AS177+Td/IntegrationStep*AS176))</f>
        <v>1</v>
      </c>
      <c r="AU178" s="183">
        <f>SetPoint</f>
        <v>40.794124670000002</v>
      </c>
      <c r="AW178" s="51"/>
      <c r="AX178" s="51"/>
      <c r="AY178" s="51"/>
      <c r="AZ178" s="51"/>
    </row>
    <row r="179" spans="1:52" s="158" customFormat="1" ht="15" customHeight="1" x14ac:dyDescent="0.3">
      <c r="A179" s="19"/>
      <c r="B179" s="182"/>
      <c r="C179" s="183">
        <f>C178+IntegrationStep</f>
        <v>16.799999999999969</v>
      </c>
      <c r="D179" s="202">
        <f>15+[1]!STEPLOAD(5)</f>
        <v>20</v>
      </c>
      <c r="E179" s="183">
        <f t="shared" si="12"/>
        <v>44.404972577699375</v>
      </c>
      <c r="F179" s="183">
        <f t="shared" si="13"/>
        <v>0.5</v>
      </c>
      <c r="G179" s="183">
        <f>5</f>
        <v>5</v>
      </c>
      <c r="H179" s="183">
        <f>ManipulatedVariableHigher*AT179</f>
        <v>0</v>
      </c>
      <c r="I179" s="183">
        <f t="shared" si="14"/>
        <v>0.9</v>
      </c>
      <c r="J179" s="183">
        <f>1</f>
        <v>1</v>
      </c>
      <c r="K179" s="183">
        <f t="shared" si="15"/>
        <v>4.1870000000000003</v>
      </c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68"/>
      <c r="AD179" s="19"/>
      <c r="AE179" s="184"/>
      <c r="AF179" s="183">
        <f t="shared" si="16"/>
        <v>-2.4404972577699375</v>
      </c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68"/>
      <c r="AQ179" s="168"/>
      <c r="AR179" s="182"/>
      <c r="AS179" s="183">
        <f>(AU179-E179)/(MeasuredVariableHigher-MeasuredVariableLower)</f>
        <v>-3.610847907699373E-2</v>
      </c>
      <c r="AT179" s="183">
        <f>[1]!LIM(AT178+Mode*r0*((1+IntegrationStep/2/Ti+Td/IntegrationStep)*AS179-(1-IntegrationStep/2/Ti+2*Td/IntegrationStep)*AS178+Td/IntegrationStep*AS177))</f>
        <v>0</v>
      </c>
      <c r="AU179" s="183">
        <f>SetPoint</f>
        <v>40.794124670000002</v>
      </c>
      <c r="AW179" s="51"/>
      <c r="AX179" s="51"/>
      <c r="AY179" s="51"/>
      <c r="AZ179" s="51"/>
    </row>
    <row r="180" spans="1:52" s="158" customFormat="1" ht="15" customHeight="1" x14ac:dyDescent="0.3">
      <c r="A180" s="19"/>
      <c r="B180" s="182"/>
      <c r="C180" s="183">
        <f>C179+IntegrationStep</f>
        <v>16.89999999999997</v>
      </c>
      <c r="D180" s="202">
        <f>15+[1]!STEPLOAD(5)</f>
        <v>20</v>
      </c>
      <c r="E180" s="183">
        <f t="shared" si="12"/>
        <v>44.160922851922379</v>
      </c>
      <c r="F180" s="183">
        <f t="shared" si="13"/>
        <v>0.5</v>
      </c>
      <c r="G180" s="183">
        <f>5</f>
        <v>5</v>
      </c>
      <c r="H180" s="183">
        <f>ManipulatedVariableHigher*AT180</f>
        <v>120</v>
      </c>
      <c r="I180" s="183">
        <f t="shared" si="14"/>
        <v>0.9</v>
      </c>
      <c r="J180" s="183">
        <f>1</f>
        <v>1</v>
      </c>
      <c r="K180" s="183">
        <f t="shared" si="15"/>
        <v>4.1870000000000003</v>
      </c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68"/>
      <c r="AD180" s="19"/>
      <c r="AE180" s="184"/>
      <c r="AF180" s="183">
        <f t="shared" si="16"/>
        <v>2.742732649128278</v>
      </c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68"/>
      <c r="AQ180" s="168"/>
      <c r="AR180" s="182"/>
      <c r="AS180" s="183">
        <f>(AU180-E180)/(MeasuredVariableHigher-MeasuredVariableLower)</f>
        <v>-3.3667981819223772E-2</v>
      </c>
      <c r="AT180" s="183">
        <f>[1]!LIM(AT179+Mode*r0*((1+IntegrationStep/2/Ti+Td/IntegrationStep)*AS180-(1-IntegrationStep/2/Ti+2*Td/IntegrationStep)*AS179+Td/IntegrationStep*AS178))</f>
        <v>1</v>
      </c>
      <c r="AU180" s="183">
        <f>SetPoint</f>
        <v>40.794124670000002</v>
      </c>
      <c r="AW180" s="51"/>
      <c r="AX180" s="51"/>
      <c r="AY180" s="51"/>
      <c r="AZ180" s="51"/>
    </row>
    <row r="181" spans="1:52" s="158" customFormat="1" ht="15" customHeight="1" x14ac:dyDescent="0.3">
      <c r="A181" s="19"/>
      <c r="B181" s="182"/>
      <c r="C181" s="183">
        <f>C180+IntegrationStep</f>
        <v>16.999999999999972</v>
      </c>
      <c r="D181" s="202">
        <f>15+[1]!STEPLOAD(5)</f>
        <v>20</v>
      </c>
      <c r="E181" s="183">
        <f t="shared" si="12"/>
        <v>44.435196116835208</v>
      </c>
      <c r="F181" s="183">
        <f t="shared" si="13"/>
        <v>0.5</v>
      </c>
      <c r="G181" s="183">
        <f>5</f>
        <v>5</v>
      </c>
      <c r="H181" s="183">
        <f>ManipulatedVariableHigher*AT181</f>
        <v>0</v>
      </c>
      <c r="I181" s="183">
        <f t="shared" si="14"/>
        <v>0.9</v>
      </c>
      <c r="J181" s="183">
        <f>1</f>
        <v>1</v>
      </c>
      <c r="K181" s="183">
        <f t="shared" si="15"/>
        <v>4.1870000000000003</v>
      </c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68"/>
      <c r="AD181" s="19"/>
      <c r="AE181" s="184"/>
      <c r="AF181" s="183">
        <f t="shared" si="16"/>
        <v>-2.4435196116835209</v>
      </c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68"/>
      <c r="AQ181" s="168"/>
      <c r="AR181" s="182"/>
      <c r="AS181" s="183">
        <f>(AU181-E181)/(MeasuredVariableHigher-MeasuredVariableLower)</f>
        <v>-3.6410714468352055E-2</v>
      </c>
      <c r="AT181" s="183">
        <f>[1]!LIM(AT180+Mode*r0*((1+IntegrationStep/2/Ti+Td/IntegrationStep)*AS181-(1-IntegrationStep/2/Ti+2*Td/IntegrationStep)*AS180+Td/IntegrationStep*AS179))</f>
        <v>0</v>
      </c>
      <c r="AU181" s="183">
        <f>SetPoint</f>
        <v>40.794124670000002</v>
      </c>
      <c r="AW181" s="51"/>
      <c r="AX181" s="51"/>
      <c r="AY181" s="51"/>
      <c r="AZ181" s="51"/>
    </row>
    <row r="182" spans="1:52" s="158" customFormat="1" ht="15" customHeight="1" x14ac:dyDescent="0.3">
      <c r="A182" s="19"/>
      <c r="B182" s="182"/>
      <c r="C182" s="183">
        <f>C181+IntegrationStep</f>
        <v>17.099999999999973</v>
      </c>
      <c r="D182" s="202">
        <f>15+[1]!STEPLOAD(5)</f>
        <v>20</v>
      </c>
      <c r="E182" s="183">
        <f t="shared" si="12"/>
        <v>44.190844155666852</v>
      </c>
      <c r="F182" s="183">
        <f t="shared" si="13"/>
        <v>0.5</v>
      </c>
      <c r="G182" s="183">
        <f>5</f>
        <v>5</v>
      </c>
      <c r="H182" s="183">
        <f>ManipulatedVariableHigher*AT182</f>
        <v>120</v>
      </c>
      <c r="I182" s="183">
        <f t="shared" si="14"/>
        <v>0.9</v>
      </c>
      <c r="J182" s="183">
        <f>1</f>
        <v>1</v>
      </c>
      <c r="K182" s="183">
        <f t="shared" si="15"/>
        <v>4.1870000000000003</v>
      </c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68"/>
      <c r="AD182" s="19"/>
      <c r="AE182" s="184"/>
      <c r="AF182" s="183">
        <f t="shared" si="16"/>
        <v>2.7397405187538308</v>
      </c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68"/>
      <c r="AQ182" s="168"/>
      <c r="AR182" s="182"/>
      <c r="AS182" s="183">
        <f>(AU182-E182)/(MeasuredVariableHigher-MeasuredVariableLower)</f>
        <v>-3.3967194856668499E-2</v>
      </c>
      <c r="AT182" s="183">
        <f>[1]!LIM(AT181+Mode*r0*((1+IntegrationStep/2/Ti+Td/IntegrationStep)*AS182-(1-IntegrationStep/2/Ti+2*Td/IntegrationStep)*AS181+Td/IntegrationStep*AS180))</f>
        <v>1</v>
      </c>
      <c r="AU182" s="183">
        <f>SetPoint</f>
        <v>40.794124670000002</v>
      </c>
      <c r="AW182" s="51"/>
      <c r="AX182" s="51"/>
      <c r="AY182" s="51"/>
      <c r="AZ182" s="51"/>
    </row>
    <row r="183" spans="1:52" s="158" customFormat="1" ht="15" customHeight="1" x14ac:dyDescent="0.3">
      <c r="A183" s="19"/>
      <c r="B183" s="182"/>
      <c r="C183" s="183">
        <f>C182+IntegrationStep</f>
        <v>17.199999999999974</v>
      </c>
      <c r="D183" s="202">
        <f>15+[1]!STEPLOAD(5)</f>
        <v>20</v>
      </c>
      <c r="E183" s="183">
        <f t="shared" si="12"/>
        <v>44.464818207542237</v>
      </c>
      <c r="F183" s="183">
        <f t="shared" si="13"/>
        <v>0.5</v>
      </c>
      <c r="G183" s="183">
        <f>5</f>
        <v>5</v>
      </c>
      <c r="H183" s="183">
        <f>ManipulatedVariableHigher*AT183</f>
        <v>0</v>
      </c>
      <c r="I183" s="183">
        <f t="shared" si="14"/>
        <v>0.9</v>
      </c>
      <c r="J183" s="183">
        <f>1</f>
        <v>1</v>
      </c>
      <c r="K183" s="183">
        <f t="shared" si="15"/>
        <v>4.1870000000000003</v>
      </c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68"/>
      <c r="AD183" s="19"/>
      <c r="AE183" s="184"/>
      <c r="AF183" s="183">
        <f t="shared" si="16"/>
        <v>-2.446481820754224</v>
      </c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68"/>
      <c r="AQ183" s="168"/>
      <c r="AR183" s="182"/>
      <c r="AS183" s="183">
        <f>(AU183-E183)/(MeasuredVariableHigher-MeasuredVariableLower)</f>
        <v>-3.6706935375422349E-2</v>
      </c>
      <c r="AT183" s="183">
        <f>[1]!LIM(AT182+Mode*r0*((1+IntegrationStep/2/Ti+Td/IntegrationStep)*AS183-(1-IntegrationStep/2/Ti+2*Td/IntegrationStep)*AS182+Td/IntegrationStep*AS181))</f>
        <v>0</v>
      </c>
      <c r="AU183" s="183">
        <f>SetPoint</f>
        <v>40.794124670000002</v>
      </c>
      <c r="AW183" s="51"/>
      <c r="AX183" s="51"/>
      <c r="AY183" s="51"/>
      <c r="AZ183" s="51"/>
    </row>
    <row r="184" spans="1:52" s="158" customFormat="1" ht="15" customHeight="1" x14ac:dyDescent="0.3">
      <c r="A184" s="19"/>
      <c r="B184" s="182"/>
      <c r="C184" s="183">
        <f>C183+IntegrationStep</f>
        <v>17.299999999999976</v>
      </c>
      <c r="D184" s="202">
        <f>15+[1]!STEPLOAD(5)</f>
        <v>20</v>
      </c>
      <c r="E184" s="183">
        <f t="shared" si="12"/>
        <v>44.220170025466814</v>
      </c>
      <c r="F184" s="183">
        <f t="shared" si="13"/>
        <v>0.5</v>
      </c>
      <c r="G184" s="183">
        <f>5</f>
        <v>5</v>
      </c>
      <c r="H184" s="183">
        <f>ManipulatedVariableHigher*AT184</f>
        <v>120</v>
      </c>
      <c r="I184" s="183">
        <f t="shared" si="14"/>
        <v>0.9</v>
      </c>
      <c r="J184" s="183">
        <f>1</f>
        <v>1</v>
      </c>
      <c r="K184" s="183">
        <f t="shared" si="15"/>
        <v>4.1870000000000003</v>
      </c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68"/>
      <c r="AD184" s="19"/>
      <c r="AE184" s="184"/>
      <c r="AF184" s="183">
        <f t="shared" si="16"/>
        <v>2.7368079317738347</v>
      </c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68"/>
      <c r="AQ184" s="168"/>
      <c r="AR184" s="182"/>
      <c r="AS184" s="183">
        <f>(AU184-E184)/(MeasuredVariableHigher-MeasuredVariableLower)</f>
        <v>-3.426045355466812E-2</v>
      </c>
      <c r="AT184" s="183">
        <f>[1]!LIM(AT183+Mode*r0*((1+IntegrationStep/2/Ti+Td/IntegrationStep)*AS184-(1-IntegrationStep/2/Ti+2*Td/IntegrationStep)*AS183+Td/IntegrationStep*AS182))</f>
        <v>1</v>
      </c>
      <c r="AU184" s="183">
        <f>SetPoint</f>
        <v>40.794124670000002</v>
      </c>
      <c r="AW184" s="51"/>
      <c r="AX184" s="51"/>
      <c r="AY184" s="51"/>
      <c r="AZ184" s="51"/>
    </row>
    <row r="185" spans="1:52" s="158" customFormat="1" ht="15" customHeight="1" x14ac:dyDescent="0.3">
      <c r="A185" s="19"/>
      <c r="B185" s="182"/>
      <c r="C185" s="183">
        <f>C184+IntegrationStep</f>
        <v>17.399999999999977</v>
      </c>
      <c r="D185" s="202">
        <f>15+[1]!STEPLOAD(5)</f>
        <v>20</v>
      </c>
      <c r="E185" s="183">
        <f t="shared" si="12"/>
        <v>44.493850818644198</v>
      </c>
      <c r="F185" s="183">
        <f t="shared" si="13"/>
        <v>0.5</v>
      </c>
      <c r="G185" s="183">
        <f>5</f>
        <v>5</v>
      </c>
      <c r="H185" s="183">
        <f>ManipulatedVariableHigher*AT185</f>
        <v>0</v>
      </c>
      <c r="I185" s="183">
        <f t="shared" si="14"/>
        <v>0.9</v>
      </c>
      <c r="J185" s="183">
        <f>1</f>
        <v>1</v>
      </c>
      <c r="K185" s="183">
        <f t="shared" si="15"/>
        <v>4.1870000000000003</v>
      </c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68"/>
      <c r="AD185" s="19"/>
      <c r="AE185" s="184"/>
      <c r="AF185" s="183">
        <f t="shared" si="16"/>
        <v>-2.4493850818644201</v>
      </c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68"/>
      <c r="AQ185" s="168"/>
      <c r="AR185" s="182"/>
      <c r="AS185" s="183">
        <f>(AU185-E185)/(MeasuredVariableHigher-MeasuredVariableLower)</f>
        <v>-3.699726148644196E-2</v>
      </c>
      <c r="AT185" s="183">
        <f>[1]!LIM(AT184+Mode*r0*((1+IntegrationStep/2/Ti+Td/IntegrationStep)*AS185-(1-IntegrationStep/2/Ti+2*Td/IntegrationStep)*AS184+Td/IntegrationStep*AS183))</f>
        <v>0</v>
      </c>
      <c r="AU185" s="183">
        <f>SetPoint</f>
        <v>40.794124670000002</v>
      </c>
      <c r="AW185" s="51"/>
      <c r="AX185" s="51"/>
      <c r="AY185" s="51"/>
      <c r="AZ185" s="51"/>
    </row>
    <row r="186" spans="1:52" s="158" customFormat="1" ht="15" customHeight="1" x14ac:dyDescent="0.3">
      <c r="A186" s="19"/>
      <c r="B186" s="182"/>
      <c r="C186" s="183">
        <f>C185+IntegrationStep</f>
        <v>17.499999999999979</v>
      </c>
      <c r="D186" s="202">
        <f>15+[1]!STEPLOAD(5)</f>
        <v>20</v>
      </c>
      <c r="E186" s="183">
        <f t="shared" si="12"/>
        <v>44.248912310457754</v>
      </c>
      <c r="F186" s="183">
        <f t="shared" si="13"/>
        <v>0.5</v>
      </c>
      <c r="G186" s="183">
        <f>5</f>
        <v>5</v>
      </c>
      <c r="H186" s="183">
        <f>ManipulatedVariableHigher*AT186</f>
        <v>120</v>
      </c>
      <c r="I186" s="183">
        <f t="shared" si="14"/>
        <v>0.9</v>
      </c>
      <c r="J186" s="183">
        <f>1</f>
        <v>1</v>
      </c>
      <c r="K186" s="183">
        <f t="shared" si="15"/>
        <v>4.1870000000000003</v>
      </c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68"/>
      <c r="AD186" s="19"/>
      <c r="AE186" s="184"/>
      <c r="AF186" s="183">
        <f t="shared" si="16"/>
        <v>2.7339337032747406</v>
      </c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68"/>
      <c r="AQ186" s="168"/>
      <c r="AR186" s="182"/>
      <c r="AS186" s="183">
        <f>(AU186-E186)/(MeasuredVariableHigher-MeasuredVariableLower)</f>
        <v>-3.4547876404577522E-2</v>
      </c>
      <c r="AT186" s="183">
        <f>[1]!LIM(AT185+Mode*r0*((1+IntegrationStep/2/Ti+Td/IntegrationStep)*AS186-(1-IntegrationStep/2/Ti+2*Td/IntegrationStep)*AS185+Td/IntegrationStep*AS184))</f>
        <v>1</v>
      </c>
      <c r="AU186" s="183">
        <f>SetPoint</f>
        <v>40.794124670000002</v>
      </c>
      <c r="AW186" s="51"/>
      <c r="AX186" s="51"/>
      <c r="AY186" s="51"/>
      <c r="AZ186" s="51"/>
    </row>
    <row r="187" spans="1:52" s="158" customFormat="1" ht="15" customHeight="1" x14ac:dyDescent="0.3">
      <c r="A187" s="19"/>
      <c r="B187" s="182"/>
      <c r="C187" s="183">
        <f>C186+IntegrationStep</f>
        <v>17.59999999999998</v>
      </c>
      <c r="D187" s="202">
        <f>15+[1]!STEPLOAD(5)</f>
        <v>20</v>
      </c>
      <c r="E187" s="183">
        <f t="shared" si="12"/>
        <v>44.52230568078523</v>
      </c>
      <c r="F187" s="183">
        <f t="shared" si="13"/>
        <v>0.5</v>
      </c>
      <c r="G187" s="183">
        <f>5</f>
        <v>5</v>
      </c>
      <c r="H187" s="183">
        <f>ManipulatedVariableHigher*AT187</f>
        <v>0</v>
      </c>
      <c r="I187" s="183">
        <f t="shared" si="14"/>
        <v>0.9</v>
      </c>
      <c r="J187" s="183">
        <f>1</f>
        <v>1</v>
      </c>
      <c r="K187" s="183">
        <f t="shared" si="15"/>
        <v>4.1870000000000003</v>
      </c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68"/>
      <c r="AD187" s="19"/>
      <c r="AE187" s="184"/>
      <c r="AF187" s="183">
        <f t="shared" si="16"/>
        <v>-2.452230568078523</v>
      </c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68"/>
      <c r="AQ187" s="168"/>
      <c r="AR187" s="182"/>
      <c r="AS187" s="183">
        <f>(AU187-E187)/(MeasuredVariableHigher-MeasuredVariableLower)</f>
        <v>-3.7281810107852281E-2</v>
      </c>
      <c r="AT187" s="183">
        <f>[1]!LIM(AT186+Mode*r0*((1+IntegrationStep/2/Ti+Td/IntegrationStep)*AS187-(1-IntegrationStep/2/Ti+2*Td/IntegrationStep)*AS186+Td/IntegrationStep*AS185))</f>
        <v>0</v>
      </c>
      <c r="AU187" s="183">
        <f>SetPoint</f>
        <v>40.794124670000002</v>
      </c>
      <c r="AW187" s="51"/>
      <c r="AX187" s="51"/>
      <c r="AY187" s="51"/>
      <c r="AZ187" s="51"/>
    </row>
    <row r="188" spans="1:52" s="158" customFormat="1" ht="15" customHeight="1" x14ac:dyDescent="0.3">
      <c r="A188" s="19"/>
      <c r="B188" s="182"/>
      <c r="C188" s="183">
        <f>C187+IntegrationStep</f>
        <v>17.699999999999982</v>
      </c>
      <c r="D188" s="202">
        <f>15+[1]!STEPLOAD(5)</f>
        <v>20</v>
      </c>
      <c r="E188" s="183">
        <f t="shared" si="12"/>
        <v>44.277082623977371</v>
      </c>
      <c r="F188" s="183">
        <f t="shared" si="13"/>
        <v>0.5</v>
      </c>
      <c r="G188" s="183">
        <f>5</f>
        <v>5</v>
      </c>
      <c r="H188" s="183">
        <f>ManipulatedVariableHigher*AT188</f>
        <v>120</v>
      </c>
      <c r="I188" s="183">
        <f t="shared" si="14"/>
        <v>0.9</v>
      </c>
      <c r="J188" s="183">
        <f>1</f>
        <v>1</v>
      </c>
      <c r="K188" s="183">
        <f t="shared" si="15"/>
        <v>4.1870000000000003</v>
      </c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68"/>
      <c r="AD188" s="19"/>
      <c r="AE188" s="184"/>
      <c r="AF188" s="183">
        <f t="shared" si="16"/>
        <v>2.7311166719227788</v>
      </c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68"/>
      <c r="AQ188" s="168"/>
      <c r="AR188" s="182"/>
      <c r="AS188" s="183">
        <f>(AU188-E188)/(MeasuredVariableHigher-MeasuredVariableLower)</f>
        <v>-3.482957953977369E-2</v>
      </c>
      <c r="AT188" s="183">
        <f>[1]!LIM(AT187+Mode*r0*((1+IntegrationStep/2/Ti+Td/IntegrationStep)*AS188-(1-IntegrationStep/2/Ti+2*Td/IntegrationStep)*AS187+Td/IntegrationStep*AS186))</f>
        <v>1</v>
      </c>
      <c r="AU188" s="183">
        <f>SetPoint</f>
        <v>40.794124670000002</v>
      </c>
      <c r="AW188" s="51"/>
      <c r="AX188" s="51"/>
      <c r="AY188" s="51"/>
      <c r="AZ188" s="51"/>
    </row>
    <row r="189" spans="1:52" s="158" customFormat="1" ht="15" customHeight="1" x14ac:dyDescent="0.3">
      <c r="A189" s="19"/>
      <c r="B189" s="182"/>
      <c r="C189" s="183">
        <f>C188+IntegrationStep</f>
        <v>17.799999999999983</v>
      </c>
      <c r="D189" s="202">
        <f>15+[1]!STEPLOAD(5)</f>
        <v>20</v>
      </c>
      <c r="E189" s="183">
        <f t="shared" si="12"/>
        <v>44.550194291169653</v>
      </c>
      <c r="F189" s="183">
        <f t="shared" si="13"/>
        <v>0.5</v>
      </c>
      <c r="G189" s="183">
        <f>5</f>
        <v>5</v>
      </c>
      <c r="H189" s="183">
        <f>ManipulatedVariableHigher*AT189</f>
        <v>0</v>
      </c>
      <c r="I189" s="183">
        <f t="shared" si="14"/>
        <v>0.9</v>
      </c>
      <c r="J189" s="183">
        <f>1</f>
        <v>1</v>
      </c>
      <c r="K189" s="183">
        <f t="shared" si="15"/>
        <v>4.1870000000000003</v>
      </c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68"/>
      <c r="AD189" s="19"/>
      <c r="AE189" s="184"/>
      <c r="AF189" s="183">
        <f t="shared" si="16"/>
        <v>-2.4550194291169656</v>
      </c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68"/>
      <c r="AQ189" s="168"/>
      <c r="AR189" s="182"/>
      <c r="AS189" s="183">
        <f>(AU189-E189)/(MeasuredVariableHigher-MeasuredVariableLower)</f>
        <v>-3.7560696211696512E-2</v>
      </c>
      <c r="AT189" s="183">
        <f>[1]!LIM(AT188+Mode*r0*((1+IntegrationStep/2/Ti+Td/IntegrationStep)*AS189-(1-IntegrationStep/2/Ti+2*Td/IntegrationStep)*AS188+Td/IntegrationStep*AS187))</f>
        <v>0</v>
      </c>
      <c r="AU189" s="183">
        <f>SetPoint</f>
        <v>40.794124670000002</v>
      </c>
      <c r="AW189" s="51"/>
      <c r="AX189" s="51"/>
      <c r="AY189" s="51"/>
      <c r="AZ189" s="51"/>
    </row>
    <row r="190" spans="1:52" s="158" customFormat="1" ht="15" customHeight="1" x14ac:dyDescent="0.3">
      <c r="A190" s="19"/>
      <c r="B190" s="182"/>
      <c r="C190" s="183">
        <f>C189+IntegrationStep</f>
        <v>17.899999999999984</v>
      </c>
      <c r="D190" s="202">
        <f>15+[1]!STEPLOAD(5)</f>
        <v>20</v>
      </c>
      <c r="E190" s="183">
        <f t="shared" si="12"/>
        <v>44.304692348257952</v>
      </c>
      <c r="F190" s="183">
        <f t="shared" si="13"/>
        <v>0.5</v>
      </c>
      <c r="G190" s="183">
        <f>5</f>
        <v>5</v>
      </c>
      <c r="H190" s="183">
        <f>ManipulatedVariableHigher*AT190</f>
        <v>120</v>
      </c>
      <c r="I190" s="183">
        <f t="shared" si="14"/>
        <v>0.9</v>
      </c>
      <c r="J190" s="183">
        <f>1</f>
        <v>1</v>
      </c>
      <c r="K190" s="183">
        <f t="shared" si="15"/>
        <v>4.1870000000000003</v>
      </c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68"/>
      <c r="AD190" s="19"/>
      <c r="AE190" s="184"/>
      <c r="AF190" s="183">
        <f t="shared" si="16"/>
        <v>2.7283556994947209</v>
      </c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68"/>
      <c r="AQ190" s="168"/>
      <c r="AR190" s="182"/>
      <c r="AS190" s="183">
        <f>(AU190-E190)/(MeasuredVariableHigher-MeasuredVariableLower)</f>
        <v>-3.5105676782579497E-2</v>
      </c>
      <c r="AT190" s="183">
        <f>[1]!LIM(AT189+Mode*r0*((1+IntegrationStep/2/Ti+Td/IntegrationStep)*AS190-(1-IntegrationStep/2/Ti+2*Td/IntegrationStep)*AS189+Td/IntegrationStep*AS188))</f>
        <v>1</v>
      </c>
      <c r="AU190" s="183">
        <f>SetPoint</f>
        <v>40.794124670000002</v>
      </c>
      <c r="AW190" s="51"/>
      <c r="AX190" s="51"/>
      <c r="AY190" s="51"/>
      <c r="AZ190" s="51"/>
    </row>
    <row r="191" spans="1:52" s="158" customFormat="1" ht="15" customHeight="1" x14ac:dyDescent="0.3">
      <c r="A191" s="19"/>
      <c r="B191" s="182"/>
      <c r="C191" s="183">
        <f>C190+IntegrationStep</f>
        <v>17.999999999999986</v>
      </c>
      <c r="D191" s="202">
        <f>15+[1]!STEPLOAD(5)</f>
        <v>20</v>
      </c>
      <c r="E191" s="183">
        <f t="shared" si="12"/>
        <v>44.57752791820743</v>
      </c>
      <c r="F191" s="183">
        <f t="shared" si="13"/>
        <v>0.5</v>
      </c>
      <c r="G191" s="183">
        <f>5</f>
        <v>5</v>
      </c>
      <c r="H191" s="183">
        <f>ManipulatedVariableHigher*AT191</f>
        <v>0</v>
      </c>
      <c r="I191" s="183">
        <f t="shared" si="14"/>
        <v>0.9</v>
      </c>
      <c r="J191" s="183">
        <f>1</f>
        <v>1</v>
      </c>
      <c r="K191" s="183">
        <f t="shared" si="15"/>
        <v>4.1870000000000003</v>
      </c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68"/>
      <c r="AD191" s="19"/>
      <c r="AE191" s="184"/>
      <c r="AF191" s="183">
        <f t="shared" si="16"/>
        <v>-2.4577527918207434</v>
      </c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68"/>
      <c r="AQ191" s="168"/>
      <c r="AR191" s="182"/>
      <c r="AS191" s="183">
        <f>(AU191-E191)/(MeasuredVariableHigher-MeasuredVariableLower)</f>
        <v>-3.783403248207428E-2</v>
      </c>
      <c r="AT191" s="183">
        <f>[1]!LIM(AT190+Mode*r0*((1+IntegrationStep/2/Ti+Td/IntegrationStep)*AS191-(1-IntegrationStep/2/Ti+2*Td/IntegrationStep)*AS190+Td/IntegrationStep*AS189))</f>
        <v>0</v>
      </c>
      <c r="AU191" s="183">
        <f>SetPoint</f>
        <v>40.794124670000002</v>
      </c>
      <c r="AW191" s="51"/>
      <c r="AX191" s="51"/>
      <c r="AY191" s="51"/>
      <c r="AZ191" s="51"/>
    </row>
    <row r="192" spans="1:52" s="158" customFormat="1" ht="15" customHeight="1" x14ac:dyDescent="0.3">
      <c r="A192" s="19"/>
      <c r="B192" s="182"/>
      <c r="C192" s="183">
        <f>C191+IntegrationStep</f>
        <v>18.099999999999987</v>
      </c>
      <c r="D192" s="202">
        <f>15+[1]!STEPLOAD(5)</f>
        <v>20</v>
      </c>
      <c r="E192" s="183">
        <f t="shared" si="12"/>
        <v>44.331752639025353</v>
      </c>
      <c r="F192" s="183">
        <f t="shared" si="13"/>
        <v>0.5</v>
      </c>
      <c r="G192" s="183">
        <f>5</f>
        <v>5</v>
      </c>
      <c r="H192" s="183">
        <f>ManipulatedVariableHigher*AT192</f>
        <v>120</v>
      </c>
      <c r="I192" s="183">
        <f t="shared" si="14"/>
        <v>0.9</v>
      </c>
      <c r="J192" s="183">
        <f>1</f>
        <v>1</v>
      </c>
      <c r="K192" s="183">
        <f t="shared" si="15"/>
        <v>4.1870000000000003</v>
      </c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68"/>
      <c r="AD192" s="19"/>
      <c r="AE192" s="184"/>
      <c r="AF192" s="183">
        <f t="shared" si="16"/>
        <v>2.7256496704179805</v>
      </c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68"/>
      <c r="AQ192" s="168"/>
      <c r="AR192" s="182"/>
      <c r="AS192" s="183">
        <f>(AU192-E192)/(MeasuredVariableHigher-MeasuredVariableLower)</f>
        <v>-3.5376279690253511E-2</v>
      </c>
      <c r="AT192" s="183">
        <f>[1]!LIM(AT191+Mode*r0*((1+IntegrationStep/2/Ti+Td/IntegrationStep)*AS192-(1-IntegrationStep/2/Ti+2*Td/IntegrationStep)*AS191+Td/IntegrationStep*AS190))</f>
        <v>1</v>
      </c>
      <c r="AU192" s="183">
        <f>SetPoint</f>
        <v>40.794124670000002</v>
      </c>
      <c r="AW192" s="51"/>
      <c r="AX192" s="51"/>
      <c r="AY192" s="51"/>
      <c r="AZ192" s="51"/>
    </row>
    <row r="193" spans="1:52" s="158" customFormat="1" ht="15" customHeight="1" x14ac:dyDescent="0.3">
      <c r="A193" s="19"/>
      <c r="B193" s="182"/>
      <c r="C193" s="183">
        <f>C192+IntegrationStep</f>
        <v>18.199999999999989</v>
      </c>
      <c r="D193" s="202">
        <f>15+[1]!STEPLOAD(5)</f>
        <v>20</v>
      </c>
      <c r="E193" s="183">
        <f t="shared" si="12"/>
        <v>44.604317606067156</v>
      </c>
      <c r="F193" s="183">
        <f t="shared" si="13"/>
        <v>0.5</v>
      </c>
      <c r="G193" s="183">
        <f>5</f>
        <v>5</v>
      </c>
      <c r="H193" s="183">
        <f>ManipulatedVariableHigher*AT193</f>
        <v>0</v>
      </c>
      <c r="I193" s="183">
        <f t="shared" si="14"/>
        <v>0.9</v>
      </c>
      <c r="J193" s="183">
        <f>1</f>
        <v>1</v>
      </c>
      <c r="K193" s="183">
        <f t="shared" si="15"/>
        <v>4.1870000000000003</v>
      </c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68"/>
      <c r="AD193" s="19"/>
      <c r="AE193" s="184"/>
      <c r="AF193" s="183">
        <f t="shared" si="16"/>
        <v>-2.4604317606067156</v>
      </c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68"/>
      <c r="AQ193" s="168"/>
      <c r="AR193" s="182"/>
      <c r="AS193" s="183">
        <f>(AU193-E193)/(MeasuredVariableHigher-MeasuredVariableLower)</f>
        <v>-3.8101929360671534E-2</v>
      </c>
      <c r="AT193" s="183">
        <f>[1]!LIM(AT192+Mode*r0*((1+IntegrationStep/2/Ti+Td/IntegrationStep)*AS193-(1-IntegrationStep/2/Ti+2*Td/IntegrationStep)*AS192+Td/IntegrationStep*AS191))</f>
        <v>0</v>
      </c>
      <c r="AU193" s="183">
        <f>SetPoint</f>
        <v>40.794124670000002</v>
      </c>
      <c r="AW193" s="51"/>
      <c r="AX193" s="51"/>
      <c r="AY193" s="51"/>
      <c r="AZ193" s="51"/>
    </row>
    <row r="194" spans="1:52" s="158" customFormat="1" ht="15" customHeight="1" x14ac:dyDescent="0.3">
      <c r="A194" s="19"/>
      <c r="B194" s="182"/>
      <c r="C194" s="183">
        <f>C193+IntegrationStep</f>
        <v>18.29999999999999</v>
      </c>
      <c r="D194" s="202">
        <f>15+[1]!STEPLOAD(5)</f>
        <v>20</v>
      </c>
      <c r="E194" s="183">
        <f t="shared" si="12"/>
        <v>44.358274430006482</v>
      </c>
      <c r="F194" s="183">
        <f t="shared" si="13"/>
        <v>0.5</v>
      </c>
      <c r="G194" s="183">
        <f>5</f>
        <v>5</v>
      </c>
      <c r="H194" s="183">
        <f>ManipulatedVariableHigher*AT194</f>
        <v>120</v>
      </c>
      <c r="I194" s="183">
        <f t="shared" si="14"/>
        <v>0.9</v>
      </c>
      <c r="J194" s="183">
        <f>1</f>
        <v>1</v>
      </c>
      <c r="K194" s="183">
        <f t="shared" si="15"/>
        <v>4.1870000000000003</v>
      </c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68"/>
      <c r="AD194" s="19"/>
      <c r="AE194" s="184"/>
      <c r="AF194" s="183">
        <f t="shared" si="16"/>
        <v>2.7229974913198678</v>
      </c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68"/>
      <c r="AQ194" s="168"/>
      <c r="AR194" s="182"/>
      <c r="AS194" s="183">
        <f>(AU194-E194)/(MeasuredVariableHigher-MeasuredVariableLower)</f>
        <v>-3.5641497600064798E-2</v>
      </c>
      <c r="AT194" s="183">
        <f>[1]!LIM(AT193+Mode*r0*((1+IntegrationStep/2/Ti+Td/IntegrationStep)*AS194-(1-IntegrationStep/2/Ti+2*Td/IntegrationStep)*AS193+Td/IntegrationStep*AS192))</f>
        <v>1</v>
      </c>
      <c r="AU194" s="183">
        <f>SetPoint</f>
        <v>40.794124670000002</v>
      </c>
      <c r="AW194" s="51"/>
      <c r="AX194" s="51"/>
      <c r="AY194" s="51"/>
      <c r="AZ194" s="51"/>
    </row>
    <row r="195" spans="1:52" s="158" customFormat="1" ht="15" customHeight="1" x14ac:dyDescent="0.3">
      <c r="A195" s="19"/>
      <c r="B195" s="182"/>
      <c r="C195" s="183">
        <f>C194+IntegrationStep</f>
        <v>18.399999999999991</v>
      </c>
      <c r="D195" s="202">
        <f>15+[1]!STEPLOAD(5)</f>
        <v>20</v>
      </c>
      <c r="E195" s="183">
        <f t="shared" si="12"/>
        <v>44.63057417913847</v>
      </c>
      <c r="F195" s="183">
        <f t="shared" si="13"/>
        <v>0.5</v>
      </c>
      <c r="G195" s="183">
        <f>5</f>
        <v>5</v>
      </c>
      <c r="H195" s="183">
        <f>ManipulatedVariableHigher*AT195</f>
        <v>0</v>
      </c>
      <c r="I195" s="183">
        <f t="shared" si="14"/>
        <v>0.9</v>
      </c>
      <c r="J195" s="183">
        <f>1</f>
        <v>1</v>
      </c>
      <c r="K195" s="183">
        <f t="shared" si="15"/>
        <v>4.1870000000000003</v>
      </c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68"/>
      <c r="AD195" s="19"/>
      <c r="AE195" s="184"/>
      <c r="AF195" s="183">
        <f t="shared" si="16"/>
        <v>-2.4630574179138471</v>
      </c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68"/>
      <c r="AQ195" s="168"/>
      <c r="AR195" s="182"/>
      <c r="AS195" s="183">
        <f>(AU195-E195)/(MeasuredVariableHigher-MeasuredVariableLower)</f>
        <v>-3.8364495091384683E-2</v>
      </c>
      <c r="AT195" s="183">
        <f>[1]!LIM(AT194+Mode*r0*((1+IntegrationStep/2/Ti+Td/IntegrationStep)*AS195-(1-IntegrationStep/2/Ti+2*Td/IntegrationStep)*AS194+Td/IntegrationStep*AS193))</f>
        <v>0</v>
      </c>
      <c r="AU195" s="183">
        <f>SetPoint</f>
        <v>40.794124670000002</v>
      </c>
      <c r="AW195" s="51"/>
      <c r="AX195" s="51"/>
      <c r="AY195" s="51"/>
      <c r="AZ195" s="51"/>
    </row>
    <row r="196" spans="1:52" s="158" customFormat="1" ht="15" customHeight="1" x14ac:dyDescent="0.3">
      <c r="A196" s="19"/>
      <c r="B196" s="182"/>
      <c r="C196" s="183">
        <f>C195+IntegrationStep</f>
        <v>18.499999999999993</v>
      </c>
      <c r="D196" s="202">
        <f>15+[1]!STEPLOAD(5)</f>
        <v>20</v>
      </c>
      <c r="E196" s="183">
        <f t="shared" si="12"/>
        <v>44.384268437347082</v>
      </c>
      <c r="F196" s="183">
        <f t="shared" si="13"/>
        <v>0.5</v>
      </c>
      <c r="G196" s="183">
        <f>5</f>
        <v>5</v>
      </c>
      <c r="H196" s="183">
        <f>ManipulatedVariableHigher*AT196</f>
        <v>120</v>
      </c>
      <c r="I196" s="183">
        <f t="shared" si="14"/>
        <v>0.9</v>
      </c>
      <c r="J196" s="183">
        <f>1</f>
        <v>1</v>
      </c>
      <c r="K196" s="183">
        <f t="shared" si="15"/>
        <v>4.1870000000000003</v>
      </c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68"/>
      <c r="AD196" s="19"/>
      <c r="AE196" s="184"/>
      <c r="AF196" s="183">
        <f t="shared" si="16"/>
        <v>2.7203980905858076</v>
      </c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68"/>
      <c r="AQ196" s="168"/>
      <c r="AR196" s="182"/>
      <c r="AS196" s="183">
        <f>(AU196-E196)/(MeasuredVariableHigher-MeasuredVariableLower)</f>
        <v>-3.5901437673470794E-2</v>
      </c>
      <c r="AT196" s="183">
        <f>[1]!LIM(AT195+Mode*r0*((1+IntegrationStep/2/Ti+Td/IntegrationStep)*AS196-(1-IntegrationStep/2/Ti+2*Td/IntegrationStep)*AS195+Td/IntegrationStep*AS194))</f>
        <v>1</v>
      </c>
      <c r="AU196" s="183">
        <f>SetPoint</f>
        <v>40.794124670000002</v>
      </c>
      <c r="AW196" s="51"/>
      <c r="AX196" s="51"/>
      <c r="AY196" s="51"/>
      <c r="AZ196" s="51"/>
    </row>
    <row r="197" spans="1:52" s="158" customFormat="1" ht="15" customHeight="1" x14ac:dyDescent="0.3">
      <c r="A197" s="19"/>
      <c r="B197" s="182"/>
      <c r="C197" s="183">
        <f>C196+IntegrationStep</f>
        <v>18.599999999999994</v>
      </c>
      <c r="D197" s="202">
        <f>15+[1]!STEPLOAD(5)</f>
        <v>20</v>
      </c>
      <c r="E197" s="183">
        <f t="shared" si="12"/>
        <v>44.656308246405665</v>
      </c>
      <c r="F197" s="183">
        <f t="shared" si="13"/>
        <v>0.5</v>
      </c>
      <c r="G197" s="183">
        <f>5</f>
        <v>5</v>
      </c>
      <c r="H197" s="183">
        <f>ManipulatedVariableHigher*AT197</f>
        <v>0</v>
      </c>
      <c r="I197" s="183">
        <f t="shared" si="14"/>
        <v>0.9</v>
      </c>
      <c r="J197" s="183">
        <f>1</f>
        <v>1</v>
      </c>
      <c r="K197" s="183">
        <f t="shared" si="15"/>
        <v>4.1870000000000003</v>
      </c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68"/>
      <c r="AD197" s="19"/>
      <c r="AE197" s="184"/>
      <c r="AF197" s="183">
        <f t="shared" si="16"/>
        <v>-2.4656308246405665</v>
      </c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68"/>
      <c r="AQ197" s="168"/>
      <c r="AR197" s="182"/>
      <c r="AS197" s="183">
        <f>(AU197-E197)/(MeasuredVariableHigher-MeasuredVariableLower)</f>
        <v>-3.8621835764056624E-2</v>
      </c>
      <c r="AT197" s="183">
        <f>[1]!LIM(AT196+Mode*r0*((1+IntegrationStep/2/Ti+Td/IntegrationStep)*AS197-(1-IntegrationStep/2/Ti+2*Td/IntegrationStep)*AS196+Td/IntegrationStep*AS195))</f>
        <v>0</v>
      </c>
      <c r="AU197" s="183">
        <f>SetPoint</f>
        <v>40.794124670000002</v>
      </c>
      <c r="AW197" s="51"/>
      <c r="AX197" s="51"/>
      <c r="AY197" s="51"/>
      <c r="AZ197" s="51"/>
    </row>
    <row r="198" spans="1:52" s="158" customFormat="1" ht="15" customHeight="1" x14ac:dyDescent="0.3">
      <c r="A198" s="19"/>
      <c r="B198" s="182"/>
      <c r="C198" s="183">
        <f>C197+IntegrationStep</f>
        <v>18.699999999999996</v>
      </c>
      <c r="D198" s="202">
        <f>15+[1]!STEPLOAD(5)</f>
        <v>20</v>
      </c>
      <c r="E198" s="183">
        <f t="shared" si="12"/>
        <v>44.409745163941608</v>
      </c>
      <c r="F198" s="183">
        <f t="shared" si="13"/>
        <v>0.5</v>
      </c>
      <c r="G198" s="183">
        <f>5</f>
        <v>5</v>
      </c>
      <c r="H198" s="183">
        <f>ManipulatedVariableHigher*AT198</f>
        <v>120</v>
      </c>
      <c r="I198" s="183">
        <f t="shared" si="14"/>
        <v>0.9</v>
      </c>
      <c r="J198" s="183">
        <f>1</f>
        <v>1</v>
      </c>
      <c r="K198" s="183">
        <f t="shared" si="15"/>
        <v>4.1870000000000003</v>
      </c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68"/>
      <c r="AD198" s="19"/>
      <c r="AE198" s="184"/>
      <c r="AF198" s="183">
        <f t="shared" si="16"/>
        <v>2.7178504179263552</v>
      </c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68"/>
      <c r="AQ198" s="168"/>
      <c r="AR198" s="182"/>
      <c r="AS198" s="183">
        <f>(AU198-E198)/(MeasuredVariableHigher-MeasuredVariableLower)</f>
        <v>-3.6156204939416056E-2</v>
      </c>
      <c r="AT198" s="183">
        <f>[1]!LIM(AT197+Mode*r0*((1+IntegrationStep/2/Ti+Td/IntegrationStep)*AS198-(1-IntegrationStep/2/Ti+2*Td/IntegrationStep)*AS197+Td/IntegrationStep*AS196))</f>
        <v>1</v>
      </c>
      <c r="AU198" s="183">
        <f>SetPoint</f>
        <v>40.794124670000002</v>
      </c>
      <c r="AW198" s="51"/>
      <c r="AX198" s="51"/>
      <c r="AY198" s="51"/>
      <c r="AZ198" s="51"/>
    </row>
    <row r="199" spans="1:52" s="158" customFormat="1" ht="15" customHeight="1" x14ac:dyDescent="0.3">
      <c r="A199" s="19"/>
      <c r="B199" s="182"/>
      <c r="C199" s="183">
        <f>C198+IntegrationStep</f>
        <v>18.799999999999997</v>
      </c>
      <c r="D199" s="202">
        <f>15+[1]!STEPLOAD(5)</f>
        <v>20</v>
      </c>
      <c r="E199" s="183">
        <f t="shared" si="12"/>
        <v>44.681530205734248</v>
      </c>
      <c r="F199" s="183">
        <f t="shared" si="13"/>
        <v>0.5</v>
      </c>
      <c r="G199" s="183">
        <f>5</f>
        <v>5</v>
      </c>
      <c r="H199" s="183">
        <f>ManipulatedVariableHigher*AT199</f>
        <v>0</v>
      </c>
      <c r="I199" s="183">
        <f t="shared" si="14"/>
        <v>0.9</v>
      </c>
      <c r="J199" s="183">
        <f>1</f>
        <v>1</v>
      </c>
      <c r="K199" s="183">
        <f t="shared" si="15"/>
        <v>4.1870000000000003</v>
      </c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68"/>
      <c r="AD199" s="19"/>
      <c r="AE199" s="184"/>
      <c r="AF199" s="183">
        <f t="shared" si="16"/>
        <v>-2.4681530205734248</v>
      </c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68"/>
      <c r="AQ199" s="168"/>
      <c r="AR199" s="182"/>
      <c r="AS199" s="183">
        <f>(AU199-E199)/(MeasuredVariableHigher-MeasuredVariableLower)</f>
        <v>-3.8874055357342459E-2</v>
      </c>
      <c r="AT199" s="183">
        <f>[1]!LIM(AT198+Mode*r0*((1+IntegrationStep/2/Ti+Td/IntegrationStep)*AS199-(1-IntegrationStep/2/Ti+2*Td/IntegrationStep)*AS198+Td/IntegrationStep*AS197))</f>
        <v>0</v>
      </c>
      <c r="AU199" s="183">
        <f>SetPoint</f>
        <v>40.794124670000002</v>
      </c>
      <c r="AW199" s="51"/>
      <c r="AX199" s="51"/>
      <c r="AY199" s="51"/>
      <c r="AZ199" s="51"/>
    </row>
    <row r="200" spans="1:52" s="158" customFormat="1" ht="15" customHeight="1" x14ac:dyDescent="0.3">
      <c r="A200" s="19"/>
      <c r="B200" s="182"/>
      <c r="C200" s="183">
        <f>C199+IntegrationStep</f>
        <v>18.899999999999999</v>
      </c>
      <c r="D200" s="202">
        <f>15+[1]!STEPLOAD(5)</f>
        <v>20</v>
      </c>
      <c r="E200" s="183">
        <f t="shared" si="12"/>
        <v>44.434714903676905</v>
      </c>
      <c r="F200" s="183">
        <f t="shared" si="13"/>
        <v>0.5</v>
      </c>
      <c r="G200" s="183">
        <f>5</f>
        <v>5</v>
      </c>
      <c r="H200" s="183">
        <f>ManipulatedVariableHigher*AT200</f>
        <v>120</v>
      </c>
      <c r="I200" s="183">
        <f t="shared" si="14"/>
        <v>0.9</v>
      </c>
      <c r="J200" s="183">
        <f>1</f>
        <v>1</v>
      </c>
      <c r="K200" s="183">
        <f t="shared" si="15"/>
        <v>4.1870000000000003</v>
      </c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68"/>
      <c r="AD200" s="19"/>
      <c r="AE200" s="184"/>
      <c r="AF200" s="183">
        <f t="shared" si="16"/>
        <v>2.7153534439528255</v>
      </c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68"/>
      <c r="AQ200" s="168"/>
      <c r="AR200" s="182"/>
      <c r="AS200" s="183">
        <f>(AU200-E200)/(MeasuredVariableHigher-MeasuredVariableLower)</f>
        <v>-3.6405902336769033E-2</v>
      </c>
      <c r="AT200" s="183">
        <f>[1]!LIM(AT199+Mode*r0*((1+IntegrationStep/2/Ti+Td/IntegrationStep)*AS200-(1-IntegrationStep/2/Ti+2*Td/IntegrationStep)*AS199+Td/IntegrationStep*AS198))</f>
        <v>1</v>
      </c>
      <c r="AU200" s="183">
        <f>SetPoint</f>
        <v>40.794124670000002</v>
      </c>
      <c r="AW200" s="51"/>
      <c r="AX200" s="51"/>
      <c r="AY200" s="51"/>
      <c r="AZ200" s="51"/>
    </row>
    <row r="201" spans="1:52" s="158" customFormat="1" ht="15" customHeight="1" x14ac:dyDescent="0.3">
      <c r="A201" s="19"/>
      <c r="B201" s="182"/>
      <c r="C201" s="183">
        <f>C200+IntegrationStep</f>
        <v>19</v>
      </c>
      <c r="D201" s="202">
        <f>15+[1]!STEPLOAD(5)</f>
        <v>20</v>
      </c>
      <c r="E201" s="183">
        <f t="shared" si="12"/>
        <v>44.706250248072195</v>
      </c>
      <c r="F201" s="183">
        <f t="shared" si="13"/>
        <v>0.5</v>
      </c>
      <c r="G201" s="183">
        <f>5</f>
        <v>5</v>
      </c>
      <c r="H201" s="183">
        <f>ManipulatedVariableHigher*AT201</f>
        <v>0</v>
      </c>
      <c r="I201" s="183">
        <f t="shared" si="14"/>
        <v>0.9</v>
      </c>
      <c r="J201" s="183">
        <f>1</f>
        <v>1</v>
      </c>
      <c r="K201" s="183">
        <f t="shared" si="15"/>
        <v>4.1870000000000003</v>
      </c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68"/>
      <c r="AD201" s="19"/>
      <c r="AE201" s="184"/>
      <c r="AF201" s="183">
        <f t="shared" si="16"/>
        <v>-2.4706250248072195</v>
      </c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68"/>
      <c r="AQ201" s="168"/>
      <c r="AR201" s="182"/>
      <c r="AS201" s="183">
        <f>(AU201-E201)/(MeasuredVariableHigher-MeasuredVariableLower)</f>
        <v>-3.9121255780721925E-2</v>
      </c>
      <c r="AT201" s="183">
        <f>[1]!LIM(AT200+Mode*r0*((1+IntegrationStep/2/Ti+Td/IntegrationStep)*AS201-(1-IntegrationStep/2/Ti+2*Td/IntegrationStep)*AS200+Td/IntegrationStep*AS199))</f>
        <v>0</v>
      </c>
      <c r="AU201" s="183">
        <f>SetPoint</f>
        <v>40.794124670000002</v>
      </c>
      <c r="AW201" s="51"/>
      <c r="AX201" s="51"/>
      <c r="AY201" s="51"/>
      <c r="AZ201" s="51"/>
    </row>
    <row r="202" spans="1:52" s="158" customFormat="1" ht="15" customHeight="1" x14ac:dyDescent="0.3">
      <c r="A202" s="19"/>
      <c r="B202" s="182"/>
      <c r="C202" s="183">
        <f>C201+IntegrationStep</f>
        <v>19.100000000000001</v>
      </c>
      <c r="D202" s="202">
        <f>15+[1]!STEPLOAD(5)</f>
        <v>20</v>
      </c>
      <c r="E202" s="183">
        <f t="shared" si="12"/>
        <v>44.459187745591471</v>
      </c>
      <c r="F202" s="183">
        <f t="shared" si="13"/>
        <v>0.5</v>
      </c>
      <c r="G202" s="183">
        <f>5</f>
        <v>5</v>
      </c>
      <c r="H202" s="183">
        <f>ManipulatedVariableHigher*AT202</f>
        <v>120</v>
      </c>
      <c r="I202" s="183">
        <f t="shared" si="14"/>
        <v>0.9</v>
      </c>
      <c r="J202" s="183">
        <f>1</f>
        <v>1</v>
      </c>
      <c r="K202" s="183">
        <f t="shared" si="15"/>
        <v>4.1870000000000003</v>
      </c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68"/>
      <c r="AD202" s="19"/>
      <c r="AE202" s="184"/>
      <c r="AF202" s="183">
        <f t="shared" si="16"/>
        <v>2.7129061597613688</v>
      </c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68"/>
      <c r="AQ202" s="168"/>
      <c r="AR202" s="182"/>
      <c r="AS202" s="183">
        <f>(AU202-E202)/(MeasuredVariableHigher-MeasuredVariableLower)</f>
        <v>-3.6650630755914688E-2</v>
      </c>
      <c r="AT202" s="183">
        <f>[1]!LIM(AT201+Mode*r0*((1+IntegrationStep/2/Ti+Td/IntegrationStep)*AS202-(1-IntegrationStep/2/Ti+2*Td/IntegrationStep)*AS201+Td/IntegrationStep*AS200))</f>
        <v>1</v>
      </c>
      <c r="AU202" s="183">
        <f>SetPoint</f>
        <v>40.794124670000002</v>
      </c>
      <c r="AW202" s="51"/>
      <c r="AX202" s="51"/>
      <c r="AY202" s="51"/>
      <c r="AZ202" s="51"/>
    </row>
    <row r="203" spans="1:52" s="158" customFormat="1" ht="15" customHeight="1" x14ac:dyDescent="0.3">
      <c r="A203" s="19"/>
      <c r="B203" s="182"/>
      <c r="C203" s="183">
        <f>C202+IntegrationStep</f>
        <v>19.200000000000003</v>
      </c>
      <c r="D203" s="202">
        <f>15+[1]!STEPLOAD(5)</f>
        <v>20</v>
      </c>
      <c r="E203" s="183">
        <f t="shared" si="12"/>
        <v>44.730478361567613</v>
      </c>
      <c r="F203" s="183">
        <f t="shared" si="13"/>
        <v>0.5</v>
      </c>
      <c r="G203" s="183">
        <f>5</f>
        <v>5</v>
      </c>
      <c r="H203" s="183">
        <f>ManipulatedVariableHigher*AT203</f>
        <v>0</v>
      </c>
      <c r="I203" s="183">
        <f t="shared" si="14"/>
        <v>0.9</v>
      </c>
      <c r="J203" s="183">
        <f>1</f>
        <v>1</v>
      </c>
      <c r="K203" s="183">
        <f t="shared" si="15"/>
        <v>4.1870000000000003</v>
      </c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68"/>
      <c r="AD203" s="19"/>
      <c r="AE203" s="184"/>
      <c r="AF203" s="183">
        <f t="shared" si="16"/>
        <v>-2.4730478361567614</v>
      </c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68"/>
      <c r="AQ203" s="168"/>
      <c r="AR203" s="182"/>
      <c r="AS203" s="183">
        <f>(AU203-E203)/(MeasuredVariableHigher-MeasuredVariableLower)</f>
        <v>-3.9363536915676109E-2</v>
      </c>
      <c r="AT203" s="183">
        <f>[1]!LIM(AT202+Mode*r0*((1+IntegrationStep/2/Ti+Td/IntegrationStep)*AS203-(1-IntegrationStep/2/Ti+2*Td/IntegrationStep)*AS202+Td/IntegrationStep*AS201))</f>
        <v>0</v>
      </c>
      <c r="AU203" s="183">
        <f>SetPoint</f>
        <v>40.794124670000002</v>
      </c>
      <c r="AW203" s="51"/>
      <c r="AX203" s="51"/>
      <c r="AY203" s="51"/>
      <c r="AZ203" s="51"/>
    </row>
    <row r="204" spans="1:52" s="158" customFormat="1" ht="15" customHeight="1" x14ac:dyDescent="0.3">
      <c r="A204" s="19"/>
      <c r="B204" s="182"/>
      <c r="C204" s="183">
        <f>C203+IntegrationStep</f>
        <v>19.300000000000004</v>
      </c>
      <c r="D204" s="202">
        <f>15+[1]!STEPLOAD(5)</f>
        <v>20</v>
      </c>
      <c r="E204" s="183">
        <f t="shared" si="12"/>
        <v>44.483173577951931</v>
      </c>
      <c r="F204" s="183">
        <f t="shared" si="13"/>
        <v>0.5</v>
      </c>
      <c r="G204" s="183">
        <f>5</f>
        <v>5</v>
      </c>
      <c r="H204" s="183">
        <f>ManipulatedVariableHigher*AT204</f>
        <v>120</v>
      </c>
      <c r="I204" s="183">
        <f t="shared" si="14"/>
        <v>0.9</v>
      </c>
      <c r="J204" s="183">
        <f>1</f>
        <v>1</v>
      </c>
      <c r="K204" s="183">
        <f t="shared" si="15"/>
        <v>4.1870000000000003</v>
      </c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68"/>
      <c r="AD204" s="19"/>
      <c r="AE204" s="184"/>
      <c r="AF204" s="183">
        <f t="shared" si="16"/>
        <v>2.7105075765253228</v>
      </c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68"/>
      <c r="AQ204" s="168"/>
      <c r="AR204" s="182"/>
      <c r="AS204" s="183">
        <f>(AU204-E204)/(MeasuredVariableHigher-MeasuredVariableLower)</f>
        <v>-3.6890489079519286E-2</v>
      </c>
      <c r="AT204" s="183">
        <f>[1]!LIM(AT203+Mode*r0*((1+IntegrationStep/2/Ti+Td/IntegrationStep)*AS204-(1-IntegrationStep/2/Ti+2*Td/IntegrationStep)*AS203+Td/IntegrationStep*AS202))</f>
        <v>1</v>
      </c>
      <c r="AU204" s="183">
        <f>SetPoint</f>
        <v>40.794124670000002</v>
      </c>
      <c r="AW204" s="51"/>
      <c r="AX204" s="51"/>
      <c r="AY204" s="51"/>
      <c r="AZ204" s="51"/>
    </row>
    <row r="205" spans="1:52" s="158" customFormat="1" ht="15" customHeight="1" x14ac:dyDescent="0.3">
      <c r="A205" s="19"/>
      <c r="B205" s="182"/>
      <c r="C205" s="183">
        <f>C204+IntegrationStep</f>
        <v>19.400000000000006</v>
      </c>
      <c r="D205" s="202">
        <f>15+[1]!STEPLOAD(5)</f>
        <v>20</v>
      </c>
      <c r="E205" s="183">
        <f t="shared" ref="E205:E268" si="17">E204+(C205-C204)*AF204</f>
        <v>44.754224335604469</v>
      </c>
      <c r="F205" s="183">
        <f t="shared" ref="F205:F268" si="18">0.5</f>
        <v>0.5</v>
      </c>
      <c r="G205" s="183">
        <f>5</f>
        <v>5</v>
      </c>
      <c r="H205" s="183">
        <f>ManipulatedVariableHigher*AT205</f>
        <v>0</v>
      </c>
      <c r="I205" s="183">
        <f t="shared" ref="I205:I268" si="19">0.9</f>
        <v>0.9</v>
      </c>
      <c r="J205" s="183">
        <f>1</f>
        <v>1</v>
      </c>
      <c r="K205" s="183">
        <f t="shared" ref="K205:K268" si="20">4.187</f>
        <v>4.1870000000000003</v>
      </c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68"/>
      <c r="AD205" s="19"/>
      <c r="AE205" s="184"/>
      <c r="AF205" s="183">
        <f t="shared" ref="AF205:AF268" si="21">F205/G205*(D205-E205)+H205*I205/G205/J205/K205</f>
        <v>-2.4754224335604471</v>
      </c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68"/>
      <c r="AQ205" s="168"/>
      <c r="AR205" s="182"/>
      <c r="AS205" s="183">
        <f>(AU205-E205)/(MeasuredVariableHigher-MeasuredVariableLower)</f>
        <v>-3.9600996656044669E-2</v>
      </c>
      <c r="AT205" s="183">
        <f>[1]!LIM(AT204+Mode*r0*((1+IntegrationStep/2/Ti+Td/IntegrationStep)*AS205-(1-IntegrationStep/2/Ti+2*Td/IntegrationStep)*AS204+Td/IntegrationStep*AS203))</f>
        <v>0</v>
      </c>
      <c r="AU205" s="183">
        <f>SetPoint</f>
        <v>40.794124670000002</v>
      </c>
      <c r="AW205" s="51"/>
      <c r="AX205" s="51"/>
      <c r="AY205" s="51"/>
      <c r="AZ205" s="51"/>
    </row>
    <row r="206" spans="1:52" s="158" customFormat="1" ht="15" customHeight="1" x14ac:dyDescent="0.3">
      <c r="A206" s="19"/>
      <c r="B206" s="182"/>
      <c r="C206" s="183">
        <f>C205+IntegrationStep</f>
        <v>19.500000000000007</v>
      </c>
      <c r="D206" s="202">
        <f>15+[1]!STEPLOAD(5)</f>
        <v>20</v>
      </c>
      <c r="E206" s="183">
        <f t="shared" si="17"/>
        <v>44.506682092248418</v>
      </c>
      <c r="F206" s="183">
        <f t="shared" si="18"/>
        <v>0.5</v>
      </c>
      <c r="G206" s="183">
        <f>5</f>
        <v>5</v>
      </c>
      <c r="H206" s="183">
        <f>ManipulatedVariableHigher*AT206</f>
        <v>120</v>
      </c>
      <c r="I206" s="183">
        <f t="shared" si="19"/>
        <v>0.9</v>
      </c>
      <c r="J206" s="183">
        <f>1</f>
        <v>1</v>
      </c>
      <c r="K206" s="183">
        <f t="shared" si="20"/>
        <v>4.1870000000000003</v>
      </c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68"/>
      <c r="AD206" s="19"/>
      <c r="AE206" s="184"/>
      <c r="AF206" s="183">
        <f t="shared" si="21"/>
        <v>2.708156725095674</v>
      </c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68"/>
      <c r="AQ206" s="168"/>
      <c r="AR206" s="182"/>
      <c r="AS206" s="183">
        <f>(AU206-E206)/(MeasuredVariableHigher-MeasuredVariableLower)</f>
        <v>-3.7125574222484164E-2</v>
      </c>
      <c r="AT206" s="183">
        <f>[1]!LIM(AT205+Mode*r0*((1+IntegrationStep/2/Ti+Td/IntegrationStep)*AS206-(1-IntegrationStep/2/Ti+2*Td/IntegrationStep)*AS205+Td/IntegrationStep*AS204))</f>
        <v>1</v>
      </c>
      <c r="AU206" s="183">
        <f>SetPoint</f>
        <v>40.794124670000002</v>
      </c>
      <c r="AW206" s="51"/>
      <c r="AX206" s="51"/>
      <c r="AY206" s="51"/>
      <c r="AZ206" s="51"/>
    </row>
    <row r="207" spans="1:52" s="158" customFormat="1" ht="15" customHeight="1" x14ac:dyDescent="0.3">
      <c r="A207" s="19"/>
      <c r="B207" s="182"/>
      <c r="C207" s="183">
        <f>C206+IntegrationStep</f>
        <v>19.600000000000009</v>
      </c>
      <c r="D207" s="202">
        <f>15+[1]!STEPLOAD(5)</f>
        <v>20</v>
      </c>
      <c r="E207" s="183">
        <f t="shared" si="17"/>
        <v>44.777497764757989</v>
      </c>
      <c r="F207" s="183">
        <f t="shared" si="18"/>
        <v>0.5</v>
      </c>
      <c r="G207" s="183">
        <f>5</f>
        <v>5</v>
      </c>
      <c r="H207" s="183">
        <f>ManipulatedVariableHigher*AT207</f>
        <v>0</v>
      </c>
      <c r="I207" s="183">
        <f t="shared" si="19"/>
        <v>0.9</v>
      </c>
      <c r="J207" s="183">
        <f>1</f>
        <v>1</v>
      </c>
      <c r="K207" s="183">
        <f t="shared" si="20"/>
        <v>4.1870000000000003</v>
      </c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68"/>
      <c r="AD207" s="19"/>
      <c r="AE207" s="184"/>
      <c r="AF207" s="183">
        <f t="shared" si="21"/>
        <v>-2.477749776475799</v>
      </c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68"/>
      <c r="AQ207" s="168"/>
      <c r="AR207" s="182"/>
      <c r="AS207" s="183">
        <f>(AU207-E207)/(MeasuredVariableHigher-MeasuredVariableLower)</f>
        <v>-3.9833730947579866E-2</v>
      </c>
      <c r="AT207" s="183">
        <f>[1]!LIM(AT206+Mode*r0*((1+IntegrationStep/2/Ti+Td/IntegrationStep)*AS207-(1-IntegrationStep/2/Ti+2*Td/IntegrationStep)*AS206+Td/IntegrationStep*AS205))</f>
        <v>0</v>
      </c>
      <c r="AU207" s="183">
        <f>SetPoint</f>
        <v>40.794124670000002</v>
      </c>
      <c r="AW207" s="51"/>
      <c r="AX207" s="51"/>
      <c r="AY207" s="51"/>
      <c r="AZ207" s="51"/>
    </row>
    <row r="208" spans="1:52" s="158" customFormat="1" ht="15" customHeight="1" x14ac:dyDescent="0.3">
      <c r="A208" s="19"/>
      <c r="B208" s="182"/>
      <c r="C208" s="183">
        <f>C207+IntegrationStep</f>
        <v>19.70000000000001</v>
      </c>
      <c r="D208" s="202">
        <f>15+[1]!STEPLOAD(5)</f>
        <v>20</v>
      </c>
      <c r="E208" s="183">
        <f t="shared" si="17"/>
        <v>44.529722787110408</v>
      </c>
      <c r="F208" s="183">
        <f t="shared" si="18"/>
        <v>0.5</v>
      </c>
      <c r="G208" s="183">
        <f>5</f>
        <v>5</v>
      </c>
      <c r="H208" s="183">
        <f>ManipulatedVariableHigher*AT208</f>
        <v>120</v>
      </c>
      <c r="I208" s="183">
        <f t="shared" si="19"/>
        <v>0.9</v>
      </c>
      <c r="J208" s="183">
        <f>1</f>
        <v>1</v>
      </c>
      <c r="K208" s="183">
        <f t="shared" si="20"/>
        <v>4.1870000000000003</v>
      </c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68"/>
      <c r="AD208" s="19"/>
      <c r="AE208" s="184"/>
      <c r="AF208" s="183">
        <f t="shared" si="21"/>
        <v>2.7058526556094753</v>
      </c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68"/>
      <c r="AQ208" s="168"/>
      <c r="AR208" s="182"/>
      <c r="AS208" s="183">
        <f>(AU208-E208)/(MeasuredVariableHigher-MeasuredVariableLower)</f>
        <v>-3.7355981171104065E-2</v>
      </c>
      <c r="AT208" s="183">
        <f>[1]!LIM(AT207+Mode*r0*((1+IntegrationStep/2/Ti+Td/IntegrationStep)*AS208-(1-IntegrationStep/2/Ti+2*Td/IntegrationStep)*AS207+Td/IntegrationStep*AS206))</f>
        <v>1</v>
      </c>
      <c r="AU208" s="183">
        <f>SetPoint</f>
        <v>40.794124670000002</v>
      </c>
      <c r="AW208" s="51"/>
      <c r="AX208" s="51"/>
      <c r="AY208" s="51"/>
      <c r="AZ208" s="51"/>
    </row>
    <row r="209" spans="1:52" s="158" customFormat="1" ht="15" customHeight="1" x14ac:dyDescent="0.3">
      <c r="A209" s="19"/>
      <c r="B209" s="182"/>
      <c r="C209" s="183">
        <f>C208+IntegrationStep</f>
        <v>19.800000000000011</v>
      </c>
      <c r="D209" s="202">
        <f>15+[1]!STEPLOAD(5)</f>
        <v>20</v>
      </c>
      <c r="E209" s="183">
        <f t="shared" si="17"/>
        <v>44.800308052671362</v>
      </c>
      <c r="F209" s="183">
        <f t="shared" si="18"/>
        <v>0.5</v>
      </c>
      <c r="G209" s="183">
        <f>5</f>
        <v>5</v>
      </c>
      <c r="H209" s="183">
        <f>ManipulatedVariableHigher*AT209</f>
        <v>0</v>
      </c>
      <c r="I209" s="183">
        <f t="shared" si="19"/>
        <v>0.9</v>
      </c>
      <c r="J209" s="183">
        <f>1</f>
        <v>1</v>
      </c>
      <c r="K209" s="183">
        <f t="shared" si="20"/>
        <v>4.1870000000000003</v>
      </c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68"/>
      <c r="AD209" s="19"/>
      <c r="AE209" s="184"/>
      <c r="AF209" s="183">
        <f t="shared" si="21"/>
        <v>-2.4800308052671363</v>
      </c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68"/>
      <c r="AQ209" s="168"/>
      <c r="AR209" s="182"/>
      <c r="AS209" s="183">
        <f>(AU209-E209)/(MeasuredVariableHigher-MeasuredVariableLower)</f>
        <v>-4.0061833826713598E-2</v>
      </c>
      <c r="AT209" s="183">
        <f>[1]!LIM(AT208+Mode*r0*((1+IntegrationStep/2/Ti+Td/IntegrationStep)*AS209-(1-IntegrationStep/2/Ti+2*Td/IntegrationStep)*AS208+Td/IntegrationStep*AS207))</f>
        <v>0</v>
      </c>
      <c r="AU209" s="183">
        <f>SetPoint</f>
        <v>40.794124670000002</v>
      </c>
      <c r="AW209" s="51"/>
      <c r="AX209" s="51"/>
      <c r="AY209" s="51"/>
      <c r="AZ209" s="51"/>
    </row>
    <row r="210" spans="1:52" s="158" customFormat="1" ht="15" customHeight="1" x14ac:dyDescent="0.3">
      <c r="A210" s="19"/>
      <c r="B210" s="182"/>
      <c r="C210" s="183">
        <f>C209+IntegrationStep</f>
        <v>19.900000000000013</v>
      </c>
      <c r="D210" s="202">
        <f>15+[1]!STEPLOAD(5)</f>
        <v>20</v>
      </c>
      <c r="E210" s="183">
        <f t="shared" si="17"/>
        <v>44.552304972144647</v>
      </c>
      <c r="F210" s="183">
        <f t="shared" si="18"/>
        <v>0.5</v>
      </c>
      <c r="G210" s="183">
        <f>5</f>
        <v>5</v>
      </c>
      <c r="H210" s="183">
        <f>ManipulatedVariableHigher*AT210</f>
        <v>120</v>
      </c>
      <c r="I210" s="183">
        <f t="shared" si="19"/>
        <v>0.9</v>
      </c>
      <c r="J210" s="183">
        <f>1</f>
        <v>1</v>
      </c>
      <c r="K210" s="183">
        <f t="shared" si="20"/>
        <v>4.1870000000000003</v>
      </c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68"/>
      <c r="AD210" s="19"/>
      <c r="AE210" s="184"/>
      <c r="AF210" s="183">
        <f t="shared" si="21"/>
        <v>2.7035944371060512</v>
      </c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68"/>
      <c r="AQ210" s="168"/>
      <c r="AR210" s="182"/>
      <c r="AS210" s="183">
        <f>(AU210-E210)/(MeasuredVariableHigher-MeasuredVariableLower)</f>
        <v>-3.7581803021446446E-2</v>
      </c>
      <c r="AT210" s="183">
        <f>[1]!LIM(AT209+Mode*r0*((1+IntegrationStep/2/Ti+Td/IntegrationStep)*AS210-(1-IntegrationStep/2/Ti+2*Td/IntegrationStep)*AS209+Td/IntegrationStep*AS208))</f>
        <v>1</v>
      </c>
      <c r="AU210" s="183">
        <f>SetPoint</f>
        <v>40.794124670000002</v>
      </c>
      <c r="AW210" s="51"/>
      <c r="AX210" s="51"/>
      <c r="AY210" s="51"/>
      <c r="AZ210" s="51"/>
    </row>
    <row r="211" spans="1:52" s="158" customFormat="1" ht="15" customHeight="1" x14ac:dyDescent="0.3">
      <c r="A211" s="19"/>
      <c r="B211" s="182"/>
      <c r="C211" s="183">
        <f>C210+IntegrationStep</f>
        <v>20.000000000000014</v>
      </c>
      <c r="D211" s="202">
        <f>15+[1]!STEPLOAD(5)</f>
        <v>20</v>
      </c>
      <c r="E211" s="183">
        <f t="shared" si="17"/>
        <v>44.822664415855257</v>
      </c>
      <c r="F211" s="183">
        <f t="shared" si="18"/>
        <v>0.5</v>
      </c>
      <c r="G211" s="183">
        <f>5</f>
        <v>5</v>
      </c>
      <c r="H211" s="183">
        <f>ManipulatedVariableHigher*AT211</f>
        <v>0</v>
      </c>
      <c r="I211" s="183">
        <f t="shared" si="19"/>
        <v>0.9</v>
      </c>
      <c r="J211" s="183">
        <f>1</f>
        <v>1</v>
      </c>
      <c r="K211" s="183">
        <f t="shared" si="20"/>
        <v>4.1870000000000003</v>
      </c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68"/>
      <c r="AD211" s="19"/>
      <c r="AE211" s="184"/>
      <c r="AF211" s="183">
        <f t="shared" si="21"/>
        <v>-2.482266441585526</v>
      </c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68"/>
      <c r="AQ211" s="168"/>
      <c r="AR211" s="182"/>
      <c r="AS211" s="183">
        <f>(AU211-E211)/(MeasuredVariableHigher-MeasuredVariableLower)</f>
        <v>-4.0285397458552551E-2</v>
      </c>
      <c r="AT211" s="183">
        <f>[1]!LIM(AT210+Mode*r0*((1+IntegrationStep/2/Ti+Td/IntegrationStep)*AS211-(1-IntegrationStep/2/Ti+2*Td/IntegrationStep)*AS210+Td/IntegrationStep*AS209))</f>
        <v>0</v>
      </c>
      <c r="AU211" s="183">
        <f>SetPoint</f>
        <v>40.794124670000002</v>
      </c>
      <c r="AW211" s="51"/>
      <c r="AX211" s="51"/>
      <c r="AY211" s="51"/>
      <c r="AZ211" s="51"/>
    </row>
    <row r="212" spans="1:52" s="158" customFormat="1" ht="15" customHeight="1" x14ac:dyDescent="0.3">
      <c r="A212" s="19"/>
      <c r="B212" s="182"/>
      <c r="C212" s="183">
        <f>C211+IntegrationStep</f>
        <v>20.100000000000016</v>
      </c>
      <c r="D212" s="202">
        <f>15+[1]!STEPLOAD(5)</f>
        <v>20</v>
      </c>
      <c r="E212" s="183">
        <f t="shared" si="17"/>
        <v>44.574437771696701</v>
      </c>
      <c r="F212" s="183">
        <f t="shared" si="18"/>
        <v>0.5</v>
      </c>
      <c r="G212" s="183">
        <f>5</f>
        <v>5</v>
      </c>
      <c r="H212" s="183">
        <f>ManipulatedVariableHigher*AT212</f>
        <v>120</v>
      </c>
      <c r="I212" s="183">
        <f t="shared" si="19"/>
        <v>0.9</v>
      </c>
      <c r="J212" s="183">
        <f>1</f>
        <v>1</v>
      </c>
      <c r="K212" s="183">
        <f t="shared" si="20"/>
        <v>4.1870000000000003</v>
      </c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68"/>
      <c r="AD212" s="19"/>
      <c r="AE212" s="184"/>
      <c r="AF212" s="183">
        <f t="shared" si="21"/>
        <v>2.7013811571508457</v>
      </c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68"/>
      <c r="AQ212" s="168"/>
      <c r="AR212" s="182"/>
      <c r="AS212" s="183">
        <f>(AU212-E212)/(MeasuredVariableHigher-MeasuredVariableLower)</f>
        <v>-3.7803131016966987E-2</v>
      </c>
      <c r="AT212" s="183">
        <f>[1]!LIM(AT211+Mode*r0*((1+IntegrationStep/2/Ti+Td/IntegrationStep)*AS212-(1-IntegrationStep/2/Ti+2*Td/IntegrationStep)*AS211+Td/IntegrationStep*AS210))</f>
        <v>1</v>
      </c>
      <c r="AU212" s="183">
        <f>SetPoint</f>
        <v>40.794124670000002</v>
      </c>
      <c r="AW212" s="51"/>
      <c r="AX212" s="51"/>
      <c r="AY212" s="51"/>
      <c r="AZ212" s="51"/>
    </row>
    <row r="213" spans="1:52" s="158" customFormat="1" ht="15" customHeight="1" x14ac:dyDescent="0.3">
      <c r="A213" s="19"/>
      <c r="B213" s="182"/>
      <c r="C213" s="183">
        <f>C212+IntegrationStep</f>
        <v>20.200000000000017</v>
      </c>
      <c r="D213" s="202">
        <f>15+[1]!STEPLOAD(5)</f>
        <v>20</v>
      </c>
      <c r="E213" s="183">
        <f t="shared" si="17"/>
        <v>44.844575887411793</v>
      </c>
      <c r="F213" s="183">
        <f t="shared" si="18"/>
        <v>0.5</v>
      </c>
      <c r="G213" s="183">
        <f>5</f>
        <v>5</v>
      </c>
      <c r="H213" s="183">
        <f>ManipulatedVariableHigher*AT213</f>
        <v>0</v>
      </c>
      <c r="I213" s="183">
        <f t="shared" si="19"/>
        <v>0.9</v>
      </c>
      <c r="J213" s="183">
        <f>1</f>
        <v>1</v>
      </c>
      <c r="K213" s="183">
        <f t="shared" si="20"/>
        <v>4.1870000000000003</v>
      </c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68"/>
      <c r="AD213" s="19"/>
      <c r="AE213" s="184"/>
      <c r="AF213" s="183">
        <f t="shared" si="21"/>
        <v>-2.4844575887411793</v>
      </c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68"/>
      <c r="AQ213" s="168"/>
      <c r="AR213" s="182"/>
      <c r="AS213" s="183">
        <f>(AU213-E213)/(MeasuredVariableHigher-MeasuredVariableLower)</f>
        <v>-4.0504512174117907E-2</v>
      </c>
      <c r="AT213" s="183">
        <f>[1]!LIM(AT212+Mode*r0*((1+IntegrationStep/2/Ti+Td/IntegrationStep)*AS213-(1-IntegrationStep/2/Ti+2*Td/IntegrationStep)*AS212+Td/IntegrationStep*AS211))</f>
        <v>0</v>
      </c>
      <c r="AU213" s="183">
        <f>SetPoint</f>
        <v>40.794124670000002</v>
      </c>
      <c r="AW213" s="51"/>
      <c r="AX213" s="51"/>
      <c r="AY213" s="51"/>
      <c r="AZ213" s="51"/>
    </row>
    <row r="214" spans="1:52" s="158" customFormat="1" ht="15" customHeight="1" x14ac:dyDescent="0.3">
      <c r="A214" s="19"/>
      <c r="B214" s="182"/>
      <c r="C214" s="183">
        <f>C213+IntegrationStep</f>
        <v>20.300000000000018</v>
      </c>
      <c r="D214" s="202">
        <f>15+[1]!STEPLOAD(5)</f>
        <v>20</v>
      </c>
      <c r="E214" s="183">
        <f t="shared" si="17"/>
        <v>44.596130128537673</v>
      </c>
      <c r="F214" s="183">
        <f t="shared" si="18"/>
        <v>0.5</v>
      </c>
      <c r="G214" s="183">
        <f>5</f>
        <v>5</v>
      </c>
      <c r="H214" s="183">
        <f>ManipulatedVariableHigher*AT214</f>
        <v>120</v>
      </c>
      <c r="I214" s="183">
        <f t="shared" si="19"/>
        <v>0.9</v>
      </c>
      <c r="J214" s="183">
        <f>1</f>
        <v>1</v>
      </c>
      <c r="K214" s="183">
        <f t="shared" si="20"/>
        <v>4.1870000000000003</v>
      </c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68"/>
      <c r="AD214" s="19"/>
      <c r="AE214" s="184"/>
      <c r="AF214" s="183">
        <f t="shared" si="21"/>
        <v>2.6992119214667487</v>
      </c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68"/>
      <c r="AQ214" s="168"/>
      <c r="AR214" s="182"/>
      <c r="AS214" s="183">
        <f>(AU214-E214)/(MeasuredVariableHigher-MeasuredVariableLower)</f>
        <v>-3.802005458537671E-2</v>
      </c>
      <c r="AT214" s="183">
        <f>[1]!LIM(AT213+Mode*r0*((1+IntegrationStep/2/Ti+Td/IntegrationStep)*AS214-(1-IntegrationStep/2/Ti+2*Td/IntegrationStep)*AS213+Td/IntegrationStep*AS212))</f>
        <v>1</v>
      </c>
      <c r="AU214" s="183">
        <f>SetPoint</f>
        <v>40.794124670000002</v>
      </c>
      <c r="AW214" s="51"/>
      <c r="AX214" s="51"/>
      <c r="AY214" s="51"/>
      <c r="AZ214" s="51"/>
    </row>
    <row r="215" spans="1:52" s="158" customFormat="1" ht="15" customHeight="1" x14ac:dyDescent="0.3">
      <c r="A215" s="19"/>
      <c r="B215" s="182"/>
      <c r="C215" s="183">
        <f>C214+IntegrationStep</f>
        <v>20.40000000000002</v>
      </c>
      <c r="D215" s="202">
        <f>15+[1]!STEPLOAD(5)</f>
        <v>20</v>
      </c>
      <c r="E215" s="183">
        <f t="shared" si="17"/>
        <v>44.866051320684349</v>
      </c>
      <c r="F215" s="183">
        <f t="shared" si="18"/>
        <v>0.5</v>
      </c>
      <c r="G215" s="183">
        <f>5</f>
        <v>5</v>
      </c>
      <c r="H215" s="183">
        <f>ManipulatedVariableHigher*AT215</f>
        <v>0</v>
      </c>
      <c r="I215" s="183">
        <f t="shared" si="19"/>
        <v>0.9</v>
      </c>
      <c r="J215" s="183">
        <f>1</f>
        <v>1</v>
      </c>
      <c r="K215" s="183">
        <f t="shared" si="20"/>
        <v>4.1870000000000003</v>
      </c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68"/>
      <c r="AD215" s="19"/>
      <c r="AE215" s="184"/>
      <c r="AF215" s="183">
        <f t="shared" si="21"/>
        <v>-2.4866051320684353</v>
      </c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68"/>
      <c r="AQ215" s="168"/>
      <c r="AR215" s="182"/>
      <c r="AS215" s="183">
        <f>(AU215-E215)/(MeasuredVariableHigher-MeasuredVariableLower)</f>
        <v>-4.0719266506843467E-2</v>
      </c>
      <c r="AT215" s="183">
        <f>[1]!LIM(AT214+Mode*r0*((1+IntegrationStep/2/Ti+Td/IntegrationStep)*AS215-(1-IntegrationStep/2/Ti+2*Td/IntegrationStep)*AS214+Td/IntegrationStep*AS213))</f>
        <v>0</v>
      </c>
      <c r="AU215" s="183">
        <f>SetPoint</f>
        <v>40.794124670000002</v>
      </c>
      <c r="AW215" s="51"/>
      <c r="AX215" s="51"/>
      <c r="AY215" s="51"/>
      <c r="AZ215" s="51"/>
    </row>
    <row r="216" spans="1:52" s="158" customFormat="1" ht="15" customHeight="1" x14ac:dyDescent="0.3">
      <c r="A216" s="19"/>
      <c r="B216" s="182"/>
      <c r="C216" s="183">
        <f>C215+IntegrationStep</f>
        <v>20.500000000000021</v>
      </c>
      <c r="D216" s="202">
        <f>15+[1]!STEPLOAD(5)</f>
        <v>20</v>
      </c>
      <c r="E216" s="183">
        <f t="shared" si="17"/>
        <v>44.617390807477499</v>
      </c>
      <c r="F216" s="183">
        <f t="shared" si="18"/>
        <v>0.5</v>
      </c>
      <c r="G216" s="183">
        <f>5</f>
        <v>5</v>
      </c>
      <c r="H216" s="183">
        <f>ManipulatedVariableHigher*AT216</f>
        <v>120</v>
      </c>
      <c r="I216" s="183">
        <f t="shared" si="19"/>
        <v>0.9</v>
      </c>
      <c r="J216" s="183">
        <f>1</f>
        <v>1</v>
      </c>
      <c r="K216" s="183">
        <f t="shared" si="20"/>
        <v>4.1870000000000003</v>
      </c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68"/>
      <c r="AD216" s="19"/>
      <c r="AE216" s="184"/>
      <c r="AF216" s="183">
        <f t="shared" si="21"/>
        <v>2.6970858535727662</v>
      </c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68"/>
      <c r="AQ216" s="168"/>
      <c r="AR216" s="182"/>
      <c r="AS216" s="183">
        <f>(AU216-E216)/(MeasuredVariableHigher-MeasuredVariableLower)</f>
        <v>-3.8232661374774962E-2</v>
      </c>
      <c r="AT216" s="183">
        <f>[1]!LIM(AT215+Mode*r0*((1+IntegrationStep/2/Ti+Td/IntegrationStep)*AS216-(1-IntegrationStep/2/Ti+2*Td/IntegrationStep)*AS215+Td/IntegrationStep*AS214))</f>
        <v>1</v>
      </c>
      <c r="AU216" s="183">
        <f>SetPoint</f>
        <v>40.794124670000002</v>
      </c>
      <c r="AW216" s="51"/>
      <c r="AX216" s="51"/>
      <c r="AY216" s="51"/>
      <c r="AZ216" s="51"/>
    </row>
    <row r="217" spans="1:52" s="158" customFormat="1" ht="15" customHeight="1" x14ac:dyDescent="0.3">
      <c r="A217" s="19"/>
      <c r="B217" s="182"/>
      <c r="C217" s="183">
        <f>C216+IntegrationStep</f>
        <v>20.600000000000023</v>
      </c>
      <c r="D217" s="202">
        <f>15+[1]!STEPLOAD(5)</f>
        <v>20</v>
      </c>
      <c r="E217" s="183">
        <f t="shared" si="17"/>
        <v>44.887099392834777</v>
      </c>
      <c r="F217" s="183">
        <f t="shared" si="18"/>
        <v>0.5</v>
      </c>
      <c r="G217" s="183">
        <f>5</f>
        <v>5</v>
      </c>
      <c r="H217" s="183">
        <f>ManipulatedVariableHigher*AT217</f>
        <v>0</v>
      </c>
      <c r="I217" s="183">
        <f t="shared" si="19"/>
        <v>0.9</v>
      </c>
      <c r="J217" s="183">
        <f>1</f>
        <v>1</v>
      </c>
      <c r="K217" s="183">
        <f t="shared" si="20"/>
        <v>4.1870000000000003</v>
      </c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68"/>
      <c r="AD217" s="19"/>
      <c r="AE217" s="184"/>
      <c r="AF217" s="183">
        <f t="shared" si="21"/>
        <v>-2.4887099392834777</v>
      </c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68"/>
      <c r="AQ217" s="168"/>
      <c r="AR217" s="182"/>
      <c r="AS217" s="183">
        <f>(AU217-E217)/(MeasuredVariableHigher-MeasuredVariableLower)</f>
        <v>-4.0929747228347753E-2</v>
      </c>
      <c r="AT217" s="183">
        <f>[1]!LIM(AT216+Mode*r0*((1+IntegrationStep/2/Ti+Td/IntegrationStep)*AS217-(1-IntegrationStep/2/Ti+2*Td/IntegrationStep)*AS216+Td/IntegrationStep*AS215))</f>
        <v>0</v>
      </c>
      <c r="AU217" s="183">
        <f>SetPoint</f>
        <v>40.794124670000002</v>
      </c>
      <c r="AW217" s="51"/>
      <c r="AX217" s="51"/>
      <c r="AY217" s="51"/>
      <c r="AZ217" s="51"/>
    </row>
    <row r="218" spans="1:52" s="158" customFormat="1" ht="15" customHeight="1" x14ac:dyDescent="0.3">
      <c r="A218" s="19"/>
      <c r="B218" s="182"/>
      <c r="C218" s="183">
        <f>C217+IntegrationStep</f>
        <v>20.700000000000024</v>
      </c>
      <c r="D218" s="202">
        <f>15+[1]!STEPLOAD(5)</f>
        <v>20</v>
      </c>
      <c r="E218" s="183">
        <f t="shared" si="17"/>
        <v>44.638228398906428</v>
      </c>
      <c r="F218" s="183">
        <f t="shared" si="18"/>
        <v>0.5</v>
      </c>
      <c r="G218" s="183">
        <f>5</f>
        <v>5</v>
      </c>
      <c r="H218" s="183">
        <f>ManipulatedVariableHigher*AT218</f>
        <v>120</v>
      </c>
      <c r="I218" s="183">
        <f t="shared" si="19"/>
        <v>0.9</v>
      </c>
      <c r="J218" s="183">
        <f>1</f>
        <v>1</v>
      </c>
      <c r="K218" s="183">
        <f t="shared" si="20"/>
        <v>4.1870000000000003</v>
      </c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68"/>
      <c r="AD218" s="19"/>
      <c r="AE218" s="184"/>
      <c r="AF218" s="183">
        <f t="shared" si="21"/>
        <v>2.6950020944298734</v>
      </c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68"/>
      <c r="AQ218" s="168"/>
      <c r="AR218" s="182"/>
      <c r="AS218" s="183">
        <f>(AU218-E218)/(MeasuredVariableHigher-MeasuredVariableLower)</f>
        <v>-3.8441037289064256E-2</v>
      </c>
      <c r="AT218" s="183">
        <f>[1]!LIM(AT217+Mode*r0*((1+IntegrationStep/2/Ti+Td/IntegrationStep)*AS218-(1-IntegrationStep/2/Ti+2*Td/IntegrationStep)*AS217+Td/IntegrationStep*AS216))</f>
        <v>1</v>
      </c>
      <c r="AU218" s="183">
        <f>SetPoint</f>
        <v>40.794124670000002</v>
      </c>
      <c r="AW218" s="51"/>
      <c r="AX218" s="51"/>
      <c r="AY218" s="51"/>
      <c r="AZ218" s="51"/>
    </row>
    <row r="219" spans="1:52" s="158" customFormat="1" ht="15" customHeight="1" x14ac:dyDescent="0.3">
      <c r="A219" s="19"/>
      <c r="B219" s="182"/>
      <c r="C219" s="183">
        <f>C218+IntegrationStep</f>
        <v>20.800000000000026</v>
      </c>
      <c r="D219" s="202">
        <f>15+[1]!STEPLOAD(5)</f>
        <v>20</v>
      </c>
      <c r="E219" s="183">
        <f t="shared" si="17"/>
        <v>44.907728608349416</v>
      </c>
      <c r="F219" s="183">
        <f t="shared" si="18"/>
        <v>0.5</v>
      </c>
      <c r="G219" s="183">
        <f>5</f>
        <v>5</v>
      </c>
      <c r="H219" s="183">
        <f>ManipulatedVariableHigher*AT219</f>
        <v>0</v>
      </c>
      <c r="I219" s="183">
        <f t="shared" si="19"/>
        <v>0.9</v>
      </c>
      <c r="J219" s="183">
        <f>1</f>
        <v>1</v>
      </c>
      <c r="K219" s="183">
        <f t="shared" si="20"/>
        <v>4.1870000000000003</v>
      </c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68"/>
      <c r="AD219" s="19"/>
      <c r="AE219" s="184"/>
      <c r="AF219" s="183">
        <f t="shared" si="21"/>
        <v>-2.4907728608349418</v>
      </c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68"/>
      <c r="AQ219" s="168"/>
      <c r="AR219" s="182"/>
      <c r="AS219" s="183">
        <f>(AU219-E219)/(MeasuredVariableHigher-MeasuredVariableLower)</f>
        <v>-4.1136039383494138E-2</v>
      </c>
      <c r="AT219" s="183">
        <f>[1]!LIM(AT218+Mode*r0*((1+IntegrationStep/2/Ti+Td/IntegrationStep)*AS219-(1-IntegrationStep/2/Ti+2*Td/IntegrationStep)*AS218+Td/IntegrationStep*AS217))</f>
        <v>0</v>
      </c>
      <c r="AU219" s="183">
        <f>SetPoint</f>
        <v>40.794124670000002</v>
      </c>
      <c r="AW219" s="51"/>
      <c r="AX219" s="51"/>
      <c r="AY219" s="51"/>
      <c r="AZ219" s="51"/>
    </row>
    <row r="220" spans="1:52" s="158" customFormat="1" ht="15" customHeight="1" x14ac:dyDescent="0.3">
      <c r="A220" s="19"/>
      <c r="B220" s="182"/>
      <c r="C220" s="183">
        <f>C219+IntegrationStep</f>
        <v>20.900000000000027</v>
      </c>
      <c r="D220" s="202">
        <f>15+[1]!STEPLOAD(5)</f>
        <v>20</v>
      </c>
      <c r="E220" s="183">
        <f t="shared" si="17"/>
        <v>44.658651322265918</v>
      </c>
      <c r="F220" s="183">
        <f t="shared" si="18"/>
        <v>0.5</v>
      </c>
      <c r="G220" s="183">
        <f>5</f>
        <v>5</v>
      </c>
      <c r="H220" s="183">
        <f>ManipulatedVariableHigher*AT220</f>
        <v>120</v>
      </c>
      <c r="I220" s="183">
        <f t="shared" si="19"/>
        <v>0.9</v>
      </c>
      <c r="J220" s="183">
        <f>1</f>
        <v>1</v>
      </c>
      <c r="K220" s="183">
        <f t="shared" si="20"/>
        <v>4.1870000000000003</v>
      </c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68"/>
      <c r="AD220" s="19"/>
      <c r="AE220" s="184"/>
      <c r="AF220" s="183">
        <f t="shared" si="21"/>
        <v>2.6929598020939243</v>
      </c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68"/>
      <c r="AQ220" s="168"/>
      <c r="AR220" s="182"/>
      <c r="AS220" s="183">
        <f>(AU220-E220)/(MeasuredVariableHigher-MeasuredVariableLower)</f>
        <v>-3.8645266522659157E-2</v>
      </c>
      <c r="AT220" s="183">
        <f>[1]!LIM(AT219+Mode*r0*((1+IntegrationStep/2/Ti+Td/IntegrationStep)*AS220-(1-IntegrationStep/2/Ti+2*Td/IntegrationStep)*AS219+Td/IntegrationStep*AS218))</f>
        <v>1</v>
      </c>
      <c r="AU220" s="183">
        <f>SetPoint</f>
        <v>40.794124670000002</v>
      </c>
      <c r="AW220" s="51"/>
      <c r="AX220" s="51"/>
      <c r="AY220" s="51"/>
      <c r="AZ220" s="51"/>
    </row>
    <row r="221" spans="1:52" s="158" customFormat="1" ht="15" customHeight="1" x14ac:dyDescent="0.3">
      <c r="A221" s="19"/>
      <c r="B221" s="182"/>
      <c r="C221" s="183">
        <f>C220+IntegrationStep</f>
        <v>21.000000000000028</v>
      </c>
      <c r="D221" s="202">
        <f>15+[1]!STEPLOAD(5)</f>
        <v>20</v>
      </c>
      <c r="E221" s="183">
        <f t="shared" si="17"/>
        <v>44.927947302475317</v>
      </c>
      <c r="F221" s="183">
        <f t="shared" si="18"/>
        <v>0.5</v>
      </c>
      <c r="G221" s="183">
        <f>5</f>
        <v>5</v>
      </c>
      <c r="H221" s="183">
        <f>ManipulatedVariableHigher*AT221</f>
        <v>0</v>
      </c>
      <c r="I221" s="183">
        <f t="shared" si="19"/>
        <v>0.9</v>
      </c>
      <c r="J221" s="183">
        <f>1</f>
        <v>1</v>
      </c>
      <c r="K221" s="183">
        <f t="shared" si="20"/>
        <v>4.1870000000000003</v>
      </c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68"/>
      <c r="AD221" s="19"/>
      <c r="AE221" s="184"/>
      <c r="AF221" s="183">
        <f t="shared" si="21"/>
        <v>-2.4927947302475317</v>
      </c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68"/>
      <c r="AQ221" s="168"/>
      <c r="AR221" s="182"/>
      <c r="AS221" s="183">
        <f>(AU221-E221)/(MeasuredVariableHigher-MeasuredVariableLower)</f>
        <v>-4.1338226324753154E-2</v>
      </c>
      <c r="AT221" s="183">
        <f>[1]!LIM(AT220+Mode*r0*((1+IntegrationStep/2/Ti+Td/IntegrationStep)*AS221-(1-IntegrationStep/2/Ti+2*Td/IntegrationStep)*AS220+Td/IntegrationStep*AS219))</f>
        <v>0</v>
      </c>
      <c r="AU221" s="183">
        <f>SetPoint</f>
        <v>40.794124670000002</v>
      </c>
      <c r="AW221" s="51"/>
      <c r="AX221" s="51"/>
      <c r="AY221" s="51"/>
      <c r="AZ221" s="51"/>
    </row>
    <row r="222" spans="1:52" s="158" customFormat="1" ht="15" customHeight="1" x14ac:dyDescent="0.3">
      <c r="A222" s="19"/>
      <c r="B222" s="182"/>
      <c r="C222" s="183">
        <f>C221+IntegrationStep</f>
        <v>21.10000000000003</v>
      </c>
      <c r="D222" s="202">
        <f>15+[1]!STEPLOAD(5)</f>
        <v>20</v>
      </c>
      <c r="E222" s="183">
        <f t="shared" si="17"/>
        <v>44.678667829450561</v>
      </c>
      <c r="F222" s="183">
        <f t="shared" si="18"/>
        <v>0.5</v>
      </c>
      <c r="G222" s="183">
        <f>5</f>
        <v>5</v>
      </c>
      <c r="H222" s="183">
        <f>ManipulatedVariableHigher*AT222</f>
        <v>120</v>
      </c>
      <c r="I222" s="183">
        <f t="shared" si="19"/>
        <v>0.9</v>
      </c>
      <c r="J222" s="183">
        <f>1</f>
        <v>1</v>
      </c>
      <c r="K222" s="183">
        <f t="shared" si="20"/>
        <v>4.1870000000000003</v>
      </c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68"/>
      <c r="AD222" s="19"/>
      <c r="AE222" s="184"/>
      <c r="AF222" s="183">
        <f t="shared" si="21"/>
        <v>2.6909581513754599</v>
      </c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68"/>
      <c r="AQ222" s="168"/>
      <c r="AR222" s="182"/>
      <c r="AS222" s="183">
        <f>(AU222-E222)/(MeasuredVariableHigher-MeasuredVariableLower)</f>
        <v>-3.8845431594505583E-2</v>
      </c>
      <c r="AT222" s="183">
        <f>[1]!LIM(AT221+Mode*r0*((1+IntegrationStep/2/Ti+Td/IntegrationStep)*AS222-(1-IntegrationStep/2/Ti+2*Td/IntegrationStep)*AS221+Td/IntegrationStep*AS220))</f>
        <v>1</v>
      </c>
      <c r="AU222" s="183">
        <f>SetPoint</f>
        <v>40.794124670000002</v>
      </c>
      <c r="AW222" s="51"/>
      <c r="AX222" s="51"/>
      <c r="AY222" s="51"/>
      <c r="AZ222" s="51"/>
    </row>
    <row r="223" spans="1:52" s="158" customFormat="1" ht="15" customHeight="1" x14ac:dyDescent="0.3">
      <c r="A223" s="19"/>
      <c r="B223" s="182"/>
      <c r="C223" s="183">
        <f>C222+IntegrationStep</f>
        <v>21.200000000000031</v>
      </c>
      <c r="D223" s="202">
        <f>15+[1]!STEPLOAD(5)</f>
        <v>20</v>
      </c>
      <c r="E223" s="183">
        <f t="shared" si="17"/>
        <v>44.947763644588107</v>
      </c>
      <c r="F223" s="183">
        <f t="shared" si="18"/>
        <v>0.5</v>
      </c>
      <c r="G223" s="183">
        <f>5</f>
        <v>5</v>
      </c>
      <c r="H223" s="183">
        <f>ManipulatedVariableHigher*AT223</f>
        <v>0</v>
      </c>
      <c r="I223" s="183">
        <f t="shared" si="19"/>
        <v>0.9</v>
      </c>
      <c r="J223" s="183">
        <f>1</f>
        <v>1</v>
      </c>
      <c r="K223" s="183">
        <f t="shared" si="20"/>
        <v>4.1870000000000003</v>
      </c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68"/>
      <c r="AD223" s="19"/>
      <c r="AE223" s="184"/>
      <c r="AF223" s="183">
        <f t="shared" si="21"/>
        <v>-2.494776364458811</v>
      </c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68"/>
      <c r="AQ223" s="168"/>
      <c r="AR223" s="182"/>
      <c r="AS223" s="183">
        <f>(AU223-E223)/(MeasuredVariableHigher-MeasuredVariableLower)</f>
        <v>-4.1536389745881051E-2</v>
      </c>
      <c r="AT223" s="183">
        <f>[1]!LIM(AT222+Mode*r0*((1+IntegrationStep/2/Ti+Td/IntegrationStep)*AS223-(1-IntegrationStep/2/Ti+2*Td/IntegrationStep)*AS222+Td/IntegrationStep*AS221))</f>
        <v>0</v>
      </c>
      <c r="AU223" s="183">
        <f>SetPoint</f>
        <v>40.794124670000002</v>
      </c>
      <c r="AW223" s="51"/>
      <c r="AX223" s="51"/>
      <c r="AY223" s="51"/>
      <c r="AZ223" s="51"/>
    </row>
    <row r="224" spans="1:52" s="158" customFormat="1" ht="15" customHeight="1" x14ac:dyDescent="0.3">
      <c r="A224" s="19"/>
      <c r="B224" s="182"/>
      <c r="C224" s="183">
        <f>C223+IntegrationStep</f>
        <v>21.300000000000033</v>
      </c>
      <c r="D224" s="202">
        <f>15+[1]!STEPLOAD(5)</f>
        <v>20</v>
      </c>
      <c r="E224" s="183">
        <f t="shared" si="17"/>
        <v>44.698286008142226</v>
      </c>
      <c r="F224" s="183">
        <f t="shared" si="18"/>
        <v>0.5</v>
      </c>
      <c r="G224" s="183">
        <f>5</f>
        <v>5</v>
      </c>
      <c r="H224" s="183">
        <f>ManipulatedVariableHigher*AT224</f>
        <v>120</v>
      </c>
      <c r="I224" s="183">
        <f t="shared" si="19"/>
        <v>0.9</v>
      </c>
      <c r="J224" s="183">
        <f>1</f>
        <v>1</v>
      </c>
      <c r="K224" s="183">
        <f t="shared" si="20"/>
        <v>4.1870000000000003</v>
      </c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68"/>
      <c r="AD224" s="19"/>
      <c r="AE224" s="184"/>
      <c r="AF224" s="183">
        <f t="shared" si="21"/>
        <v>2.6889963335062932</v>
      </c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68"/>
      <c r="AQ224" s="168"/>
      <c r="AR224" s="182"/>
      <c r="AS224" s="183">
        <f>(AU224-E224)/(MeasuredVariableHigher-MeasuredVariableLower)</f>
        <v>-3.9041613381422237E-2</v>
      </c>
      <c r="AT224" s="183">
        <f>[1]!LIM(AT223+Mode*r0*((1+IntegrationStep/2/Ti+Td/IntegrationStep)*AS224-(1-IntegrationStep/2/Ti+2*Td/IntegrationStep)*AS223+Td/IntegrationStep*AS222))</f>
        <v>1</v>
      </c>
      <c r="AU224" s="183">
        <f>SetPoint</f>
        <v>40.794124670000002</v>
      </c>
      <c r="AW224" s="51"/>
      <c r="AX224" s="51"/>
      <c r="AY224" s="51"/>
      <c r="AZ224" s="51"/>
    </row>
    <row r="225" spans="1:52" s="158" customFormat="1" ht="15" customHeight="1" x14ac:dyDescent="0.3">
      <c r="A225" s="19"/>
      <c r="B225" s="182"/>
      <c r="C225" s="183">
        <f>C224+IntegrationStep</f>
        <v>21.400000000000034</v>
      </c>
      <c r="D225" s="202">
        <f>15+[1]!STEPLOAD(5)</f>
        <v>20</v>
      </c>
      <c r="E225" s="183">
        <f t="shared" si="17"/>
        <v>44.967185641492861</v>
      </c>
      <c r="F225" s="183">
        <f t="shared" si="18"/>
        <v>0.5</v>
      </c>
      <c r="G225" s="183">
        <f>5</f>
        <v>5</v>
      </c>
      <c r="H225" s="183">
        <f>ManipulatedVariableHigher*AT225</f>
        <v>0</v>
      </c>
      <c r="I225" s="183">
        <f t="shared" si="19"/>
        <v>0.9</v>
      </c>
      <c r="J225" s="183">
        <f>1</f>
        <v>1</v>
      </c>
      <c r="K225" s="183">
        <f t="shared" si="20"/>
        <v>4.1870000000000003</v>
      </c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68"/>
      <c r="AD225" s="19"/>
      <c r="AE225" s="184"/>
      <c r="AF225" s="183">
        <f t="shared" si="21"/>
        <v>-2.4967185641492864</v>
      </c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68"/>
      <c r="AQ225" s="168"/>
      <c r="AR225" s="182"/>
      <c r="AS225" s="183">
        <f>(AU225-E225)/(MeasuredVariableHigher-MeasuredVariableLower)</f>
        <v>-4.173060971492859E-2</v>
      </c>
      <c r="AT225" s="183">
        <f>[1]!LIM(AT224+Mode*r0*((1+IntegrationStep/2/Ti+Td/IntegrationStep)*AS225-(1-IntegrationStep/2/Ti+2*Td/IntegrationStep)*AS224+Td/IntegrationStep*AS223))</f>
        <v>0</v>
      </c>
      <c r="AU225" s="183">
        <f>SetPoint</f>
        <v>40.794124670000002</v>
      </c>
      <c r="AW225" s="51"/>
      <c r="AX225" s="51"/>
      <c r="AY225" s="51"/>
      <c r="AZ225" s="51"/>
    </row>
    <row r="226" spans="1:52" s="158" customFormat="1" ht="15" customHeight="1" x14ac:dyDescent="0.3">
      <c r="A226" s="19"/>
      <c r="B226" s="182"/>
      <c r="C226" s="183">
        <f>C225+IntegrationStep</f>
        <v>21.500000000000036</v>
      </c>
      <c r="D226" s="202">
        <f>15+[1]!STEPLOAD(5)</f>
        <v>20</v>
      </c>
      <c r="E226" s="183">
        <f t="shared" si="17"/>
        <v>44.717513785077927</v>
      </c>
      <c r="F226" s="183">
        <f t="shared" si="18"/>
        <v>0.5</v>
      </c>
      <c r="G226" s="183">
        <f>5</f>
        <v>5</v>
      </c>
      <c r="H226" s="183">
        <f>ManipulatedVariableHigher*AT226</f>
        <v>120</v>
      </c>
      <c r="I226" s="183">
        <f t="shared" si="19"/>
        <v>0.9</v>
      </c>
      <c r="J226" s="183">
        <f>1</f>
        <v>1</v>
      </c>
      <c r="K226" s="183">
        <f t="shared" si="20"/>
        <v>4.1870000000000003</v>
      </c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68"/>
      <c r="AD226" s="19"/>
      <c r="AE226" s="184"/>
      <c r="AF226" s="183">
        <f t="shared" si="21"/>
        <v>2.6870735558127232</v>
      </c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68"/>
      <c r="AQ226" s="168"/>
      <c r="AR226" s="182"/>
      <c r="AS226" s="183">
        <f>(AU226-E226)/(MeasuredVariableHigher-MeasuredVariableLower)</f>
        <v>-3.9233891150779243E-2</v>
      </c>
      <c r="AT226" s="183">
        <f>[1]!LIM(AT225+Mode*r0*((1+IntegrationStep/2/Ti+Td/IntegrationStep)*AS226-(1-IntegrationStep/2/Ti+2*Td/IntegrationStep)*AS225+Td/IntegrationStep*AS224))</f>
        <v>1</v>
      </c>
      <c r="AU226" s="183">
        <f>SetPoint</f>
        <v>40.794124670000002</v>
      </c>
      <c r="AW226" s="51"/>
      <c r="AX226" s="51"/>
      <c r="AY226" s="51"/>
      <c r="AZ226" s="51"/>
    </row>
    <row r="227" spans="1:52" s="158" customFormat="1" ht="15" customHeight="1" x14ac:dyDescent="0.3">
      <c r="A227" s="19"/>
      <c r="B227" s="182"/>
      <c r="C227" s="183">
        <f>C226+IntegrationStep</f>
        <v>21.600000000000037</v>
      </c>
      <c r="D227" s="202">
        <f>15+[1]!STEPLOAD(5)</f>
        <v>20</v>
      </c>
      <c r="E227" s="183">
        <f t="shared" si="17"/>
        <v>44.986221140659204</v>
      </c>
      <c r="F227" s="183">
        <f t="shared" si="18"/>
        <v>0.5</v>
      </c>
      <c r="G227" s="183">
        <f>5</f>
        <v>5</v>
      </c>
      <c r="H227" s="183">
        <f>ManipulatedVariableHigher*AT227</f>
        <v>0</v>
      </c>
      <c r="I227" s="183">
        <f t="shared" si="19"/>
        <v>0.9</v>
      </c>
      <c r="J227" s="183">
        <f>1</f>
        <v>1</v>
      </c>
      <c r="K227" s="183">
        <f t="shared" si="20"/>
        <v>4.1870000000000003</v>
      </c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68"/>
      <c r="AD227" s="19"/>
      <c r="AE227" s="184"/>
      <c r="AF227" s="183">
        <f t="shared" si="21"/>
        <v>-2.4986221140659204</v>
      </c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68"/>
      <c r="AQ227" s="168"/>
      <c r="AR227" s="182"/>
      <c r="AS227" s="183">
        <f>(AU227-E227)/(MeasuredVariableHigher-MeasuredVariableLower)</f>
        <v>-4.1920964706592019E-2</v>
      </c>
      <c r="AT227" s="183">
        <f>[1]!LIM(AT226+Mode*r0*((1+IntegrationStep/2/Ti+Td/IntegrationStep)*AS227-(1-IntegrationStep/2/Ti+2*Td/IntegrationStep)*AS226+Td/IntegrationStep*AS225))</f>
        <v>0</v>
      </c>
      <c r="AU227" s="183">
        <f>SetPoint</f>
        <v>40.794124670000002</v>
      </c>
      <c r="AW227" s="51"/>
      <c r="AX227" s="51"/>
      <c r="AY227" s="51"/>
      <c r="AZ227" s="51"/>
    </row>
    <row r="228" spans="1:52" s="158" customFormat="1" ht="15" customHeight="1" x14ac:dyDescent="0.3">
      <c r="A228" s="19"/>
      <c r="B228" s="182"/>
      <c r="C228" s="183">
        <f>C227+IntegrationStep</f>
        <v>21.700000000000038</v>
      </c>
      <c r="D228" s="202">
        <f>15+[1]!STEPLOAD(5)</f>
        <v>20</v>
      </c>
      <c r="E228" s="183">
        <f t="shared" si="17"/>
        <v>44.73635892925261</v>
      </c>
      <c r="F228" s="183">
        <f t="shared" si="18"/>
        <v>0.5</v>
      </c>
      <c r="G228" s="183">
        <f>5</f>
        <v>5</v>
      </c>
      <c r="H228" s="183">
        <f>ManipulatedVariableHigher*AT228</f>
        <v>120</v>
      </c>
      <c r="I228" s="183">
        <f t="shared" si="19"/>
        <v>0.9</v>
      </c>
      <c r="J228" s="183">
        <f>1</f>
        <v>1</v>
      </c>
      <c r="K228" s="183">
        <f t="shared" si="20"/>
        <v>4.1870000000000003</v>
      </c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68"/>
      <c r="AD228" s="19"/>
      <c r="AE228" s="184"/>
      <c r="AF228" s="183">
        <f t="shared" si="21"/>
        <v>2.685189041395255</v>
      </c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68"/>
      <c r="AQ228" s="168"/>
      <c r="AR228" s="182"/>
      <c r="AS228" s="183">
        <f>(AU228-E228)/(MeasuredVariableHigher-MeasuredVariableLower)</f>
        <v>-3.9422342592526076E-2</v>
      </c>
      <c r="AT228" s="183">
        <f>[1]!LIM(AT227+Mode*r0*((1+IntegrationStep/2/Ti+Td/IntegrationStep)*AS228-(1-IntegrationStep/2/Ti+2*Td/IntegrationStep)*AS227+Td/IntegrationStep*AS226))</f>
        <v>1</v>
      </c>
      <c r="AU228" s="183">
        <f>SetPoint</f>
        <v>40.794124670000002</v>
      </c>
      <c r="AW228" s="51"/>
      <c r="AX228" s="51"/>
      <c r="AY228" s="51"/>
      <c r="AZ228" s="51"/>
    </row>
    <row r="229" spans="1:52" s="158" customFormat="1" ht="15" customHeight="1" x14ac:dyDescent="0.3">
      <c r="A229" s="19"/>
      <c r="B229" s="182"/>
      <c r="C229" s="183">
        <f>C228+IntegrationStep</f>
        <v>21.80000000000004</v>
      </c>
      <c r="D229" s="202">
        <f>15+[1]!STEPLOAD(5)</f>
        <v>20</v>
      </c>
      <c r="E229" s="183">
        <f t="shared" si="17"/>
        <v>45.004877833392136</v>
      </c>
      <c r="F229" s="183">
        <f t="shared" si="18"/>
        <v>0.5</v>
      </c>
      <c r="G229" s="183">
        <f>5</f>
        <v>5</v>
      </c>
      <c r="H229" s="183">
        <f>ManipulatedVariableHigher*AT229</f>
        <v>0</v>
      </c>
      <c r="I229" s="183">
        <f t="shared" si="19"/>
        <v>0.9</v>
      </c>
      <c r="J229" s="183">
        <f>1</f>
        <v>1</v>
      </c>
      <c r="K229" s="183">
        <f t="shared" si="20"/>
        <v>4.1870000000000003</v>
      </c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68"/>
      <c r="AD229" s="19"/>
      <c r="AE229" s="184"/>
      <c r="AF229" s="183">
        <f t="shared" si="21"/>
        <v>-2.5004877833392136</v>
      </c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68"/>
      <c r="AQ229" s="168"/>
      <c r="AR229" s="182"/>
      <c r="AS229" s="183">
        <f>(AU229-E229)/(MeasuredVariableHigher-MeasuredVariableLower)</f>
        <v>-4.2107531633921343E-2</v>
      </c>
      <c r="AT229" s="183">
        <f>[1]!LIM(AT228+Mode*r0*((1+IntegrationStep/2/Ti+Td/IntegrationStep)*AS229-(1-IntegrationStep/2/Ti+2*Td/IntegrationStep)*AS228+Td/IntegrationStep*AS227))</f>
        <v>0</v>
      </c>
      <c r="AU229" s="183">
        <f>SetPoint</f>
        <v>40.794124670000002</v>
      </c>
      <c r="AW229" s="51"/>
      <c r="AX229" s="51"/>
      <c r="AY229" s="51"/>
      <c r="AZ229" s="51"/>
    </row>
    <row r="230" spans="1:52" s="158" customFormat="1" ht="15" customHeight="1" x14ac:dyDescent="0.3">
      <c r="A230" s="19"/>
      <c r="B230" s="182"/>
      <c r="C230" s="183">
        <f>C229+IntegrationStep</f>
        <v>21.900000000000041</v>
      </c>
      <c r="D230" s="202">
        <f>15+[1]!STEPLOAD(5)</f>
        <v>20</v>
      </c>
      <c r="E230" s="183">
        <f t="shared" si="17"/>
        <v>44.75482905505821</v>
      </c>
      <c r="F230" s="183">
        <f t="shared" si="18"/>
        <v>0.5</v>
      </c>
      <c r="G230" s="183">
        <f>5</f>
        <v>5</v>
      </c>
      <c r="H230" s="183">
        <f>ManipulatedVariableHigher*AT230</f>
        <v>120</v>
      </c>
      <c r="I230" s="183">
        <f t="shared" si="19"/>
        <v>0.9</v>
      </c>
      <c r="J230" s="183">
        <f>1</f>
        <v>1</v>
      </c>
      <c r="K230" s="183">
        <f t="shared" si="20"/>
        <v>4.1870000000000003</v>
      </c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68"/>
      <c r="AD230" s="19"/>
      <c r="AE230" s="184"/>
      <c r="AF230" s="183">
        <f t="shared" si="21"/>
        <v>2.6833420288146952</v>
      </c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68"/>
      <c r="AQ230" s="168"/>
      <c r="AR230" s="182"/>
      <c r="AS230" s="183">
        <f>(AU230-E230)/(MeasuredVariableHigher-MeasuredVariableLower)</f>
        <v>-3.9607043850582072E-2</v>
      </c>
      <c r="AT230" s="183">
        <f>[1]!LIM(AT229+Mode*r0*((1+IntegrationStep/2/Ti+Td/IntegrationStep)*AS230-(1-IntegrationStep/2/Ti+2*Td/IntegrationStep)*AS229+Td/IntegrationStep*AS228))</f>
        <v>1</v>
      </c>
      <c r="AU230" s="183">
        <f>SetPoint</f>
        <v>40.794124670000002</v>
      </c>
      <c r="AW230" s="51"/>
      <c r="AX230" s="51"/>
      <c r="AY230" s="51"/>
      <c r="AZ230" s="51"/>
    </row>
    <row r="231" spans="1:52" s="158" customFormat="1" ht="15" customHeight="1" x14ac:dyDescent="0.3">
      <c r="A231" s="19"/>
      <c r="B231" s="182"/>
      <c r="C231" s="183">
        <f>C230+IntegrationStep</f>
        <v>22.000000000000043</v>
      </c>
      <c r="D231" s="202">
        <f>15+[1]!STEPLOAD(5)</f>
        <v>20</v>
      </c>
      <c r="E231" s="183">
        <f t="shared" si="17"/>
        <v>45.023163257939686</v>
      </c>
      <c r="F231" s="183">
        <f t="shared" si="18"/>
        <v>0.5</v>
      </c>
      <c r="G231" s="183">
        <f>5</f>
        <v>5</v>
      </c>
      <c r="H231" s="183">
        <f>ManipulatedVariableHigher*AT231</f>
        <v>0</v>
      </c>
      <c r="I231" s="183">
        <f t="shared" si="19"/>
        <v>0.9</v>
      </c>
      <c r="J231" s="183">
        <f>1</f>
        <v>1</v>
      </c>
      <c r="K231" s="183">
        <f t="shared" si="20"/>
        <v>4.1870000000000003</v>
      </c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68"/>
      <c r="AD231" s="19"/>
      <c r="AE231" s="184"/>
      <c r="AF231" s="183">
        <f t="shared" si="21"/>
        <v>-2.5023163257939687</v>
      </c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68"/>
      <c r="AQ231" s="168"/>
      <c r="AR231" s="182"/>
      <c r="AS231" s="183">
        <f>(AU231-E231)/(MeasuredVariableHigher-MeasuredVariableLower)</f>
        <v>-4.229038587939684E-2</v>
      </c>
      <c r="AT231" s="183">
        <f>[1]!LIM(AT230+Mode*r0*((1+IntegrationStep/2/Ti+Td/IntegrationStep)*AS231-(1-IntegrationStep/2/Ti+2*Td/IntegrationStep)*AS230+Td/IntegrationStep*AS229))</f>
        <v>0</v>
      </c>
      <c r="AU231" s="183">
        <f>SetPoint</f>
        <v>40.794124670000002</v>
      </c>
      <c r="AW231" s="51"/>
      <c r="AX231" s="51"/>
      <c r="AY231" s="51"/>
      <c r="AZ231" s="51"/>
    </row>
    <row r="232" spans="1:52" s="158" customFormat="1" ht="15" customHeight="1" x14ac:dyDescent="0.3">
      <c r="A232" s="19"/>
      <c r="B232" s="182"/>
      <c r="C232" s="183">
        <f>C231+IntegrationStep</f>
        <v>22.100000000000044</v>
      </c>
      <c r="D232" s="202">
        <f>15+[1]!STEPLOAD(5)</f>
        <v>20</v>
      </c>
      <c r="E232" s="183">
        <f t="shared" si="17"/>
        <v>44.772931625360286</v>
      </c>
      <c r="F232" s="183">
        <f t="shared" si="18"/>
        <v>0.5</v>
      </c>
      <c r="G232" s="183">
        <f>5</f>
        <v>5</v>
      </c>
      <c r="H232" s="183">
        <f>ManipulatedVariableHigher*AT232</f>
        <v>120</v>
      </c>
      <c r="I232" s="183">
        <f t="shared" si="19"/>
        <v>0.9</v>
      </c>
      <c r="J232" s="183">
        <f>1</f>
        <v>1</v>
      </c>
      <c r="K232" s="183">
        <f t="shared" si="20"/>
        <v>4.1870000000000003</v>
      </c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68"/>
      <c r="AD232" s="19"/>
      <c r="AE232" s="184"/>
      <c r="AF232" s="183">
        <f t="shared" si="21"/>
        <v>2.6815317717844875</v>
      </c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68"/>
      <c r="AQ232" s="168"/>
      <c r="AR232" s="182"/>
      <c r="AS232" s="183">
        <f>(AU232-E232)/(MeasuredVariableHigher-MeasuredVariableLower)</f>
        <v>-3.9788069553602839E-2</v>
      </c>
      <c r="AT232" s="183">
        <f>[1]!LIM(AT231+Mode*r0*((1+IntegrationStep/2/Ti+Td/IntegrationStep)*AS232-(1-IntegrationStep/2/Ti+2*Td/IntegrationStep)*AS231+Td/IntegrationStep*AS230))</f>
        <v>1</v>
      </c>
      <c r="AU232" s="183">
        <f>SetPoint</f>
        <v>40.794124670000002</v>
      </c>
      <c r="AW232" s="51"/>
      <c r="AX232" s="51"/>
      <c r="AY232" s="51"/>
      <c r="AZ232" s="51"/>
    </row>
    <row r="233" spans="1:52" s="158" customFormat="1" ht="15" customHeight="1" x14ac:dyDescent="0.3">
      <c r="A233" s="19"/>
      <c r="B233" s="182"/>
      <c r="C233" s="183">
        <f>C232+IntegrationStep</f>
        <v>22.200000000000045</v>
      </c>
      <c r="D233" s="202">
        <f>15+[1]!STEPLOAD(5)</f>
        <v>20</v>
      </c>
      <c r="E233" s="183">
        <f t="shared" si="17"/>
        <v>45.041084802538741</v>
      </c>
      <c r="F233" s="183">
        <f t="shared" si="18"/>
        <v>0.5</v>
      </c>
      <c r="G233" s="183">
        <f>5</f>
        <v>5</v>
      </c>
      <c r="H233" s="183">
        <f>ManipulatedVariableHigher*AT233</f>
        <v>0</v>
      </c>
      <c r="I233" s="183">
        <f t="shared" si="19"/>
        <v>0.9</v>
      </c>
      <c r="J233" s="183">
        <f>1</f>
        <v>1</v>
      </c>
      <c r="K233" s="183">
        <f t="shared" si="20"/>
        <v>4.1870000000000003</v>
      </c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68"/>
      <c r="AD233" s="19"/>
      <c r="AE233" s="184"/>
      <c r="AF233" s="183">
        <f t="shared" si="21"/>
        <v>-2.5041084802538744</v>
      </c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68"/>
      <c r="AQ233" s="168"/>
      <c r="AR233" s="182"/>
      <c r="AS233" s="183">
        <f>(AU233-E233)/(MeasuredVariableHigher-MeasuredVariableLower)</f>
        <v>-4.2469601325387386E-2</v>
      </c>
      <c r="AT233" s="183">
        <f>[1]!LIM(AT232+Mode*r0*((1+IntegrationStep/2/Ti+Td/IntegrationStep)*AS233-(1-IntegrationStep/2/Ti+2*Td/IntegrationStep)*AS232+Td/IntegrationStep*AS231))</f>
        <v>0</v>
      </c>
      <c r="AU233" s="183">
        <f>SetPoint</f>
        <v>40.794124670000002</v>
      </c>
      <c r="AW233" s="51"/>
      <c r="AX233" s="51"/>
      <c r="AY233" s="51"/>
      <c r="AZ233" s="51"/>
    </row>
    <row r="234" spans="1:52" s="158" customFormat="1" ht="15" customHeight="1" x14ac:dyDescent="0.3">
      <c r="A234" s="19"/>
      <c r="B234" s="182"/>
      <c r="C234" s="183">
        <f>C233+IntegrationStep</f>
        <v>22.300000000000047</v>
      </c>
      <c r="D234" s="202">
        <f>15+[1]!STEPLOAD(5)</f>
        <v>20</v>
      </c>
      <c r="E234" s="183">
        <f t="shared" si="17"/>
        <v>44.790673954513352</v>
      </c>
      <c r="F234" s="183">
        <f t="shared" si="18"/>
        <v>0.5</v>
      </c>
      <c r="G234" s="183">
        <f>5</f>
        <v>5</v>
      </c>
      <c r="H234" s="183">
        <f>ManipulatedVariableHigher*AT234</f>
        <v>120</v>
      </c>
      <c r="I234" s="183">
        <f t="shared" si="19"/>
        <v>0.9</v>
      </c>
      <c r="J234" s="183">
        <f>1</f>
        <v>1</v>
      </c>
      <c r="K234" s="183">
        <f t="shared" si="20"/>
        <v>4.1870000000000003</v>
      </c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68"/>
      <c r="AD234" s="19"/>
      <c r="AE234" s="184"/>
      <c r="AF234" s="183">
        <f t="shared" si="21"/>
        <v>2.6797575388691808</v>
      </c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68"/>
      <c r="AQ234" s="168"/>
      <c r="AR234" s="182"/>
      <c r="AS234" s="183">
        <f>(AU234-E234)/(MeasuredVariableHigher-MeasuredVariableLower)</f>
        <v>-3.9965492845133496E-2</v>
      </c>
      <c r="AT234" s="183">
        <f>[1]!LIM(AT233+Mode*r0*((1+IntegrationStep/2/Ti+Td/IntegrationStep)*AS234-(1-IntegrationStep/2/Ti+2*Td/IntegrationStep)*AS233+Td/IntegrationStep*AS232))</f>
        <v>1</v>
      </c>
      <c r="AU234" s="183">
        <f>SetPoint</f>
        <v>40.794124670000002</v>
      </c>
      <c r="AW234" s="51"/>
      <c r="AX234" s="51"/>
      <c r="AY234" s="51"/>
      <c r="AZ234" s="51"/>
    </row>
    <row r="235" spans="1:52" s="158" customFormat="1" ht="15" customHeight="1" x14ac:dyDescent="0.3">
      <c r="A235" s="19"/>
      <c r="B235" s="182"/>
      <c r="C235" s="183">
        <f>C234+IntegrationStep</f>
        <v>22.400000000000048</v>
      </c>
      <c r="D235" s="202">
        <f>15+[1]!STEPLOAD(5)</f>
        <v>20</v>
      </c>
      <c r="E235" s="183">
        <f t="shared" si="17"/>
        <v>45.058649708400274</v>
      </c>
      <c r="F235" s="183">
        <f t="shared" si="18"/>
        <v>0.5</v>
      </c>
      <c r="G235" s="183">
        <f>5</f>
        <v>5</v>
      </c>
      <c r="H235" s="183">
        <f>ManipulatedVariableHigher*AT235</f>
        <v>0</v>
      </c>
      <c r="I235" s="183">
        <f t="shared" si="19"/>
        <v>0.9</v>
      </c>
      <c r="J235" s="183">
        <f>1</f>
        <v>1</v>
      </c>
      <c r="K235" s="183">
        <f t="shared" si="20"/>
        <v>4.1870000000000003</v>
      </c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68"/>
      <c r="AD235" s="19"/>
      <c r="AE235" s="184"/>
      <c r="AF235" s="183">
        <f t="shared" si="21"/>
        <v>-2.5058649708400278</v>
      </c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68"/>
      <c r="AQ235" s="168"/>
      <c r="AR235" s="182"/>
      <c r="AS235" s="183">
        <f>(AU235-E235)/(MeasuredVariableHigher-MeasuredVariableLower)</f>
        <v>-4.2645250384002721E-2</v>
      </c>
      <c r="AT235" s="183">
        <f>[1]!LIM(AT234+Mode*r0*((1+IntegrationStep/2/Ti+Td/IntegrationStep)*AS235-(1-IntegrationStep/2/Ti+2*Td/IntegrationStep)*AS234+Td/IntegrationStep*AS233))</f>
        <v>0</v>
      </c>
      <c r="AU235" s="183">
        <f>SetPoint</f>
        <v>40.794124670000002</v>
      </c>
      <c r="AW235" s="51"/>
      <c r="AX235" s="51"/>
      <c r="AY235" s="51"/>
      <c r="AZ235" s="51"/>
    </row>
    <row r="236" spans="1:52" s="158" customFormat="1" ht="15" customHeight="1" x14ac:dyDescent="0.3">
      <c r="A236" s="19"/>
      <c r="B236" s="182"/>
      <c r="C236" s="183">
        <f>C235+IntegrationStep</f>
        <v>22.50000000000005</v>
      </c>
      <c r="D236" s="202">
        <f>15+[1]!STEPLOAD(5)</f>
        <v>20</v>
      </c>
      <c r="E236" s="183">
        <f t="shared" si="17"/>
        <v>44.808063211316266</v>
      </c>
      <c r="F236" s="183">
        <f t="shared" si="18"/>
        <v>0.5</v>
      </c>
      <c r="G236" s="183">
        <f>5</f>
        <v>5</v>
      </c>
      <c r="H236" s="183">
        <f>ManipulatedVariableHigher*AT236</f>
        <v>120</v>
      </c>
      <c r="I236" s="183">
        <f t="shared" si="19"/>
        <v>0.9</v>
      </c>
      <c r="J236" s="183">
        <f>1</f>
        <v>1</v>
      </c>
      <c r="K236" s="183">
        <f t="shared" si="20"/>
        <v>4.1870000000000003</v>
      </c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68"/>
      <c r="AD236" s="19"/>
      <c r="AE236" s="184"/>
      <c r="AF236" s="183">
        <f t="shared" si="21"/>
        <v>2.6780186131888892</v>
      </c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68"/>
      <c r="AQ236" s="168"/>
      <c r="AR236" s="182"/>
      <c r="AS236" s="183">
        <f>(AU236-E236)/(MeasuredVariableHigher-MeasuredVariableLower)</f>
        <v>-4.0139385413162643E-2</v>
      </c>
      <c r="AT236" s="183">
        <f>[1]!LIM(AT235+Mode*r0*((1+IntegrationStep/2/Ti+Td/IntegrationStep)*AS236-(1-IntegrationStep/2/Ti+2*Td/IntegrationStep)*AS235+Td/IntegrationStep*AS234))</f>
        <v>1</v>
      </c>
      <c r="AU236" s="183">
        <f>SetPoint</f>
        <v>40.794124670000002</v>
      </c>
      <c r="AW236" s="51"/>
      <c r="AX236" s="51"/>
      <c r="AY236" s="51"/>
      <c r="AZ236" s="51"/>
    </row>
    <row r="237" spans="1:52" s="158" customFormat="1" ht="15" customHeight="1" x14ac:dyDescent="0.3">
      <c r="A237" s="19"/>
      <c r="B237" s="182"/>
      <c r="C237" s="183">
        <f>C236+IntegrationStep</f>
        <v>22.600000000000051</v>
      </c>
      <c r="D237" s="202">
        <f>15+[1]!STEPLOAD(5)</f>
        <v>20</v>
      </c>
      <c r="E237" s="183">
        <f t="shared" si="17"/>
        <v>45.07586507263516</v>
      </c>
      <c r="F237" s="183">
        <f t="shared" si="18"/>
        <v>0.5</v>
      </c>
      <c r="G237" s="183">
        <f>5</f>
        <v>5</v>
      </c>
      <c r="H237" s="183">
        <f>ManipulatedVariableHigher*AT237</f>
        <v>0</v>
      </c>
      <c r="I237" s="183">
        <f t="shared" si="19"/>
        <v>0.9</v>
      </c>
      <c r="J237" s="183">
        <f>1</f>
        <v>1</v>
      </c>
      <c r="K237" s="183">
        <f t="shared" si="20"/>
        <v>4.1870000000000003</v>
      </c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68"/>
      <c r="AD237" s="19"/>
      <c r="AE237" s="184"/>
      <c r="AF237" s="183">
        <f t="shared" si="21"/>
        <v>-2.5075865072635164</v>
      </c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68"/>
      <c r="AQ237" s="168"/>
      <c r="AR237" s="182"/>
      <c r="AS237" s="183">
        <f>(AU237-E237)/(MeasuredVariableHigher-MeasuredVariableLower)</f>
        <v>-4.2817404026351584E-2</v>
      </c>
      <c r="AT237" s="183">
        <f>[1]!LIM(AT236+Mode*r0*((1+IntegrationStep/2/Ti+Td/IntegrationStep)*AS237-(1-IntegrationStep/2/Ti+2*Td/IntegrationStep)*AS236+Td/IntegrationStep*AS235))</f>
        <v>0</v>
      </c>
      <c r="AU237" s="183">
        <f>SetPoint</f>
        <v>40.794124670000002</v>
      </c>
      <c r="AW237" s="51"/>
      <c r="AX237" s="51"/>
      <c r="AY237" s="51"/>
      <c r="AZ237" s="51"/>
    </row>
    <row r="238" spans="1:52" s="158" customFormat="1" ht="15" customHeight="1" x14ac:dyDescent="0.3">
      <c r="A238" s="19"/>
      <c r="B238" s="182"/>
      <c r="C238" s="183">
        <f>C237+IntegrationStep</f>
        <v>22.700000000000053</v>
      </c>
      <c r="D238" s="202">
        <f>15+[1]!STEPLOAD(5)</f>
        <v>20</v>
      </c>
      <c r="E238" s="183">
        <f t="shared" si="17"/>
        <v>44.825106421908806</v>
      </c>
      <c r="F238" s="183">
        <f t="shared" si="18"/>
        <v>0.5</v>
      </c>
      <c r="G238" s="183">
        <f>5</f>
        <v>5</v>
      </c>
      <c r="H238" s="183">
        <f>ManipulatedVariableHigher*AT238</f>
        <v>120</v>
      </c>
      <c r="I238" s="183">
        <f t="shared" si="19"/>
        <v>0.9</v>
      </c>
      <c r="J238" s="183">
        <f>1</f>
        <v>1</v>
      </c>
      <c r="K238" s="183">
        <f t="shared" si="20"/>
        <v>4.1870000000000003</v>
      </c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68"/>
      <c r="AD238" s="19"/>
      <c r="AE238" s="184"/>
      <c r="AF238" s="183">
        <f t="shared" si="21"/>
        <v>2.6763142921296352</v>
      </c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68"/>
      <c r="AQ238" s="168"/>
      <c r="AR238" s="182"/>
      <c r="AS238" s="183">
        <f>(AU238-E238)/(MeasuredVariableHigher-MeasuredVariableLower)</f>
        <v>-4.0309817519088041E-2</v>
      </c>
      <c r="AT238" s="183">
        <f>[1]!LIM(AT237+Mode*r0*((1+IntegrationStep/2/Ti+Td/IntegrationStep)*AS238-(1-IntegrationStep/2/Ti+2*Td/IntegrationStep)*AS237+Td/IntegrationStep*AS236))</f>
        <v>1</v>
      </c>
      <c r="AU238" s="183">
        <f>SetPoint</f>
        <v>40.794124670000002</v>
      </c>
      <c r="AW238" s="51"/>
      <c r="AX238" s="51"/>
      <c r="AY238" s="51"/>
      <c r="AZ238" s="51"/>
    </row>
    <row r="239" spans="1:52" s="158" customFormat="1" ht="15" customHeight="1" x14ac:dyDescent="0.3">
      <c r="A239" s="19"/>
      <c r="B239" s="182"/>
      <c r="C239" s="183">
        <f>C238+IntegrationStep</f>
        <v>22.800000000000054</v>
      </c>
      <c r="D239" s="202">
        <f>15+[1]!STEPLOAD(5)</f>
        <v>20</v>
      </c>
      <c r="E239" s="183">
        <f t="shared" si="17"/>
        <v>45.092737851121775</v>
      </c>
      <c r="F239" s="183">
        <f t="shared" si="18"/>
        <v>0.5</v>
      </c>
      <c r="G239" s="183">
        <f>5</f>
        <v>5</v>
      </c>
      <c r="H239" s="183">
        <f>ManipulatedVariableHigher*AT239</f>
        <v>0</v>
      </c>
      <c r="I239" s="183">
        <f t="shared" si="19"/>
        <v>0.9</v>
      </c>
      <c r="J239" s="183">
        <f>1</f>
        <v>1</v>
      </c>
      <c r="K239" s="183">
        <f t="shared" si="20"/>
        <v>4.1870000000000003</v>
      </c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68"/>
      <c r="AD239" s="19"/>
      <c r="AE239" s="184"/>
      <c r="AF239" s="183">
        <f t="shared" si="21"/>
        <v>-2.5092737851121778</v>
      </c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68"/>
      <c r="AQ239" s="168"/>
      <c r="AR239" s="182"/>
      <c r="AS239" s="183">
        <f>(AU239-E239)/(MeasuredVariableHigher-MeasuredVariableLower)</f>
        <v>-4.2986131811217729E-2</v>
      </c>
      <c r="AT239" s="183">
        <f>[1]!LIM(AT238+Mode*r0*((1+IntegrationStep/2/Ti+Td/IntegrationStep)*AS239-(1-IntegrationStep/2/Ti+2*Td/IntegrationStep)*AS238+Td/IntegrationStep*AS237))</f>
        <v>0</v>
      </c>
      <c r="AU239" s="183">
        <f>SetPoint</f>
        <v>40.794124670000002</v>
      </c>
      <c r="AW239" s="51"/>
      <c r="AX239" s="51"/>
      <c r="AY239" s="51"/>
      <c r="AZ239" s="51"/>
    </row>
    <row r="240" spans="1:52" s="158" customFormat="1" ht="15" customHeight="1" x14ac:dyDescent="0.3">
      <c r="A240" s="19"/>
      <c r="B240" s="182"/>
      <c r="C240" s="183">
        <f>C239+IntegrationStep</f>
        <v>22.900000000000055</v>
      </c>
      <c r="D240" s="202">
        <f>15+[1]!STEPLOAD(5)</f>
        <v>20</v>
      </c>
      <c r="E240" s="183">
        <f t="shared" si="17"/>
        <v>44.841810472610554</v>
      </c>
      <c r="F240" s="183">
        <f t="shared" si="18"/>
        <v>0.5</v>
      </c>
      <c r="G240" s="183">
        <f>5</f>
        <v>5</v>
      </c>
      <c r="H240" s="183">
        <f>ManipulatedVariableHigher*AT240</f>
        <v>120</v>
      </c>
      <c r="I240" s="183">
        <f t="shared" si="19"/>
        <v>0.9</v>
      </c>
      <c r="J240" s="183">
        <f>1</f>
        <v>1</v>
      </c>
      <c r="K240" s="183">
        <f t="shared" si="20"/>
        <v>4.1870000000000003</v>
      </c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68"/>
      <c r="AD240" s="19"/>
      <c r="AE240" s="184"/>
      <c r="AF240" s="183">
        <f t="shared" si="21"/>
        <v>2.6746438870594607</v>
      </c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68"/>
      <c r="AQ240" s="168"/>
      <c r="AR240" s="182"/>
      <c r="AS240" s="183">
        <f>(AU240-E240)/(MeasuredVariableHigher-MeasuredVariableLower)</f>
        <v>-4.0476858026105518E-2</v>
      </c>
      <c r="AT240" s="183">
        <f>[1]!LIM(AT239+Mode*r0*((1+IntegrationStep/2/Ti+Td/IntegrationStep)*AS240-(1-IntegrationStep/2/Ti+2*Td/IntegrationStep)*AS239+Td/IntegrationStep*AS238))</f>
        <v>1</v>
      </c>
      <c r="AU240" s="183">
        <f>SetPoint</f>
        <v>40.794124670000002</v>
      </c>
      <c r="AW240" s="51"/>
      <c r="AX240" s="51"/>
      <c r="AY240" s="51"/>
      <c r="AZ240" s="51"/>
    </row>
    <row r="241" spans="1:52" s="158" customFormat="1" ht="15" customHeight="1" x14ac:dyDescent="0.3">
      <c r="A241" s="19"/>
      <c r="B241" s="182"/>
      <c r="C241" s="183">
        <f>C240+IntegrationStep</f>
        <v>23.000000000000057</v>
      </c>
      <c r="D241" s="202">
        <f>15+[1]!STEPLOAD(5)</f>
        <v>20</v>
      </c>
      <c r="E241" s="183">
        <f t="shared" si="17"/>
        <v>45.109274861316507</v>
      </c>
      <c r="F241" s="183">
        <f t="shared" si="18"/>
        <v>0.5</v>
      </c>
      <c r="G241" s="183">
        <f>5</f>
        <v>5</v>
      </c>
      <c r="H241" s="183">
        <f>ManipulatedVariableHigher*AT241</f>
        <v>0</v>
      </c>
      <c r="I241" s="183">
        <f t="shared" si="19"/>
        <v>0.9</v>
      </c>
      <c r="J241" s="183">
        <f>1</f>
        <v>1</v>
      </c>
      <c r="K241" s="183">
        <f t="shared" si="20"/>
        <v>4.1870000000000003</v>
      </c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68"/>
      <c r="AD241" s="19"/>
      <c r="AE241" s="184"/>
      <c r="AF241" s="183">
        <f t="shared" si="21"/>
        <v>-2.5109274861316511</v>
      </c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68"/>
      <c r="AQ241" s="168"/>
      <c r="AR241" s="182"/>
      <c r="AS241" s="183">
        <f>(AU241-E241)/(MeasuredVariableHigher-MeasuredVariableLower)</f>
        <v>-4.3151501913165052E-2</v>
      </c>
      <c r="AT241" s="183">
        <f>[1]!LIM(AT240+Mode*r0*((1+IntegrationStep/2/Ti+Td/IntegrationStep)*AS241-(1-IntegrationStep/2/Ti+2*Td/IntegrationStep)*AS240+Td/IntegrationStep*AS239))</f>
        <v>0</v>
      </c>
      <c r="AU241" s="183">
        <f>SetPoint</f>
        <v>40.794124670000002</v>
      </c>
      <c r="AW241" s="51"/>
      <c r="AX241" s="51"/>
      <c r="AY241" s="51"/>
      <c r="AZ241" s="51"/>
    </row>
    <row r="242" spans="1:52" s="158" customFormat="1" ht="15" customHeight="1" x14ac:dyDescent="0.3">
      <c r="A242" s="19"/>
      <c r="B242" s="182"/>
      <c r="C242" s="183">
        <f>C241+IntegrationStep</f>
        <v>23.100000000000058</v>
      </c>
      <c r="D242" s="202">
        <f>15+[1]!STEPLOAD(5)</f>
        <v>20</v>
      </c>
      <c r="E242" s="183">
        <f t="shared" si="17"/>
        <v>44.858182112703339</v>
      </c>
      <c r="F242" s="183">
        <f t="shared" si="18"/>
        <v>0.5</v>
      </c>
      <c r="G242" s="183">
        <f>5</f>
        <v>5</v>
      </c>
      <c r="H242" s="183">
        <f>ManipulatedVariableHigher*AT242</f>
        <v>120</v>
      </c>
      <c r="I242" s="183">
        <f t="shared" si="19"/>
        <v>0.9</v>
      </c>
      <c r="J242" s="183">
        <f>1</f>
        <v>1</v>
      </c>
      <c r="K242" s="183">
        <f t="shared" si="20"/>
        <v>4.1870000000000003</v>
      </c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68"/>
      <c r="AD242" s="19"/>
      <c r="AE242" s="184"/>
      <c r="AF242" s="183">
        <f t="shared" si="21"/>
        <v>2.6730067230501819</v>
      </c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68"/>
      <c r="AQ242" s="168"/>
      <c r="AR242" s="182"/>
      <c r="AS242" s="183">
        <f>(AU242-E242)/(MeasuredVariableHigher-MeasuredVariableLower)</f>
        <v>-4.0640574427033373E-2</v>
      </c>
      <c r="AT242" s="183">
        <f>[1]!LIM(AT241+Mode*r0*((1+IntegrationStep/2/Ti+Td/IntegrationStep)*AS242-(1-IntegrationStep/2/Ti+2*Td/IntegrationStep)*AS241+Td/IntegrationStep*AS240))</f>
        <v>1</v>
      </c>
      <c r="AU242" s="183">
        <f>SetPoint</f>
        <v>40.794124670000002</v>
      </c>
      <c r="AW242" s="51"/>
      <c r="AX242" s="51"/>
      <c r="AY242" s="51"/>
      <c r="AZ242" s="51"/>
    </row>
    <row r="243" spans="1:52" s="158" customFormat="1" ht="15" customHeight="1" x14ac:dyDescent="0.3">
      <c r="A243" s="19"/>
      <c r="B243" s="182"/>
      <c r="C243" s="183">
        <f>C242+IntegrationStep</f>
        <v>23.20000000000006</v>
      </c>
      <c r="D243" s="202">
        <f>15+[1]!STEPLOAD(5)</f>
        <v>20</v>
      </c>
      <c r="E243" s="183">
        <f t="shared" si="17"/>
        <v>45.125482785008359</v>
      </c>
      <c r="F243" s="183">
        <f t="shared" si="18"/>
        <v>0.5</v>
      </c>
      <c r="G243" s="183">
        <f>5</f>
        <v>5</v>
      </c>
      <c r="H243" s="183">
        <f>ManipulatedVariableHigher*AT243</f>
        <v>0</v>
      </c>
      <c r="I243" s="183">
        <f t="shared" si="19"/>
        <v>0.9</v>
      </c>
      <c r="J243" s="183">
        <f>1</f>
        <v>1</v>
      </c>
      <c r="K243" s="183">
        <f t="shared" si="20"/>
        <v>4.1870000000000003</v>
      </c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68"/>
      <c r="AD243" s="19"/>
      <c r="AE243" s="184"/>
      <c r="AF243" s="183">
        <f t="shared" si="21"/>
        <v>-2.512548278500836</v>
      </c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68"/>
      <c r="AQ243" s="168"/>
      <c r="AR243" s="182"/>
      <c r="AS243" s="183">
        <f>(AU243-E243)/(MeasuredVariableHigher-MeasuredVariableLower)</f>
        <v>-4.3313581150083567E-2</v>
      </c>
      <c r="AT243" s="183">
        <f>[1]!LIM(AT242+Mode*r0*((1+IntegrationStep/2/Ti+Td/IntegrationStep)*AS243-(1-IntegrationStep/2/Ti+2*Td/IntegrationStep)*AS242+Td/IntegrationStep*AS241))</f>
        <v>0</v>
      </c>
      <c r="AU243" s="183">
        <f>SetPoint</f>
        <v>40.794124670000002</v>
      </c>
      <c r="AW243" s="51"/>
      <c r="AX243" s="51"/>
      <c r="AY243" s="51"/>
      <c r="AZ243" s="51"/>
    </row>
    <row r="244" spans="1:52" s="158" customFormat="1" ht="15" customHeight="1" x14ac:dyDescent="0.3">
      <c r="A244" s="19"/>
      <c r="B244" s="182"/>
      <c r="C244" s="183">
        <f>C243+IntegrationStep</f>
        <v>23.300000000000061</v>
      </c>
      <c r="D244" s="202">
        <f>15+[1]!STEPLOAD(5)</f>
        <v>20</v>
      </c>
      <c r="E244" s="183">
        <f t="shared" si="17"/>
        <v>44.874227957158269</v>
      </c>
      <c r="F244" s="183">
        <f t="shared" si="18"/>
        <v>0.5</v>
      </c>
      <c r="G244" s="183">
        <f>5</f>
        <v>5</v>
      </c>
      <c r="H244" s="183">
        <f>ManipulatedVariableHigher*AT244</f>
        <v>120</v>
      </c>
      <c r="I244" s="183">
        <f t="shared" si="19"/>
        <v>0.9</v>
      </c>
      <c r="J244" s="183">
        <f>1</f>
        <v>1</v>
      </c>
      <c r="K244" s="183">
        <f t="shared" si="20"/>
        <v>4.1870000000000003</v>
      </c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68"/>
      <c r="AD244" s="19"/>
      <c r="AE244" s="184"/>
      <c r="AF244" s="183">
        <f t="shared" si="21"/>
        <v>2.6714021386046891</v>
      </c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68"/>
      <c r="AQ244" s="168"/>
      <c r="AR244" s="182"/>
      <c r="AS244" s="183">
        <f>(AU244-E244)/(MeasuredVariableHigher-MeasuredVariableLower)</f>
        <v>-4.0801032871582661E-2</v>
      </c>
      <c r="AT244" s="183">
        <f>[1]!LIM(AT243+Mode*r0*((1+IntegrationStep/2/Ti+Td/IntegrationStep)*AS244-(1-IntegrationStep/2/Ti+2*Td/IntegrationStep)*AS243+Td/IntegrationStep*AS242))</f>
        <v>1</v>
      </c>
      <c r="AU244" s="183">
        <f>SetPoint</f>
        <v>40.794124670000002</v>
      </c>
      <c r="AW244" s="51"/>
      <c r="AX244" s="51"/>
      <c r="AY244" s="51"/>
      <c r="AZ244" s="51"/>
    </row>
    <row r="245" spans="1:52" s="158" customFormat="1" ht="15" customHeight="1" x14ac:dyDescent="0.3">
      <c r="A245" s="19"/>
      <c r="B245" s="182"/>
      <c r="C245" s="183">
        <f>C244+IntegrationStep</f>
        <v>23.400000000000063</v>
      </c>
      <c r="D245" s="202">
        <f>15+[1]!STEPLOAD(5)</f>
        <v>20</v>
      </c>
      <c r="E245" s="183">
        <f t="shared" si="17"/>
        <v>45.14136817101874</v>
      </c>
      <c r="F245" s="183">
        <f t="shared" si="18"/>
        <v>0.5</v>
      </c>
      <c r="G245" s="183">
        <f>5</f>
        <v>5</v>
      </c>
      <c r="H245" s="183">
        <f>ManipulatedVariableHigher*AT245</f>
        <v>0</v>
      </c>
      <c r="I245" s="183">
        <f t="shared" si="19"/>
        <v>0.9</v>
      </c>
      <c r="J245" s="183">
        <f>1</f>
        <v>1</v>
      </c>
      <c r="K245" s="183">
        <f t="shared" si="20"/>
        <v>4.1870000000000003</v>
      </c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68"/>
      <c r="AD245" s="19"/>
      <c r="AE245" s="184"/>
      <c r="AF245" s="183">
        <f t="shared" si="21"/>
        <v>-2.5141368171018743</v>
      </c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68"/>
      <c r="AQ245" s="168"/>
      <c r="AR245" s="182"/>
      <c r="AS245" s="183">
        <f>(AU245-E245)/(MeasuredVariableHigher-MeasuredVariableLower)</f>
        <v>-4.3472435010187382E-2</v>
      </c>
      <c r="AT245" s="183">
        <f>[1]!LIM(AT244+Mode*r0*((1+IntegrationStep/2/Ti+Td/IntegrationStep)*AS245-(1-IntegrationStep/2/Ti+2*Td/IntegrationStep)*AS244+Td/IntegrationStep*AS243))</f>
        <v>0</v>
      </c>
      <c r="AU245" s="183">
        <f>SetPoint</f>
        <v>40.794124670000002</v>
      </c>
      <c r="AW245" s="51"/>
      <c r="AX245" s="51"/>
      <c r="AY245" s="51"/>
      <c r="AZ245" s="51"/>
    </row>
    <row r="246" spans="1:52" s="158" customFormat="1" ht="15" customHeight="1" x14ac:dyDescent="0.3">
      <c r="A246" s="19"/>
      <c r="B246" s="182"/>
      <c r="C246" s="183">
        <f>C245+IntegrationStep</f>
        <v>23.500000000000064</v>
      </c>
      <c r="D246" s="202">
        <f>15+[1]!STEPLOAD(5)</f>
        <v>20</v>
      </c>
      <c r="E246" s="183">
        <f t="shared" si="17"/>
        <v>44.88995448930855</v>
      </c>
      <c r="F246" s="183">
        <f t="shared" si="18"/>
        <v>0.5</v>
      </c>
      <c r="G246" s="183">
        <f>5</f>
        <v>5</v>
      </c>
      <c r="H246" s="183">
        <f>ManipulatedVariableHigher*AT246</f>
        <v>120</v>
      </c>
      <c r="I246" s="183">
        <f t="shared" si="19"/>
        <v>0.9</v>
      </c>
      <c r="J246" s="183">
        <f>1</f>
        <v>1</v>
      </c>
      <c r="K246" s="183">
        <f t="shared" si="20"/>
        <v>4.1870000000000003</v>
      </c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68"/>
      <c r="AD246" s="19"/>
      <c r="AE246" s="184"/>
      <c r="AF246" s="183">
        <f t="shared" si="21"/>
        <v>2.6698294853896609</v>
      </c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68"/>
      <c r="AQ246" s="168"/>
      <c r="AR246" s="182"/>
      <c r="AS246" s="183">
        <f>(AU246-E246)/(MeasuredVariableHigher-MeasuredVariableLower)</f>
        <v>-4.0958298193085482E-2</v>
      </c>
      <c r="AT246" s="183">
        <f>[1]!LIM(AT245+Mode*r0*((1+IntegrationStep/2/Ti+Td/IntegrationStep)*AS246-(1-IntegrationStep/2/Ti+2*Td/IntegrationStep)*AS245+Td/IntegrationStep*AS244))</f>
        <v>1</v>
      </c>
      <c r="AU246" s="183">
        <f>SetPoint</f>
        <v>40.794124670000002</v>
      </c>
      <c r="AW246" s="51"/>
      <c r="AX246" s="51"/>
      <c r="AY246" s="51"/>
      <c r="AZ246" s="51"/>
    </row>
    <row r="247" spans="1:52" s="158" customFormat="1" ht="15" customHeight="1" x14ac:dyDescent="0.3">
      <c r="A247" s="19"/>
      <c r="B247" s="182"/>
      <c r="C247" s="183">
        <f>C246+IntegrationStep</f>
        <v>23.600000000000065</v>
      </c>
      <c r="D247" s="202">
        <f>15+[1]!STEPLOAD(5)</f>
        <v>20</v>
      </c>
      <c r="E247" s="183">
        <f t="shared" si="17"/>
        <v>45.156937437847517</v>
      </c>
      <c r="F247" s="183">
        <f t="shared" si="18"/>
        <v>0.5</v>
      </c>
      <c r="G247" s="183">
        <f>5</f>
        <v>5</v>
      </c>
      <c r="H247" s="183">
        <f>ManipulatedVariableHigher*AT247</f>
        <v>0</v>
      </c>
      <c r="I247" s="183">
        <f t="shared" si="19"/>
        <v>0.9</v>
      </c>
      <c r="J247" s="183">
        <f>1</f>
        <v>1</v>
      </c>
      <c r="K247" s="183">
        <f t="shared" si="20"/>
        <v>4.1870000000000003</v>
      </c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68"/>
      <c r="AD247" s="19"/>
      <c r="AE247" s="184"/>
      <c r="AF247" s="183">
        <f t="shared" si="21"/>
        <v>-2.5156937437847517</v>
      </c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68"/>
      <c r="AQ247" s="168"/>
      <c r="AR247" s="182"/>
      <c r="AS247" s="183">
        <f>(AU247-E247)/(MeasuredVariableHigher-MeasuredVariableLower)</f>
        <v>-4.3628127678475154E-2</v>
      </c>
      <c r="AT247" s="183">
        <f>[1]!LIM(AT246+Mode*r0*((1+IntegrationStep/2/Ti+Td/IntegrationStep)*AS247-(1-IntegrationStep/2/Ti+2*Td/IntegrationStep)*AS246+Td/IntegrationStep*AS245))</f>
        <v>0</v>
      </c>
      <c r="AU247" s="183">
        <f>SetPoint</f>
        <v>40.794124670000002</v>
      </c>
      <c r="AW247" s="51"/>
      <c r="AX247" s="51"/>
      <c r="AY247" s="51"/>
      <c r="AZ247" s="51"/>
    </row>
    <row r="248" spans="1:52" s="158" customFormat="1" ht="15" customHeight="1" x14ac:dyDescent="0.3">
      <c r="A248" s="19"/>
      <c r="B248" s="182"/>
      <c r="C248" s="183">
        <f>C247+IntegrationStep</f>
        <v>23.700000000000067</v>
      </c>
      <c r="D248" s="202">
        <f>15+[1]!STEPLOAD(5)</f>
        <v>20</v>
      </c>
      <c r="E248" s="183">
        <f t="shared" si="17"/>
        <v>44.905368063469041</v>
      </c>
      <c r="F248" s="183">
        <f t="shared" si="18"/>
        <v>0.5</v>
      </c>
      <c r="G248" s="183">
        <f>5</f>
        <v>5</v>
      </c>
      <c r="H248" s="183">
        <f>ManipulatedVariableHigher*AT248</f>
        <v>120</v>
      </c>
      <c r="I248" s="183">
        <f t="shared" si="19"/>
        <v>0.9</v>
      </c>
      <c r="J248" s="183">
        <f>1</f>
        <v>1</v>
      </c>
      <c r="K248" s="183">
        <f t="shared" si="20"/>
        <v>4.1870000000000003</v>
      </c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68"/>
      <c r="AD248" s="19"/>
      <c r="AE248" s="184"/>
      <c r="AF248" s="183">
        <f t="shared" si="21"/>
        <v>2.6682881279736117</v>
      </c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68"/>
      <c r="AQ248" s="168"/>
      <c r="AR248" s="182"/>
      <c r="AS248" s="183">
        <f>(AU248-E248)/(MeasuredVariableHigher-MeasuredVariableLower)</f>
        <v>-4.1112433934690384E-2</v>
      </c>
      <c r="AT248" s="183">
        <f>[1]!LIM(AT247+Mode*r0*((1+IntegrationStep/2/Ti+Td/IntegrationStep)*AS248-(1-IntegrationStep/2/Ti+2*Td/IntegrationStep)*AS247+Td/IntegrationStep*AS246))</f>
        <v>1</v>
      </c>
      <c r="AU248" s="183">
        <f>SetPoint</f>
        <v>40.794124670000002</v>
      </c>
      <c r="AW248" s="51"/>
      <c r="AX248" s="51"/>
      <c r="AY248" s="51"/>
      <c r="AZ248" s="51"/>
    </row>
    <row r="249" spans="1:52" s="158" customFormat="1" ht="15" customHeight="1" x14ac:dyDescent="0.3">
      <c r="A249" s="19"/>
      <c r="B249" s="182"/>
      <c r="C249" s="183">
        <f>C248+IntegrationStep</f>
        <v>23.800000000000068</v>
      </c>
      <c r="D249" s="202">
        <f>15+[1]!STEPLOAD(5)</f>
        <v>20</v>
      </c>
      <c r="E249" s="183">
        <f t="shared" si="17"/>
        <v>45.172196876266405</v>
      </c>
      <c r="F249" s="183">
        <f t="shared" si="18"/>
        <v>0.5</v>
      </c>
      <c r="G249" s="183">
        <f>5</f>
        <v>5</v>
      </c>
      <c r="H249" s="183">
        <f>ManipulatedVariableHigher*AT249</f>
        <v>0</v>
      </c>
      <c r="I249" s="183">
        <f t="shared" si="19"/>
        <v>0.9</v>
      </c>
      <c r="J249" s="183">
        <f>1</f>
        <v>1</v>
      </c>
      <c r="K249" s="183">
        <f t="shared" si="20"/>
        <v>4.1870000000000003</v>
      </c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68"/>
      <c r="AD249" s="19"/>
      <c r="AE249" s="184"/>
      <c r="AF249" s="183">
        <f t="shared" si="21"/>
        <v>-2.5172196876266408</v>
      </c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68"/>
      <c r="AQ249" s="168"/>
      <c r="AR249" s="182"/>
      <c r="AS249" s="183">
        <f>(AU249-E249)/(MeasuredVariableHigher-MeasuredVariableLower)</f>
        <v>-4.3780722062664028E-2</v>
      </c>
      <c r="AT249" s="183">
        <f>[1]!LIM(AT248+Mode*r0*((1+IntegrationStep/2/Ti+Td/IntegrationStep)*AS249-(1-IntegrationStep/2/Ti+2*Td/IntegrationStep)*AS248+Td/IntegrationStep*AS247))</f>
        <v>0</v>
      </c>
      <c r="AU249" s="183">
        <f>SetPoint</f>
        <v>40.794124670000002</v>
      </c>
      <c r="AW249" s="51"/>
      <c r="AX249" s="51"/>
      <c r="AY249" s="51"/>
      <c r="AZ249" s="51"/>
    </row>
    <row r="250" spans="1:52" s="158" customFormat="1" ht="15" customHeight="1" x14ac:dyDescent="0.3">
      <c r="A250" s="19"/>
      <c r="B250" s="182"/>
      <c r="C250" s="183">
        <f>C249+IntegrationStep</f>
        <v>23.90000000000007</v>
      </c>
      <c r="D250" s="202">
        <f>15+[1]!STEPLOAD(5)</f>
        <v>20</v>
      </c>
      <c r="E250" s="183">
        <f t="shared" si="17"/>
        <v>44.920474907503738</v>
      </c>
      <c r="F250" s="183">
        <f t="shared" si="18"/>
        <v>0.5</v>
      </c>
      <c r="G250" s="183">
        <f>5</f>
        <v>5</v>
      </c>
      <c r="H250" s="183">
        <f>ManipulatedVariableHigher*AT250</f>
        <v>120</v>
      </c>
      <c r="I250" s="183">
        <f t="shared" si="19"/>
        <v>0.9</v>
      </c>
      <c r="J250" s="183">
        <f>1</f>
        <v>1</v>
      </c>
      <c r="K250" s="183">
        <f t="shared" si="20"/>
        <v>4.1870000000000003</v>
      </c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68"/>
      <c r="AD250" s="19"/>
      <c r="AE250" s="184"/>
      <c r="AF250" s="183">
        <f t="shared" si="21"/>
        <v>2.6667774435701421</v>
      </c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68"/>
      <c r="AQ250" s="168"/>
      <c r="AR250" s="182"/>
      <c r="AS250" s="183">
        <f>(AU250-E250)/(MeasuredVariableHigher-MeasuredVariableLower)</f>
        <v>-4.1263502375037363E-2</v>
      </c>
      <c r="AT250" s="183">
        <f>[1]!LIM(AT249+Mode*r0*((1+IntegrationStep/2/Ti+Td/IntegrationStep)*AS250-(1-IntegrationStep/2/Ti+2*Td/IntegrationStep)*AS249+Td/IntegrationStep*AS248))</f>
        <v>1</v>
      </c>
      <c r="AU250" s="183">
        <f>SetPoint</f>
        <v>40.794124670000002</v>
      </c>
      <c r="AW250" s="51"/>
      <c r="AX250" s="51"/>
      <c r="AY250" s="51"/>
      <c r="AZ250" s="51"/>
    </row>
    <row r="251" spans="1:52" s="158" customFormat="1" ht="15" customHeight="1" x14ac:dyDescent="0.3">
      <c r="A251" s="19"/>
      <c r="B251" s="182"/>
      <c r="C251" s="183">
        <f>C250+IntegrationStep</f>
        <v>24.000000000000071</v>
      </c>
      <c r="D251" s="202">
        <f>15+[1]!STEPLOAD(5)</f>
        <v>20</v>
      </c>
      <c r="E251" s="183">
        <f t="shared" si="17"/>
        <v>45.187152651860757</v>
      </c>
      <c r="F251" s="183">
        <f t="shared" si="18"/>
        <v>0.5</v>
      </c>
      <c r="G251" s="183">
        <f>5</f>
        <v>5</v>
      </c>
      <c r="H251" s="183">
        <f>ManipulatedVariableHigher*AT251</f>
        <v>0</v>
      </c>
      <c r="I251" s="183">
        <f t="shared" si="19"/>
        <v>0.9</v>
      </c>
      <c r="J251" s="183">
        <f>1</f>
        <v>1</v>
      </c>
      <c r="K251" s="183">
        <f t="shared" si="20"/>
        <v>4.1870000000000003</v>
      </c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68"/>
      <c r="AD251" s="19"/>
      <c r="AE251" s="184"/>
      <c r="AF251" s="183">
        <f t="shared" si="21"/>
        <v>-2.518715265186076</v>
      </c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68"/>
      <c r="AQ251" s="168"/>
      <c r="AR251" s="182"/>
      <c r="AS251" s="183">
        <f>(AU251-E251)/(MeasuredVariableHigher-MeasuredVariableLower)</f>
        <v>-4.3930279818607545E-2</v>
      </c>
      <c r="AT251" s="183">
        <f>[1]!LIM(AT250+Mode*r0*((1+IntegrationStep/2/Ti+Td/IntegrationStep)*AS251-(1-IntegrationStep/2/Ti+2*Td/IntegrationStep)*AS250+Td/IntegrationStep*AS249))</f>
        <v>0</v>
      </c>
      <c r="AU251" s="183">
        <f>SetPoint</f>
        <v>40.794124670000002</v>
      </c>
      <c r="AW251" s="51"/>
      <c r="AX251" s="51"/>
      <c r="AY251" s="51"/>
      <c r="AZ251" s="51"/>
    </row>
    <row r="252" spans="1:52" s="158" customFormat="1" ht="15" customHeight="1" x14ac:dyDescent="0.3">
      <c r="A252" s="19"/>
      <c r="B252" s="182"/>
      <c r="C252" s="183">
        <f>C251+IntegrationStep</f>
        <v>24.100000000000072</v>
      </c>
      <c r="D252" s="202">
        <f>15+[1]!STEPLOAD(5)</f>
        <v>20</v>
      </c>
      <c r="E252" s="183">
        <f t="shared" si="17"/>
        <v>44.935281125342144</v>
      </c>
      <c r="F252" s="183">
        <f t="shared" si="18"/>
        <v>0.5</v>
      </c>
      <c r="G252" s="183">
        <f>5</f>
        <v>5</v>
      </c>
      <c r="H252" s="183">
        <f>ManipulatedVariableHigher*AT252</f>
        <v>120</v>
      </c>
      <c r="I252" s="183">
        <f t="shared" si="19"/>
        <v>0.9</v>
      </c>
      <c r="J252" s="183">
        <f>1</f>
        <v>1</v>
      </c>
      <c r="K252" s="183">
        <f t="shared" si="20"/>
        <v>4.1870000000000003</v>
      </c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68"/>
      <c r="AD252" s="19"/>
      <c r="AE252" s="184"/>
      <c r="AF252" s="183">
        <f t="shared" si="21"/>
        <v>2.6652968217863018</v>
      </c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68"/>
      <c r="AQ252" s="168"/>
      <c r="AR252" s="182"/>
      <c r="AS252" s="183">
        <f>(AU252-E252)/(MeasuredVariableHigher-MeasuredVariableLower)</f>
        <v>-4.1411564553421411E-2</v>
      </c>
      <c r="AT252" s="183">
        <f>[1]!LIM(AT251+Mode*r0*((1+IntegrationStep/2/Ti+Td/IntegrationStep)*AS252-(1-IntegrationStep/2/Ti+2*Td/IntegrationStep)*AS251+Td/IntegrationStep*AS250))</f>
        <v>1</v>
      </c>
      <c r="AU252" s="183">
        <f>SetPoint</f>
        <v>40.794124670000002</v>
      </c>
      <c r="AW252" s="51"/>
      <c r="AX252" s="51"/>
      <c r="AY252" s="51"/>
      <c r="AZ252" s="51"/>
    </row>
    <row r="253" spans="1:52" s="158" customFormat="1" ht="15" customHeight="1" x14ac:dyDescent="0.3">
      <c r="A253" s="19"/>
      <c r="B253" s="182"/>
      <c r="C253" s="183">
        <f>C252+IntegrationStep</f>
        <v>24.200000000000074</v>
      </c>
      <c r="D253" s="202">
        <f>15+[1]!STEPLOAD(5)</f>
        <v>20</v>
      </c>
      <c r="E253" s="183">
        <f t="shared" si="17"/>
        <v>45.201810807520779</v>
      </c>
      <c r="F253" s="183">
        <f t="shared" si="18"/>
        <v>0.5</v>
      </c>
      <c r="G253" s="183">
        <f>5</f>
        <v>5</v>
      </c>
      <c r="H253" s="183">
        <f>ManipulatedVariableHigher*AT253</f>
        <v>0</v>
      </c>
      <c r="I253" s="183">
        <f t="shared" si="19"/>
        <v>0.9</v>
      </c>
      <c r="J253" s="183">
        <f>1</f>
        <v>1</v>
      </c>
      <c r="K253" s="183">
        <f t="shared" si="20"/>
        <v>4.1870000000000003</v>
      </c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68"/>
      <c r="AD253" s="19"/>
      <c r="AE253" s="184"/>
      <c r="AF253" s="183">
        <f t="shared" si="21"/>
        <v>-2.5201810807520779</v>
      </c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68"/>
      <c r="AQ253" s="168"/>
      <c r="AR253" s="182"/>
      <c r="AS253" s="183">
        <f>(AU253-E253)/(MeasuredVariableHigher-MeasuredVariableLower)</f>
        <v>-4.407686137520777E-2</v>
      </c>
      <c r="AT253" s="183">
        <f>[1]!LIM(AT252+Mode*r0*((1+IntegrationStep/2/Ti+Td/IntegrationStep)*AS253-(1-IntegrationStep/2/Ti+2*Td/IntegrationStep)*AS252+Td/IntegrationStep*AS251))</f>
        <v>0</v>
      </c>
      <c r="AU253" s="183">
        <f>SetPoint</f>
        <v>40.794124670000002</v>
      </c>
      <c r="AW253" s="51"/>
      <c r="AX253" s="51"/>
      <c r="AY253" s="51"/>
      <c r="AZ253" s="51"/>
    </row>
    <row r="254" spans="1:52" s="158" customFormat="1" ht="15" customHeight="1" x14ac:dyDescent="0.3">
      <c r="A254" s="19"/>
      <c r="B254" s="182"/>
      <c r="C254" s="183">
        <f>C253+IntegrationStep</f>
        <v>24.300000000000075</v>
      </c>
      <c r="D254" s="202">
        <f>15+[1]!STEPLOAD(5)</f>
        <v>20</v>
      </c>
      <c r="E254" s="183">
        <f t="shared" si="17"/>
        <v>44.949792699445567</v>
      </c>
      <c r="F254" s="183">
        <f t="shared" si="18"/>
        <v>0.5</v>
      </c>
      <c r="G254" s="183">
        <f>5</f>
        <v>5</v>
      </c>
      <c r="H254" s="183">
        <f>ManipulatedVariableHigher*AT254</f>
        <v>120</v>
      </c>
      <c r="I254" s="183">
        <f t="shared" si="19"/>
        <v>0.9</v>
      </c>
      <c r="J254" s="183">
        <f>1</f>
        <v>1</v>
      </c>
      <c r="K254" s="183">
        <f t="shared" si="20"/>
        <v>4.1870000000000003</v>
      </c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68"/>
      <c r="AD254" s="19"/>
      <c r="AE254" s="184"/>
      <c r="AF254" s="183">
        <f t="shared" si="21"/>
        <v>2.6638456643759594</v>
      </c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68"/>
      <c r="AQ254" s="168"/>
      <c r="AR254" s="182"/>
      <c r="AS254" s="183">
        <f>(AU254-E254)/(MeasuredVariableHigher-MeasuredVariableLower)</f>
        <v>-4.1556680294455646E-2</v>
      </c>
      <c r="AT254" s="183">
        <f>[1]!LIM(AT253+Mode*r0*((1+IntegrationStep/2/Ti+Td/IntegrationStep)*AS254-(1-IntegrationStep/2/Ti+2*Td/IntegrationStep)*AS253+Td/IntegrationStep*AS252))</f>
        <v>1</v>
      </c>
      <c r="AU254" s="183">
        <f>SetPoint</f>
        <v>40.794124670000002</v>
      </c>
      <c r="AW254" s="51"/>
      <c r="AX254" s="51"/>
      <c r="AY254" s="51"/>
      <c r="AZ254" s="51"/>
    </row>
    <row r="255" spans="1:52" s="158" customFormat="1" ht="15" customHeight="1" x14ac:dyDescent="0.3">
      <c r="A255" s="19"/>
      <c r="B255" s="182"/>
      <c r="C255" s="183">
        <f>C254+IntegrationStep</f>
        <v>24.400000000000077</v>
      </c>
      <c r="D255" s="202">
        <f>15+[1]!STEPLOAD(5)</f>
        <v>20</v>
      </c>
      <c r="E255" s="183">
        <f t="shared" si="17"/>
        <v>45.216177265883168</v>
      </c>
      <c r="F255" s="183">
        <f t="shared" si="18"/>
        <v>0.5</v>
      </c>
      <c r="G255" s="183">
        <f>5</f>
        <v>5</v>
      </c>
      <c r="H255" s="183">
        <f>ManipulatedVariableHigher*AT255</f>
        <v>0</v>
      </c>
      <c r="I255" s="183">
        <f t="shared" si="19"/>
        <v>0.9</v>
      </c>
      <c r="J255" s="183">
        <f>1</f>
        <v>1</v>
      </c>
      <c r="K255" s="183">
        <f t="shared" si="20"/>
        <v>4.1870000000000003</v>
      </c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68"/>
      <c r="AD255" s="19"/>
      <c r="AE255" s="184"/>
      <c r="AF255" s="183">
        <f t="shared" si="21"/>
        <v>-2.5216177265883171</v>
      </c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68"/>
      <c r="AQ255" s="168"/>
      <c r="AR255" s="182"/>
      <c r="AS255" s="183">
        <f>(AU255-E255)/(MeasuredVariableHigher-MeasuredVariableLower)</f>
        <v>-4.4220525958831657E-2</v>
      </c>
      <c r="AT255" s="183">
        <f>[1]!LIM(AT254+Mode*r0*((1+IntegrationStep/2/Ti+Td/IntegrationStep)*AS255-(1-IntegrationStep/2/Ti+2*Td/IntegrationStep)*AS254+Td/IntegrationStep*AS253))</f>
        <v>0</v>
      </c>
      <c r="AU255" s="183">
        <f>SetPoint</f>
        <v>40.794124670000002</v>
      </c>
      <c r="AW255" s="51"/>
      <c r="AX255" s="51"/>
      <c r="AY255" s="51"/>
      <c r="AZ255" s="51"/>
    </row>
    <row r="256" spans="1:52" s="158" customFormat="1" ht="15" customHeight="1" x14ac:dyDescent="0.3">
      <c r="A256" s="19"/>
      <c r="B256" s="182"/>
      <c r="C256" s="183">
        <f>C255+IntegrationStep</f>
        <v>24.500000000000078</v>
      </c>
      <c r="D256" s="202">
        <f>15+[1]!STEPLOAD(5)</f>
        <v>20</v>
      </c>
      <c r="E256" s="183">
        <f t="shared" si="17"/>
        <v>44.964015493224331</v>
      </c>
      <c r="F256" s="183">
        <f t="shared" si="18"/>
        <v>0.5</v>
      </c>
      <c r="G256" s="183">
        <f>5</f>
        <v>5</v>
      </c>
      <c r="H256" s="183">
        <f>ManipulatedVariableHigher*AT256</f>
        <v>120</v>
      </c>
      <c r="I256" s="183">
        <f t="shared" si="19"/>
        <v>0.9</v>
      </c>
      <c r="J256" s="183">
        <f>1</f>
        <v>1</v>
      </c>
      <c r="K256" s="183">
        <f t="shared" si="20"/>
        <v>4.1870000000000003</v>
      </c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68"/>
      <c r="AD256" s="19"/>
      <c r="AE256" s="184"/>
      <c r="AF256" s="183">
        <f t="shared" si="21"/>
        <v>2.6624233849980827</v>
      </c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68"/>
      <c r="AQ256" s="168"/>
      <c r="AR256" s="182"/>
      <c r="AS256" s="183">
        <f>(AU256-E256)/(MeasuredVariableHigher-MeasuredVariableLower)</f>
        <v>-4.1698908232243287E-2</v>
      </c>
      <c r="AT256" s="183">
        <f>[1]!LIM(AT255+Mode*r0*((1+IntegrationStep/2/Ti+Td/IntegrationStep)*AS256-(1-IntegrationStep/2/Ti+2*Td/IntegrationStep)*AS255+Td/IntegrationStep*AS254))</f>
        <v>1</v>
      </c>
      <c r="AU256" s="183">
        <f>SetPoint</f>
        <v>40.794124670000002</v>
      </c>
      <c r="AW256" s="51"/>
      <c r="AX256" s="51"/>
      <c r="AY256" s="51"/>
      <c r="AZ256" s="51"/>
    </row>
    <row r="257" spans="1:52" s="158" customFormat="1" ht="15" customHeight="1" x14ac:dyDescent="0.3">
      <c r="A257" s="19"/>
      <c r="B257" s="182"/>
      <c r="C257" s="183">
        <f>C256+IntegrationStep</f>
        <v>24.60000000000008</v>
      </c>
      <c r="D257" s="202">
        <f>15+[1]!STEPLOAD(5)</f>
        <v>20</v>
      </c>
      <c r="E257" s="183">
        <f t="shared" si="17"/>
        <v>45.230257831724145</v>
      </c>
      <c r="F257" s="183">
        <f t="shared" si="18"/>
        <v>0.5</v>
      </c>
      <c r="G257" s="183">
        <f>5</f>
        <v>5</v>
      </c>
      <c r="H257" s="183">
        <f>ManipulatedVariableHigher*AT257</f>
        <v>0</v>
      </c>
      <c r="I257" s="183">
        <f t="shared" si="19"/>
        <v>0.9</v>
      </c>
      <c r="J257" s="183">
        <f>1</f>
        <v>1</v>
      </c>
      <c r="K257" s="183">
        <f t="shared" si="20"/>
        <v>4.1870000000000003</v>
      </c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68"/>
      <c r="AD257" s="19"/>
      <c r="AE257" s="184"/>
      <c r="AF257" s="183">
        <f t="shared" si="21"/>
        <v>-2.5230257831724145</v>
      </c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68"/>
      <c r="AQ257" s="168"/>
      <c r="AR257" s="182"/>
      <c r="AS257" s="183">
        <f>(AU257-E257)/(MeasuredVariableHigher-MeasuredVariableLower)</f>
        <v>-4.4361331617241435E-2</v>
      </c>
      <c r="AT257" s="183">
        <f>[1]!LIM(AT256+Mode*r0*((1+IntegrationStep/2/Ti+Td/IntegrationStep)*AS257-(1-IntegrationStep/2/Ti+2*Td/IntegrationStep)*AS256+Td/IntegrationStep*AS255))</f>
        <v>0</v>
      </c>
      <c r="AU257" s="183">
        <f>SetPoint</f>
        <v>40.794124670000002</v>
      </c>
      <c r="AW257" s="51"/>
      <c r="AX257" s="51"/>
      <c r="AY257" s="51"/>
      <c r="AZ257" s="51"/>
    </row>
    <row r="258" spans="1:52" s="158" customFormat="1" ht="15" customHeight="1" x14ac:dyDescent="0.3">
      <c r="A258" s="19"/>
      <c r="B258" s="182"/>
      <c r="C258" s="183">
        <f>C257+IntegrationStep</f>
        <v>24.700000000000081</v>
      </c>
      <c r="D258" s="202">
        <f>15+[1]!STEPLOAD(5)</f>
        <v>20</v>
      </c>
      <c r="E258" s="183">
        <f t="shared" si="17"/>
        <v>44.977955253406897</v>
      </c>
      <c r="F258" s="183">
        <f t="shared" si="18"/>
        <v>0.5</v>
      </c>
      <c r="G258" s="183">
        <f>5</f>
        <v>5</v>
      </c>
      <c r="H258" s="183">
        <f>ManipulatedVariableHigher*AT258</f>
        <v>120</v>
      </c>
      <c r="I258" s="183">
        <f t="shared" si="19"/>
        <v>0.9</v>
      </c>
      <c r="J258" s="183">
        <f>1</f>
        <v>1</v>
      </c>
      <c r="K258" s="183">
        <f t="shared" si="20"/>
        <v>4.1870000000000003</v>
      </c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68"/>
      <c r="AD258" s="19"/>
      <c r="AE258" s="184"/>
      <c r="AF258" s="183">
        <f t="shared" si="21"/>
        <v>2.6610294089798261</v>
      </c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68"/>
      <c r="AQ258" s="168"/>
      <c r="AR258" s="182"/>
      <c r="AS258" s="183">
        <f>(AU258-E258)/(MeasuredVariableHigher-MeasuredVariableLower)</f>
        <v>-4.1838305834068945E-2</v>
      </c>
      <c r="AT258" s="183">
        <f>[1]!LIM(AT257+Mode*r0*((1+IntegrationStep/2/Ti+Td/IntegrationStep)*AS258-(1-IntegrationStep/2/Ti+2*Td/IntegrationStep)*AS257+Td/IntegrationStep*AS256))</f>
        <v>1</v>
      </c>
      <c r="AU258" s="183">
        <f>SetPoint</f>
        <v>40.794124670000002</v>
      </c>
      <c r="AW258" s="51"/>
      <c r="AX258" s="51"/>
      <c r="AY258" s="51"/>
      <c r="AZ258" s="51"/>
    </row>
    <row r="259" spans="1:52" s="158" customFormat="1" ht="15" customHeight="1" x14ac:dyDescent="0.3">
      <c r="A259" s="19"/>
      <c r="B259" s="182"/>
      <c r="C259" s="183">
        <f>C258+IntegrationStep</f>
        <v>24.800000000000082</v>
      </c>
      <c r="D259" s="202">
        <f>15+[1]!STEPLOAD(5)</f>
        <v>20</v>
      </c>
      <c r="E259" s="183">
        <f t="shared" si="17"/>
        <v>45.244058194304884</v>
      </c>
      <c r="F259" s="183">
        <f t="shared" si="18"/>
        <v>0.5</v>
      </c>
      <c r="G259" s="183">
        <f>5</f>
        <v>5</v>
      </c>
      <c r="H259" s="183">
        <f>ManipulatedVariableHigher*AT259</f>
        <v>0</v>
      </c>
      <c r="I259" s="183">
        <f t="shared" si="19"/>
        <v>0.9</v>
      </c>
      <c r="J259" s="183">
        <f>1</f>
        <v>1</v>
      </c>
      <c r="K259" s="183">
        <f t="shared" si="20"/>
        <v>4.1870000000000003</v>
      </c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68"/>
      <c r="AD259" s="19"/>
      <c r="AE259" s="184"/>
      <c r="AF259" s="183">
        <f t="shared" si="21"/>
        <v>-2.5244058194304886</v>
      </c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68"/>
      <c r="AQ259" s="168"/>
      <c r="AR259" s="182"/>
      <c r="AS259" s="183">
        <f>(AU259-E259)/(MeasuredVariableHigher-MeasuredVariableLower)</f>
        <v>-4.4499335243048818E-2</v>
      </c>
      <c r="AT259" s="183">
        <f>[1]!LIM(AT258+Mode*r0*((1+IntegrationStep/2/Ti+Td/IntegrationStep)*AS259-(1-IntegrationStep/2/Ti+2*Td/IntegrationStep)*AS258+Td/IntegrationStep*AS257))</f>
        <v>0</v>
      </c>
      <c r="AU259" s="183">
        <f>SetPoint</f>
        <v>40.794124670000002</v>
      </c>
      <c r="AW259" s="51"/>
      <c r="AX259" s="51"/>
      <c r="AY259" s="51"/>
      <c r="AZ259" s="51"/>
    </row>
    <row r="260" spans="1:52" s="158" customFormat="1" ht="15" customHeight="1" x14ac:dyDescent="0.3">
      <c r="A260" s="19"/>
      <c r="B260" s="182"/>
      <c r="C260" s="183">
        <f>C259+IntegrationStep</f>
        <v>24.900000000000084</v>
      </c>
      <c r="D260" s="202">
        <f>15+[1]!STEPLOAD(5)</f>
        <v>20</v>
      </c>
      <c r="E260" s="183">
        <f t="shared" si="17"/>
        <v>44.991617612361829</v>
      </c>
      <c r="F260" s="183">
        <f t="shared" si="18"/>
        <v>0.5</v>
      </c>
      <c r="G260" s="183">
        <f>5</f>
        <v>5</v>
      </c>
      <c r="H260" s="183">
        <f>ManipulatedVariableHigher*AT260</f>
        <v>120</v>
      </c>
      <c r="I260" s="183">
        <f t="shared" si="19"/>
        <v>0.9</v>
      </c>
      <c r="J260" s="183">
        <f>1</f>
        <v>1</v>
      </c>
      <c r="K260" s="183">
        <f t="shared" si="20"/>
        <v>4.1870000000000003</v>
      </c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68"/>
      <c r="AD260" s="19"/>
      <c r="AE260" s="184"/>
      <c r="AF260" s="183">
        <f t="shared" si="21"/>
        <v>2.6596631730843332</v>
      </c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68"/>
      <c r="AQ260" s="168"/>
      <c r="AR260" s="182"/>
      <c r="AS260" s="183">
        <f>(AU260-E260)/(MeasuredVariableHigher-MeasuredVariableLower)</f>
        <v>-4.1974929423618267E-2</v>
      </c>
      <c r="AT260" s="183">
        <f>[1]!LIM(AT259+Mode*r0*((1+IntegrationStep/2/Ti+Td/IntegrationStep)*AS260-(1-IntegrationStep/2/Ti+2*Td/IntegrationStep)*AS259+Td/IntegrationStep*AS258))</f>
        <v>1</v>
      </c>
      <c r="AU260" s="183">
        <f>SetPoint</f>
        <v>40.794124670000002</v>
      </c>
      <c r="AW260" s="51"/>
      <c r="AX260" s="51"/>
      <c r="AY260" s="51"/>
      <c r="AZ260" s="51"/>
    </row>
    <row r="261" spans="1:52" s="158" customFormat="1" ht="15" customHeight="1" x14ac:dyDescent="0.3">
      <c r="A261" s="19"/>
      <c r="B261" s="182"/>
      <c r="C261" s="183">
        <f>C260+IntegrationStep</f>
        <v>25.000000000000085</v>
      </c>
      <c r="D261" s="202">
        <f>15+[1]!STEPLOAD(5)</f>
        <v>20</v>
      </c>
      <c r="E261" s="183">
        <f t="shared" si="17"/>
        <v>45.257583929670268</v>
      </c>
      <c r="F261" s="183">
        <f t="shared" si="18"/>
        <v>0.5</v>
      </c>
      <c r="G261" s="183">
        <f>5</f>
        <v>5</v>
      </c>
      <c r="H261" s="183">
        <f>ManipulatedVariableHigher*AT261</f>
        <v>0</v>
      </c>
      <c r="I261" s="183">
        <f t="shared" si="19"/>
        <v>0.9</v>
      </c>
      <c r="J261" s="183">
        <f>1</f>
        <v>1</v>
      </c>
      <c r="K261" s="183">
        <f t="shared" si="20"/>
        <v>4.1870000000000003</v>
      </c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68"/>
      <c r="AD261" s="19"/>
      <c r="AE261" s="184"/>
      <c r="AF261" s="183">
        <f t="shared" si="21"/>
        <v>-2.5257583929670271</v>
      </c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68"/>
      <c r="AQ261" s="168"/>
      <c r="AR261" s="182"/>
      <c r="AS261" s="183">
        <f>(AU261-E261)/(MeasuredVariableHigher-MeasuredVariableLower)</f>
        <v>-4.463459259670266E-2</v>
      </c>
      <c r="AT261" s="183">
        <f>[1]!LIM(AT260+Mode*r0*((1+IntegrationStep/2/Ti+Td/IntegrationStep)*AS261-(1-IntegrationStep/2/Ti+2*Td/IntegrationStep)*AS260+Td/IntegrationStep*AS259))</f>
        <v>0</v>
      </c>
      <c r="AU261" s="183">
        <f>SetPoint</f>
        <v>40.794124670000002</v>
      </c>
      <c r="AW261" s="51"/>
      <c r="AX261" s="51"/>
      <c r="AY261" s="51"/>
      <c r="AZ261" s="51"/>
    </row>
    <row r="262" spans="1:52" s="158" customFormat="1" ht="15" customHeight="1" x14ac:dyDescent="0.3">
      <c r="A262" s="19"/>
      <c r="B262" s="182"/>
      <c r="C262" s="183">
        <f>C261+IntegrationStep</f>
        <v>25.100000000000087</v>
      </c>
      <c r="D262" s="202">
        <f>15+[1]!STEPLOAD(5)</f>
        <v>20</v>
      </c>
      <c r="E262" s="183">
        <f t="shared" si="17"/>
        <v>45.005008090373565</v>
      </c>
      <c r="F262" s="183">
        <f t="shared" si="18"/>
        <v>0.5</v>
      </c>
      <c r="G262" s="183">
        <f>5</f>
        <v>5</v>
      </c>
      <c r="H262" s="183">
        <f>ManipulatedVariableHigher*AT262</f>
        <v>120</v>
      </c>
      <c r="I262" s="183">
        <f t="shared" si="19"/>
        <v>0.9</v>
      </c>
      <c r="J262" s="183">
        <f>1</f>
        <v>1</v>
      </c>
      <c r="K262" s="183">
        <f t="shared" si="20"/>
        <v>4.1870000000000003</v>
      </c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68"/>
      <c r="AD262" s="19"/>
      <c r="AE262" s="184"/>
      <c r="AF262" s="183">
        <f t="shared" si="21"/>
        <v>2.6583241252831593</v>
      </c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68"/>
      <c r="AQ262" s="168"/>
      <c r="AR262" s="182"/>
      <c r="AS262" s="183">
        <f>(AU262-E262)/(MeasuredVariableHigher-MeasuredVariableLower)</f>
        <v>-4.2108834203735623E-2</v>
      </c>
      <c r="AT262" s="183">
        <f>[1]!LIM(AT261+Mode*r0*((1+IntegrationStep/2/Ti+Td/IntegrationStep)*AS262-(1-IntegrationStep/2/Ti+2*Td/IntegrationStep)*AS261+Td/IntegrationStep*AS260))</f>
        <v>1</v>
      </c>
      <c r="AU262" s="183">
        <f>SetPoint</f>
        <v>40.794124670000002</v>
      </c>
      <c r="AW262" s="51"/>
      <c r="AX262" s="51"/>
      <c r="AY262" s="51"/>
      <c r="AZ262" s="51"/>
    </row>
    <row r="263" spans="1:52" s="158" customFormat="1" ht="15" customHeight="1" x14ac:dyDescent="0.3">
      <c r="A263" s="19"/>
      <c r="B263" s="182"/>
      <c r="C263" s="183">
        <f>C262+IntegrationStep</f>
        <v>25.200000000000088</v>
      </c>
      <c r="D263" s="202">
        <f>15+[1]!STEPLOAD(5)</f>
        <v>20</v>
      </c>
      <c r="E263" s="183">
        <f t="shared" si="17"/>
        <v>45.270840502901883</v>
      </c>
      <c r="F263" s="183">
        <f t="shared" si="18"/>
        <v>0.5</v>
      </c>
      <c r="G263" s="183">
        <f>5</f>
        <v>5</v>
      </c>
      <c r="H263" s="183">
        <f>ManipulatedVariableHigher*AT263</f>
        <v>0</v>
      </c>
      <c r="I263" s="183">
        <f t="shared" si="19"/>
        <v>0.9</v>
      </c>
      <c r="J263" s="183">
        <f>1</f>
        <v>1</v>
      </c>
      <c r="K263" s="183">
        <f t="shared" si="20"/>
        <v>4.1870000000000003</v>
      </c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68"/>
      <c r="AD263" s="19"/>
      <c r="AE263" s="184"/>
      <c r="AF263" s="183">
        <f t="shared" si="21"/>
        <v>-2.5270840502901883</v>
      </c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68"/>
      <c r="AQ263" s="168"/>
      <c r="AR263" s="182"/>
      <c r="AS263" s="183">
        <f>(AU263-E263)/(MeasuredVariableHigher-MeasuredVariableLower)</f>
        <v>-4.4767158329018814E-2</v>
      </c>
      <c r="AT263" s="183">
        <f>[1]!LIM(AT262+Mode*r0*((1+IntegrationStep/2/Ti+Td/IntegrationStep)*AS263-(1-IntegrationStep/2/Ti+2*Td/IntegrationStep)*AS262+Td/IntegrationStep*AS261))</f>
        <v>0</v>
      </c>
      <c r="AU263" s="183">
        <f>SetPoint</f>
        <v>40.794124670000002</v>
      </c>
      <c r="AW263" s="51"/>
      <c r="AX263" s="51"/>
      <c r="AY263" s="51"/>
      <c r="AZ263" s="51"/>
    </row>
    <row r="264" spans="1:52" s="158" customFormat="1" ht="15" customHeight="1" x14ac:dyDescent="0.3">
      <c r="A264" s="19"/>
      <c r="B264" s="182"/>
      <c r="C264" s="183">
        <f>C263+IntegrationStep</f>
        <v>25.30000000000009</v>
      </c>
      <c r="D264" s="202">
        <f>15+[1]!STEPLOAD(5)</f>
        <v>20</v>
      </c>
      <c r="E264" s="183">
        <f t="shared" si="17"/>
        <v>45.018132097872858</v>
      </c>
      <c r="F264" s="183">
        <f t="shared" si="18"/>
        <v>0.5</v>
      </c>
      <c r="G264" s="183">
        <f>5</f>
        <v>5</v>
      </c>
      <c r="H264" s="183">
        <f>ManipulatedVariableHigher*AT264</f>
        <v>120</v>
      </c>
      <c r="I264" s="183">
        <f t="shared" si="19"/>
        <v>0.9</v>
      </c>
      <c r="J264" s="183">
        <f>1</f>
        <v>1</v>
      </c>
      <c r="K264" s="183">
        <f t="shared" si="20"/>
        <v>4.1870000000000003</v>
      </c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68"/>
      <c r="AD264" s="19"/>
      <c r="AE264" s="184"/>
      <c r="AF264" s="183">
        <f t="shared" si="21"/>
        <v>2.6570117245332301</v>
      </c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68"/>
      <c r="AQ264" s="168"/>
      <c r="AR264" s="182"/>
      <c r="AS264" s="183">
        <f>(AU264-E264)/(MeasuredVariableHigher-MeasuredVariableLower)</f>
        <v>-4.2240074278728557E-2</v>
      </c>
      <c r="AT264" s="183">
        <f>[1]!LIM(AT263+Mode*r0*((1+IntegrationStep/2/Ti+Td/IntegrationStep)*AS264-(1-IntegrationStep/2/Ti+2*Td/IntegrationStep)*AS263+Td/IntegrationStep*AS262))</f>
        <v>1</v>
      </c>
      <c r="AU264" s="183">
        <f>SetPoint</f>
        <v>40.794124670000002</v>
      </c>
      <c r="AW264" s="51"/>
      <c r="AX264" s="51"/>
      <c r="AY264" s="51"/>
      <c r="AZ264" s="51"/>
    </row>
    <row r="265" spans="1:52" s="158" customFormat="1" ht="15" customHeight="1" x14ac:dyDescent="0.3">
      <c r="A265" s="19"/>
      <c r="B265" s="182"/>
      <c r="C265" s="183">
        <f>C264+IntegrationStep</f>
        <v>25.400000000000091</v>
      </c>
      <c r="D265" s="202">
        <f>15+[1]!STEPLOAD(5)</f>
        <v>20</v>
      </c>
      <c r="E265" s="183">
        <f t="shared" si="17"/>
        <v>45.283833270326184</v>
      </c>
      <c r="F265" s="183">
        <f t="shared" si="18"/>
        <v>0.5</v>
      </c>
      <c r="G265" s="183">
        <f>5</f>
        <v>5</v>
      </c>
      <c r="H265" s="183">
        <f>ManipulatedVariableHigher*AT265</f>
        <v>0</v>
      </c>
      <c r="I265" s="183">
        <f t="shared" si="19"/>
        <v>0.9</v>
      </c>
      <c r="J265" s="183">
        <f>1</f>
        <v>1</v>
      </c>
      <c r="K265" s="183">
        <f t="shared" si="20"/>
        <v>4.1870000000000003</v>
      </c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68"/>
      <c r="AD265" s="19"/>
      <c r="AE265" s="184"/>
      <c r="AF265" s="183">
        <f t="shared" si="21"/>
        <v>-2.5283833270326186</v>
      </c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68"/>
      <c r="AQ265" s="168"/>
      <c r="AR265" s="182"/>
      <c r="AS265" s="183">
        <f>(AU265-E265)/(MeasuredVariableHigher-MeasuredVariableLower)</f>
        <v>-4.4897086003261817E-2</v>
      </c>
      <c r="AT265" s="183">
        <f>[1]!LIM(AT264+Mode*r0*((1+IntegrationStep/2/Ti+Td/IntegrationStep)*AS265-(1-IntegrationStep/2/Ti+2*Td/IntegrationStep)*AS264+Td/IntegrationStep*AS263))</f>
        <v>0</v>
      </c>
      <c r="AU265" s="183">
        <f>SetPoint</f>
        <v>40.794124670000002</v>
      </c>
      <c r="AW265" s="51"/>
      <c r="AX265" s="51"/>
      <c r="AY265" s="51"/>
      <c r="AZ265" s="51"/>
    </row>
    <row r="266" spans="1:52" s="158" customFormat="1" ht="15" customHeight="1" x14ac:dyDescent="0.3">
      <c r="A266" s="19"/>
      <c r="B266" s="182"/>
      <c r="C266" s="183">
        <f>C265+IntegrationStep</f>
        <v>25.500000000000092</v>
      </c>
      <c r="D266" s="202">
        <f>15+[1]!STEPLOAD(5)</f>
        <v>20</v>
      </c>
      <c r="E266" s="183">
        <f t="shared" si="17"/>
        <v>45.030994937622921</v>
      </c>
      <c r="F266" s="183">
        <f t="shared" si="18"/>
        <v>0.5</v>
      </c>
      <c r="G266" s="183">
        <f>5</f>
        <v>5</v>
      </c>
      <c r="H266" s="183">
        <f>ManipulatedVariableHigher*AT266</f>
        <v>120</v>
      </c>
      <c r="I266" s="183">
        <f t="shared" si="19"/>
        <v>0.9</v>
      </c>
      <c r="J266" s="183">
        <f>1</f>
        <v>1</v>
      </c>
      <c r="K266" s="183">
        <f t="shared" si="20"/>
        <v>4.1870000000000003</v>
      </c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68"/>
      <c r="AD266" s="19"/>
      <c r="AE266" s="184"/>
      <c r="AF266" s="183">
        <f t="shared" si="21"/>
        <v>2.655725440558224</v>
      </c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68"/>
      <c r="AQ266" s="168"/>
      <c r="AR266" s="182"/>
      <c r="AS266" s="183">
        <f>(AU266-E266)/(MeasuredVariableHigher-MeasuredVariableLower)</f>
        <v>-4.2368702676229192E-2</v>
      </c>
      <c r="AT266" s="183">
        <f>[1]!LIM(AT265+Mode*r0*((1+IntegrationStep/2/Ti+Td/IntegrationStep)*AS266-(1-IntegrationStep/2/Ti+2*Td/IntegrationStep)*AS265+Td/IntegrationStep*AS264))</f>
        <v>1</v>
      </c>
      <c r="AU266" s="183">
        <f>SetPoint</f>
        <v>40.794124670000002</v>
      </c>
      <c r="AW266" s="51"/>
      <c r="AX266" s="51"/>
      <c r="AY266" s="51"/>
      <c r="AZ266" s="51"/>
    </row>
    <row r="267" spans="1:52" s="158" customFormat="1" ht="15" customHeight="1" x14ac:dyDescent="0.3">
      <c r="A267" s="19"/>
      <c r="B267" s="182"/>
      <c r="C267" s="183">
        <f>C266+IntegrationStep</f>
        <v>25.600000000000094</v>
      </c>
      <c r="D267" s="202">
        <f>15+[1]!STEPLOAD(5)</f>
        <v>20</v>
      </c>
      <c r="E267" s="183">
        <f t="shared" si="17"/>
        <v>45.29656748167875</v>
      </c>
      <c r="F267" s="183">
        <f t="shared" si="18"/>
        <v>0.5</v>
      </c>
      <c r="G267" s="183">
        <f>5</f>
        <v>5</v>
      </c>
      <c r="H267" s="183">
        <f>ManipulatedVariableHigher*AT267</f>
        <v>0</v>
      </c>
      <c r="I267" s="183">
        <f t="shared" si="19"/>
        <v>0.9</v>
      </c>
      <c r="J267" s="183">
        <f>1</f>
        <v>1</v>
      </c>
      <c r="K267" s="183">
        <f t="shared" si="20"/>
        <v>4.1870000000000003</v>
      </c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68"/>
      <c r="AD267" s="19"/>
      <c r="AE267" s="184"/>
      <c r="AF267" s="183">
        <f t="shared" si="21"/>
        <v>-2.5296567481678753</v>
      </c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68"/>
      <c r="AQ267" s="168"/>
      <c r="AR267" s="182"/>
      <c r="AS267" s="183">
        <f>(AU267-E267)/(MeasuredVariableHigher-MeasuredVariableLower)</f>
        <v>-4.5024428116787474E-2</v>
      </c>
      <c r="AT267" s="183">
        <f>[1]!LIM(AT266+Mode*r0*((1+IntegrationStep/2/Ti+Td/IntegrationStep)*AS267-(1-IntegrationStep/2/Ti+2*Td/IntegrationStep)*AS266+Td/IntegrationStep*AS265))</f>
        <v>0</v>
      </c>
      <c r="AU267" s="183">
        <f>SetPoint</f>
        <v>40.794124670000002</v>
      </c>
      <c r="AW267" s="51"/>
      <c r="AX267" s="51"/>
      <c r="AY267" s="51"/>
      <c r="AZ267" s="51"/>
    </row>
    <row r="268" spans="1:52" s="158" customFormat="1" ht="15" customHeight="1" x14ac:dyDescent="0.3">
      <c r="A268" s="19"/>
      <c r="B268" s="182"/>
      <c r="C268" s="183">
        <f>C267+IntegrationStep</f>
        <v>25.700000000000095</v>
      </c>
      <c r="D268" s="202">
        <f>15+[1]!STEPLOAD(5)</f>
        <v>20</v>
      </c>
      <c r="E268" s="183">
        <f t="shared" si="17"/>
        <v>45.043601806861957</v>
      </c>
      <c r="F268" s="183">
        <f t="shared" si="18"/>
        <v>0.5</v>
      </c>
      <c r="G268" s="183">
        <f>5</f>
        <v>5</v>
      </c>
      <c r="H268" s="183">
        <f>ManipulatedVariableHigher*AT268</f>
        <v>120</v>
      </c>
      <c r="I268" s="183">
        <f t="shared" si="19"/>
        <v>0.9</v>
      </c>
      <c r="J268" s="183">
        <f>1</f>
        <v>1</v>
      </c>
      <c r="K268" s="183">
        <f t="shared" si="20"/>
        <v>4.1870000000000003</v>
      </c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68"/>
      <c r="AD268" s="19"/>
      <c r="AE268" s="184"/>
      <c r="AF268" s="183">
        <f t="shared" si="21"/>
        <v>2.6544647536343202</v>
      </c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68"/>
      <c r="AQ268" s="168"/>
      <c r="AR268" s="182"/>
      <c r="AS268" s="183">
        <f>(AU268-E268)/(MeasuredVariableHigher-MeasuredVariableLower)</f>
        <v>-4.2494771368619552E-2</v>
      </c>
      <c r="AT268" s="183">
        <f>[1]!LIM(AT267+Mode*r0*((1+IntegrationStep/2/Ti+Td/IntegrationStep)*AS268-(1-IntegrationStep/2/Ti+2*Td/IntegrationStep)*AS267+Td/IntegrationStep*AS266))</f>
        <v>1</v>
      </c>
      <c r="AU268" s="183">
        <f>SetPoint</f>
        <v>40.794124670000002</v>
      </c>
      <c r="AW268" s="51"/>
      <c r="AX268" s="51"/>
      <c r="AY268" s="51"/>
      <c r="AZ268" s="51"/>
    </row>
    <row r="269" spans="1:52" s="158" customFormat="1" ht="15" customHeight="1" x14ac:dyDescent="0.3">
      <c r="A269" s="19"/>
      <c r="B269" s="182"/>
      <c r="C269" s="183">
        <f>C268+IntegrationStep</f>
        <v>25.800000000000097</v>
      </c>
      <c r="D269" s="202">
        <f>15+[1]!STEPLOAD(5)</f>
        <v>20</v>
      </c>
      <c r="E269" s="183">
        <f t="shared" ref="E269:E332" si="22">E268+(C269-C268)*AF268</f>
        <v>45.30904828222539</v>
      </c>
      <c r="F269" s="183">
        <f t="shared" ref="F269:F332" si="23">0.5</f>
        <v>0.5</v>
      </c>
      <c r="G269" s="183">
        <f>5</f>
        <v>5</v>
      </c>
      <c r="H269" s="183">
        <f>ManipulatedVariableHigher*AT269</f>
        <v>0</v>
      </c>
      <c r="I269" s="183">
        <f t="shared" ref="I269:I332" si="24">0.9</f>
        <v>0.9</v>
      </c>
      <c r="J269" s="183">
        <f>1</f>
        <v>1</v>
      </c>
      <c r="K269" s="183">
        <f t="shared" ref="K269:K332" si="25">4.187</f>
        <v>4.1870000000000003</v>
      </c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68"/>
      <c r="AD269" s="19"/>
      <c r="AE269" s="184"/>
      <c r="AF269" s="183">
        <f t="shared" ref="AF269:AF332" si="26">F269/G269*(D269-E269)+H269*I269/G269/J269/K269</f>
        <v>-2.530904828222539</v>
      </c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68"/>
      <c r="AQ269" s="168"/>
      <c r="AR269" s="182"/>
      <c r="AS269" s="183">
        <f>(AU269-E269)/(MeasuredVariableHigher-MeasuredVariableLower)</f>
        <v>-4.5149236122253883E-2</v>
      </c>
      <c r="AT269" s="183">
        <f>[1]!LIM(AT268+Mode*r0*((1+IntegrationStep/2/Ti+Td/IntegrationStep)*AS269-(1-IntegrationStep/2/Ti+2*Td/IntegrationStep)*AS268+Td/IntegrationStep*AS267))</f>
        <v>0</v>
      </c>
      <c r="AU269" s="183">
        <f>SetPoint</f>
        <v>40.794124670000002</v>
      </c>
      <c r="AW269" s="51"/>
      <c r="AX269" s="51"/>
      <c r="AY269" s="51"/>
      <c r="AZ269" s="51"/>
    </row>
    <row r="270" spans="1:52" s="158" customFormat="1" ht="15" customHeight="1" x14ac:dyDescent="0.3">
      <c r="A270" s="19"/>
      <c r="B270" s="182"/>
      <c r="C270" s="183">
        <f>C269+IntegrationStep</f>
        <v>25.900000000000098</v>
      </c>
      <c r="D270" s="202">
        <f>15+[1]!STEPLOAD(5)</f>
        <v>20</v>
      </c>
      <c r="E270" s="183">
        <f t="shared" si="22"/>
        <v>45.055957799403132</v>
      </c>
      <c r="F270" s="183">
        <f t="shared" si="23"/>
        <v>0.5</v>
      </c>
      <c r="G270" s="183">
        <f>5</f>
        <v>5</v>
      </c>
      <c r="H270" s="183">
        <f>ManipulatedVariableHigher*AT270</f>
        <v>120</v>
      </c>
      <c r="I270" s="183">
        <f t="shared" si="24"/>
        <v>0.9</v>
      </c>
      <c r="J270" s="183">
        <f>1</f>
        <v>1</v>
      </c>
      <c r="K270" s="183">
        <f t="shared" si="25"/>
        <v>4.1870000000000003</v>
      </c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68"/>
      <c r="AD270" s="19"/>
      <c r="AE270" s="184"/>
      <c r="AF270" s="183">
        <f t="shared" si="26"/>
        <v>2.6532291543802029</v>
      </c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68"/>
      <c r="AQ270" s="168"/>
      <c r="AR270" s="182"/>
      <c r="AS270" s="183">
        <f>(AU270-E270)/(MeasuredVariableHigher-MeasuredVariableLower)</f>
        <v>-4.2618331294031295E-2</v>
      </c>
      <c r="AT270" s="183">
        <f>[1]!LIM(AT269+Mode*r0*((1+IntegrationStep/2/Ti+Td/IntegrationStep)*AS270-(1-IntegrationStep/2/Ti+2*Td/IntegrationStep)*AS269+Td/IntegrationStep*AS268))</f>
        <v>1</v>
      </c>
      <c r="AU270" s="183">
        <f>SetPoint</f>
        <v>40.794124670000002</v>
      </c>
      <c r="AW270" s="51"/>
      <c r="AX270" s="51"/>
      <c r="AY270" s="51"/>
      <c r="AZ270" s="51"/>
    </row>
    <row r="271" spans="1:52" s="158" customFormat="1" ht="15" customHeight="1" x14ac:dyDescent="0.3">
      <c r="A271" s="19"/>
      <c r="B271" s="182"/>
      <c r="C271" s="183">
        <f>C270+IntegrationStep</f>
        <v>26.000000000000099</v>
      </c>
      <c r="D271" s="202">
        <f>15+[1]!STEPLOAD(5)</f>
        <v>20</v>
      </c>
      <c r="E271" s="183">
        <f t="shared" si="22"/>
        <v>45.321280714841158</v>
      </c>
      <c r="F271" s="183">
        <f t="shared" si="23"/>
        <v>0.5</v>
      </c>
      <c r="G271" s="183">
        <f>5</f>
        <v>5</v>
      </c>
      <c r="H271" s="183">
        <f>ManipulatedVariableHigher*AT271</f>
        <v>0</v>
      </c>
      <c r="I271" s="183">
        <f t="shared" si="24"/>
        <v>0.9</v>
      </c>
      <c r="J271" s="183">
        <f>1</f>
        <v>1</v>
      </c>
      <c r="K271" s="183">
        <f t="shared" si="25"/>
        <v>4.1870000000000003</v>
      </c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68"/>
      <c r="AD271" s="19"/>
      <c r="AE271" s="184"/>
      <c r="AF271" s="183">
        <f t="shared" si="26"/>
        <v>-2.5321280714841161</v>
      </c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68"/>
      <c r="AQ271" s="168"/>
      <c r="AR271" s="182"/>
      <c r="AS271" s="183">
        <f>(AU271-E271)/(MeasuredVariableHigher-MeasuredVariableLower)</f>
        <v>-4.527156044841156E-2</v>
      </c>
      <c r="AT271" s="183">
        <f>[1]!LIM(AT270+Mode*r0*((1+IntegrationStep/2/Ti+Td/IntegrationStep)*AS271-(1-IntegrationStep/2/Ti+2*Td/IntegrationStep)*AS270+Td/IntegrationStep*AS269))</f>
        <v>0</v>
      </c>
      <c r="AU271" s="183">
        <f>SetPoint</f>
        <v>40.794124670000002</v>
      </c>
      <c r="AW271" s="51"/>
      <c r="AX271" s="51"/>
      <c r="AY271" s="51"/>
      <c r="AZ271" s="51"/>
    </row>
    <row r="272" spans="1:52" s="158" customFormat="1" ht="15" customHeight="1" x14ac:dyDescent="0.3">
      <c r="A272" s="19"/>
      <c r="B272" s="182"/>
      <c r="C272" s="183">
        <f>C271+IntegrationStep</f>
        <v>26.100000000000101</v>
      </c>
      <c r="D272" s="202">
        <f>15+[1]!STEPLOAD(5)</f>
        <v>20</v>
      </c>
      <c r="E272" s="183">
        <f t="shared" si="22"/>
        <v>45.068067907692743</v>
      </c>
      <c r="F272" s="183">
        <f t="shared" si="23"/>
        <v>0.5</v>
      </c>
      <c r="G272" s="183">
        <f>5</f>
        <v>5</v>
      </c>
      <c r="H272" s="183">
        <f>ManipulatedVariableHigher*AT272</f>
        <v>120</v>
      </c>
      <c r="I272" s="183">
        <f t="shared" si="24"/>
        <v>0.9</v>
      </c>
      <c r="J272" s="183">
        <f>1</f>
        <v>1</v>
      </c>
      <c r="K272" s="183">
        <f t="shared" si="25"/>
        <v>4.1870000000000003</v>
      </c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68"/>
      <c r="AD272" s="19"/>
      <c r="AE272" s="184"/>
      <c r="AF272" s="183">
        <f t="shared" si="26"/>
        <v>2.6520181435512415</v>
      </c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68"/>
      <c r="AQ272" s="168"/>
      <c r="AR272" s="182"/>
      <c r="AS272" s="183">
        <f>(AU272-E272)/(MeasuredVariableHigher-MeasuredVariableLower)</f>
        <v>-4.2739432376927414E-2</v>
      </c>
      <c r="AT272" s="183">
        <f>[1]!LIM(AT271+Mode*r0*((1+IntegrationStep/2/Ti+Td/IntegrationStep)*AS272-(1-IntegrationStep/2/Ti+2*Td/IntegrationStep)*AS271+Td/IntegrationStep*AS270))</f>
        <v>1</v>
      </c>
      <c r="AU272" s="183">
        <f>SetPoint</f>
        <v>40.794124670000002</v>
      </c>
      <c r="AW272" s="51"/>
      <c r="AX272" s="51"/>
      <c r="AY272" s="51"/>
      <c r="AZ272" s="51"/>
    </row>
    <row r="273" spans="1:52" s="158" customFormat="1" ht="15" customHeight="1" x14ac:dyDescent="0.3">
      <c r="A273" s="19"/>
      <c r="B273" s="182"/>
      <c r="C273" s="183">
        <f>C272+IntegrationStep</f>
        <v>26.200000000000102</v>
      </c>
      <c r="D273" s="202">
        <f>15+[1]!STEPLOAD(5)</f>
        <v>20</v>
      </c>
      <c r="E273" s="183">
        <f t="shared" si="22"/>
        <v>45.333269722047874</v>
      </c>
      <c r="F273" s="183">
        <f t="shared" si="23"/>
        <v>0.5</v>
      </c>
      <c r="G273" s="183">
        <f>5</f>
        <v>5</v>
      </c>
      <c r="H273" s="183">
        <f>ManipulatedVariableHigher*AT273</f>
        <v>0</v>
      </c>
      <c r="I273" s="183">
        <f t="shared" si="24"/>
        <v>0.9</v>
      </c>
      <c r="J273" s="183">
        <f>1</f>
        <v>1</v>
      </c>
      <c r="K273" s="183">
        <f t="shared" si="25"/>
        <v>4.1870000000000003</v>
      </c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68"/>
      <c r="AD273" s="19"/>
      <c r="AE273" s="184"/>
      <c r="AF273" s="183">
        <f t="shared" si="26"/>
        <v>-2.5333269722047875</v>
      </c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68"/>
      <c r="AQ273" s="168"/>
      <c r="AR273" s="182"/>
      <c r="AS273" s="183">
        <f>(AU273-E273)/(MeasuredVariableHigher-MeasuredVariableLower)</f>
        <v>-4.5391450520478716E-2</v>
      </c>
      <c r="AT273" s="183">
        <f>[1]!LIM(AT272+Mode*r0*((1+IntegrationStep/2/Ti+Td/IntegrationStep)*AS273-(1-IntegrationStep/2/Ti+2*Td/IntegrationStep)*AS272+Td/IntegrationStep*AS271))</f>
        <v>0</v>
      </c>
      <c r="AU273" s="183">
        <f>SetPoint</f>
        <v>40.794124670000002</v>
      </c>
      <c r="AW273" s="51"/>
      <c r="AX273" s="51"/>
      <c r="AY273" s="51"/>
      <c r="AZ273" s="51"/>
    </row>
    <row r="274" spans="1:52" s="158" customFormat="1" ht="15" customHeight="1" x14ac:dyDescent="0.3">
      <c r="A274" s="19"/>
      <c r="B274" s="182"/>
      <c r="C274" s="183">
        <f>C273+IntegrationStep</f>
        <v>26.300000000000104</v>
      </c>
      <c r="D274" s="202">
        <f>15+[1]!STEPLOAD(5)</f>
        <v>20</v>
      </c>
      <c r="E274" s="183">
        <f t="shared" si="22"/>
        <v>45.079937024827395</v>
      </c>
      <c r="F274" s="183">
        <f t="shared" si="23"/>
        <v>0.5</v>
      </c>
      <c r="G274" s="183">
        <f>5</f>
        <v>5</v>
      </c>
      <c r="H274" s="183">
        <f>ManipulatedVariableHigher*AT274</f>
        <v>120</v>
      </c>
      <c r="I274" s="183">
        <f t="shared" si="24"/>
        <v>0.9</v>
      </c>
      <c r="J274" s="183">
        <f>1</f>
        <v>1</v>
      </c>
      <c r="K274" s="183">
        <f t="shared" si="25"/>
        <v>4.1870000000000003</v>
      </c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68"/>
      <c r="AD274" s="19"/>
      <c r="AE274" s="184"/>
      <c r="AF274" s="183">
        <f t="shared" si="26"/>
        <v>2.6508312318377767</v>
      </c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68"/>
      <c r="AQ274" s="168"/>
      <c r="AR274" s="182"/>
      <c r="AS274" s="183">
        <f>(AU274-E274)/(MeasuredVariableHigher-MeasuredVariableLower)</f>
        <v>-4.2858123548273924E-2</v>
      </c>
      <c r="AT274" s="183">
        <f>[1]!LIM(AT273+Mode*r0*((1+IntegrationStep/2/Ti+Td/IntegrationStep)*AS274-(1-IntegrationStep/2/Ti+2*Td/IntegrationStep)*AS273+Td/IntegrationStep*AS272))</f>
        <v>1</v>
      </c>
      <c r="AU274" s="183">
        <f>SetPoint</f>
        <v>40.794124670000002</v>
      </c>
      <c r="AW274" s="51"/>
      <c r="AX274" s="51"/>
      <c r="AY274" s="51"/>
      <c r="AZ274" s="51"/>
    </row>
    <row r="275" spans="1:52" s="158" customFormat="1" ht="15" customHeight="1" x14ac:dyDescent="0.3">
      <c r="A275" s="19"/>
      <c r="B275" s="182"/>
      <c r="C275" s="183">
        <f>C274+IntegrationStep</f>
        <v>26.400000000000105</v>
      </c>
      <c r="D275" s="202">
        <f>15+[1]!STEPLOAD(5)</f>
        <v>20</v>
      </c>
      <c r="E275" s="183">
        <f t="shared" si="22"/>
        <v>45.345020148011173</v>
      </c>
      <c r="F275" s="183">
        <f t="shared" si="23"/>
        <v>0.5</v>
      </c>
      <c r="G275" s="183">
        <f>5</f>
        <v>5</v>
      </c>
      <c r="H275" s="183">
        <f>ManipulatedVariableHigher*AT275</f>
        <v>0</v>
      </c>
      <c r="I275" s="183">
        <f t="shared" si="24"/>
        <v>0.9</v>
      </c>
      <c r="J275" s="183">
        <f>1</f>
        <v>1</v>
      </c>
      <c r="K275" s="183">
        <f t="shared" si="25"/>
        <v>4.1870000000000003</v>
      </c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68"/>
      <c r="AD275" s="19"/>
      <c r="AE275" s="184"/>
      <c r="AF275" s="183">
        <f t="shared" si="26"/>
        <v>-2.5345020148011175</v>
      </c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68"/>
      <c r="AQ275" s="168"/>
      <c r="AR275" s="182"/>
      <c r="AS275" s="183">
        <f>(AU275-E275)/(MeasuredVariableHigher-MeasuredVariableLower)</f>
        <v>-4.5508954780111709E-2</v>
      </c>
      <c r="AT275" s="183">
        <f>[1]!LIM(AT274+Mode*r0*((1+IntegrationStep/2/Ti+Td/IntegrationStep)*AS275-(1-IntegrationStep/2/Ti+2*Td/IntegrationStep)*AS274+Td/IntegrationStep*AS273))</f>
        <v>0</v>
      </c>
      <c r="AU275" s="183">
        <f>SetPoint</f>
        <v>40.794124670000002</v>
      </c>
      <c r="AW275" s="51"/>
      <c r="AX275" s="51"/>
      <c r="AY275" s="51"/>
      <c r="AZ275" s="51"/>
    </row>
    <row r="276" spans="1:52" s="158" customFormat="1" ht="15" customHeight="1" x14ac:dyDescent="0.3">
      <c r="A276" s="19"/>
      <c r="B276" s="182"/>
      <c r="C276" s="183">
        <f>C275+IntegrationStep</f>
        <v>26.500000000000107</v>
      </c>
      <c r="D276" s="202">
        <f>15+[1]!STEPLOAD(5)</f>
        <v>20</v>
      </c>
      <c r="E276" s="183">
        <f t="shared" si="22"/>
        <v>45.09156994653106</v>
      </c>
      <c r="F276" s="183">
        <f t="shared" si="23"/>
        <v>0.5</v>
      </c>
      <c r="G276" s="183">
        <f>5</f>
        <v>5</v>
      </c>
      <c r="H276" s="183">
        <f>ManipulatedVariableHigher*AT276</f>
        <v>120</v>
      </c>
      <c r="I276" s="183">
        <f t="shared" si="24"/>
        <v>0.9</v>
      </c>
      <c r="J276" s="183">
        <f>1</f>
        <v>1</v>
      </c>
      <c r="K276" s="183">
        <f t="shared" si="25"/>
        <v>4.1870000000000003</v>
      </c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68"/>
      <c r="AD276" s="19"/>
      <c r="AE276" s="184"/>
      <c r="AF276" s="183">
        <f t="shared" si="26"/>
        <v>2.6496679396674101</v>
      </c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68"/>
      <c r="AQ276" s="168"/>
      <c r="AR276" s="182"/>
      <c r="AS276" s="183">
        <f>(AU276-E276)/(MeasuredVariableHigher-MeasuredVariableLower)</f>
        <v>-4.2974452765310575E-2</v>
      </c>
      <c r="AT276" s="183">
        <f>[1]!LIM(AT275+Mode*r0*((1+IntegrationStep/2/Ti+Td/IntegrationStep)*AS276-(1-IntegrationStep/2/Ti+2*Td/IntegrationStep)*AS275+Td/IntegrationStep*AS274))</f>
        <v>1</v>
      </c>
      <c r="AU276" s="183">
        <f>SetPoint</f>
        <v>40.794124670000002</v>
      </c>
      <c r="AW276" s="51"/>
      <c r="AX276" s="51"/>
      <c r="AY276" s="51"/>
      <c r="AZ276" s="51"/>
    </row>
    <row r="277" spans="1:52" s="158" customFormat="1" ht="15" customHeight="1" x14ac:dyDescent="0.3">
      <c r="A277" s="19"/>
      <c r="B277" s="182"/>
      <c r="C277" s="183">
        <f>C276+IntegrationStep</f>
        <v>26.600000000000108</v>
      </c>
      <c r="D277" s="202">
        <f>15+[1]!STEPLOAD(5)</f>
        <v>20</v>
      </c>
      <c r="E277" s="183">
        <f t="shared" si="22"/>
        <v>45.356536740497802</v>
      </c>
      <c r="F277" s="183">
        <f t="shared" si="23"/>
        <v>0.5</v>
      </c>
      <c r="G277" s="183">
        <f>5</f>
        <v>5</v>
      </c>
      <c r="H277" s="183">
        <f>ManipulatedVariableHigher*AT277</f>
        <v>0</v>
      </c>
      <c r="I277" s="183">
        <f t="shared" si="24"/>
        <v>0.9</v>
      </c>
      <c r="J277" s="183">
        <f>1</f>
        <v>1</v>
      </c>
      <c r="K277" s="183">
        <f t="shared" si="25"/>
        <v>4.1870000000000003</v>
      </c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68"/>
      <c r="AD277" s="19"/>
      <c r="AE277" s="184"/>
      <c r="AF277" s="183">
        <f t="shared" si="26"/>
        <v>-2.5356536740497804</v>
      </c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68"/>
      <c r="AQ277" s="168"/>
      <c r="AR277" s="182"/>
      <c r="AS277" s="183">
        <f>(AU277-E277)/(MeasuredVariableHigher-MeasuredVariableLower)</f>
        <v>-4.5624120704977997E-2</v>
      </c>
      <c r="AT277" s="183">
        <f>[1]!LIM(AT276+Mode*r0*((1+IntegrationStep/2/Ti+Td/IntegrationStep)*AS277-(1-IntegrationStep/2/Ti+2*Td/IntegrationStep)*AS276+Td/IntegrationStep*AS275))</f>
        <v>0</v>
      </c>
      <c r="AU277" s="183">
        <f>SetPoint</f>
        <v>40.794124670000002</v>
      </c>
      <c r="AW277" s="51"/>
      <c r="AX277" s="51"/>
      <c r="AY277" s="51"/>
      <c r="AZ277" s="51"/>
    </row>
    <row r="278" spans="1:52" s="158" customFormat="1" ht="15" customHeight="1" x14ac:dyDescent="0.3">
      <c r="A278" s="19"/>
      <c r="B278" s="182"/>
      <c r="C278" s="183">
        <f>C277+IntegrationStep</f>
        <v>26.700000000000109</v>
      </c>
      <c r="D278" s="202">
        <f>15+[1]!STEPLOAD(5)</f>
        <v>20</v>
      </c>
      <c r="E278" s="183">
        <f t="shared" si="22"/>
        <v>45.102971373092821</v>
      </c>
      <c r="F278" s="183">
        <f t="shared" si="23"/>
        <v>0.5</v>
      </c>
      <c r="G278" s="183">
        <f>5</f>
        <v>5</v>
      </c>
      <c r="H278" s="183">
        <f>ManipulatedVariableHigher*AT278</f>
        <v>120</v>
      </c>
      <c r="I278" s="183">
        <f t="shared" si="24"/>
        <v>0.9</v>
      </c>
      <c r="J278" s="183">
        <f>1</f>
        <v>1</v>
      </c>
      <c r="K278" s="183">
        <f t="shared" si="25"/>
        <v>4.1870000000000003</v>
      </c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68"/>
      <c r="AD278" s="19"/>
      <c r="AE278" s="184"/>
      <c r="AF278" s="183">
        <f t="shared" si="26"/>
        <v>2.648527797011234</v>
      </c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68"/>
      <c r="AQ278" s="168"/>
      <c r="AR278" s="182"/>
      <c r="AS278" s="183">
        <f>(AU278-E278)/(MeasuredVariableHigher-MeasuredVariableLower)</f>
        <v>-4.3088467030928189E-2</v>
      </c>
      <c r="AT278" s="183">
        <f>[1]!LIM(AT277+Mode*r0*((1+IntegrationStep/2/Ti+Td/IntegrationStep)*AS278-(1-IntegrationStep/2/Ti+2*Td/IntegrationStep)*AS277+Td/IntegrationStep*AS276))</f>
        <v>1</v>
      </c>
      <c r="AU278" s="183">
        <f>SetPoint</f>
        <v>40.794124670000002</v>
      </c>
      <c r="AW278" s="51"/>
      <c r="AX278" s="51"/>
      <c r="AY278" s="51"/>
      <c r="AZ278" s="51"/>
    </row>
    <row r="279" spans="1:52" s="158" customFormat="1" ht="15" customHeight="1" x14ac:dyDescent="0.3">
      <c r="A279" s="19"/>
      <c r="B279" s="182"/>
      <c r="C279" s="183">
        <f>C278+IntegrationStep</f>
        <v>26.800000000000111</v>
      </c>
      <c r="D279" s="202">
        <f>15+[1]!STEPLOAD(5)</f>
        <v>20</v>
      </c>
      <c r="E279" s="183">
        <f t="shared" si="22"/>
        <v>45.367824152793951</v>
      </c>
      <c r="F279" s="183">
        <f t="shared" si="23"/>
        <v>0.5</v>
      </c>
      <c r="G279" s="183">
        <f>5</f>
        <v>5</v>
      </c>
      <c r="H279" s="183">
        <f>ManipulatedVariableHigher*AT279</f>
        <v>0</v>
      </c>
      <c r="I279" s="183">
        <f t="shared" si="24"/>
        <v>0.9</v>
      </c>
      <c r="J279" s="183">
        <f>1</f>
        <v>1</v>
      </c>
      <c r="K279" s="183">
        <f t="shared" si="25"/>
        <v>4.1870000000000003</v>
      </c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68"/>
      <c r="AD279" s="19"/>
      <c r="AE279" s="184"/>
      <c r="AF279" s="183">
        <f t="shared" si="26"/>
        <v>-2.5367824152793954</v>
      </c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68"/>
      <c r="AQ279" s="168"/>
      <c r="AR279" s="182"/>
      <c r="AS279" s="183">
        <f>(AU279-E279)/(MeasuredVariableHigher-MeasuredVariableLower)</f>
        <v>-4.5736994827939484E-2</v>
      </c>
      <c r="AT279" s="183">
        <f>[1]!LIM(AT278+Mode*r0*((1+IntegrationStep/2/Ti+Td/IntegrationStep)*AS279-(1-IntegrationStep/2/Ti+2*Td/IntegrationStep)*AS278+Td/IntegrationStep*AS277))</f>
        <v>0</v>
      </c>
      <c r="AU279" s="183">
        <f>SetPoint</f>
        <v>40.794124670000002</v>
      </c>
      <c r="AW279" s="51"/>
      <c r="AX279" s="51"/>
      <c r="AY279" s="51"/>
      <c r="AZ279" s="51"/>
    </row>
    <row r="280" spans="1:52" s="158" customFormat="1" ht="15" customHeight="1" x14ac:dyDescent="0.3">
      <c r="A280" s="19"/>
      <c r="B280" s="182"/>
      <c r="C280" s="183">
        <f>C279+IntegrationStep</f>
        <v>26.900000000000112</v>
      </c>
      <c r="D280" s="202">
        <f>15+[1]!STEPLOAD(5)</f>
        <v>20</v>
      </c>
      <c r="E280" s="183">
        <f t="shared" si="22"/>
        <v>45.114145911266007</v>
      </c>
      <c r="F280" s="183">
        <f t="shared" si="23"/>
        <v>0.5</v>
      </c>
      <c r="G280" s="183">
        <f>5</f>
        <v>5</v>
      </c>
      <c r="H280" s="183">
        <f>ManipulatedVariableHigher*AT280</f>
        <v>120</v>
      </c>
      <c r="I280" s="183">
        <f t="shared" si="24"/>
        <v>0.9</v>
      </c>
      <c r="J280" s="183">
        <f>1</f>
        <v>1</v>
      </c>
      <c r="K280" s="183">
        <f t="shared" si="25"/>
        <v>4.1870000000000003</v>
      </c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68"/>
      <c r="AD280" s="19"/>
      <c r="AE280" s="184"/>
      <c r="AF280" s="183">
        <f t="shared" si="26"/>
        <v>2.6474103431939153</v>
      </c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68"/>
      <c r="AQ280" s="168"/>
      <c r="AR280" s="182"/>
      <c r="AS280" s="183">
        <f>(AU280-E280)/(MeasuredVariableHigher-MeasuredVariableLower)</f>
        <v>-4.3200212412660054E-2</v>
      </c>
      <c r="AT280" s="183">
        <f>[1]!LIM(AT279+Mode*r0*((1+IntegrationStep/2/Ti+Td/IntegrationStep)*AS280-(1-IntegrationStep/2/Ti+2*Td/IntegrationStep)*AS279+Td/IntegrationStep*AS278))</f>
        <v>1</v>
      </c>
      <c r="AU280" s="183">
        <f>SetPoint</f>
        <v>40.794124670000002</v>
      </c>
      <c r="AW280" s="51"/>
      <c r="AX280" s="51"/>
      <c r="AY280" s="51"/>
      <c r="AZ280" s="51"/>
    </row>
    <row r="281" spans="1:52" s="158" customFormat="1" ht="15" customHeight="1" x14ac:dyDescent="0.3">
      <c r="A281" s="19"/>
      <c r="B281" s="182"/>
      <c r="C281" s="183">
        <f>C280+IntegrationStep</f>
        <v>27.000000000000114</v>
      </c>
      <c r="D281" s="202">
        <f>15+[1]!STEPLOAD(5)</f>
        <v>20</v>
      </c>
      <c r="E281" s="183">
        <f t="shared" si="22"/>
        <v>45.3788869455854</v>
      </c>
      <c r="F281" s="183">
        <f t="shared" si="23"/>
        <v>0.5</v>
      </c>
      <c r="G281" s="183">
        <f>5</f>
        <v>5</v>
      </c>
      <c r="H281" s="183">
        <f>ManipulatedVariableHigher*AT281</f>
        <v>0</v>
      </c>
      <c r="I281" s="183">
        <f t="shared" si="24"/>
        <v>0.9</v>
      </c>
      <c r="J281" s="183">
        <f>1</f>
        <v>1</v>
      </c>
      <c r="K281" s="183">
        <f t="shared" si="25"/>
        <v>4.1870000000000003</v>
      </c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68"/>
      <c r="AD281" s="19"/>
      <c r="AE281" s="184"/>
      <c r="AF281" s="183">
        <f t="shared" si="26"/>
        <v>-2.5378886945585402</v>
      </c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68"/>
      <c r="AQ281" s="168"/>
      <c r="AR281" s="182"/>
      <c r="AS281" s="183">
        <f>(AU281-E281)/(MeasuredVariableHigher-MeasuredVariableLower)</f>
        <v>-4.5847622755853974E-2</v>
      </c>
      <c r="AT281" s="183">
        <f>[1]!LIM(AT280+Mode*r0*((1+IntegrationStep/2/Ti+Td/IntegrationStep)*AS281-(1-IntegrationStep/2/Ti+2*Td/IntegrationStep)*AS280+Td/IntegrationStep*AS279))</f>
        <v>0</v>
      </c>
      <c r="AU281" s="183">
        <f>SetPoint</f>
        <v>40.794124670000002</v>
      </c>
      <c r="AW281" s="51"/>
      <c r="AX281" s="51"/>
      <c r="AY281" s="51"/>
      <c r="AZ281" s="51"/>
    </row>
    <row r="282" spans="1:52" s="158" customFormat="1" ht="15" customHeight="1" x14ac:dyDescent="0.3">
      <c r="A282" s="19"/>
      <c r="B282" s="182"/>
      <c r="C282" s="183">
        <f>C281+IntegrationStep</f>
        <v>27.100000000000115</v>
      </c>
      <c r="D282" s="202">
        <f>15+[1]!STEPLOAD(5)</f>
        <v>20</v>
      </c>
      <c r="E282" s="183">
        <f t="shared" si="22"/>
        <v>45.125098076129539</v>
      </c>
      <c r="F282" s="183">
        <f t="shared" si="23"/>
        <v>0.5</v>
      </c>
      <c r="G282" s="183">
        <f>5</f>
        <v>5</v>
      </c>
      <c r="H282" s="183">
        <f>ManipulatedVariableHigher*AT282</f>
        <v>120</v>
      </c>
      <c r="I282" s="183">
        <f t="shared" si="24"/>
        <v>0.9</v>
      </c>
      <c r="J282" s="183">
        <f>1</f>
        <v>1</v>
      </c>
      <c r="K282" s="183">
        <f t="shared" si="25"/>
        <v>4.1870000000000003</v>
      </c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68"/>
      <c r="AD282" s="19"/>
      <c r="AE282" s="184"/>
      <c r="AF282" s="183">
        <f t="shared" si="26"/>
        <v>2.6463151267075622</v>
      </c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68"/>
      <c r="AQ282" s="168"/>
      <c r="AR282" s="182"/>
      <c r="AS282" s="183">
        <f>(AU282-E282)/(MeasuredVariableHigher-MeasuredVariableLower)</f>
        <v>-4.3309734061295374E-2</v>
      </c>
      <c r="AT282" s="183">
        <f>[1]!LIM(AT281+Mode*r0*((1+IntegrationStep/2/Ti+Td/IntegrationStep)*AS282-(1-IntegrationStep/2/Ti+2*Td/IntegrationStep)*AS281+Td/IntegrationStep*AS280))</f>
        <v>1</v>
      </c>
      <c r="AU282" s="183">
        <f>SetPoint</f>
        <v>40.794124670000002</v>
      </c>
      <c r="AW282" s="51"/>
      <c r="AX282" s="51"/>
      <c r="AY282" s="51"/>
      <c r="AZ282" s="51"/>
    </row>
    <row r="283" spans="1:52" s="158" customFormat="1" ht="15" customHeight="1" x14ac:dyDescent="0.3">
      <c r="A283" s="19"/>
      <c r="B283" s="182"/>
      <c r="C283" s="183">
        <f>C282+IntegrationStep</f>
        <v>27.200000000000117</v>
      </c>
      <c r="D283" s="202">
        <f>15+[1]!STEPLOAD(5)</f>
        <v>20</v>
      </c>
      <c r="E283" s="183">
        <f t="shared" si="22"/>
        <v>45.3897295888003</v>
      </c>
      <c r="F283" s="183">
        <f t="shared" si="23"/>
        <v>0.5</v>
      </c>
      <c r="G283" s="183">
        <f>5</f>
        <v>5</v>
      </c>
      <c r="H283" s="183">
        <f>ManipulatedVariableHigher*AT283</f>
        <v>0</v>
      </c>
      <c r="I283" s="183">
        <f t="shared" si="24"/>
        <v>0.9</v>
      </c>
      <c r="J283" s="183">
        <f>1</f>
        <v>1</v>
      </c>
      <c r="K283" s="183">
        <f t="shared" si="25"/>
        <v>4.1870000000000003</v>
      </c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68"/>
      <c r="AD283" s="19"/>
      <c r="AE283" s="184"/>
      <c r="AF283" s="183">
        <f t="shared" si="26"/>
        <v>-2.5389729588800303</v>
      </c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68"/>
      <c r="AQ283" s="168"/>
      <c r="AR283" s="182"/>
      <c r="AS283" s="183">
        <f>(AU283-E283)/(MeasuredVariableHigher-MeasuredVariableLower)</f>
        <v>-4.595604918800298E-2</v>
      </c>
      <c r="AT283" s="183">
        <f>[1]!LIM(AT282+Mode*r0*((1+IntegrationStep/2/Ti+Td/IntegrationStep)*AS283-(1-IntegrationStep/2/Ti+2*Td/IntegrationStep)*AS282+Td/IntegrationStep*AS281))</f>
        <v>0</v>
      </c>
      <c r="AU283" s="183">
        <f>SetPoint</f>
        <v>40.794124670000002</v>
      </c>
      <c r="AW283" s="51"/>
      <c r="AX283" s="51"/>
      <c r="AY283" s="51"/>
      <c r="AZ283" s="51"/>
    </row>
    <row r="284" spans="1:52" s="158" customFormat="1" ht="15" customHeight="1" x14ac:dyDescent="0.3">
      <c r="A284" s="19"/>
      <c r="B284" s="182"/>
      <c r="C284" s="183">
        <f>C283+IntegrationStep</f>
        <v>27.300000000000118</v>
      </c>
      <c r="D284" s="202">
        <f>15+[1]!STEPLOAD(5)</f>
        <v>20</v>
      </c>
      <c r="E284" s="183">
        <f t="shared" si="22"/>
        <v>45.135832292912291</v>
      </c>
      <c r="F284" s="183">
        <f t="shared" si="23"/>
        <v>0.5</v>
      </c>
      <c r="G284" s="183">
        <f>5</f>
        <v>5</v>
      </c>
      <c r="H284" s="183">
        <f>ManipulatedVariableHigher*AT284</f>
        <v>120</v>
      </c>
      <c r="I284" s="183">
        <f t="shared" si="24"/>
        <v>0.9</v>
      </c>
      <c r="J284" s="183">
        <f>1</f>
        <v>1</v>
      </c>
      <c r="K284" s="183">
        <f t="shared" si="25"/>
        <v>4.1870000000000003</v>
      </c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68"/>
      <c r="AD284" s="19"/>
      <c r="AE284" s="184"/>
      <c r="AF284" s="183">
        <f t="shared" si="26"/>
        <v>2.6452417050292869</v>
      </c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68"/>
      <c r="AQ284" s="168"/>
      <c r="AR284" s="182"/>
      <c r="AS284" s="183">
        <f>(AU284-E284)/(MeasuredVariableHigher-MeasuredVariableLower)</f>
        <v>-4.3417076229122886E-2</v>
      </c>
      <c r="AT284" s="183">
        <f>[1]!LIM(AT283+Mode*r0*((1+IntegrationStep/2/Ti+Td/IntegrationStep)*AS284-(1-IntegrationStep/2/Ti+2*Td/IntegrationStep)*AS283+Td/IntegrationStep*AS282))</f>
        <v>1</v>
      </c>
      <c r="AU284" s="183">
        <f>SetPoint</f>
        <v>40.794124670000002</v>
      </c>
      <c r="AW284" s="51"/>
      <c r="AX284" s="51"/>
      <c r="AY284" s="51"/>
      <c r="AZ284" s="51"/>
    </row>
    <row r="285" spans="1:52" s="158" customFormat="1" ht="15" customHeight="1" x14ac:dyDescent="0.3">
      <c r="A285" s="19"/>
      <c r="B285" s="182"/>
      <c r="C285" s="183">
        <f>C284+IntegrationStep</f>
        <v>27.400000000000119</v>
      </c>
      <c r="D285" s="202">
        <f>15+[1]!STEPLOAD(5)</f>
        <v>20</v>
      </c>
      <c r="E285" s="183">
        <f t="shared" si="22"/>
        <v>45.400356463415221</v>
      </c>
      <c r="F285" s="183">
        <f t="shared" si="23"/>
        <v>0.5</v>
      </c>
      <c r="G285" s="183">
        <f>5</f>
        <v>5</v>
      </c>
      <c r="H285" s="183">
        <f>ManipulatedVariableHigher*AT285</f>
        <v>0</v>
      </c>
      <c r="I285" s="183">
        <f t="shared" si="24"/>
        <v>0.9</v>
      </c>
      <c r="J285" s="183">
        <f>1</f>
        <v>1</v>
      </c>
      <c r="K285" s="183">
        <f t="shared" si="25"/>
        <v>4.1870000000000003</v>
      </c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68"/>
      <c r="AD285" s="19"/>
      <c r="AE285" s="184"/>
      <c r="AF285" s="183">
        <f t="shared" si="26"/>
        <v>-2.5400356463415221</v>
      </c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68"/>
      <c r="AQ285" s="168"/>
      <c r="AR285" s="182"/>
      <c r="AS285" s="183">
        <f>(AU285-E285)/(MeasuredVariableHigher-MeasuredVariableLower)</f>
        <v>-4.6062317934152192E-2</v>
      </c>
      <c r="AT285" s="183">
        <f>[1]!LIM(AT284+Mode*r0*((1+IntegrationStep/2/Ti+Td/IntegrationStep)*AS285-(1-IntegrationStep/2/Ti+2*Td/IntegrationStep)*AS284+Td/IntegrationStep*AS283))</f>
        <v>0</v>
      </c>
      <c r="AU285" s="183">
        <f>SetPoint</f>
        <v>40.794124670000002</v>
      </c>
      <c r="AW285" s="51"/>
      <c r="AX285" s="51"/>
      <c r="AY285" s="51"/>
      <c r="AZ285" s="51"/>
    </row>
    <row r="286" spans="1:52" s="158" customFormat="1" ht="15" customHeight="1" x14ac:dyDescent="0.3">
      <c r="A286" s="19"/>
      <c r="B286" s="182"/>
      <c r="C286" s="183">
        <f>C285+IntegrationStep</f>
        <v>27.500000000000121</v>
      </c>
      <c r="D286" s="202">
        <f>15+[1]!STEPLOAD(5)</f>
        <v>20</v>
      </c>
      <c r="E286" s="183">
        <f t="shared" si="22"/>
        <v>45.146352898781068</v>
      </c>
      <c r="F286" s="183">
        <f t="shared" si="23"/>
        <v>0.5</v>
      </c>
      <c r="G286" s="183">
        <f>5</f>
        <v>5</v>
      </c>
      <c r="H286" s="183">
        <f>ManipulatedVariableHigher*AT286</f>
        <v>120</v>
      </c>
      <c r="I286" s="183">
        <f t="shared" si="24"/>
        <v>0.9</v>
      </c>
      <c r="J286" s="183">
        <f>1</f>
        <v>1</v>
      </c>
      <c r="K286" s="183">
        <f t="shared" si="25"/>
        <v>4.1870000000000003</v>
      </c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68"/>
      <c r="AD286" s="19"/>
      <c r="AE286" s="184"/>
      <c r="AF286" s="183">
        <f t="shared" si="26"/>
        <v>2.6441896444424091</v>
      </c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68"/>
      <c r="AQ286" s="168"/>
      <c r="AR286" s="182"/>
      <c r="AS286" s="183">
        <f>(AU286-E286)/(MeasuredVariableHigher-MeasuredVariableLower)</f>
        <v>-4.3522282287810653E-2</v>
      </c>
      <c r="AT286" s="183">
        <f>[1]!LIM(AT285+Mode*r0*((1+IntegrationStep/2/Ti+Td/IntegrationStep)*AS286-(1-IntegrationStep/2/Ti+2*Td/IntegrationStep)*AS285+Td/IntegrationStep*AS284))</f>
        <v>1</v>
      </c>
      <c r="AU286" s="183">
        <f>SetPoint</f>
        <v>40.794124670000002</v>
      </c>
      <c r="AW286" s="51"/>
      <c r="AX286" s="51"/>
      <c r="AY286" s="51"/>
      <c r="AZ286" s="51"/>
    </row>
    <row r="287" spans="1:52" s="158" customFormat="1" ht="15" customHeight="1" x14ac:dyDescent="0.3">
      <c r="A287" s="19"/>
      <c r="B287" s="182"/>
      <c r="C287" s="183">
        <f>C286+IntegrationStep</f>
        <v>27.600000000000122</v>
      </c>
      <c r="D287" s="202">
        <f>15+[1]!STEPLOAD(5)</f>
        <v>20</v>
      </c>
      <c r="E287" s="183">
        <f t="shared" si="22"/>
        <v>45.410771863225314</v>
      </c>
      <c r="F287" s="183">
        <f t="shared" si="23"/>
        <v>0.5</v>
      </c>
      <c r="G287" s="183">
        <f>5</f>
        <v>5</v>
      </c>
      <c r="H287" s="183">
        <f>ManipulatedVariableHigher*AT287</f>
        <v>0</v>
      </c>
      <c r="I287" s="183">
        <f t="shared" si="24"/>
        <v>0.9</v>
      </c>
      <c r="J287" s="183">
        <f>1</f>
        <v>1</v>
      </c>
      <c r="K287" s="183">
        <f t="shared" si="25"/>
        <v>4.1870000000000003</v>
      </c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68"/>
      <c r="AD287" s="19"/>
      <c r="AE287" s="184"/>
      <c r="AF287" s="183">
        <f t="shared" si="26"/>
        <v>-2.5410771863225317</v>
      </c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68"/>
      <c r="AQ287" s="168"/>
      <c r="AR287" s="182"/>
      <c r="AS287" s="183">
        <f>(AU287-E287)/(MeasuredVariableHigher-MeasuredVariableLower)</f>
        <v>-4.6166471932253116E-2</v>
      </c>
      <c r="AT287" s="183">
        <f>[1]!LIM(AT286+Mode*r0*((1+IntegrationStep/2/Ti+Td/IntegrationStep)*AS287-(1-IntegrationStep/2/Ti+2*Td/IntegrationStep)*AS286+Td/IntegrationStep*AS285))</f>
        <v>0</v>
      </c>
      <c r="AU287" s="183">
        <f>SetPoint</f>
        <v>40.794124670000002</v>
      </c>
      <c r="AW287" s="51"/>
      <c r="AX287" s="51"/>
      <c r="AY287" s="51"/>
      <c r="AZ287" s="51"/>
    </row>
    <row r="288" spans="1:52" s="158" customFormat="1" ht="15" customHeight="1" x14ac:dyDescent="0.3">
      <c r="A288" s="19"/>
      <c r="B288" s="182"/>
      <c r="C288" s="183">
        <f>C287+IntegrationStep</f>
        <v>27.700000000000124</v>
      </c>
      <c r="D288" s="202">
        <f>15+[1]!STEPLOAD(5)</f>
        <v>20</v>
      </c>
      <c r="E288" s="183">
        <f t="shared" si="22"/>
        <v>45.156664144593059</v>
      </c>
      <c r="F288" s="183">
        <f t="shared" si="23"/>
        <v>0.5</v>
      </c>
      <c r="G288" s="183">
        <f>5</f>
        <v>5</v>
      </c>
      <c r="H288" s="183">
        <f>ManipulatedVariableHigher*AT288</f>
        <v>120</v>
      </c>
      <c r="I288" s="183">
        <f t="shared" si="24"/>
        <v>0.9</v>
      </c>
      <c r="J288" s="183">
        <f>1</f>
        <v>1</v>
      </c>
      <c r="K288" s="183">
        <f t="shared" si="25"/>
        <v>4.1870000000000003</v>
      </c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68"/>
      <c r="AD288" s="19"/>
      <c r="AE288" s="184"/>
      <c r="AF288" s="183">
        <f t="shared" si="26"/>
        <v>2.6431585198612102</v>
      </c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68"/>
      <c r="AQ288" s="168"/>
      <c r="AR288" s="182"/>
      <c r="AS288" s="183">
        <f>(AU288-E288)/(MeasuredVariableHigher-MeasuredVariableLower)</f>
        <v>-4.3625394745930565E-2</v>
      </c>
      <c r="AT288" s="183">
        <f>[1]!LIM(AT287+Mode*r0*((1+IntegrationStep/2/Ti+Td/IntegrationStep)*AS288-(1-IntegrationStep/2/Ti+2*Td/IntegrationStep)*AS287+Td/IntegrationStep*AS286))</f>
        <v>1</v>
      </c>
      <c r="AU288" s="183">
        <f>SetPoint</f>
        <v>40.794124670000002</v>
      </c>
      <c r="AW288" s="51"/>
      <c r="AX288" s="51"/>
      <c r="AY288" s="51"/>
      <c r="AZ288" s="51"/>
    </row>
    <row r="289" spans="1:52" s="158" customFormat="1" ht="15" customHeight="1" x14ac:dyDescent="0.3">
      <c r="A289" s="19"/>
      <c r="B289" s="182"/>
      <c r="C289" s="183">
        <f>C288+IntegrationStep</f>
        <v>27.800000000000125</v>
      </c>
      <c r="D289" s="202">
        <f>15+[1]!STEPLOAD(5)</f>
        <v>20</v>
      </c>
      <c r="E289" s="183">
        <f t="shared" si="22"/>
        <v>45.420979996579185</v>
      </c>
      <c r="F289" s="183">
        <f t="shared" si="23"/>
        <v>0.5</v>
      </c>
      <c r="G289" s="183">
        <f>5</f>
        <v>5</v>
      </c>
      <c r="H289" s="183">
        <f>ManipulatedVariableHigher*AT289</f>
        <v>0</v>
      </c>
      <c r="I289" s="183">
        <f t="shared" si="24"/>
        <v>0.9</v>
      </c>
      <c r="J289" s="183">
        <f>1</f>
        <v>1</v>
      </c>
      <c r="K289" s="183">
        <f t="shared" si="25"/>
        <v>4.1870000000000003</v>
      </c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68"/>
      <c r="AD289" s="19"/>
      <c r="AE289" s="184"/>
      <c r="AF289" s="183">
        <f t="shared" si="26"/>
        <v>-2.5420979996579187</v>
      </c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68"/>
      <c r="AQ289" s="168"/>
      <c r="AR289" s="182"/>
      <c r="AS289" s="183">
        <f>(AU289-E289)/(MeasuredVariableHigher-MeasuredVariableLower)</f>
        <v>-4.6268553265791823E-2</v>
      </c>
      <c r="AT289" s="183">
        <f>[1]!LIM(AT288+Mode*r0*((1+IntegrationStep/2/Ti+Td/IntegrationStep)*AS289-(1-IntegrationStep/2/Ti+2*Td/IntegrationStep)*AS288+Td/IntegrationStep*AS287))</f>
        <v>0</v>
      </c>
      <c r="AU289" s="183">
        <f>SetPoint</f>
        <v>40.794124670000002</v>
      </c>
      <c r="AW289" s="51"/>
      <c r="AX289" s="51"/>
      <c r="AY289" s="51"/>
      <c r="AZ289" s="51"/>
    </row>
    <row r="290" spans="1:52" s="158" customFormat="1" ht="15" customHeight="1" x14ac:dyDescent="0.3">
      <c r="A290" s="19"/>
      <c r="B290" s="182"/>
      <c r="C290" s="183">
        <f>C289+IntegrationStep</f>
        <v>27.900000000000126</v>
      </c>
      <c r="D290" s="202">
        <f>15+[1]!STEPLOAD(5)</f>
        <v>20</v>
      </c>
      <c r="E290" s="183">
        <f t="shared" si="22"/>
        <v>45.166770196613392</v>
      </c>
      <c r="F290" s="183">
        <f t="shared" si="23"/>
        <v>0.5</v>
      </c>
      <c r="G290" s="183">
        <f>5</f>
        <v>5</v>
      </c>
      <c r="H290" s="183">
        <f>ManipulatedVariableHigher*AT290</f>
        <v>120</v>
      </c>
      <c r="I290" s="183">
        <f t="shared" si="24"/>
        <v>0.9</v>
      </c>
      <c r="J290" s="183">
        <f>1</f>
        <v>1</v>
      </c>
      <c r="K290" s="183">
        <f t="shared" si="25"/>
        <v>4.1870000000000003</v>
      </c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68"/>
      <c r="AD290" s="19"/>
      <c r="AE290" s="184"/>
      <c r="AF290" s="183">
        <f t="shared" si="26"/>
        <v>2.6421479146591769</v>
      </c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68"/>
      <c r="AQ290" s="168"/>
      <c r="AR290" s="182"/>
      <c r="AS290" s="183">
        <f>(AU290-E290)/(MeasuredVariableHigher-MeasuredVariableLower)</f>
        <v>-4.3726455266133897E-2</v>
      </c>
      <c r="AT290" s="183">
        <f>[1]!LIM(AT289+Mode*r0*((1+IntegrationStep/2/Ti+Td/IntegrationStep)*AS290-(1-IntegrationStep/2/Ti+2*Td/IntegrationStep)*AS289+Td/IntegrationStep*AS288))</f>
        <v>1</v>
      </c>
      <c r="AU290" s="183">
        <f>SetPoint</f>
        <v>40.794124670000002</v>
      </c>
      <c r="AW290" s="51"/>
      <c r="AX290" s="51"/>
      <c r="AY290" s="51"/>
      <c r="AZ290" s="51"/>
    </row>
    <row r="291" spans="1:52" s="158" customFormat="1" ht="15" customHeight="1" x14ac:dyDescent="0.3">
      <c r="A291" s="19"/>
      <c r="B291" s="182"/>
      <c r="C291" s="183">
        <f>C290+IntegrationStep</f>
        <v>28.000000000000128</v>
      </c>
      <c r="D291" s="202">
        <f>15+[1]!STEPLOAD(5)</f>
        <v>20</v>
      </c>
      <c r="E291" s="183">
        <f t="shared" si="22"/>
        <v>45.430984988079317</v>
      </c>
      <c r="F291" s="183">
        <f t="shared" si="23"/>
        <v>0.5</v>
      </c>
      <c r="G291" s="183">
        <f>5</f>
        <v>5</v>
      </c>
      <c r="H291" s="183">
        <f>ManipulatedVariableHigher*AT291</f>
        <v>0</v>
      </c>
      <c r="I291" s="183">
        <f t="shared" si="24"/>
        <v>0.9</v>
      </c>
      <c r="J291" s="183">
        <f>1</f>
        <v>1</v>
      </c>
      <c r="K291" s="183">
        <f t="shared" si="25"/>
        <v>4.1870000000000003</v>
      </c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68"/>
      <c r="AD291" s="19"/>
      <c r="AE291" s="184"/>
      <c r="AF291" s="183">
        <f t="shared" si="26"/>
        <v>-2.5430984988079319</v>
      </c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68"/>
      <c r="AQ291" s="168"/>
      <c r="AR291" s="182"/>
      <c r="AS291" s="183">
        <f>(AU291-E291)/(MeasuredVariableHigher-MeasuredVariableLower)</f>
        <v>-4.6368603180793146E-2</v>
      </c>
      <c r="AT291" s="183">
        <f>[1]!LIM(AT290+Mode*r0*((1+IntegrationStep/2/Ti+Td/IntegrationStep)*AS291-(1-IntegrationStep/2/Ti+2*Td/IntegrationStep)*AS290+Td/IntegrationStep*AS289))</f>
        <v>0</v>
      </c>
      <c r="AU291" s="183">
        <f>SetPoint</f>
        <v>40.794124670000002</v>
      </c>
      <c r="AW291" s="51"/>
      <c r="AX291" s="51"/>
      <c r="AY291" s="51"/>
      <c r="AZ291" s="51"/>
    </row>
    <row r="292" spans="1:52" s="158" customFormat="1" ht="15" customHeight="1" x14ac:dyDescent="0.3">
      <c r="A292" s="19"/>
      <c r="B292" s="182"/>
      <c r="C292" s="183">
        <f>C291+IntegrationStep</f>
        <v>28.100000000000129</v>
      </c>
      <c r="D292" s="202">
        <f>15+[1]!STEPLOAD(5)</f>
        <v>20</v>
      </c>
      <c r="E292" s="183">
        <f t="shared" si="22"/>
        <v>45.176675138198519</v>
      </c>
      <c r="F292" s="183">
        <f t="shared" si="23"/>
        <v>0.5</v>
      </c>
      <c r="G292" s="183">
        <f>5</f>
        <v>5</v>
      </c>
      <c r="H292" s="183">
        <f>ManipulatedVariableHigher*AT292</f>
        <v>120</v>
      </c>
      <c r="I292" s="183">
        <f t="shared" si="24"/>
        <v>0.9</v>
      </c>
      <c r="J292" s="183">
        <f>1</f>
        <v>1</v>
      </c>
      <c r="K292" s="183">
        <f t="shared" si="25"/>
        <v>4.1870000000000003</v>
      </c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68"/>
      <c r="AD292" s="19"/>
      <c r="AE292" s="184"/>
      <c r="AF292" s="183">
        <f t="shared" si="26"/>
        <v>2.6411574205006643</v>
      </c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68"/>
      <c r="AQ292" s="168"/>
      <c r="AR292" s="182"/>
      <c r="AS292" s="183">
        <f>(AU292-E292)/(MeasuredVariableHigher-MeasuredVariableLower)</f>
        <v>-4.3825504681985164E-2</v>
      </c>
      <c r="AT292" s="183">
        <f>[1]!LIM(AT291+Mode*r0*((1+IntegrationStep/2/Ti+Td/IntegrationStep)*AS292-(1-IntegrationStep/2/Ti+2*Td/IntegrationStep)*AS291+Td/IntegrationStep*AS290))</f>
        <v>1</v>
      </c>
      <c r="AU292" s="183">
        <f>SetPoint</f>
        <v>40.794124670000002</v>
      </c>
      <c r="AW292" s="51"/>
      <c r="AX292" s="51"/>
      <c r="AY292" s="51"/>
      <c r="AZ292" s="51"/>
    </row>
    <row r="293" spans="1:52" s="158" customFormat="1" ht="15" customHeight="1" x14ac:dyDescent="0.3">
      <c r="A293" s="19"/>
      <c r="B293" s="182"/>
      <c r="C293" s="183">
        <f>C292+IntegrationStep</f>
        <v>28.200000000000131</v>
      </c>
      <c r="D293" s="202">
        <f>15+[1]!STEPLOAD(5)</f>
        <v>20</v>
      </c>
      <c r="E293" s="183">
        <f t="shared" si="22"/>
        <v>45.440790880248592</v>
      </c>
      <c r="F293" s="183">
        <f t="shared" si="23"/>
        <v>0.5</v>
      </c>
      <c r="G293" s="183">
        <f>5</f>
        <v>5</v>
      </c>
      <c r="H293" s="183">
        <f>ManipulatedVariableHigher*AT293</f>
        <v>0</v>
      </c>
      <c r="I293" s="183">
        <f t="shared" si="24"/>
        <v>0.9</v>
      </c>
      <c r="J293" s="183">
        <f>1</f>
        <v>1</v>
      </c>
      <c r="K293" s="183">
        <f t="shared" si="25"/>
        <v>4.1870000000000003</v>
      </c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68"/>
      <c r="AD293" s="19"/>
      <c r="AE293" s="184"/>
      <c r="AF293" s="183">
        <f t="shared" si="26"/>
        <v>-2.5440790880248594</v>
      </c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68"/>
      <c r="AQ293" s="168"/>
      <c r="AR293" s="182"/>
      <c r="AS293" s="183">
        <f>(AU293-E293)/(MeasuredVariableHigher-MeasuredVariableLower)</f>
        <v>-4.6466662102485901E-2</v>
      </c>
      <c r="AT293" s="183">
        <f>[1]!LIM(AT292+Mode*r0*((1+IntegrationStep/2/Ti+Td/IntegrationStep)*AS293-(1-IntegrationStep/2/Ti+2*Td/IntegrationStep)*AS292+Td/IntegrationStep*AS291))</f>
        <v>0</v>
      </c>
      <c r="AU293" s="183">
        <f>SetPoint</f>
        <v>40.794124670000002</v>
      </c>
      <c r="AW293" s="51"/>
      <c r="AX293" s="51"/>
      <c r="AY293" s="51"/>
      <c r="AZ293" s="51"/>
    </row>
    <row r="294" spans="1:52" s="158" customFormat="1" ht="15" customHeight="1" x14ac:dyDescent="0.3">
      <c r="A294" s="19"/>
      <c r="B294" s="182"/>
      <c r="C294" s="183">
        <f>C293+IntegrationStep</f>
        <v>28.300000000000132</v>
      </c>
      <c r="D294" s="202">
        <f>15+[1]!STEPLOAD(5)</f>
        <v>20</v>
      </c>
      <c r="E294" s="183">
        <f t="shared" si="22"/>
        <v>45.1863829714461</v>
      </c>
      <c r="F294" s="183">
        <f t="shared" si="23"/>
        <v>0.5</v>
      </c>
      <c r="G294" s="183">
        <f>5</f>
        <v>5</v>
      </c>
      <c r="H294" s="183">
        <f>ManipulatedVariableHigher*AT294</f>
        <v>120</v>
      </c>
      <c r="I294" s="183">
        <f t="shared" si="24"/>
        <v>0.9</v>
      </c>
      <c r="J294" s="183">
        <f>1</f>
        <v>1</v>
      </c>
      <c r="K294" s="183">
        <f t="shared" si="25"/>
        <v>4.1870000000000003</v>
      </c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68"/>
      <c r="AD294" s="19"/>
      <c r="AE294" s="184"/>
      <c r="AF294" s="183">
        <f t="shared" si="26"/>
        <v>2.6401866371759057</v>
      </c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68"/>
      <c r="AQ294" s="168"/>
      <c r="AR294" s="182"/>
      <c r="AS294" s="183">
        <f>(AU294-E294)/(MeasuredVariableHigher-MeasuredVariableLower)</f>
        <v>-4.3922583014460982E-2</v>
      </c>
      <c r="AT294" s="183">
        <f>[1]!LIM(AT293+Mode*r0*((1+IntegrationStep/2/Ti+Td/IntegrationStep)*AS294-(1-IntegrationStep/2/Ti+2*Td/IntegrationStep)*AS293+Td/IntegrationStep*AS292))</f>
        <v>1</v>
      </c>
      <c r="AU294" s="183">
        <f>SetPoint</f>
        <v>40.794124670000002</v>
      </c>
      <c r="AW294" s="51"/>
      <c r="AX294" s="51"/>
      <c r="AY294" s="51"/>
      <c r="AZ294" s="51"/>
    </row>
    <row r="295" spans="1:52" s="158" customFormat="1" ht="15" customHeight="1" x14ac:dyDescent="0.3">
      <c r="A295" s="19"/>
      <c r="B295" s="182"/>
      <c r="C295" s="183">
        <f>C294+IntegrationStep</f>
        <v>28.400000000000134</v>
      </c>
      <c r="D295" s="202">
        <f>15+[1]!STEPLOAD(5)</f>
        <v>20</v>
      </c>
      <c r="E295" s="183">
        <f t="shared" si="22"/>
        <v>45.450401635163693</v>
      </c>
      <c r="F295" s="183">
        <f t="shared" si="23"/>
        <v>0.5</v>
      </c>
      <c r="G295" s="183">
        <f>5</f>
        <v>5</v>
      </c>
      <c r="H295" s="183">
        <f>ManipulatedVariableHigher*AT295</f>
        <v>0</v>
      </c>
      <c r="I295" s="183">
        <f t="shared" si="24"/>
        <v>0.9</v>
      </c>
      <c r="J295" s="183">
        <f>1</f>
        <v>1</v>
      </c>
      <c r="K295" s="183">
        <f t="shared" si="25"/>
        <v>4.1870000000000003</v>
      </c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68"/>
      <c r="AD295" s="19"/>
      <c r="AE295" s="184"/>
      <c r="AF295" s="183">
        <f t="shared" si="26"/>
        <v>-2.5450401635163695</v>
      </c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68"/>
      <c r="AQ295" s="168"/>
      <c r="AR295" s="182"/>
      <c r="AS295" s="183">
        <f>(AU295-E295)/(MeasuredVariableHigher-MeasuredVariableLower)</f>
        <v>-4.6562769651636915E-2</v>
      </c>
      <c r="AT295" s="183">
        <f>[1]!LIM(AT294+Mode*r0*((1+IntegrationStep/2/Ti+Td/IntegrationStep)*AS295-(1-IntegrationStep/2/Ti+2*Td/IntegrationStep)*AS294+Td/IntegrationStep*AS293))</f>
        <v>0</v>
      </c>
      <c r="AU295" s="183">
        <f>SetPoint</f>
        <v>40.794124670000002</v>
      </c>
      <c r="AW295" s="51"/>
      <c r="AX295" s="51"/>
      <c r="AY295" s="51"/>
      <c r="AZ295" s="51"/>
    </row>
    <row r="296" spans="1:52" s="158" customFormat="1" ht="15" customHeight="1" x14ac:dyDescent="0.3">
      <c r="A296" s="19"/>
      <c r="B296" s="182"/>
      <c r="C296" s="183">
        <f>C295+IntegrationStep</f>
        <v>28.500000000000135</v>
      </c>
      <c r="D296" s="202">
        <f>15+[1]!STEPLOAD(5)</f>
        <v>20</v>
      </c>
      <c r="E296" s="183">
        <f t="shared" si="22"/>
        <v>45.195897618812054</v>
      </c>
      <c r="F296" s="183">
        <f t="shared" si="23"/>
        <v>0.5</v>
      </c>
      <c r="G296" s="183">
        <f>5</f>
        <v>5</v>
      </c>
      <c r="H296" s="183">
        <f>ManipulatedVariableHigher*AT296</f>
        <v>120</v>
      </c>
      <c r="I296" s="183">
        <f t="shared" si="24"/>
        <v>0.9</v>
      </c>
      <c r="J296" s="183">
        <f>1</f>
        <v>1</v>
      </c>
      <c r="K296" s="183">
        <f t="shared" si="25"/>
        <v>4.1870000000000003</v>
      </c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68"/>
      <c r="AD296" s="19"/>
      <c r="AE296" s="184"/>
      <c r="AF296" s="183">
        <f t="shared" si="26"/>
        <v>2.6392351724393106</v>
      </c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68"/>
      <c r="AQ296" s="168"/>
      <c r="AR296" s="182"/>
      <c r="AS296" s="183">
        <f>(AU296-E296)/(MeasuredVariableHigher-MeasuredVariableLower)</f>
        <v>-4.4017729488120522E-2</v>
      </c>
      <c r="AT296" s="183">
        <f>[1]!LIM(AT295+Mode*r0*((1+IntegrationStep/2/Ti+Td/IntegrationStep)*AS296-(1-IntegrationStep/2/Ti+2*Td/IntegrationStep)*AS295+Td/IntegrationStep*AS294))</f>
        <v>1</v>
      </c>
      <c r="AU296" s="183">
        <f>SetPoint</f>
        <v>40.794124670000002</v>
      </c>
      <c r="AW296" s="51"/>
      <c r="AX296" s="51"/>
      <c r="AY296" s="51"/>
      <c r="AZ296" s="51"/>
    </row>
    <row r="297" spans="1:52" s="158" customFormat="1" ht="15" customHeight="1" x14ac:dyDescent="0.3">
      <c r="A297" s="19"/>
      <c r="B297" s="182"/>
      <c r="C297" s="183">
        <f>C296+IntegrationStep</f>
        <v>28.600000000000136</v>
      </c>
      <c r="D297" s="202">
        <f>15+[1]!STEPLOAD(5)</f>
        <v>20</v>
      </c>
      <c r="E297" s="183">
        <f t="shared" si="22"/>
        <v>45.459821136055986</v>
      </c>
      <c r="F297" s="183">
        <f t="shared" si="23"/>
        <v>0.5</v>
      </c>
      <c r="G297" s="183">
        <f>5</f>
        <v>5</v>
      </c>
      <c r="H297" s="183">
        <f>ManipulatedVariableHigher*AT297</f>
        <v>0</v>
      </c>
      <c r="I297" s="183">
        <f t="shared" si="24"/>
        <v>0.9</v>
      </c>
      <c r="J297" s="183">
        <f>1</f>
        <v>1</v>
      </c>
      <c r="K297" s="183">
        <f t="shared" si="25"/>
        <v>4.1870000000000003</v>
      </c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68"/>
      <c r="AD297" s="19"/>
      <c r="AE297" s="184"/>
      <c r="AF297" s="183">
        <f t="shared" si="26"/>
        <v>-2.5459821136055987</v>
      </c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68"/>
      <c r="AQ297" s="168"/>
      <c r="AR297" s="182"/>
      <c r="AS297" s="183">
        <f>(AU297-E297)/(MeasuredVariableHigher-MeasuredVariableLower)</f>
        <v>-4.6656964660559838E-2</v>
      </c>
      <c r="AT297" s="183">
        <f>[1]!LIM(AT296+Mode*r0*((1+IntegrationStep/2/Ti+Td/IntegrationStep)*AS297-(1-IntegrationStep/2/Ti+2*Td/IntegrationStep)*AS296+Td/IntegrationStep*AS295))</f>
        <v>0</v>
      </c>
      <c r="AU297" s="183">
        <f>SetPoint</f>
        <v>40.794124670000002</v>
      </c>
      <c r="AW297" s="51"/>
      <c r="AX297" s="51"/>
      <c r="AY297" s="51"/>
      <c r="AZ297" s="51"/>
    </row>
    <row r="298" spans="1:52" s="158" customFormat="1" ht="15" customHeight="1" x14ac:dyDescent="0.3">
      <c r="A298" s="19"/>
      <c r="B298" s="182"/>
      <c r="C298" s="183">
        <f>C297+IntegrationStep</f>
        <v>28.700000000000138</v>
      </c>
      <c r="D298" s="202">
        <f>15+[1]!STEPLOAD(5)</f>
        <v>20</v>
      </c>
      <c r="E298" s="183">
        <f t="shared" si="22"/>
        <v>45.20522292469542</v>
      </c>
      <c r="F298" s="183">
        <f t="shared" si="23"/>
        <v>0.5</v>
      </c>
      <c r="G298" s="183">
        <f>5</f>
        <v>5</v>
      </c>
      <c r="H298" s="183">
        <f>ManipulatedVariableHigher*AT298</f>
        <v>120</v>
      </c>
      <c r="I298" s="183">
        <f t="shared" si="24"/>
        <v>0.9</v>
      </c>
      <c r="J298" s="183">
        <f>1</f>
        <v>1</v>
      </c>
      <c r="K298" s="183">
        <f t="shared" si="25"/>
        <v>4.1870000000000003</v>
      </c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68"/>
      <c r="AD298" s="19"/>
      <c r="AE298" s="184"/>
      <c r="AF298" s="183">
        <f t="shared" si="26"/>
        <v>2.6383026418509741</v>
      </c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68"/>
      <c r="AQ298" s="168"/>
      <c r="AR298" s="182"/>
      <c r="AS298" s="183">
        <f>(AU298-E298)/(MeasuredVariableHigher-MeasuredVariableLower)</f>
        <v>-4.4110982546954176E-2</v>
      </c>
      <c r="AT298" s="183">
        <f>[1]!LIM(AT297+Mode*r0*((1+IntegrationStep/2/Ti+Td/IntegrationStep)*AS298-(1-IntegrationStep/2/Ti+2*Td/IntegrationStep)*AS297+Td/IntegrationStep*AS296))</f>
        <v>1</v>
      </c>
      <c r="AU298" s="183">
        <f>SetPoint</f>
        <v>40.794124670000002</v>
      </c>
      <c r="AW298" s="51"/>
      <c r="AX298" s="51"/>
      <c r="AY298" s="51"/>
      <c r="AZ298" s="51"/>
    </row>
    <row r="299" spans="1:52" s="158" customFormat="1" ht="15" customHeight="1" x14ac:dyDescent="0.3">
      <c r="A299" s="19"/>
      <c r="B299" s="182"/>
      <c r="C299" s="183">
        <f>C298+IntegrationStep</f>
        <v>28.800000000000139</v>
      </c>
      <c r="D299" s="202">
        <f>15+[1]!STEPLOAD(5)</f>
        <v>20</v>
      </c>
      <c r="E299" s="183">
        <f t="shared" si="22"/>
        <v>45.469053188880522</v>
      </c>
      <c r="F299" s="183">
        <f t="shared" si="23"/>
        <v>0.5</v>
      </c>
      <c r="G299" s="183">
        <f>5</f>
        <v>5</v>
      </c>
      <c r="H299" s="183">
        <f>ManipulatedVariableHigher*AT299</f>
        <v>0</v>
      </c>
      <c r="I299" s="183">
        <f t="shared" si="24"/>
        <v>0.9</v>
      </c>
      <c r="J299" s="183">
        <f>1</f>
        <v>1</v>
      </c>
      <c r="K299" s="183">
        <f t="shared" si="25"/>
        <v>4.1870000000000003</v>
      </c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68"/>
      <c r="AD299" s="19"/>
      <c r="AE299" s="184"/>
      <c r="AF299" s="183">
        <f t="shared" si="26"/>
        <v>-2.5469053188880526</v>
      </c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68"/>
      <c r="AQ299" s="168"/>
      <c r="AR299" s="182"/>
      <c r="AS299" s="183">
        <f>(AU299-E299)/(MeasuredVariableHigher-MeasuredVariableLower)</f>
        <v>-4.6749285188805202E-2</v>
      </c>
      <c r="AT299" s="183">
        <f>[1]!LIM(AT298+Mode*r0*((1+IntegrationStep/2/Ti+Td/IntegrationStep)*AS299-(1-IntegrationStep/2/Ti+2*Td/IntegrationStep)*AS298+Td/IntegrationStep*AS297))</f>
        <v>0</v>
      </c>
      <c r="AU299" s="183">
        <f>SetPoint</f>
        <v>40.794124670000002</v>
      </c>
      <c r="AW299" s="51"/>
      <c r="AX299" s="51"/>
      <c r="AY299" s="51"/>
      <c r="AZ299" s="51"/>
    </row>
    <row r="300" spans="1:52" s="158" customFormat="1" ht="15" customHeight="1" x14ac:dyDescent="0.3">
      <c r="A300" s="19"/>
      <c r="B300" s="182"/>
      <c r="C300" s="183">
        <f>C299+IntegrationStep</f>
        <v>28.900000000000141</v>
      </c>
      <c r="D300" s="202">
        <f>15+[1]!STEPLOAD(5)</f>
        <v>20</v>
      </c>
      <c r="E300" s="183">
        <f t="shared" si="22"/>
        <v>45.21436265699171</v>
      </c>
      <c r="F300" s="183">
        <f t="shared" si="23"/>
        <v>0.5</v>
      </c>
      <c r="G300" s="183">
        <f>5</f>
        <v>5</v>
      </c>
      <c r="H300" s="183">
        <f>ManipulatedVariableHigher*AT300</f>
        <v>120</v>
      </c>
      <c r="I300" s="183">
        <f t="shared" si="24"/>
        <v>0.9</v>
      </c>
      <c r="J300" s="183">
        <f>1</f>
        <v>1</v>
      </c>
      <c r="K300" s="183">
        <f t="shared" si="25"/>
        <v>4.1870000000000003</v>
      </c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68"/>
      <c r="AD300" s="19"/>
      <c r="AE300" s="184"/>
      <c r="AF300" s="183">
        <f t="shared" si="26"/>
        <v>2.637388668621345</v>
      </c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68"/>
      <c r="AQ300" s="168"/>
      <c r="AR300" s="182"/>
      <c r="AS300" s="183">
        <f>(AU300-E300)/(MeasuredVariableHigher-MeasuredVariableLower)</f>
        <v>-4.4202379869917083E-2</v>
      </c>
      <c r="AT300" s="183">
        <f>[1]!LIM(AT299+Mode*r0*((1+IntegrationStep/2/Ti+Td/IntegrationStep)*AS300-(1-IntegrationStep/2/Ti+2*Td/IntegrationStep)*AS299+Td/IntegrationStep*AS298))</f>
        <v>1</v>
      </c>
      <c r="AU300" s="183">
        <f>SetPoint</f>
        <v>40.794124670000002</v>
      </c>
      <c r="AW300" s="51"/>
      <c r="AX300" s="51"/>
      <c r="AY300" s="51"/>
      <c r="AZ300" s="51"/>
    </row>
    <row r="301" spans="1:52" s="158" customFormat="1" ht="15" customHeight="1" x14ac:dyDescent="0.3">
      <c r="A301" s="19"/>
      <c r="B301" s="182"/>
      <c r="C301" s="183">
        <f>C300+IntegrationStep</f>
        <v>29.000000000000142</v>
      </c>
      <c r="D301" s="202">
        <f>15+[1]!STEPLOAD(5)</f>
        <v>20</v>
      </c>
      <c r="E301" s="183">
        <f t="shared" si="22"/>
        <v>45.478101523853852</v>
      </c>
      <c r="F301" s="183">
        <f t="shared" si="23"/>
        <v>0.5</v>
      </c>
      <c r="G301" s="183">
        <f>5</f>
        <v>5</v>
      </c>
      <c r="H301" s="183">
        <f>ManipulatedVariableHigher*AT301</f>
        <v>0</v>
      </c>
      <c r="I301" s="183">
        <f t="shared" si="24"/>
        <v>0.9</v>
      </c>
      <c r="J301" s="183">
        <f>1</f>
        <v>1</v>
      </c>
      <c r="K301" s="183">
        <f t="shared" si="25"/>
        <v>4.1870000000000003</v>
      </c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68"/>
      <c r="AD301" s="19"/>
      <c r="AE301" s="184"/>
      <c r="AF301" s="183">
        <f t="shared" si="26"/>
        <v>-2.5478101523853853</v>
      </c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68"/>
      <c r="AQ301" s="168"/>
      <c r="AR301" s="182"/>
      <c r="AS301" s="183">
        <f>(AU301-E301)/(MeasuredVariableHigher-MeasuredVariableLower)</f>
        <v>-4.6839768538538495E-2</v>
      </c>
      <c r="AT301" s="183">
        <f>[1]!LIM(AT300+Mode*r0*((1+IntegrationStep/2/Ti+Td/IntegrationStep)*AS301-(1-IntegrationStep/2/Ti+2*Td/IntegrationStep)*AS300+Td/IntegrationStep*AS299))</f>
        <v>0</v>
      </c>
      <c r="AU301" s="183">
        <f>SetPoint</f>
        <v>40.794124670000002</v>
      </c>
      <c r="AW301" s="51"/>
      <c r="AX301" s="51"/>
      <c r="AY301" s="51"/>
      <c r="AZ301" s="51"/>
    </row>
    <row r="302" spans="1:52" s="158" customFormat="1" ht="15" customHeight="1" x14ac:dyDescent="0.3">
      <c r="A302" s="19"/>
      <c r="B302" s="182"/>
      <c r="C302" s="183">
        <f>C301+IntegrationStep</f>
        <v>29.100000000000144</v>
      </c>
      <c r="D302" s="202">
        <f>15+[1]!STEPLOAD(5)</f>
        <v>20</v>
      </c>
      <c r="E302" s="183">
        <f t="shared" si="22"/>
        <v>45.223320508615309</v>
      </c>
      <c r="F302" s="183">
        <f t="shared" si="23"/>
        <v>0.5</v>
      </c>
      <c r="G302" s="183">
        <f>5</f>
        <v>5</v>
      </c>
      <c r="H302" s="183">
        <f>ManipulatedVariableHigher*AT302</f>
        <v>120</v>
      </c>
      <c r="I302" s="183">
        <f t="shared" si="24"/>
        <v>0.9</v>
      </c>
      <c r="J302" s="183">
        <f>1</f>
        <v>1</v>
      </c>
      <c r="K302" s="183">
        <f t="shared" si="25"/>
        <v>4.1870000000000003</v>
      </c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68"/>
      <c r="AD302" s="19"/>
      <c r="AE302" s="184"/>
      <c r="AF302" s="183">
        <f t="shared" si="26"/>
        <v>2.6364928834589851</v>
      </c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68"/>
      <c r="AQ302" s="168"/>
      <c r="AR302" s="182"/>
      <c r="AS302" s="183">
        <f>(AU302-E302)/(MeasuredVariableHigher-MeasuredVariableLower)</f>
        <v>-4.4291958386153067E-2</v>
      </c>
      <c r="AT302" s="183">
        <f>[1]!LIM(AT301+Mode*r0*((1+IntegrationStep/2/Ti+Td/IntegrationStep)*AS302-(1-IntegrationStep/2/Ti+2*Td/IntegrationStep)*AS301+Td/IntegrationStep*AS300))</f>
        <v>1</v>
      </c>
      <c r="AU302" s="183">
        <f>SetPoint</f>
        <v>40.794124670000002</v>
      </c>
      <c r="AW302" s="51"/>
      <c r="AX302" s="51"/>
      <c r="AY302" s="51"/>
      <c r="AZ302" s="51"/>
    </row>
    <row r="303" spans="1:52" s="158" customFormat="1" ht="15" customHeight="1" x14ac:dyDescent="0.3">
      <c r="A303" s="19"/>
      <c r="B303" s="182"/>
      <c r="C303" s="183">
        <f>C302+IntegrationStep</f>
        <v>29.200000000000145</v>
      </c>
      <c r="D303" s="202">
        <f>15+[1]!STEPLOAD(5)</f>
        <v>20</v>
      </c>
      <c r="E303" s="183">
        <f t="shared" si="22"/>
        <v>45.486969796961212</v>
      </c>
      <c r="F303" s="183">
        <f t="shared" si="23"/>
        <v>0.5</v>
      </c>
      <c r="G303" s="183">
        <f>5</f>
        <v>5</v>
      </c>
      <c r="H303" s="183">
        <f>ManipulatedVariableHigher*AT303</f>
        <v>0</v>
      </c>
      <c r="I303" s="183">
        <f t="shared" si="24"/>
        <v>0.9</v>
      </c>
      <c r="J303" s="183">
        <f>1</f>
        <v>1</v>
      </c>
      <c r="K303" s="183">
        <f t="shared" si="25"/>
        <v>4.1870000000000003</v>
      </c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68"/>
      <c r="AD303" s="19"/>
      <c r="AE303" s="184"/>
      <c r="AF303" s="183">
        <f t="shared" si="26"/>
        <v>-2.5486969796961212</v>
      </c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68"/>
      <c r="AQ303" s="168"/>
      <c r="AR303" s="182"/>
      <c r="AS303" s="183">
        <f>(AU303-E303)/(MeasuredVariableHigher-MeasuredVariableLower)</f>
        <v>-4.69284512696121E-2</v>
      </c>
      <c r="AT303" s="183">
        <f>[1]!LIM(AT302+Mode*r0*((1+IntegrationStep/2/Ti+Td/IntegrationStep)*AS303-(1-IntegrationStep/2/Ti+2*Td/IntegrationStep)*AS302+Td/IntegrationStep*AS301))</f>
        <v>0</v>
      </c>
      <c r="AU303" s="183">
        <f>SetPoint</f>
        <v>40.794124670000002</v>
      </c>
      <c r="AW303" s="51"/>
      <c r="AX303" s="51"/>
      <c r="AY303" s="51"/>
      <c r="AZ303" s="51"/>
    </row>
    <row r="304" spans="1:52" s="158" customFormat="1" ht="15" customHeight="1" x14ac:dyDescent="0.3">
      <c r="A304" s="19"/>
      <c r="B304" s="182"/>
      <c r="C304" s="183">
        <f>C303+IntegrationStep</f>
        <v>29.300000000000146</v>
      </c>
      <c r="D304" s="202">
        <f>15+[1]!STEPLOAD(5)</f>
        <v>20</v>
      </c>
      <c r="E304" s="183">
        <f t="shared" si="22"/>
        <v>45.232100098991594</v>
      </c>
      <c r="F304" s="183">
        <f t="shared" si="23"/>
        <v>0.5</v>
      </c>
      <c r="G304" s="183">
        <f>5</f>
        <v>5</v>
      </c>
      <c r="H304" s="183">
        <f>ManipulatedVariableHigher*AT304</f>
        <v>120</v>
      </c>
      <c r="I304" s="183">
        <f t="shared" si="24"/>
        <v>0.9</v>
      </c>
      <c r="J304" s="183">
        <f>1</f>
        <v>1</v>
      </c>
      <c r="K304" s="183">
        <f t="shared" si="25"/>
        <v>4.1870000000000003</v>
      </c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68"/>
      <c r="AD304" s="19"/>
      <c r="AE304" s="184"/>
      <c r="AF304" s="183">
        <f t="shared" si="26"/>
        <v>2.6356149244213567</v>
      </c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68"/>
      <c r="AQ304" s="168"/>
      <c r="AR304" s="182"/>
      <c r="AS304" s="183">
        <f>(AU304-E304)/(MeasuredVariableHigher-MeasuredVariableLower)</f>
        <v>-4.4379754289915925E-2</v>
      </c>
      <c r="AT304" s="183">
        <f>[1]!LIM(AT303+Mode*r0*((1+IntegrationStep/2/Ti+Td/IntegrationStep)*AS304-(1-IntegrationStep/2/Ti+2*Td/IntegrationStep)*AS303+Td/IntegrationStep*AS302))</f>
        <v>1</v>
      </c>
      <c r="AU304" s="183">
        <f>SetPoint</f>
        <v>40.794124670000002</v>
      </c>
      <c r="AW304" s="51"/>
      <c r="AX304" s="51"/>
      <c r="AY304" s="51"/>
      <c r="AZ304" s="51"/>
    </row>
    <row r="305" spans="1:52" s="158" customFormat="1" ht="15" customHeight="1" x14ac:dyDescent="0.3">
      <c r="A305" s="19"/>
      <c r="B305" s="182"/>
      <c r="C305" s="183">
        <f>C304+IntegrationStep</f>
        <v>29.400000000000148</v>
      </c>
      <c r="D305" s="202">
        <f>15+[1]!STEPLOAD(5)</f>
        <v>20</v>
      </c>
      <c r="E305" s="183">
        <f t="shared" si="22"/>
        <v>45.495661591433731</v>
      </c>
      <c r="F305" s="183">
        <f t="shared" si="23"/>
        <v>0.5</v>
      </c>
      <c r="G305" s="183">
        <f>5</f>
        <v>5</v>
      </c>
      <c r="H305" s="183">
        <f>ManipulatedVariableHigher*AT305</f>
        <v>0</v>
      </c>
      <c r="I305" s="183">
        <f t="shared" si="24"/>
        <v>0.9</v>
      </c>
      <c r="J305" s="183">
        <f>1</f>
        <v>1</v>
      </c>
      <c r="K305" s="183">
        <f t="shared" si="25"/>
        <v>4.1870000000000003</v>
      </c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68"/>
      <c r="AD305" s="19"/>
      <c r="AE305" s="184"/>
      <c r="AF305" s="183">
        <f t="shared" si="26"/>
        <v>-2.5495661591433731</v>
      </c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68"/>
      <c r="AQ305" s="168"/>
      <c r="AR305" s="182"/>
      <c r="AS305" s="183">
        <f>(AU305-E305)/(MeasuredVariableHigher-MeasuredVariableLower)</f>
        <v>-4.7015369214337285E-2</v>
      </c>
      <c r="AT305" s="183">
        <f>[1]!LIM(AT304+Mode*r0*((1+IntegrationStep/2/Ti+Td/IntegrationStep)*AS305-(1-IntegrationStep/2/Ti+2*Td/IntegrationStep)*AS304+Td/IntegrationStep*AS303))</f>
        <v>0</v>
      </c>
      <c r="AU305" s="183">
        <f>SetPoint</f>
        <v>40.794124670000002</v>
      </c>
      <c r="AW305" s="51"/>
      <c r="AX305" s="51"/>
      <c r="AY305" s="51"/>
      <c r="AZ305" s="51"/>
    </row>
    <row r="306" spans="1:52" s="158" customFormat="1" ht="15" customHeight="1" x14ac:dyDescent="0.3">
      <c r="A306" s="19"/>
      <c r="B306" s="182"/>
      <c r="C306" s="183">
        <f>C305+IntegrationStep</f>
        <v>29.500000000000149</v>
      </c>
      <c r="D306" s="202">
        <f>15+[1]!STEPLOAD(5)</f>
        <v>20</v>
      </c>
      <c r="E306" s="183">
        <f t="shared" si="22"/>
        <v>45.240704975519392</v>
      </c>
      <c r="F306" s="183">
        <f t="shared" si="23"/>
        <v>0.5</v>
      </c>
      <c r="G306" s="183">
        <f>5</f>
        <v>5</v>
      </c>
      <c r="H306" s="183">
        <f>ManipulatedVariableHigher*AT306</f>
        <v>120</v>
      </c>
      <c r="I306" s="183">
        <f t="shared" si="24"/>
        <v>0.9</v>
      </c>
      <c r="J306" s="183">
        <f>1</f>
        <v>1</v>
      </c>
      <c r="K306" s="183">
        <f t="shared" si="25"/>
        <v>4.1870000000000003</v>
      </c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68"/>
      <c r="AD306" s="19"/>
      <c r="AE306" s="184"/>
      <c r="AF306" s="183">
        <f t="shared" si="26"/>
        <v>2.6347544367685769</v>
      </c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68"/>
      <c r="AQ306" s="168"/>
      <c r="AR306" s="182"/>
      <c r="AS306" s="183">
        <f>(AU306-E306)/(MeasuredVariableHigher-MeasuredVariableLower)</f>
        <v>-4.4465803055193903E-2</v>
      </c>
      <c r="AT306" s="183">
        <f>[1]!LIM(AT305+Mode*r0*((1+IntegrationStep/2/Ti+Td/IntegrationStep)*AS306-(1-IntegrationStep/2/Ti+2*Td/IntegrationStep)*AS305+Td/IntegrationStep*AS304))</f>
        <v>1</v>
      </c>
      <c r="AU306" s="183">
        <f>SetPoint</f>
        <v>40.794124670000002</v>
      </c>
      <c r="AW306" s="51"/>
      <c r="AX306" s="51"/>
      <c r="AY306" s="51"/>
      <c r="AZ306" s="51"/>
    </row>
    <row r="307" spans="1:52" s="158" customFormat="1" ht="15" customHeight="1" x14ac:dyDescent="0.3">
      <c r="A307" s="19"/>
      <c r="B307" s="182"/>
      <c r="C307" s="183">
        <f>C306+IntegrationStep</f>
        <v>29.600000000000151</v>
      </c>
      <c r="D307" s="202">
        <f>15+[1]!STEPLOAD(5)</f>
        <v>20</v>
      </c>
      <c r="E307" s="183">
        <f t="shared" si="22"/>
        <v>45.504180419196253</v>
      </c>
      <c r="F307" s="183">
        <f t="shared" si="23"/>
        <v>0.5</v>
      </c>
      <c r="G307" s="183">
        <f>5</f>
        <v>5</v>
      </c>
      <c r="H307" s="183">
        <f>ManipulatedVariableHigher*AT307</f>
        <v>0</v>
      </c>
      <c r="I307" s="183">
        <f t="shared" si="24"/>
        <v>0.9</v>
      </c>
      <c r="J307" s="183">
        <f>1</f>
        <v>1</v>
      </c>
      <c r="K307" s="183">
        <f t="shared" si="25"/>
        <v>4.1870000000000003</v>
      </c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68"/>
      <c r="AD307" s="19"/>
      <c r="AE307" s="184"/>
      <c r="AF307" s="183">
        <f t="shared" si="26"/>
        <v>-2.5504180419196256</v>
      </c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68"/>
      <c r="AQ307" s="168"/>
      <c r="AR307" s="182"/>
      <c r="AS307" s="183">
        <f>(AU307-E307)/(MeasuredVariableHigher-MeasuredVariableLower)</f>
        <v>-4.7100557491962507E-2</v>
      </c>
      <c r="AT307" s="183">
        <f>[1]!LIM(AT306+Mode*r0*((1+IntegrationStep/2/Ti+Td/IntegrationStep)*AS307-(1-IntegrationStep/2/Ti+2*Td/IntegrationStep)*AS306+Td/IntegrationStep*AS305))</f>
        <v>0</v>
      </c>
      <c r="AU307" s="183">
        <f>SetPoint</f>
        <v>40.794124670000002</v>
      </c>
      <c r="AW307" s="51"/>
      <c r="AX307" s="51"/>
      <c r="AY307" s="51"/>
      <c r="AZ307" s="51"/>
    </row>
    <row r="308" spans="1:52" s="158" customFormat="1" ht="15" customHeight="1" x14ac:dyDescent="0.3">
      <c r="A308" s="19"/>
      <c r="B308" s="182"/>
      <c r="C308" s="183">
        <f>C307+IntegrationStep</f>
        <v>29.700000000000152</v>
      </c>
      <c r="D308" s="202">
        <f>15+[1]!STEPLOAD(5)</f>
        <v>20</v>
      </c>
      <c r="E308" s="183">
        <f t="shared" si="22"/>
        <v>45.249138615004284</v>
      </c>
      <c r="F308" s="183">
        <f t="shared" si="23"/>
        <v>0.5</v>
      </c>
      <c r="G308" s="183">
        <f>5</f>
        <v>5</v>
      </c>
      <c r="H308" s="183">
        <f>ManipulatedVariableHigher*AT308</f>
        <v>120</v>
      </c>
      <c r="I308" s="183">
        <f t="shared" si="24"/>
        <v>0.9</v>
      </c>
      <c r="J308" s="183">
        <f>1</f>
        <v>1</v>
      </c>
      <c r="K308" s="183">
        <f t="shared" si="25"/>
        <v>4.1870000000000003</v>
      </c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68"/>
      <c r="AD308" s="19"/>
      <c r="AE308" s="184"/>
      <c r="AF308" s="183">
        <f t="shared" si="26"/>
        <v>2.6339110728200876</v>
      </c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68"/>
      <c r="AQ308" s="168"/>
      <c r="AR308" s="182"/>
      <c r="AS308" s="183">
        <f>(AU308-E308)/(MeasuredVariableHigher-MeasuredVariableLower)</f>
        <v>-4.4550139450042818E-2</v>
      </c>
      <c r="AT308" s="183">
        <f>[1]!LIM(AT307+Mode*r0*((1+IntegrationStep/2/Ti+Td/IntegrationStep)*AS308-(1-IntegrationStep/2/Ti+2*Td/IntegrationStep)*AS307+Td/IntegrationStep*AS306))</f>
        <v>1</v>
      </c>
      <c r="AU308" s="183">
        <f>SetPoint</f>
        <v>40.794124670000002</v>
      </c>
      <c r="AW308" s="51"/>
      <c r="AX308" s="51"/>
      <c r="AY308" s="51"/>
      <c r="AZ308" s="51"/>
    </row>
    <row r="309" spans="1:52" s="158" customFormat="1" ht="15" customHeight="1" x14ac:dyDescent="0.3">
      <c r="A309" s="19"/>
      <c r="B309" s="182"/>
      <c r="C309" s="183">
        <f>C308+IntegrationStep</f>
        <v>29.800000000000153</v>
      </c>
      <c r="D309" s="202">
        <f>15+[1]!STEPLOAD(5)</f>
        <v>20</v>
      </c>
      <c r="E309" s="183">
        <f t="shared" si="22"/>
        <v>45.512529722286295</v>
      </c>
      <c r="F309" s="183">
        <f t="shared" si="23"/>
        <v>0.5</v>
      </c>
      <c r="G309" s="183">
        <f>5</f>
        <v>5</v>
      </c>
      <c r="H309" s="183">
        <f>ManipulatedVariableHigher*AT309</f>
        <v>0</v>
      </c>
      <c r="I309" s="183">
        <f t="shared" si="24"/>
        <v>0.9</v>
      </c>
      <c r="J309" s="183">
        <f>1</f>
        <v>1</v>
      </c>
      <c r="K309" s="183">
        <f t="shared" si="25"/>
        <v>4.1870000000000003</v>
      </c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68"/>
      <c r="AD309" s="19"/>
      <c r="AE309" s="184"/>
      <c r="AF309" s="183">
        <f t="shared" si="26"/>
        <v>-2.5512529722286299</v>
      </c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68"/>
      <c r="AQ309" s="168"/>
      <c r="AR309" s="182"/>
      <c r="AS309" s="183">
        <f>(AU309-E309)/(MeasuredVariableHigher-MeasuredVariableLower)</f>
        <v>-4.7184050522862932E-2</v>
      </c>
      <c r="AT309" s="183">
        <f>[1]!LIM(AT308+Mode*r0*((1+IntegrationStep/2/Ti+Td/IntegrationStep)*AS309-(1-IntegrationStep/2/Ti+2*Td/IntegrationStep)*AS308+Td/IntegrationStep*AS307))</f>
        <v>0</v>
      </c>
      <c r="AU309" s="183">
        <f>SetPoint</f>
        <v>40.794124670000002</v>
      </c>
      <c r="AW309" s="51"/>
      <c r="AX309" s="51"/>
      <c r="AY309" s="51"/>
      <c r="AZ309" s="51"/>
    </row>
    <row r="310" spans="1:52" s="158" customFormat="1" ht="15" customHeight="1" x14ac:dyDescent="0.3">
      <c r="A310" s="19"/>
      <c r="B310" s="182"/>
      <c r="C310" s="183">
        <f>C309+IntegrationStep</f>
        <v>29.900000000000155</v>
      </c>
      <c r="D310" s="202">
        <f>15+[1]!STEPLOAD(5)</f>
        <v>20</v>
      </c>
      <c r="E310" s="183">
        <f t="shared" si="22"/>
        <v>45.257404425063427</v>
      </c>
      <c r="F310" s="183">
        <f t="shared" si="23"/>
        <v>0.5</v>
      </c>
      <c r="G310" s="183">
        <f>5</f>
        <v>5</v>
      </c>
      <c r="H310" s="183">
        <f>ManipulatedVariableHigher*AT310</f>
        <v>120</v>
      </c>
      <c r="I310" s="183">
        <f t="shared" si="24"/>
        <v>0.9</v>
      </c>
      <c r="J310" s="183">
        <f>1</f>
        <v>1</v>
      </c>
      <c r="K310" s="183">
        <f t="shared" si="25"/>
        <v>4.1870000000000003</v>
      </c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68"/>
      <c r="AD310" s="19"/>
      <c r="AE310" s="184"/>
      <c r="AF310" s="183">
        <f t="shared" si="26"/>
        <v>2.6330844918141731</v>
      </c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68"/>
      <c r="AQ310" s="168"/>
      <c r="AR310" s="182"/>
      <c r="AS310" s="183">
        <f>(AU310-E310)/(MeasuredVariableHigher-MeasuredVariableLower)</f>
        <v>-4.4632797550634248E-2</v>
      </c>
      <c r="AT310" s="183">
        <f>[1]!LIM(AT309+Mode*r0*((1+IntegrationStep/2/Ti+Td/IntegrationStep)*AS310-(1-IntegrationStep/2/Ti+2*Td/IntegrationStep)*AS309+Td/IntegrationStep*AS308))</f>
        <v>1</v>
      </c>
      <c r="AU310" s="183">
        <f>SetPoint</f>
        <v>40.794124670000002</v>
      </c>
      <c r="AW310" s="51"/>
      <c r="AX310" s="51"/>
      <c r="AY310" s="51"/>
      <c r="AZ310" s="51"/>
    </row>
    <row r="311" spans="1:52" s="158" customFormat="1" ht="15" customHeight="1" x14ac:dyDescent="0.3">
      <c r="A311" s="19"/>
      <c r="B311" s="182"/>
      <c r="C311" s="183">
        <f>C310+IntegrationStep</f>
        <v>30.000000000000156</v>
      </c>
      <c r="D311" s="202">
        <f>15+[1]!STEPLOAD(5)</f>
        <v>20</v>
      </c>
      <c r="E311" s="183">
        <f t="shared" si="22"/>
        <v>45.52071287424485</v>
      </c>
      <c r="F311" s="183">
        <f t="shared" si="23"/>
        <v>0.5</v>
      </c>
      <c r="G311" s="183">
        <f>5</f>
        <v>5</v>
      </c>
      <c r="H311" s="183">
        <f>ManipulatedVariableHigher*AT311</f>
        <v>0</v>
      </c>
      <c r="I311" s="183">
        <f t="shared" si="24"/>
        <v>0.9</v>
      </c>
      <c r="J311" s="183">
        <f>1</f>
        <v>1</v>
      </c>
      <c r="K311" s="183">
        <f t="shared" si="25"/>
        <v>4.1870000000000003</v>
      </c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68"/>
      <c r="AD311" s="19"/>
      <c r="AE311" s="184"/>
      <c r="AF311" s="183">
        <f t="shared" si="26"/>
        <v>-2.5520712874244853</v>
      </c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68"/>
      <c r="AQ311" s="168"/>
      <c r="AR311" s="182"/>
      <c r="AS311" s="183">
        <f>(AU311-E311)/(MeasuredVariableHigher-MeasuredVariableLower)</f>
        <v>-4.7265882042448484E-2</v>
      </c>
      <c r="AT311" s="183">
        <f>[1]!LIM(AT310+Mode*r0*((1+IntegrationStep/2/Ti+Td/IntegrationStep)*AS311-(1-IntegrationStep/2/Ti+2*Td/IntegrationStep)*AS310+Td/IntegrationStep*AS309))</f>
        <v>0</v>
      </c>
      <c r="AU311" s="183">
        <f>SetPoint</f>
        <v>40.794124670000002</v>
      </c>
      <c r="AW311" s="51"/>
      <c r="AX311" s="51"/>
      <c r="AY311" s="51"/>
      <c r="AZ311" s="51"/>
    </row>
    <row r="312" spans="1:52" s="158" customFormat="1" ht="15" customHeight="1" x14ac:dyDescent="0.3">
      <c r="A312" s="19"/>
      <c r="B312" s="182"/>
      <c r="C312" s="183">
        <f>C311+IntegrationStep</f>
        <v>30.100000000000158</v>
      </c>
      <c r="D312" s="202">
        <f>15+[1]!STEPLOAD(5)</f>
        <v>20</v>
      </c>
      <c r="E312" s="183">
        <f t="shared" si="22"/>
        <v>45.265505745502395</v>
      </c>
      <c r="F312" s="183">
        <f t="shared" si="23"/>
        <v>0.5</v>
      </c>
      <c r="G312" s="183">
        <f>5</f>
        <v>5</v>
      </c>
      <c r="H312" s="183">
        <f>ManipulatedVariableHigher*AT312</f>
        <v>120</v>
      </c>
      <c r="I312" s="183">
        <f t="shared" si="24"/>
        <v>0.9</v>
      </c>
      <c r="J312" s="183">
        <f>1</f>
        <v>1</v>
      </c>
      <c r="K312" s="183">
        <f t="shared" si="25"/>
        <v>4.1870000000000003</v>
      </c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68"/>
      <c r="AD312" s="19"/>
      <c r="AE312" s="184"/>
      <c r="AF312" s="183">
        <f t="shared" si="26"/>
        <v>2.6322743597702765</v>
      </c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68"/>
      <c r="AQ312" s="168"/>
      <c r="AR312" s="182"/>
      <c r="AS312" s="183">
        <f>(AU312-E312)/(MeasuredVariableHigher-MeasuredVariableLower)</f>
        <v>-4.4713810755023925E-2</v>
      </c>
      <c r="AT312" s="183">
        <f>[1]!LIM(AT311+Mode*r0*((1+IntegrationStep/2/Ti+Td/IntegrationStep)*AS312-(1-IntegrationStep/2/Ti+2*Td/IntegrationStep)*AS311+Td/IntegrationStep*AS310))</f>
        <v>1</v>
      </c>
      <c r="AU312" s="183">
        <f>SetPoint</f>
        <v>40.794124670000002</v>
      </c>
      <c r="AW312" s="51"/>
      <c r="AX312" s="51"/>
      <c r="AY312" s="51"/>
      <c r="AZ312" s="51"/>
    </row>
    <row r="313" spans="1:52" s="158" customFormat="1" ht="15" customHeight="1" x14ac:dyDescent="0.3">
      <c r="A313" s="19"/>
      <c r="B313" s="182"/>
      <c r="C313" s="183">
        <f>C312+IntegrationStep</f>
        <v>30.200000000000159</v>
      </c>
      <c r="D313" s="202">
        <f>15+[1]!STEPLOAD(5)</f>
        <v>20</v>
      </c>
      <c r="E313" s="183">
        <f t="shared" si="22"/>
        <v>45.528733181479424</v>
      </c>
      <c r="F313" s="183">
        <f t="shared" si="23"/>
        <v>0.5</v>
      </c>
      <c r="G313" s="183">
        <f>5</f>
        <v>5</v>
      </c>
      <c r="H313" s="183">
        <f>ManipulatedVariableHigher*AT313</f>
        <v>0</v>
      </c>
      <c r="I313" s="183">
        <f t="shared" si="24"/>
        <v>0.9</v>
      </c>
      <c r="J313" s="183">
        <f>1</f>
        <v>1</v>
      </c>
      <c r="K313" s="183">
        <f t="shared" si="25"/>
        <v>4.1870000000000003</v>
      </c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68"/>
      <c r="AD313" s="19"/>
      <c r="AE313" s="184"/>
      <c r="AF313" s="183">
        <f t="shared" si="26"/>
        <v>-2.5528733181479426</v>
      </c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68"/>
      <c r="AQ313" s="168"/>
      <c r="AR313" s="182"/>
      <c r="AS313" s="183">
        <f>(AU313-E313)/(MeasuredVariableHigher-MeasuredVariableLower)</f>
        <v>-4.7346085114794219E-2</v>
      </c>
      <c r="AT313" s="183">
        <f>[1]!LIM(AT312+Mode*r0*((1+IntegrationStep/2/Ti+Td/IntegrationStep)*AS313-(1-IntegrationStep/2/Ti+2*Td/IntegrationStep)*AS312+Td/IntegrationStep*AS311))</f>
        <v>0</v>
      </c>
      <c r="AU313" s="183">
        <f>SetPoint</f>
        <v>40.794124670000002</v>
      </c>
      <c r="AW313" s="51"/>
      <c r="AX313" s="51"/>
      <c r="AY313" s="51"/>
      <c r="AZ313" s="51"/>
    </row>
    <row r="314" spans="1:52" s="158" customFormat="1" ht="15" customHeight="1" x14ac:dyDescent="0.3">
      <c r="A314" s="19"/>
      <c r="B314" s="182"/>
      <c r="C314" s="183">
        <f>C313+IntegrationStep</f>
        <v>30.300000000000161</v>
      </c>
      <c r="D314" s="202">
        <f>15+[1]!STEPLOAD(5)</f>
        <v>20</v>
      </c>
      <c r="E314" s="183">
        <f t="shared" si="22"/>
        <v>45.273445849664625</v>
      </c>
      <c r="F314" s="183">
        <f t="shared" si="23"/>
        <v>0.5</v>
      </c>
      <c r="G314" s="183">
        <f>5</f>
        <v>5</v>
      </c>
      <c r="H314" s="183">
        <f>ManipulatedVariableHigher*AT314</f>
        <v>120</v>
      </c>
      <c r="I314" s="183">
        <f t="shared" si="24"/>
        <v>0.9</v>
      </c>
      <c r="J314" s="183">
        <f>1</f>
        <v>1</v>
      </c>
      <c r="K314" s="183">
        <f t="shared" si="25"/>
        <v>4.1870000000000003</v>
      </c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68"/>
      <c r="AD314" s="19"/>
      <c r="AE314" s="184"/>
      <c r="AF314" s="183">
        <f t="shared" si="26"/>
        <v>2.6314803493540535</v>
      </c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68"/>
      <c r="AQ314" s="168"/>
      <c r="AR314" s="182"/>
      <c r="AS314" s="183">
        <f>(AU314-E314)/(MeasuredVariableHigher-MeasuredVariableLower)</f>
        <v>-4.4793211796646235E-2</v>
      </c>
      <c r="AT314" s="183">
        <f>[1]!LIM(AT313+Mode*r0*((1+IntegrationStep/2/Ti+Td/IntegrationStep)*AS314-(1-IntegrationStep/2/Ti+2*Td/IntegrationStep)*AS313+Td/IntegrationStep*AS312))</f>
        <v>1</v>
      </c>
      <c r="AU314" s="183">
        <f>SetPoint</f>
        <v>40.794124670000002</v>
      </c>
      <c r="AW314" s="51"/>
      <c r="AX314" s="51"/>
      <c r="AY314" s="51"/>
      <c r="AZ314" s="51"/>
    </row>
    <row r="315" spans="1:52" s="158" customFormat="1" ht="15" customHeight="1" x14ac:dyDescent="0.3">
      <c r="A315" s="19"/>
      <c r="B315" s="182"/>
      <c r="C315" s="183">
        <f>C314+IntegrationStep</f>
        <v>30.400000000000162</v>
      </c>
      <c r="D315" s="202">
        <f>15+[1]!STEPLOAD(5)</f>
        <v>20</v>
      </c>
      <c r="E315" s="183">
        <f t="shared" si="22"/>
        <v>45.536593884600038</v>
      </c>
      <c r="F315" s="183">
        <f t="shared" si="23"/>
        <v>0.5</v>
      </c>
      <c r="G315" s="183">
        <f>5</f>
        <v>5</v>
      </c>
      <c r="H315" s="183">
        <f>ManipulatedVariableHigher*AT315</f>
        <v>0</v>
      </c>
      <c r="I315" s="183">
        <f t="shared" si="24"/>
        <v>0.9</v>
      </c>
      <c r="J315" s="183">
        <f>1</f>
        <v>1</v>
      </c>
      <c r="K315" s="183">
        <f t="shared" si="25"/>
        <v>4.1870000000000003</v>
      </c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68"/>
      <c r="AD315" s="19"/>
      <c r="AE315" s="184"/>
      <c r="AF315" s="183">
        <f t="shared" si="26"/>
        <v>-2.5536593884600038</v>
      </c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68"/>
      <c r="AQ315" s="168"/>
      <c r="AR315" s="182"/>
      <c r="AS315" s="183">
        <f>(AU315-E315)/(MeasuredVariableHigher-MeasuredVariableLower)</f>
        <v>-4.7424692146000355E-2</v>
      </c>
      <c r="AT315" s="183">
        <f>[1]!LIM(AT314+Mode*r0*((1+IntegrationStep/2/Ti+Td/IntegrationStep)*AS315-(1-IntegrationStep/2/Ti+2*Td/IntegrationStep)*AS314+Td/IntegrationStep*AS313))</f>
        <v>0</v>
      </c>
      <c r="AU315" s="183">
        <f>SetPoint</f>
        <v>40.794124670000002</v>
      </c>
      <c r="AW315" s="51"/>
      <c r="AX315" s="51"/>
      <c r="AY315" s="51"/>
      <c r="AZ315" s="51"/>
    </row>
    <row r="316" spans="1:52" s="158" customFormat="1" ht="15" customHeight="1" x14ac:dyDescent="0.3">
      <c r="A316" s="19"/>
      <c r="B316" s="182"/>
      <c r="C316" s="183">
        <f>C315+IntegrationStep</f>
        <v>30.500000000000163</v>
      </c>
      <c r="D316" s="202">
        <f>15+[1]!STEPLOAD(5)</f>
        <v>20</v>
      </c>
      <c r="E316" s="183">
        <f t="shared" si="22"/>
        <v>45.281227945754033</v>
      </c>
      <c r="F316" s="183">
        <f t="shared" si="23"/>
        <v>0.5</v>
      </c>
      <c r="G316" s="183">
        <f>5</f>
        <v>5</v>
      </c>
      <c r="H316" s="183">
        <f>ManipulatedVariableHigher*AT316</f>
        <v>120</v>
      </c>
      <c r="I316" s="183">
        <f t="shared" si="24"/>
        <v>0.9</v>
      </c>
      <c r="J316" s="183">
        <f>1</f>
        <v>1</v>
      </c>
      <c r="K316" s="183">
        <f t="shared" si="25"/>
        <v>4.1870000000000003</v>
      </c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68"/>
      <c r="AD316" s="19"/>
      <c r="AE316" s="184"/>
      <c r="AF316" s="183">
        <f t="shared" si="26"/>
        <v>2.6307021397451127</v>
      </c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68"/>
      <c r="AQ316" s="168"/>
      <c r="AR316" s="182"/>
      <c r="AS316" s="183">
        <f>(AU316-E316)/(MeasuredVariableHigher-MeasuredVariableLower)</f>
        <v>-4.4871032757540306E-2</v>
      </c>
      <c r="AT316" s="183">
        <f>[1]!LIM(AT315+Mode*r0*((1+IntegrationStep/2/Ti+Td/IntegrationStep)*AS316-(1-IntegrationStep/2/Ti+2*Td/IntegrationStep)*AS315+Td/IntegrationStep*AS314))</f>
        <v>1</v>
      </c>
      <c r="AU316" s="183">
        <f>SetPoint</f>
        <v>40.794124670000002</v>
      </c>
      <c r="AW316" s="51"/>
      <c r="AX316" s="51"/>
      <c r="AY316" s="51"/>
      <c r="AZ316" s="51"/>
    </row>
    <row r="317" spans="1:52" s="158" customFormat="1" ht="15" customHeight="1" x14ac:dyDescent="0.3">
      <c r="A317" s="19"/>
      <c r="B317" s="182"/>
      <c r="C317" s="183">
        <f>C316+IntegrationStep</f>
        <v>30.600000000000165</v>
      </c>
      <c r="D317" s="202">
        <f>15+[1]!STEPLOAD(5)</f>
        <v>20</v>
      </c>
      <c r="E317" s="183">
        <f t="shared" si="22"/>
        <v>45.544298159728548</v>
      </c>
      <c r="F317" s="183">
        <f t="shared" si="23"/>
        <v>0.5</v>
      </c>
      <c r="G317" s="183">
        <f>5</f>
        <v>5</v>
      </c>
      <c r="H317" s="183">
        <f>ManipulatedVariableHigher*AT317</f>
        <v>0</v>
      </c>
      <c r="I317" s="183">
        <f t="shared" si="24"/>
        <v>0.9</v>
      </c>
      <c r="J317" s="183">
        <f>1</f>
        <v>1</v>
      </c>
      <c r="K317" s="183">
        <f t="shared" si="25"/>
        <v>4.1870000000000003</v>
      </c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68"/>
      <c r="AD317" s="19"/>
      <c r="AE317" s="184"/>
      <c r="AF317" s="183">
        <f t="shared" si="26"/>
        <v>-2.5544298159728549</v>
      </c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68"/>
      <c r="AQ317" s="168"/>
      <c r="AR317" s="182"/>
      <c r="AS317" s="183">
        <f>(AU317-E317)/(MeasuredVariableHigher-MeasuredVariableLower)</f>
        <v>-4.7501734897285458E-2</v>
      </c>
      <c r="AT317" s="183">
        <f>[1]!LIM(AT316+Mode*r0*((1+IntegrationStep/2/Ti+Td/IntegrationStep)*AS317-(1-IntegrationStep/2/Ti+2*Td/IntegrationStep)*AS316+Td/IntegrationStep*AS315))</f>
        <v>0</v>
      </c>
      <c r="AU317" s="183">
        <f>SetPoint</f>
        <v>40.794124670000002</v>
      </c>
      <c r="AW317" s="51"/>
      <c r="AX317" s="51"/>
      <c r="AY317" s="51"/>
      <c r="AZ317" s="51"/>
    </row>
    <row r="318" spans="1:52" s="158" customFormat="1" ht="15" customHeight="1" x14ac:dyDescent="0.3">
      <c r="A318" s="19"/>
      <c r="B318" s="182"/>
      <c r="C318" s="183">
        <f>C317+IntegrationStep</f>
        <v>30.700000000000166</v>
      </c>
      <c r="D318" s="202">
        <f>15+[1]!STEPLOAD(5)</f>
        <v>20</v>
      </c>
      <c r="E318" s="183">
        <f t="shared" si="22"/>
        <v>45.288855178131257</v>
      </c>
      <c r="F318" s="183">
        <f t="shared" si="23"/>
        <v>0.5</v>
      </c>
      <c r="G318" s="183">
        <f>5</f>
        <v>5</v>
      </c>
      <c r="H318" s="183">
        <f>ManipulatedVariableHigher*AT318</f>
        <v>120</v>
      </c>
      <c r="I318" s="183">
        <f t="shared" si="24"/>
        <v>0.9</v>
      </c>
      <c r="J318" s="183">
        <f>1</f>
        <v>1</v>
      </c>
      <c r="K318" s="183">
        <f t="shared" si="25"/>
        <v>4.1870000000000003</v>
      </c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68"/>
      <c r="AD318" s="19"/>
      <c r="AE318" s="184"/>
      <c r="AF318" s="183">
        <f t="shared" si="26"/>
        <v>2.6299394165073902</v>
      </c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68"/>
      <c r="AQ318" s="168"/>
      <c r="AR318" s="182"/>
      <c r="AS318" s="183">
        <f>(AU318-E318)/(MeasuredVariableHigher-MeasuredVariableLower)</f>
        <v>-4.4947305081312547E-2</v>
      </c>
      <c r="AT318" s="183">
        <f>[1]!LIM(AT317+Mode*r0*((1+IntegrationStep/2/Ti+Td/IntegrationStep)*AS318-(1-IntegrationStep/2/Ti+2*Td/IntegrationStep)*AS317+Td/IntegrationStep*AS316))</f>
        <v>1</v>
      </c>
      <c r="AU318" s="183">
        <f>SetPoint</f>
        <v>40.794124670000002</v>
      </c>
      <c r="AW318" s="51"/>
      <c r="AX318" s="51"/>
      <c r="AY318" s="51"/>
      <c r="AZ318" s="51"/>
    </row>
    <row r="319" spans="1:52" s="158" customFormat="1" ht="15" customHeight="1" x14ac:dyDescent="0.3">
      <c r="A319" s="19"/>
      <c r="B319" s="182"/>
      <c r="C319" s="183">
        <f>C318+IntegrationStep</f>
        <v>30.800000000000168</v>
      </c>
      <c r="D319" s="202">
        <f>15+[1]!STEPLOAD(5)</f>
        <v>20</v>
      </c>
      <c r="E319" s="183">
        <f t="shared" si="22"/>
        <v>45.551849119781998</v>
      </c>
      <c r="F319" s="183">
        <f t="shared" si="23"/>
        <v>0.5</v>
      </c>
      <c r="G319" s="183">
        <f>5</f>
        <v>5</v>
      </c>
      <c r="H319" s="183">
        <f>ManipulatedVariableHigher*AT319</f>
        <v>0</v>
      </c>
      <c r="I319" s="183">
        <f t="shared" si="24"/>
        <v>0.9</v>
      </c>
      <c r="J319" s="183">
        <f>1</f>
        <v>1</v>
      </c>
      <c r="K319" s="183">
        <f t="shared" si="25"/>
        <v>4.1870000000000003</v>
      </c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68"/>
      <c r="AD319" s="19"/>
      <c r="AE319" s="184"/>
      <c r="AF319" s="183">
        <f t="shared" si="26"/>
        <v>-2.5551849119782002</v>
      </c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68"/>
      <c r="AQ319" s="168"/>
      <c r="AR319" s="182"/>
      <c r="AS319" s="183">
        <f>(AU319-E319)/(MeasuredVariableHigher-MeasuredVariableLower)</f>
        <v>-4.7577244497819964E-2</v>
      </c>
      <c r="AT319" s="183">
        <f>[1]!LIM(AT318+Mode*r0*((1+IntegrationStep/2/Ti+Td/IntegrationStep)*AS319-(1-IntegrationStep/2/Ti+2*Td/IntegrationStep)*AS318+Td/IntegrationStep*AS317))</f>
        <v>0</v>
      </c>
      <c r="AU319" s="183">
        <f>SetPoint</f>
        <v>40.794124670000002</v>
      </c>
      <c r="AW319" s="51"/>
      <c r="AX319" s="51"/>
      <c r="AY319" s="51"/>
      <c r="AZ319" s="51"/>
    </row>
    <row r="320" spans="1:52" s="158" customFormat="1" ht="15" customHeight="1" x14ac:dyDescent="0.3">
      <c r="A320" s="19"/>
      <c r="B320" s="182"/>
      <c r="C320" s="183">
        <f>C319+IntegrationStep</f>
        <v>30.900000000000169</v>
      </c>
      <c r="D320" s="202">
        <f>15+[1]!STEPLOAD(5)</f>
        <v>20</v>
      </c>
      <c r="E320" s="183">
        <f t="shared" si="22"/>
        <v>45.296330628584172</v>
      </c>
      <c r="F320" s="183">
        <f t="shared" si="23"/>
        <v>0.5</v>
      </c>
      <c r="G320" s="183">
        <f>5</f>
        <v>5</v>
      </c>
      <c r="H320" s="183">
        <f>ManipulatedVariableHigher*AT320</f>
        <v>120</v>
      </c>
      <c r="I320" s="183">
        <f t="shared" si="24"/>
        <v>0.9</v>
      </c>
      <c r="J320" s="183">
        <f>1</f>
        <v>1</v>
      </c>
      <c r="K320" s="183">
        <f t="shared" si="25"/>
        <v>4.1870000000000003</v>
      </c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68"/>
      <c r="AD320" s="19"/>
      <c r="AE320" s="184"/>
      <c r="AF320" s="183">
        <f t="shared" si="26"/>
        <v>2.6291918714620985</v>
      </c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68"/>
      <c r="AQ320" s="168"/>
      <c r="AR320" s="182"/>
      <c r="AS320" s="183">
        <f>(AU320-E320)/(MeasuredVariableHigher-MeasuredVariableLower)</f>
        <v>-4.5022059585841705E-2</v>
      </c>
      <c r="AT320" s="183">
        <f>[1]!LIM(AT319+Mode*r0*((1+IntegrationStep/2/Ti+Td/IntegrationStep)*AS320-(1-IntegrationStep/2/Ti+2*Td/IntegrationStep)*AS319+Td/IntegrationStep*AS318))</f>
        <v>1</v>
      </c>
      <c r="AU320" s="183">
        <f>SetPoint</f>
        <v>40.794124670000002</v>
      </c>
      <c r="AW320" s="51"/>
      <c r="AX320" s="51"/>
      <c r="AY320" s="51"/>
      <c r="AZ320" s="51"/>
    </row>
    <row r="321" spans="1:52" s="158" customFormat="1" ht="15" customHeight="1" x14ac:dyDescent="0.3">
      <c r="A321" s="19"/>
      <c r="B321" s="182"/>
      <c r="C321" s="183">
        <f>C320+IntegrationStep</f>
        <v>31.000000000000171</v>
      </c>
      <c r="D321" s="202">
        <f>15+[1]!STEPLOAD(5)</f>
        <v>20</v>
      </c>
      <c r="E321" s="183">
        <f t="shared" si="22"/>
        <v>45.559249815730389</v>
      </c>
      <c r="F321" s="183">
        <f t="shared" si="23"/>
        <v>0.5</v>
      </c>
      <c r="G321" s="183">
        <f>5</f>
        <v>5</v>
      </c>
      <c r="H321" s="183">
        <f>ManipulatedVariableHigher*AT321</f>
        <v>0</v>
      </c>
      <c r="I321" s="183">
        <f t="shared" si="24"/>
        <v>0.9</v>
      </c>
      <c r="J321" s="183">
        <f>1</f>
        <v>1</v>
      </c>
      <c r="K321" s="183">
        <f t="shared" si="25"/>
        <v>4.1870000000000003</v>
      </c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68"/>
      <c r="AD321" s="19"/>
      <c r="AE321" s="184"/>
      <c r="AF321" s="183">
        <f t="shared" si="26"/>
        <v>-2.5559249815730389</v>
      </c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68"/>
      <c r="AQ321" s="168"/>
      <c r="AR321" s="182"/>
      <c r="AS321" s="183">
        <f>(AU321-E321)/(MeasuredVariableHigher-MeasuredVariableLower)</f>
        <v>-4.7651251457303874E-2</v>
      </c>
      <c r="AT321" s="183">
        <f>[1]!LIM(AT320+Mode*r0*((1+IntegrationStep/2/Ti+Td/IntegrationStep)*AS321-(1-IntegrationStep/2/Ti+2*Td/IntegrationStep)*AS320+Td/IntegrationStep*AS319))</f>
        <v>0</v>
      </c>
      <c r="AU321" s="183">
        <f>SetPoint</f>
        <v>40.794124670000002</v>
      </c>
      <c r="AW321" s="51"/>
      <c r="AX321" s="51"/>
      <c r="AY321" s="51"/>
      <c r="AZ321" s="51"/>
    </row>
    <row r="322" spans="1:52" s="158" customFormat="1" ht="15" customHeight="1" x14ac:dyDescent="0.3">
      <c r="A322" s="19"/>
      <c r="B322" s="182"/>
      <c r="C322" s="183">
        <f>C321+IntegrationStep</f>
        <v>31.100000000000172</v>
      </c>
      <c r="D322" s="202">
        <f>15+[1]!STEPLOAD(5)</f>
        <v>20</v>
      </c>
      <c r="E322" s="183">
        <f t="shared" si="22"/>
        <v>45.303657317573084</v>
      </c>
      <c r="F322" s="183">
        <f t="shared" si="23"/>
        <v>0.5</v>
      </c>
      <c r="G322" s="183">
        <f>5</f>
        <v>5</v>
      </c>
      <c r="H322" s="183">
        <f>ManipulatedVariableHigher*AT322</f>
        <v>120</v>
      </c>
      <c r="I322" s="183">
        <f t="shared" si="24"/>
        <v>0.9</v>
      </c>
      <c r="J322" s="183">
        <f>1</f>
        <v>1</v>
      </c>
      <c r="K322" s="183">
        <f t="shared" si="25"/>
        <v>4.1870000000000003</v>
      </c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68"/>
      <c r="AD322" s="19"/>
      <c r="AE322" s="184"/>
      <c r="AF322" s="183">
        <f t="shared" si="26"/>
        <v>2.6284592025632074</v>
      </c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68"/>
      <c r="AQ322" s="168"/>
      <c r="AR322" s="182"/>
      <c r="AS322" s="183">
        <f>(AU322-E322)/(MeasuredVariableHigher-MeasuredVariableLower)</f>
        <v>-4.5095326475730814E-2</v>
      </c>
      <c r="AT322" s="183">
        <f>[1]!LIM(AT321+Mode*r0*((1+IntegrationStep/2/Ti+Td/IntegrationStep)*AS322-(1-IntegrationStep/2/Ti+2*Td/IntegrationStep)*AS321+Td/IntegrationStep*AS320))</f>
        <v>1</v>
      </c>
      <c r="AU322" s="183">
        <f>SetPoint</f>
        <v>40.794124670000002</v>
      </c>
      <c r="AW322" s="51"/>
      <c r="AX322" s="51"/>
      <c r="AY322" s="51"/>
      <c r="AZ322" s="51"/>
    </row>
    <row r="323" spans="1:52" s="158" customFormat="1" ht="15" customHeight="1" x14ac:dyDescent="0.3">
      <c r="A323" s="19"/>
      <c r="B323" s="182"/>
      <c r="C323" s="183">
        <f>C322+IntegrationStep</f>
        <v>31.200000000000173</v>
      </c>
      <c r="D323" s="202">
        <f>15+[1]!STEPLOAD(5)</f>
        <v>20</v>
      </c>
      <c r="E323" s="183">
        <f t="shared" si="22"/>
        <v>45.566503237829409</v>
      </c>
      <c r="F323" s="183">
        <f t="shared" si="23"/>
        <v>0.5</v>
      </c>
      <c r="G323" s="183">
        <f>5</f>
        <v>5</v>
      </c>
      <c r="H323" s="183">
        <f>ManipulatedVariableHigher*AT323</f>
        <v>0</v>
      </c>
      <c r="I323" s="183">
        <f t="shared" si="24"/>
        <v>0.9</v>
      </c>
      <c r="J323" s="183">
        <f>1</f>
        <v>1</v>
      </c>
      <c r="K323" s="183">
        <f t="shared" si="25"/>
        <v>4.1870000000000003</v>
      </c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68"/>
      <c r="AD323" s="19"/>
      <c r="AE323" s="184"/>
      <c r="AF323" s="183">
        <f t="shared" si="26"/>
        <v>-2.5566503237829412</v>
      </c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68"/>
      <c r="AQ323" s="168"/>
      <c r="AR323" s="182"/>
      <c r="AS323" s="183">
        <f>(AU323-E323)/(MeasuredVariableHigher-MeasuredVariableLower)</f>
        <v>-4.7723785678294064E-2</v>
      </c>
      <c r="AT323" s="183">
        <f>[1]!LIM(AT322+Mode*r0*((1+IntegrationStep/2/Ti+Td/IntegrationStep)*AS323-(1-IntegrationStep/2/Ti+2*Td/IntegrationStep)*AS322+Td/IntegrationStep*AS321))</f>
        <v>0</v>
      </c>
      <c r="AU323" s="183">
        <f>SetPoint</f>
        <v>40.794124670000002</v>
      </c>
      <c r="AW323" s="51"/>
      <c r="AX323" s="51"/>
      <c r="AY323" s="51"/>
      <c r="AZ323" s="51"/>
    </row>
    <row r="324" spans="1:52" s="158" customFormat="1" ht="15" customHeight="1" x14ac:dyDescent="0.3">
      <c r="A324" s="19"/>
      <c r="B324" s="182"/>
      <c r="C324" s="183">
        <f>C323+IntegrationStep</f>
        <v>31.300000000000175</v>
      </c>
      <c r="D324" s="202">
        <f>15+[1]!STEPLOAD(5)</f>
        <v>20</v>
      </c>
      <c r="E324" s="183">
        <f t="shared" si="22"/>
        <v>45.310838205451113</v>
      </c>
      <c r="F324" s="183">
        <f t="shared" si="23"/>
        <v>0.5</v>
      </c>
      <c r="G324" s="183">
        <f>5</f>
        <v>5</v>
      </c>
      <c r="H324" s="183">
        <f>ManipulatedVariableHigher*AT324</f>
        <v>120</v>
      </c>
      <c r="I324" s="183">
        <f t="shared" si="24"/>
        <v>0.9</v>
      </c>
      <c r="J324" s="183">
        <f>1</f>
        <v>1</v>
      </c>
      <c r="K324" s="183">
        <f t="shared" si="25"/>
        <v>4.1870000000000003</v>
      </c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68"/>
      <c r="AD324" s="19"/>
      <c r="AE324" s="184"/>
      <c r="AF324" s="183">
        <f t="shared" si="26"/>
        <v>2.6277411137754045</v>
      </c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68"/>
      <c r="AQ324" s="168"/>
      <c r="AR324" s="182"/>
      <c r="AS324" s="183">
        <f>(AU324-E324)/(MeasuredVariableHigher-MeasuredVariableLower)</f>
        <v>-4.5167135354511105E-2</v>
      </c>
      <c r="AT324" s="183">
        <f>[1]!LIM(AT323+Mode*r0*((1+IntegrationStep/2/Ti+Td/IntegrationStep)*AS324-(1-IntegrationStep/2/Ti+2*Td/IntegrationStep)*AS323+Td/IntegrationStep*AS322))</f>
        <v>1</v>
      </c>
      <c r="AU324" s="183">
        <f>SetPoint</f>
        <v>40.794124670000002</v>
      </c>
      <c r="AW324" s="51"/>
      <c r="AX324" s="51"/>
      <c r="AY324" s="51"/>
      <c r="AZ324" s="51"/>
    </row>
    <row r="325" spans="1:52" s="158" customFormat="1" ht="15" customHeight="1" x14ac:dyDescent="0.3">
      <c r="A325" s="19"/>
      <c r="B325" s="182"/>
      <c r="C325" s="183">
        <f>C324+IntegrationStep</f>
        <v>31.400000000000176</v>
      </c>
      <c r="D325" s="202">
        <f>15+[1]!STEPLOAD(5)</f>
        <v>20</v>
      </c>
      <c r="E325" s="183">
        <f t="shared" si="22"/>
        <v>45.573612316828658</v>
      </c>
      <c r="F325" s="183">
        <f t="shared" si="23"/>
        <v>0.5</v>
      </c>
      <c r="G325" s="183">
        <f>5</f>
        <v>5</v>
      </c>
      <c r="H325" s="183">
        <f>ManipulatedVariableHigher*AT325</f>
        <v>0</v>
      </c>
      <c r="I325" s="183">
        <f t="shared" si="24"/>
        <v>0.9</v>
      </c>
      <c r="J325" s="183">
        <f>1</f>
        <v>1</v>
      </c>
      <c r="K325" s="183">
        <f t="shared" si="25"/>
        <v>4.1870000000000003</v>
      </c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68"/>
      <c r="AD325" s="19"/>
      <c r="AE325" s="184"/>
      <c r="AF325" s="183">
        <f t="shared" si="26"/>
        <v>-2.557361231682866</v>
      </c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68"/>
      <c r="AQ325" s="168"/>
      <c r="AR325" s="182"/>
      <c r="AS325" s="183">
        <f>(AU325-E325)/(MeasuredVariableHigher-MeasuredVariableLower)</f>
        <v>-4.7794876468286562E-2</v>
      </c>
      <c r="AT325" s="183">
        <f>[1]!LIM(AT324+Mode*r0*((1+IntegrationStep/2/Ti+Td/IntegrationStep)*AS325-(1-IntegrationStep/2/Ti+2*Td/IntegrationStep)*AS324+Td/IntegrationStep*AS323))</f>
        <v>0</v>
      </c>
      <c r="AU325" s="183">
        <f>SetPoint</f>
        <v>40.794124670000002</v>
      </c>
      <c r="AW325" s="51"/>
      <c r="AX325" s="51"/>
      <c r="AY325" s="51"/>
      <c r="AZ325" s="51"/>
    </row>
    <row r="326" spans="1:52" s="158" customFormat="1" ht="15" customHeight="1" x14ac:dyDescent="0.3">
      <c r="A326" s="19"/>
      <c r="B326" s="182"/>
      <c r="C326" s="183">
        <f>C325+IntegrationStep</f>
        <v>31.500000000000178</v>
      </c>
      <c r="D326" s="202">
        <f>15+[1]!STEPLOAD(5)</f>
        <v>20</v>
      </c>
      <c r="E326" s="183">
        <f t="shared" si="22"/>
        <v>45.317876193660368</v>
      </c>
      <c r="F326" s="183">
        <f t="shared" si="23"/>
        <v>0.5</v>
      </c>
      <c r="G326" s="183">
        <f>5</f>
        <v>5</v>
      </c>
      <c r="H326" s="183">
        <f>ManipulatedVariableHigher*AT326</f>
        <v>120</v>
      </c>
      <c r="I326" s="183">
        <f t="shared" si="24"/>
        <v>0.9</v>
      </c>
      <c r="J326" s="183">
        <f>1</f>
        <v>1</v>
      </c>
      <c r="K326" s="183">
        <f t="shared" si="25"/>
        <v>4.1870000000000003</v>
      </c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68"/>
      <c r="AD326" s="19"/>
      <c r="AE326" s="184"/>
      <c r="AF326" s="183">
        <f t="shared" si="26"/>
        <v>2.627037314954479</v>
      </c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68"/>
      <c r="AQ326" s="168"/>
      <c r="AR326" s="182"/>
      <c r="AS326" s="183">
        <f>(AU326-E326)/(MeasuredVariableHigher-MeasuredVariableLower)</f>
        <v>-4.5237515236603659E-2</v>
      </c>
      <c r="AT326" s="183">
        <f>[1]!LIM(AT325+Mode*r0*((1+IntegrationStep/2/Ti+Td/IntegrationStep)*AS326-(1-IntegrationStep/2/Ti+2*Td/IntegrationStep)*AS325+Td/IntegrationStep*AS324))</f>
        <v>1</v>
      </c>
      <c r="AU326" s="183">
        <f>SetPoint</f>
        <v>40.794124670000002</v>
      </c>
      <c r="AW326" s="51"/>
      <c r="AX326" s="51"/>
      <c r="AY326" s="51"/>
      <c r="AZ326" s="51"/>
    </row>
    <row r="327" spans="1:52" s="158" customFormat="1" ht="15" customHeight="1" x14ac:dyDescent="0.3">
      <c r="A327" s="19"/>
      <c r="B327" s="182"/>
      <c r="C327" s="183">
        <f>C326+IntegrationStep</f>
        <v>31.600000000000179</v>
      </c>
      <c r="D327" s="202">
        <f>15+[1]!STEPLOAD(5)</f>
        <v>20</v>
      </c>
      <c r="E327" s="183">
        <f t="shared" si="22"/>
        <v>45.580579925155817</v>
      </c>
      <c r="F327" s="183">
        <f t="shared" si="23"/>
        <v>0.5</v>
      </c>
      <c r="G327" s="183">
        <f>5</f>
        <v>5</v>
      </c>
      <c r="H327" s="183">
        <f>ManipulatedVariableHigher*AT327</f>
        <v>0</v>
      </c>
      <c r="I327" s="183">
        <f t="shared" si="24"/>
        <v>0.9</v>
      </c>
      <c r="J327" s="183">
        <f>1</f>
        <v>1</v>
      </c>
      <c r="K327" s="183">
        <f t="shared" si="25"/>
        <v>4.1870000000000003</v>
      </c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68"/>
      <c r="AD327" s="19"/>
      <c r="AE327" s="184"/>
      <c r="AF327" s="183">
        <f t="shared" si="26"/>
        <v>-2.558057992515582</v>
      </c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68"/>
      <c r="AQ327" s="168"/>
      <c r="AR327" s="182"/>
      <c r="AS327" s="183">
        <f>(AU327-E327)/(MeasuredVariableHigher-MeasuredVariableLower)</f>
        <v>-4.7864552551558151E-2</v>
      </c>
      <c r="AT327" s="183">
        <f>[1]!LIM(AT326+Mode*r0*((1+IntegrationStep/2/Ti+Td/IntegrationStep)*AS327-(1-IntegrationStep/2/Ti+2*Td/IntegrationStep)*AS326+Td/IntegrationStep*AS325))</f>
        <v>0</v>
      </c>
      <c r="AU327" s="183">
        <f>SetPoint</f>
        <v>40.794124670000002</v>
      </c>
      <c r="AW327" s="51"/>
      <c r="AX327" s="51"/>
      <c r="AY327" s="51"/>
      <c r="AZ327" s="51"/>
    </row>
    <row r="328" spans="1:52" s="158" customFormat="1" ht="15" customHeight="1" x14ac:dyDescent="0.3">
      <c r="A328" s="19"/>
      <c r="B328" s="182"/>
      <c r="C328" s="183">
        <f>C327+IntegrationStep</f>
        <v>31.70000000000018</v>
      </c>
      <c r="D328" s="202">
        <f>15+[1]!STEPLOAD(5)</f>
        <v>20</v>
      </c>
      <c r="E328" s="183">
        <f t="shared" si="22"/>
        <v>45.324774125904256</v>
      </c>
      <c r="F328" s="183">
        <f t="shared" si="23"/>
        <v>0.5</v>
      </c>
      <c r="G328" s="183">
        <f>5</f>
        <v>5</v>
      </c>
      <c r="H328" s="183">
        <f>ManipulatedVariableHigher*AT328</f>
        <v>120</v>
      </c>
      <c r="I328" s="183">
        <f t="shared" si="24"/>
        <v>0.9</v>
      </c>
      <c r="J328" s="183">
        <f>1</f>
        <v>1</v>
      </c>
      <c r="K328" s="183">
        <f t="shared" si="25"/>
        <v>4.1870000000000003</v>
      </c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68"/>
      <c r="AD328" s="19"/>
      <c r="AE328" s="184"/>
      <c r="AF328" s="183">
        <f t="shared" si="26"/>
        <v>2.6263475217300902</v>
      </c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68"/>
      <c r="AQ328" s="168"/>
      <c r="AR328" s="182"/>
      <c r="AS328" s="183">
        <f>(AU328-E328)/(MeasuredVariableHigher-MeasuredVariableLower)</f>
        <v>-4.5306494559042537E-2</v>
      </c>
      <c r="AT328" s="183">
        <f>[1]!LIM(AT327+Mode*r0*((1+IntegrationStep/2/Ti+Td/IntegrationStep)*AS328-(1-IntegrationStep/2/Ti+2*Td/IntegrationStep)*AS327+Td/IntegrationStep*AS326))</f>
        <v>1</v>
      </c>
      <c r="AU328" s="183">
        <f>SetPoint</f>
        <v>40.794124670000002</v>
      </c>
      <c r="AW328" s="51"/>
      <c r="AX328" s="51"/>
      <c r="AY328" s="51"/>
      <c r="AZ328" s="51"/>
    </row>
    <row r="329" spans="1:52" s="158" customFormat="1" ht="15" customHeight="1" x14ac:dyDescent="0.3">
      <c r="A329" s="19"/>
      <c r="B329" s="182"/>
      <c r="C329" s="183">
        <f>C328+IntegrationStep</f>
        <v>31.800000000000182</v>
      </c>
      <c r="D329" s="202">
        <f>15+[1]!STEPLOAD(5)</f>
        <v>20</v>
      </c>
      <c r="E329" s="183">
        <f t="shared" si="22"/>
        <v>45.587408878077269</v>
      </c>
      <c r="F329" s="183">
        <f t="shared" si="23"/>
        <v>0.5</v>
      </c>
      <c r="G329" s="183">
        <f>5</f>
        <v>5</v>
      </c>
      <c r="H329" s="183">
        <f>ManipulatedVariableHigher*AT329</f>
        <v>0</v>
      </c>
      <c r="I329" s="183">
        <f t="shared" si="24"/>
        <v>0.9</v>
      </c>
      <c r="J329" s="183">
        <f>1</f>
        <v>1</v>
      </c>
      <c r="K329" s="183">
        <f t="shared" si="25"/>
        <v>4.1870000000000003</v>
      </c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68"/>
      <c r="AD329" s="19"/>
      <c r="AE329" s="184"/>
      <c r="AF329" s="183">
        <f t="shared" si="26"/>
        <v>-2.5587408878077271</v>
      </c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68"/>
      <c r="AQ329" s="168"/>
      <c r="AR329" s="182"/>
      <c r="AS329" s="183">
        <f>(AU329-E329)/(MeasuredVariableHigher-MeasuredVariableLower)</f>
        <v>-4.793284208077267E-2</v>
      </c>
      <c r="AT329" s="183">
        <f>[1]!LIM(AT328+Mode*r0*((1+IntegrationStep/2/Ti+Td/IntegrationStep)*AS329-(1-IntegrationStep/2/Ti+2*Td/IntegrationStep)*AS328+Td/IntegrationStep*AS327))</f>
        <v>0</v>
      </c>
      <c r="AU329" s="183">
        <f>SetPoint</f>
        <v>40.794124670000002</v>
      </c>
      <c r="AW329" s="51"/>
      <c r="AX329" s="51"/>
      <c r="AY329" s="51"/>
      <c r="AZ329" s="51"/>
    </row>
    <row r="330" spans="1:52" s="158" customFormat="1" ht="15" customHeight="1" x14ac:dyDescent="0.3">
      <c r="A330" s="19"/>
      <c r="B330" s="182"/>
      <c r="C330" s="183">
        <f>C329+IntegrationStep</f>
        <v>31.900000000000183</v>
      </c>
      <c r="D330" s="202">
        <f>15+[1]!STEPLOAD(5)</f>
        <v>20</v>
      </c>
      <c r="E330" s="183">
        <f t="shared" si="22"/>
        <v>45.331534789296491</v>
      </c>
      <c r="F330" s="183">
        <f t="shared" si="23"/>
        <v>0.5</v>
      </c>
      <c r="G330" s="183">
        <f>5</f>
        <v>5</v>
      </c>
      <c r="H330" s="183">
        <f>ManipulatedVariableHigher*AT330</f>
        <v>120</v>
      </c>
      <c r="I330" s="183">
        <f t="shared" si="24"/>
        <v>0.9</v>
      </c>
      <c r="J330" s="183">
        <f>1</f>
        <v>1</v>
      </c>
      <c r="K330" s="183">
        <f t="shared" si="25"/>
        <v>4.1870000000000003</v>
      </c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68"/>
      <c r="AD330" s="19"/>
      <c r="AE330" s="184"/>
      <c r="AF330" s="183">
        <f t="shared" si="26"/>
        <v>2.6256714553908669</v>
      </c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68"/>
      <c r="AQ330" s="168"/>
      <c r="AR330" s="182"/>
      <c r="AS330" s="183">
        <f>(AU330-E330)/(MeasuredVariableHigher-MeasuredVariableLower)</f>
        <v>-4.5374101192964887E-2</v>
      </c>
      <c r="AT330" s="183">
        <f>[1]!LIM(AT329+Mode*r0*((1+IntegrationStep/2/Ti+Td/IntegrationStep)*AS330-(1-IntegrationStep/2/Ti+2*Td/IntegrationStep)*AS329+Td/IntegrationStep*AS328))</f>
        <v>1</v>
      </c>
      <c r="AU330" s="183">
        <f>SetPoint</f>
        <v>40.794124670000002</v>
      </c>
      <c r="AW330" s="51"/>
      <c r="AX330" s="51"/>
      <c r="AY330" s="51"/>
      <c r="AZ330" s="51"/>
    </row>
    <row r="331" spans="1:52" s="158" customFormat="1" ht="15" customHeight="1" x14ac:dyDescent="0.3">
      <c r="A331" s="19"/>
      <c r="B331" s="182"/>
      <c r="C331" s="183">
        <f>C330+IntegrationStep</f>
        <v>32.000000000000185</v>
      </c>
      <c r="D331" s="202">
        <f>15+[1]!STEPLOAD(5)</f>
        <v>20</v>
      </c>
      <c r="E331" s="183">
        <f t="shared" si="22"/>
        <v>45.594101934835578</v>
      </c>
      <c r="F331" s="183">
        <f t="shared" si="23"/>
        <v>0.5</v>
      </c>
      <c r="G331" s="183">
        <f>5</f>
        <v>5</v>
      </c>
      <c r="H331" s="183">
        <f>ManipulatedVariableHigher*AT331</f>
        <v>0</v>
      </c>
      <c r="I331" s="183">
        <f t="shared" si="24"/>
        <v>0.9</v>
      </c>
      <c r="J331" s="183">
        <f>1</f>
        <v>1</v>
      </c>
      <c r="K331" s="183">
        <f t="shared" si="25"/>
        <v>4.1870000000000003</v>
      </c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68"/>
      <c r="AD331" s="19"/>
      <c r="AE331" s="184"/>
      <c r="AF331" s="183">
        <f t="shared" si="26"/>
        <v>-2.5594101934835578</v>
      </c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68"/>
      <c r="AQ331" s="168"/>
      <c r="AR331" s="182"/>
      <c r="AS331" s="183">
        <f>(AU331-E331)/(MeasuredVariableHigher-MeasuredVariableLower)</f>
        <v>-4.7999772648355761E-2</v>
      </c>
      <c r="AT331" s="183">
        <f>[1]!LIM(AT330+Mode*r0*((1+IntegrationStep/2/Ti+Td/IntegrationStep)*AS331-(1-IntegrationStep/2/Ti+2*Td/IntegrationStep)*AS330+Td/IntegrationStep*AS329))</f>
        <v>0</v>
      </c>
      <c r="AU331" s="183">
        <f>SetPoint</f>
        <v>40.794124670000002</v>
      </c>
      <c r="AW331" s="51"/>
      <c r="AX331" s="51"/>
      <c r="AY331" s="51"/>
      <c r="AZ331" s="51"/>
    </row>
    <row r="332" spans="1:52" s="158" customFormat="1" ht="15" customHeight="1" x14ac:dyDescent="0.3">
      <c r="A332" s="19"/>
      <c r="B332" s="182"/>
      <c r="C332" s="183">
        <f>C331+IntegrationStep</f>
        <v>32.100000000000186</v>
      </c>
      <c r="D332" s="202">
        <f>15+[1]!STEPLOAD(5)</f>
        <v>20</v>
      </c>
      <c r="E332" s="183">
        <f t="shared" si="22"/>
        <v>45.338160915487215</v>
      </c>
      <c r="F332" s="183">
        <f t="shared" si="23"/>
        <v>0.5</v>
      </c>
      <c r="G332" s="183">
        <f>5</f>
        <v>5</v>
      </c>
      <c r="H332" s="183">
        <f>ManipulatedVariableHigher*AT332</f>
        <v>120</v>
      </c>
      <c r="I332" s="183">
        <f t="shared" si="24"/>
        <v>0.9</v>
      </c>
      <c r="J332" s="183">
        <f>1</f>
        <v>1</v>
      </c>
      <c r="K332" s="183">
        <f t="shared" si="25"/>
        <v>4.1870000000000003</v>
      </c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68"/>
      <c r="AD332" s="19"/>
      <c r="AE332" s="184"/>
      <c r="AF332" s="183">
        <f t="shared" si="26"/>
        <v>2.6250088427717944</v>
      </c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68"/>
      <c r="AQ332" s="168"/>
      <c r="AR332" s="182"/>
      <c r="AS332" s="183">
        <f>(AU332-E332)/(MeasuredVariableHigher-MeasuredVariableLower)</f>
        <v>-4.5440362454872131E-2</v>
      </c>
      <c r="AT332" s="183">
        <f>[1]!LIM(AT331+Mode*r0*((1+IntegrationStep/2/Ti+Td/IntegrationStep)*AS332-(1-IntegrationStep/2/Ti+2*Td/IntegrationStep)*AS331+Td/IntegrationStep*AS330))</f>
        <v>1</v>
      </c>
      <c r="AU332" s="183">
        <f>SetPoint</f>
        <v>40.794124670000002</v>
      </c>
      <c r="AW332" s="51"/>
      <c r="AX332" s="51"/>
      <c r="AY332" s="51"/>
      <c r="AZ332" s="51"/>
    </row>
    <row r="333" spans="1:52" s="158" customFormat="1" ht="15" customHeight="1" x14ac:dyDescent="0.3">
      <c r="A333" s="19"/>
      <c r="B333" s="182"/>
      <c r="C333" s="183">
        <f>C332+IntegrationStep</f>
        <v>32.200000000000188</v>
      </c>
      <c r="D333" s="202">
        <f>15+[1]!STEPLOAD(5)</f>
        <v>20</v>
      </c>
      <c r="E333" s="183">
        <f t="shared" ref="E333:E396" si="27">E332+(C333-C332)*AF332</f>
        <v>45.600661799764396</v>
      </c>
      <c r="F333" s="183">
        <f t="shared" ref="F333:F396" si="28">0.5</f>
        <v>0.5</v>
      </c>
      <c r="G333" s="183">
        <f>5</f>
        <v>5</v>
      </c>
      <c r="H333" s="183">
        <f>ManipulatedVariableHigher*AT333</f>
        <v>0</v>
      </c>
      <c r="I333" s="183">
        <f t="shared" ref="I333:I396" si="29">0.9</f>
        <v>0.9</v>
      </c>
      <c r="J333" s="183">
        <f>1</f>
        <v>1</v>
      </c>
      <c r="K333" s="183">
        <f t="shared" ref="K333:K396" si="30">4.187</f>
        <v>4.1870000000000003</v>
      </c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68"/>
      <c r="AD333" s="19"/>
      <c r="AE333" s="184"/>
      <c r="AF333" s="183">
        <f t="shared" ref="AF333:AF396" si="31">F333/G333*(D333-E333)+H333*I333/G333/J333/K333</f>
        <v>-2.5600661799764399</v>
      </c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68"/>
      <c r="AQ333" s="168"/>
      <c r="AR333" s="182"/>
      <c r="AS333" s="183">
        <f>(AU333-E333)/(MeasuredVariableHigher-MeasuredVariableLower)</f>
        <v>-4.8065371297643933E-2</v>
      </c>
      <c r="AT333" s="183">
        <f>[1]!LIM(AT332+Mode*r0*((1+IntegrationStep/2/Ti+Td/IntegrationStep)*AS333-(1-IntegrationStep/2/Ti+2*Td/IntegrationStep)*AS332+Td/IntegrationStep*AS331))</f>
        <v>0</v>
      </c>
      <c r="AU333" s="183">
        <f>SetPoint</f>
        <v>40.794124670000002</v>
      </c>
      <c r="AW333" s="51"/>
      <c r="AX333" s="51"/>
      <c r="AY333" s="51"/>
      <c r="AZ333" s="51"/>
    </row>
    <row r="334" spans="1:52" s="158" customFormat="1" ht="15" customHeight="1" x14ac:dyDescent="0.3">
      <c r="A334" s="19"/>
      <c r="B334" s="182"/>
      <c r="C334" s="183">
        <f>C333+IntegrationStep</f>
        <v>32.300000000000189</v>
      </c>
      <c r="D334" s="202">
        <f>15+[1]!STEPLOAD(5)</f>
        <v>20</v>
      </c>
      <c r="E334" s="183">
        <f t="shared" si="27"/>
        <v>45.344655181766747</v>
      </c>
      <c r="F334" s="183">
        <f t="shared" si="28"/>
        <v>0.5</v>
      </c>
      <c r="G334" s="183">
        <f>5</f>
        <v>5</v>
      </c>
      <c r="H334" s="183">
        <f>ManipulatedVariableHigher*AT334</f>
        <v>120</v>
      </c>
      <c r="I334" s="183">
        <f t="shared" si="29"/>
        <v>0.9</v>
      </c>
      <c r="J334" s="183">
        <f>1</f>
        <v>1</v>
      </c>
      <c r="K334" s="183">
        <f t="shared" si="30"/>
        <v>4.1870000000000003</v>
      </c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68"/>
      <c r="AD334" s="19"/>
      <c r="AE334" s="184"/>
      <c r="AF334" s="183">
        <f t="shared" si="31"/>
        <v>2.6243594161438413</v>
      </c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68"/>
      <c r="AQ334" s="168"/>
      <c r="AR334" s="182"/>
      <c r="AS334" s="183">
        <f>(AU334-E334)/(MeasuredVariableHigher-MeasuredVariableLower)</f>
        <v>-4.5505305117667448E-2</v>
      </c>
      <c r="AT334" s="183">
        <f>[1]!LIM(AT333+Mode*r0*((1+IntegrationStep/2/Ti+Td/IntegrationStep)*AS334-(1-IntegrationStep/2/Ti+2*Td/IntegrationStep)*AS333+Td/IntegrationStep*AS332))</f>
        <v>1</v>
      </c>
      <c r="AU334" s="183">
        <f>SetPoint</f>
        <v>40.794124670000002</v>
      </c>
      <c r="AW334" s="51"/>
      <c r="AX334" s="51"/>
      <c r="AY334" s="51"/>
      <c r="AZ334" s="51"/>
    </row>
    <row r="335" spans="1:52" s="158" customFormat="1" ht="15" customHeight="1" x14ac:dyDescent="0.3">
      <c r="A335" s="19"/>
      <c r="B335" s="182"/>
      <c r="C335" s="183">
        <f>C334+IntegrationStep</f>
        <v>32.40000000000019</v>
      </c>
      <c r="D335" s="202">
        <f>15+[1]!STEPLOAD(5)</f>
        <v>20</v>
      </c>
      <c r="E335" s="183">
        <f t="shared" si="27"/>
        <v>45.607091123381132</v>
      </c>
      <c r="F335" s="183">
        <f t="shared" si="28"/>
        <v>0.5</v>
      </c>
      <c r="G335" s="183">
        <f>5</f>
        <v>5</v>
      </c>
      <c r="H335" s="183">
        <f>ManipulatedVariableHigher*AT335</f>
        <v>0</v>
      </c>
      <c r="I335" s="183">
        <f t="shared" si="29"/>
        <v>0.9</v>
      </c>
      <c r="J335" s="183">
        <f>1</f>
        <v>1</v>
      </c>
      <c r="K335" s="183">
        <f t="shared" si="30"/>
        <v>4.1870000000000003</v>
      </c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68"/>
      <c r="AD335" s="19"/>
      <c r="AE335" s="184"/>
      <c r="AF335" s="183">
        <f t="shared" si="31"/>
        <v>-2.5607091123381132</v>
      </c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68"/>
      <c r="AQ335" s="168"/>
      <c r="AR335" s="182"/>
      <c r="AS335" s="183">
        <f>(AU335-E335)/(MeasuredVariableHigher-MeasuredVariableLower)</f>
        <v>-4.8129664533811296E-2</v>
      </c>
      <c r="AT335" s="183">
        <f>[1]!LIM(AT334+Mode*r0*((1+IntegrationStep/2/Ti+Td/IntegrationStep)*AS335-(1-IntegrationStep/2/Ti+2*Td/IntegrationStep)*AS334+Td/IntegrationStep*AS333))</f>
        <v>0</v>
      </c>
      <c r="AU335" s="183">
        <f>SetPoint</f>
        <v>40.794124670000002</v>
      </c>
      <c r="AW335" s="51"/>
      <c r="AX335" s="51"/>
      <c r="AY335" s="51"/>
      <c r="AZ335" s="51"/>
    </row>
    <row r="336" spans="1:52" s="158" customFormat="1" ht="15" customHeight="1" x14ac:dyDescent="0.3">
      <c r="A336" s="19"/>
      <c r="B336" s="182"/>
      <c r="C336" s="183">
        <f>C335+IntegrationStep</f>
        <v>32.500000000000192</v>
      </c>
      <c r="D336" s="202">
        <f>15+[1]!STEPLOAD(5)</f>
        <v>20</v>
      </c>
      <c r="E336" s="183">
        <f t="shared" si="27"/>
        <v>45.351020212147318</v>
      </c>
      <c r="F336" s="183">
        <f t="shared" si="28"/>
        <v>0.5</v>
      </c>
      <c r="G336" s="183">
        <f>5</f>
        <v>5</v>
      </c>
      <c r="H336" s="183">
        <f>ManipulatedVariableHigher*AT336</f>
        <v>120</v>
      </c>
      <c r="I336" s="183">
        <f t="shared" si="29"/>
        <v>0.9</v>
      </c>
      <c r="J336" s="183">
        <f>1</f>
        <v>1</v>
      </c>
      <c r="K336" s="183">
        <f t="shared" si="30"/>
        <v>4.1870000000000003</v>
      </c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68"/>
      <c r="AD336" s="19"/>
      <c r="AE336" s="184"/>
      <c r="AF336" s="183">
        <f t="shared" si="31"/>
        <v>2.6237229131057842</v>
      </c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68"/>
      <c r="AQ336" s="168"/>
      <c r="AR336" s="182"/>
      <c r="AS336" s="183">
        <f>(AU336-E336)/(MeasuredVariableHigher-MeasuredVariableLower)</f>
        <v>-4.5568955421473163E-2</v>
      </c>
      <c r="AT336" s="183">
        <f>[1]!LIM(AT335+Mode*r0*((1+IntegrationStep/2/Ti+Td/IntegrationStep)*AS336-(1-IntegrationStep/2/Ti+2*Td/IntegrationStep)*AS335+Td/IntegrationStep*AS334))</f>
        <v>1</v>
      </c>
      <c r="AU336" s="183">
        <f>SetPoint</f>
        <v>40.794124670000002</v>
      </c>
      <c r="AW336" s="51"/>
      <c r="AX336" s="51"/>
      <c r="AY336" s="51"/>
      <c r="AZ336" s="51"/>
    </row>
    <row r="337" spans="1:52" s="158" customFormat="1" ht="15" customHeight="1" x14ac:dyDescent="0.3">
      <c r="A337" s="19"/>
      <c r="B337" s="182"/>
      <c r="C337" s="183">
        <f>C336+IntegrationStep</f>
        <v>32.600000000000193</v>
      </c>
      <c r="D337" s="202">
        <f>15+[1]!STEPLOAD(5)</f>
        <v>20</v>
      </c>
      <c r="E337" s="183">
        <f t="shared" si="27"/>
        <v>45.613392503457902</v>
      </c>
      <c r="F337" s="183">
        <f t="shared" si="28"/>
        <v>0.5</v>
      </c>
      <c r="G337" s="183">
        <f>5</f>
        <v>5</v>
      </c>
      <c r="H337" s="183">
        <f>ManipulatedVariableHigher*AT337</f>
        <v>0</v>
      </c>
      <c r="I337" s="183">
        <f t="shared" si="29"/>
        <v>0.9</v>
      </c>
      <c r="J337" s="183">
        <f>1</f>
        <v>1</v>
      </c>
      <c r="K337" s="183">
        <f t="shared" si="30"/>
        <v>4.1870000000000003</v>
      </c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68"/>
      <c r="AD337" s="19"/>
      <c r="AE337" s="184"/>
      <c r="AF337" s="183">
        <f t="shared" si="31"/>
        <v>-2.5613392503457906</v>
      </c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68"/>
      <c r="AQ337" s="168"/>
      <c r="AR337" s="182"/>
      <c r="AS337" s="183">
        <f>(AU337-E337)/(MeasuredVariableHigher-MeasuredVariableLower)</f>
        <v>-4.8192678334578999E-2</v>
      </c>
      <c r="AT337" s="183">
        <f>[1]!LIM(AT336+Mode*r0*((1+IntegrationStep/2/Ti+Td/IntegrationStep)*AS337-(1-IntegrationStep/2/Ti+2*Td/IntegrationStep)*AS336+Td/IntegrationStep*AS335))</f>
        <v>0</v>
      </c>
      <c r="AU337" s="183">
        <f>SetPoint</f>
        <v>40.794124670000002</v>
      </c>
      <c r="AW337" s="51"/>
      <c r="AX337" s="51"/>
      <c r="AY337" s="51"/>
      <c r="AZ337" s="51"/>
    </row>
    <row r="338" spans="1:52" s="158" customFormat="1" ht="15" customHeight="1" x14ac:dyDescent="0.3">
      <c r="A338" s="19"/>
      <c r="B338" s="182"/>
      <c r="C338" s="183">
        <f>C337+IntegrationStep</f>
        <v>32.700000000000195</v>
      </c>
      <c r="D338" s="202">
        <f>15+[1]!STEPLOAD(5)</f>
        <v>20</v>
      </c>
      <c r="E338" s="183">
        <f t="shared" si="27"/>
        <v>45.35725857842332</v>
      </c>
      <c r="F338" s="183">
        <f t="shared" si="28"/>
        <v>0.5</v>
      </c>
      <c r="G338" s="183">
        <f>5</f>
        <v>5</v>
      </c>
      <c r="H338" s="183">
        <f>ManipulatedVariableHigher*AT338</f>
        <v>120</v>
      </c>
      <c r="I338" s="183">
        <f t="shared" si="29"/>
        <v>0.9</v>
      </c>
      <c r="J338" s="183">
        <f>1</f>
        <v>1</v>
      </c>
      <c r="K338" s="183">
        <f t="shared" si="30"/>
        <v>4.1870000000000003</v>
      </c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68"/>
      <c r="AD338" s="19"/>
      <c r="AE338" s="184"/>
      <c r="AF338" s="183">
        <f t="shared" si="31"/>
        <v>2.6230990764781841</v>
      </c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68"/>
      <c r="AQ338" s="168"/>
      <c r="AR338" s="182"/>
      <c r="AS338" s="183">
        <f>(AU338-E338)/(MeasuredVariableHigher-MeasuredVariableLower)</f>
        <v>-4.5631339084233176E-2</v>
      </c>
      <c r="AT338" s="183">
        <f>[1]!LIM(AT337+Mode*r0*((1+IntegrationStep/2/Ti+Td/IntegrationStep)*AS338-(1-IntegrationStep/2/Ti+2*Td/IntegrationStep)*AS337+Td/IntegrationStep*AS336))</f>
        <v>1</v>
      </c>
      <c r="AU338" s="183">
        <f>SetPoint</f>
        <v>40.794124670000002</v>
      </c>
      <c r="AW338" s="51"/>
      <c r="AX338" s="51"/>
      <c r="AY338" s="51"/>
      <c r="AZ338" s="51"/>
    </row>
    <row r="339" spans="1:52" s="158" customFormat="1" ht="15" customHeight="1" x14ac:dyDescent="0.3">
      <c r="A339" s="19"/>
      <c r="B339" s="182"/>
      <c r="C339" s="183">
        <f>C338+IntegrationStep</f>
        <v>32.800000000000196</v>
      </c>
      <c r="D339" s="202">
        <f>15+[1]!STEPLOAD(5)</f>
        <v>20</v>
      </c>
      <c r="E339" s="183">
        <f t="shared" si="27"/>
        <v>45.619568486071145</v>
      </c>
      <c r="F339" s="183">
        <f t="shared" si="28"/>
        <v>0.5</v>
      </c>
      <c r="G339" s="183">
        <f>5</f>
        <v>5</v>
      </c>
      <c r="H339" s="183">
        <f>ManipulatedVariableHigher*AT339</f>
        <v>0</v>
      </c>
      <c r="I339" s="183">
        <f t="shared" si="29"/>
        <v>0.9</v>
      </c>
      <c r="J339" s="183">
        <f>1</f>
        <v>1</v>
      </c>
      <c r="K339" s="183">
        <f t="shared" si="30"/>
        <v>4.1870000000000003</v>
      </c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68"/>
      <c r="AD339" s="19"/>
      <c r="AE339" s="184"/>
      <c r="AF339" s="183">
        <f t="shared" si="31"/>
        <v>-2.5619568486071147</v>
      </c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68"/>
      <c r="AQ339" s="168"/>
      <c r="AR339" s="182"/>
      <c r="AS339" s="183">
        <f>(AU339-E339)/(MeasuredVariableHigher-MeasuredVariableLower)</f>
        <v>-4.8254438160711427E-2</v>
      </c>
      <c r="AT339" s="183">
        <f>[1]!LIM(AT338+Mode*r0*((1+IntegrationStep/2/Ti+Td/IntegrationStep)*AS339-(1-IntegrationStep/2/Ti+2*Td/IntegrationStep)*AS338+Td/IntegrationStep*AS337))</f>
        <v>0</v>
      </c>
      <c r="AU339" s="183">
        <f>SetPoint</f>
        <v>40.794124670000002</v>
      </c>
      <c r="AW339" s="51"/>
      <c r="AX339" s="51"/>
      <c r="AY339" s="51"/>
      <c r="AZ339" s="51"/>
    </row>
    <row r="340" spans="1:52" s="158" customFormat="1" ht="15" customHeight="1" x14ac:dyDescent="0.3">
      <c r="A340" s="19"/>
      <c r="B340" s="182"/>
      <c r="C340" s="183">
        <f>C339+IntegrationStep</f>
        <v>32.900000000000198</v>
      </c>
      <c r="D340" s="202">
        <f>15+[1]!STEPLOAD(5)</f>
        <v>20</v>
      </c>
      <c r="E340" s="183">
        <f t="shared" si="27"/>
        <v>45.363372801210431</v>
      </c>
      <c r="F340" s="183">
        <f t="shared" si="28"/>
        <v>0.5</v>
      </c>
      <c r="G340" s="183">
        <f>5</f>
        <v>5</v>
      </c>
      <c r="H340" s="183">
        <f>ManipulatedVariableHigher*AT340</f>
        <v>120</v>
      </c>
      <c r="I340" s="183">
        <f t="shared" si="29"/>
        <v>0.9</v>
      </c>
      <c r="J340" s="183">
        <f>1</f>
        <v>1</v>
      </c>
      <c r="K340" s="183">
        <f t="shared" si="30"/>
        <v>4.1870000000000003</v>
      </c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68"/>
      <c r="AD340" s="19"/>
      <c r="AE340" s="184"/>
      <c r="AF340" s="183">
        <f t="shared" si="31"/>
        <v>2.6224876541994728</v>
      </c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68"/>
      <c r="AQ340" s="168"/>
      <c r="AR340" s="182"/>
      <c r="AS340" s="183">
        <f>(AU340-E340)/(MeasuredVariableHigher-MeasuredVariableLower)</f>
        <v>-4.5692481312104294E-2</v>
      </c>
      <c r="AT340" s="183">
        <f>[1]!LIM(AT339+Mode*r0*((1+IntegrationStep/2/Ti+Td/IntegrationStep)*AS340-(1-IntegrationStep/2/Ti+2*Td/IntegrationStep)*AS339+Td/IntegrationStep*AS338))</f>
        <v>1</v>
      </c>
      <c r="AU340" s="183">
        <f>SetPoint</f>
        <v>40.794124670000002</v>
      </c>
      <c r="AW340" s="51"/>
      <c r="AX340" s="51"/>
      <c r="AY340" s="51"/>
      <c r="AZ340" s="51"/>
    </row>
    <row r="341" spans="1:52" s="158" customFormat="1" ht="15" customHeight="1" x14ac:dyDescent="0.3">
      <c r="A341" s="19"/>
      <c r="B341" s="182"/>
      <c r="C341" s="183">
        <f>C340+IntegrationStep</f>
        <v>33.000000000000199</v>
      </c>
      <c r="D341" s="202">
        <f>15+[1]!STEPLOAD(5)</f>
        <v>20</v>
      </c>
      <c r="E341" s="183">
        <f t="shared" si="27"/>
        <v>45.625621566630386</v>
      </c>
      <c r="F341" s="183">
        <f t="shared" si="28"/>
        <v>0.5</v>
      </c>
      <c r="G341" s="183">
        <f>5</f>
        <v>5</v>
      </c>
      <c r="H341" s="183">
        <f>ManipulatedVariableHigher*AT341</f>
        <v>0</v>
      </c>
      <c r="I341" s="183">
        <f t="shared" si="29"/>
        <v>0.9</v>
      </c>
      <c r="J341" s="183">
        <f>1</f>
        <v>1</v>
      </c>
      <c r="K341" s="183">
        <f t="shared" si="30"/>
        <v>4.1870000000000003</v>
      </c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68"/>
      <c r="AD341" s="19"/>
      <c r="AE341" s="184"/>
      <c r="AF341" s="183">
        <f t="shared" si="31"/>
        <v>-2.5625621566630388</v>
      </c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68"/>
      <c r="AQ341" s="168"/>
      <c r="AR341" s="182"/>
      <c r="AS341" s="183">
        <f>(AU341-E341)/(MeasuredVariableHigher-MeasuredVariableLower)</f>
        <v>-4.8314968966303835E-2</v>
      </c>
      <c r="AT341" s="183">
        <f>[1]!LIM(AT340+Mode*r0*((1+IntegrationStep/2/Ti+Td/IntegrationStep)*AS341-(1-IntegrationStep/2/Ti+2*Td/IntegrationStep)*AS340+Td/IntegrationStep*AS339))</f>
        <v>0</v>
      </c>
      <c r="AU341" s="183">
        <f>SetPoint</f>
        <v>40.794124670000002</v>
      </c>
      <c r="AW341" s="51"/>
      <c r="AX341" s="51"/>
      <c r="AY341" s="51"/>
      <c r="AZ341" s="51"/>
    </row>
    <row r="342" spans="1:52" s="158" customFormat="1" ht="15" customHeight="1" x14ac:dyDescent="0.3">
      <c r="A342" s="19"/>
      <c r="B342" s="182"/>
      <c r="C342" s="183">
        <f>C341+IntegrationStep</f>
        <v>33.1000000000002</v>
      </c>
      <c r="D342" s="202">
        <f>15+[1]!STEPLOAD(5)</f>
        <v>20</v>
      </c>
      <c r="E342" s="183">
        <f t="shared" si="27"/>
        <v>45.369365350964081</v>
      </c>
      <c r="F342" s="183">
        <f t="shared" si="28"/>
        <v>0.5</v>
      </c>
      <c r="G342" s="183">
        <f>5</f>
        <v>5</v>
      </c>
      <c r="H342" s="183">
        <f>ManipulatedVariableHigher*AT342</f>
        <v>120</v>
      </c>
      <c r="I342" s="183">
        <f t="shared" si="29"/>
        <v>0.9</v>
      </c>
      <c r="J342" s="183">
        <f>1</f>
        <v>1</v>
      </c>
      <c r="K342" s="183">
        <f t="shared" si="30"/>
        <v>4.1870000000000003</v>
      </c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68"/>
      <c r="AD342" s="19"/>
      <c r="AE342" s="184"/>
      <c r="AF342" s="183">
        <f t="shared" si="31"/>
        <v>2.6218883992241078</v>
      </c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68"/>
      <c r="AQ342" s="168"/>
      <c r="AR342" s="182"/>
      <c r="AS342" s="183">
        <f>(AU342-E342)/(MeasuredVariableHigher-MeasuredVariableLower)</f>
        <v>-4.5752406809640787E-2</v>
      </c>
      <c r="AT342" s="183">
        <f>[1]!LIM(AT341+Mode*r0*((1+IntegrationStep/2/Ti+Td/IntegrationStep)*AS342-(1-IntegrationStep/2/Ti+2*Td/IntegrationStep)*AS341+Td/IntegrationStep*AS340))</f>
        <v>1</v>
      </c>
      <c r="AU342" s="183">
        <f>SetPoint</f>
        <v>40.794124670000002</v>
      </c>
      <c r="AW342" s="51"/>
      <c r="AX342" s="51"/>
      <c r="AY342" s="51"/>
      <c r="AZ342" s="51"/>
    </row>
    <row r="343" spans="1:52" s="158" customFormat="1" ht="15" customHeight="1" x14ac:dyDescent="0.3">
      <c r="A343" s="19"/>
      <c r="B343" s="182"/>
      <c r="C343" s="183">
        <f>C342+IntegrationStep</f>
        <v>33.200000000000202</v>
      </c>
      <c r="D343" s="202">
        <f>15+[1]!STEPLOAD(5)</f>
        <v>20</v>
      </c>
      <c r="E343" s="183">
        <f t="shared" si="27"/>
        <v>45.631554190886497</v>
      </c>
      <c r="F343" s="183">
        <f t="shared" si="28"/>
        <v>0.5</v>
      </c>
      <c r="G343" s="183">
        <f>5</f>
        <v>5</v>
      </c>
      <c r="H343" s="183">
        <f>ManipulatedVariableHigher*AT343</f>
        <v>0</v>
      </c>
      <c r="I343" s="183">
        <f t="shared" si="29"/>
        <v>0.9</v>
      </c>
      <c r="J343" s="183">
        <f>1</f>
        <v>1</v>
      </c>
      <c r="K343" s="183">
        <f t="shared" si="30"/>
        <v>4.1870000000000003</v>
      </c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68"/>
      <c r="AD343" s="19"/>
      <c r="AE343" s="184"/>
      <c r="AF343" s="183">
        <f t="shared" si="31"/>
        <v>-2.5631554190886501</v>
      </c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68"/>
      <c r="AQ343" s="168"/>
      <c r="AR343" s="182"/>
      <c r="AS343" s="183">
        <f>(AU343-E343)/(MeasuredVariableHigher-MeasuredVariableLower)</f>
        <v>-4.8374295208864951E-2</v>
      </c>
      <c r="AT343" s="183">
        <f>[1]!LIM(AT342+Mode*r0*((1+IntegrationStep/2/Ti+Td/IntegrationStep)*AS343-(1-IntegrationStep/2/Ti+2*Td/IntegrationStep)*AS342+Td/IntegrationStep*AS341))</f>
        <v>0</v>
      </c>
      <c r="AU343" s="183">
        <f>SetPoint</f>
        <v>40.794124670000002</v>
      </c>
      <c r="AW343" s="51"/>
      <c r="AX343" s="51"/>
      <c r="AY343" s="51"/>
      <c r="AZ343" s="51"/>
    </row>
    <row r="344" spans="1:52" s="158" customFormat="1" ht="15" customHeight="1" x14ac:dyDescent="0.3">
      <c r="A344" s="19"/>
      <c r="B344" s="182"/>
      <c r="C344" s="183">
        <f>C343+IntegrationStep</f>
        <v>33.300000000000203</v>
      </c>
      <c r="D344" s="202">
        <f>15+[1]!STEPLOAD(5)</f>
        <v>20</v>
      </c>
      <c r="E344" s="183">
        <f t="shared" si="27"/>
        <v>45.375238648977628</v>
      </c>
      <c r="F344" s="183">
        <f t="shared" si="28"/>
        <v>0.5</v>
      </c>
      <c r="G344" s="183">
        <f>5</f>
        <v>5</v>
      </c>
      <c r="H344" s="183">
        <f>ManipulatedVariableHigher*AT344</f>
        <v>120</v>
      </c>
      <c r="I344" s="183">
        <f t="shared" si="29"/>
        <v>0.9</v>
      </c>
      <c r="J344" s="183">
        <f>1</f>
        <v>1</v>
      </c>
      <c r="K344" s="183">
        <f t="shared" si="30"/>
        <v>4.1870000000000003</v>
      </c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68"/>
      <c r="AD344" s="19"/>
      <c r="AE344" s="184"/>
      <c r="AF344" s="183">
        <f t="shared" si="31"/>
        <v>2.6213010694227532</v>
      </c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68"/>
      <c r="AQ344" s="168"/>
      <c r="AR344" s="182"/>
      <c r="AS344" s="183">
        <f>(AU344-E344)/(MeasuredVariableHigher-MeasuredVariableLower)</f>
        <v>-4.5811139789776266E-2</v>
      </c>
      <c r="AT344" s="183">
        <f>[1]!LIM(AT343+Mode*r0*((1+IntegrationStep/2/Ti+Td/IntegrationStep)*AS344-(1-IntegrationStep/2/Ti+2*Td/IntegrationStep)*AS343+Td/IntegrationStep*AS342))</f>
        <v>1</v>
      </c>
      <c r="AU344" s="183">
        <f>SetPoint</f>
        <v>40.794124670000002</v>
      </c>
      <c r="AW344" s="51"/>
      <c r="AX344" s="51"/>
      <c r="AY344" s="51"/>
      <c r="AZ344" s="51"/>
    </row>
    <row r="345" spans="1:52" s="158" customFormat="1" ht="15" customHeight="1" x14ac:dyDescent="0.3">
      <c r="A345" s="19"/>
      <c r="B345" s="182"/>
      <c r="C345" s="183">
        <f>C344+IntegrationStep</f>
        <v>33.400000000000205</v>
      </c>
      <c r="D345" s="202">
        <f>15+[1]!STEPLOAD(5)</f>
        <v>20</v>
      </c>
      <c r="E345" s="183">
        <f t="shared" si="27"/>
        <v>45.637368755919908</v>
      </c>
      <c r="F345" s="183">
        <f t="shared" si="28"/>
        <v>0.5</v>
      </c>
      <c r="G345" s="183">
        <f>5</f>
        <v>5</v>
      </c>
      <c r="H345" s="183">
        <f>ManipulatedVariableHigher*AT345</f>
        <v>0</v>
      </c>
      <c r="I345" s="183">
        <f t="shared" si="29"/>
        <v>0.9</v>
      </c>
      <c r="J345" s="183">
        <f>1</f>
        <v>1</v>
      </c>
      <c r="K345" s="183">
        <f t="shared" si="30"/>
        <v>4.1870000000000003</v>
      </c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68"/>
      <c r="AD345" s="19"/>
      <c r="AE345" s="184"/>
      <c r="AF345" s="183">
        <f t="shared" si="31"/>
        <v>-2.5637368755919909</v>
      </c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68"/>
      <c r="AQ345" s="168"/>
      <c r="AR345" s="182"/>
      <c r="AS345" s="183">
        <f>(AU345-E345)/(MeasuredVariableHigher-MeasuredVariableLower)</f>
        <v>-4.8432440859199059E-2</v>
      </c>
      <c r="AT345" s="183">
        <f>[1]!LIM(AT344+Mode*r0*((1+IntegrationStep/2/Ti+Td/IntegrationStep)*AS345-(1-IntegrationStep/2/Ti+2*Td/IntegrationStep)*AS344+Td/IntegrationStep*AS343))</f>
        <v>0</v>
      </c>
      <c r="AU345" s="183">
        <f>SetPoint</f>
        <v>40.794124670000002</v>
      </c>
      <c r="AW345" s="51"/>
      <c r="AX345" s="51"/>
      <c r="AY345" s="51"/>
      <c r="AZ345" s="51"/>
    </row>
    <row r="346" spans="1:52" s="158" customFormat="1" ht="15" customHeight="1" x14ac:dyDescent="0.3">
      <c r="A346" s="19"/>
      <c r="B346" s="182"/>
      <c r="C346" s="183">
        <f>C345+IntegrationStep</f>
        <v>33.500000000000206</v>
      </c>
      <c r="D346" s="202">
        <f>15+[1]!STEPLOAD(5)</f>
        <v>20</v>
      </c>
      <c r="E346" s="183">
        <f t="shared" si="27"/>
        <v>45.380995068360704</v>
      </c>
      <c r="F346" s="183">
        <f t="shared" si="28"/>
        <v>0.5</v>
      </c>
      <c r="G346" s="183">
        <f>5</f>
        <v>5</v>
      </c>
      <c r="H346" s="183">
        <f>ManipulatedVariableHigher*AT346</f>
        <v>120</v>
      </c>
      <c r="I346" s="183">
        <f t="shared" si="29"/>
        <v>0.9</v>
      </c>
      <c r="J346" s="183">
        <f>1</f>
        <v>1</v>
      </c>
      <c r="K346" s="183">
        <f t="shared" si="30"/>
        <v>4.1870000000000003</v>
      </c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68"/>
      <c r="AD346" s="19"/>
      <c r="AE346" s="184"/>
      <c r="AF346" s="183">
        <f t="shared" si="31"/>
        <v>2.6207254274844454</v>
      </c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68"/>
      <c r="AQ346" s="168"/>
      <c r="AR346" s="182"/>
      <c r="AS346" s="183">
        <f>(AU346-E346)/(MeasuredVariableHigher-MeasuredVariableLower)</f>
        <v>-4.5868703983607019E-2</v>
      </c>
      <c r="AT346" s="183">
        <f>[1]!LIM(AT345+Mode*r0*((1+IntegrationStep/2/Ti+Td/IntegrationStep)*AS346-(1-IntegrationStep/2/Ti+2*Td/IntegrationStep)*AS345+Td/IntegrationStep*AS344))</f>
        <v>1</v>
      </c>
      <c r="AU346" s="183">
        <f>SetPoint</f>
        <v>40.794124670000002</v>
      </c>
      <c r="AW346" s="51"/>
      <c r="AX346" s="51"/>
      <c r="AY346" s="51"/>
      <c r="AZ346" s="51"/>
    </row>
    <row r="347" spans="1:52" s="158" customFormat="1" ht="15" customHeight="1" x14ac:dyDescent="0.3">
      <c r="A347" s="19"/>
      <c r="B347" s="182"/>
      <c r="C347" s="183">
        <f>C346+IntegrationStep</f>
        <v>33.600000000000207</v>
      </c>
      <c r="D347" s="202">
        <f>15+[1]!STEPLOAD(5)</f>
        <v>20</v>
      </c>
      <c r="E347" s="183">
        <f t="shared" si="27"/>
        <v>45.643067611109153</v>
      </c>
      <c r="F347" s="183">
        <f t="shared" si="28"/>
        <v>0.5</v>
      </c>
      <c r="G347" s="183">
        <f>5</f>
        <v>5</v>
      </c>
      <c r="H347" s="183">
        <f>ManipulatedVariableHigher*AT347</f>
        <v>0</v>
      </c>
      <c r="I347" s="183">
        <f t="shared" si="29"/>
        <v>0.9</v>
      </c>
      <c r="J347" s="183">
        <f>1</f>
        <v>1</v>
      </c>
      <c r="K347" s="183">
        <f t="shared" si="30"/>
        <v>4.1870000000000003</v>
      </c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68"/>
      <c r="AD347" s="19"/>
      <c r="AE347" s="184"/>
      <c r="AF347" s="183">
        <f t="shared" si="31"/>
        <v>-2.5643067611109154</v>
      </c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68"/>
      <c r="AQ347" s="168"/>
      <c r="AR347" s="182"/>
      <c r="AS347" s="183">
        <f>(AU347-E347)/(MeasuredVariableHigher-MeasuredVariableLower)</f>
        <v>-4.8489429411091509E-2</v>
      </c>
      <c r="AT347" s="183">
        <f>[1]!LIM(AT346+Mode*r0*((1+IntegrationStep/2/Ti+Td/IntegrationStep)*AS347-(1-IntegrationStep/2/Ti+2*Td/IntegrationStep)*AS346+Td/IntegrationStep*AS345))</f>
        <v>0</v>
      </c>
      <c r="AU347" s="183">
        <f>SetPoint</f>
        <v>40.794124670000002</v>
      </c>
      <c r="AW347" s="51"/>
      <c r="AX347" s="51"/>
      <c r="AY347" s="51"/>
      <c r="AZ347" s="51"/>
    </row>
    <row r="348" spans="1:52" s="158" customFormat="1" ht="15" customHeight="1" x14ac:dyDescent="0.3">
      <c r="A348" s="19"/>
      <c r="B348" s="182"/>
      <c r="C348" s="183">
        <f>C347+IntegrationStep</f>
        <v>33.700000000000209</v>
      </c>
      <c r="D348" s="202">
        <f>15+[1]!STEPLOAD(5)</f>
        <v>20</v>
      </c>
      <c r="E348" s="183">
        <f t="shared" si="27"/>
        <v>45.386636934998059</v>
      </c>
      <c r="F348" s="183">
        <f t="shared" si="28"/>
        <v>0.5</v>
      </c>
      <c r="G348" s="183">
        <f>5</f>
        <v>5</v>
      </c>
      <c r="H348" s="183">
        <f>ManipulatedVariableHigher*AT348</f>
        <v>120</v>
      </c>
      <c r="I348" s="183">
        <f t="shared" si="29"/>
        <v>0.9</v>
      </c>
      <c r="J348" s="183">
        <f>1</f>
        <v>1</v>
      </c>
      <c r="K348" s="183">
        <f t="shared" si="30"/>
        <v>4.1870000000000003</v>
      </c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68"/>
      <c r="AD348" s="19"/>
      <c r="AE348" s="184"/>
      <c r="AF348" s="183">
        <f t="shared" si="31"/>
        <v>2.62016124082071</v>
      </c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68"/>
      <c r="AQ348" s="168"/>
      <c r="AR348" s="182"/>
      <c r="AS348" s="183">
        <f>(AU348-E348)/(MeasuredVariableHigher-MeasuredVariableLower)</f>
        <v>-4.5925122649980568E-2</v>
      </c>
      <c r="AT348" s="183">
        <f>[1]!LIM(AT347+Mode*r0*((1+IntegrationStep/2/Ti+Td/IntegrationStep)*AS348-(1-IntegrationStep/2/Ti+2*Td/IntegrationStep)*AS347+Td/IntegrationStep*AS346))</f>
        <v>1</v>
      </c>
      <c r="AU348" s="183">
        <f>SetPoint</f>
        <v>40.794124670000002</v>
      </c>
      <c r="AW348" s="51"/>
      <c r="AX348" s="51"/>
      <c r="AY348" s="51"/>
      <c r="AZ348" s="51"/>
    </row>
    <row r="349" spans="1:52" s="158" customFormat="1" ht="15" customHeight="1" x14ac:dyDescent="0.3">
      <c r="A349" s="19"/>
      <c r="B349" s="182"/>
      <c r="C349" s="183">
        <f>C348+IntegrationStep</f>
        <v>33.80000000000021</v>
      </c>
      <c r="D349" s="202">
        <f>15+[1]!STEPLOAD(5)</f>
        <v>20</v>
      </c>
      <c r="E349" s="183">
        <f t="shared" si="27"/>
        <v>45.648653059080132</v>
      </c>
      <c r="F349" s="183">
        <f t="shared" si="28"/>
        <v>0.5</v>
      </c>
      <c r="G349" s="183">
        <f>5</f>
        <v>5</v>
      </c>
      <c r="H349" s="183">
        <f>ManipulatedVariableHigher*AT349</f>
        <v>0</v>
      </c>
      <c r="I349" s="183">
        <f t="shared" si="29"/>
        <v>0.9</v>
      </c>
      <c r="J349" s="183">
        <f>1</f>
        <v>1</v>
      </c>
      <c r="K349" s="183">
        <f t="shared" si="30"/>
        <v>4.1870000000000003</v>
      </c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68"/>
      <c r="AD349" s="19"/>
      <c r="AE349" s="184"/>
      <c r="AF349" s="183">
        <f t="shared" si="31"/>
        <v>-2.5648653059080133</v>
      </c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68"/>
      <c r="AQ349" s="168"/>
      <c r="AR349" s="182"/>
      <c r="AS349" s="183">
        <f>(AU349-E349)/(MeasuredVariableHigher-MeasuredVariableLower)</f>
        <v>-4.8545283890801302E-2</v>
      </c>
      <c r="AT349" s="183">
        <f>[1]!LIM(AT348+Mode*r0*((1+IntegrationStep/2/Ti+Td/IntegrationStep)*AS349-(1-IntegrationStep/2/Ti+2*Td/IntegrationStep)*AS348+Td/IntegrationStep*AS347))</f>
        <v>0</v>
      </c>
      <c r="AU349" s="183">
        <f>SetPoint</f>
        <v>40.794124670000002</v>
      </c>
      <c r="AW349" s="51"/>
      <c r="AX349" s="51"/>
      <c r="AY349" s="51"/>
      <c r="AZ349" s="51"/>
    </row>
    <row r="350" spans="1:52" s="158" customFormat="1" ht="15" customHeight="1" x14ac:dyDescent="0.3">
      <c r="A350" s="19"/>
      <c r="B350" s="182"/>
      <c r="C350" s="183">
        <f>C349+IntegrationStep</f>
        <v>33.900000000000212</v>
      </c>
      <c r="D350" s="202">
        <f>15+[1]!STEPLOAD(5)</f>
        <v>20</v>
      </c>
      <c r="E350" s="183">
        <f t="shared" si="27"/>
        <v>45.392166528489327</v>
      </c>
      <c r="F350" s="183">
        <f t="shared" si="28"/>
        <v>0.5</v>
      </c>
      <c r="G350" s="183">
        <f>5</f>
        <v>5</v>
      </c>
      <c r="H350" s="183">
        <f>ManipulatedVariableHigher*AT350</f>
        <v>120</v>
      </c>
      <c r="I350" s="183">
        <f t="shared" si="29"/>
        <v>0.9</v>
      </c>
      <c r="J350" s="183">
        <f>1</f>
        <v>1</v>
      </c>
      <c r="K350" s="183">
        <f t="shared" si="30"/>
        <v>4.1870000000000003</v>
      </c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68"/>
      <c r="AD350" s="19"/>
      <c r="AE350" s="184"/>
      <c r="AF350" s="183">
        <f t="shared" si="31"/>
        <v>2.6196082814715833</v>
      </c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68"/>
      <c r="AQ350" s="168"/>
      <c r="AR350" s="182"/>
      <c r="AS350" s="183">
        <f>(AU350-E350)/(MeasuredVariableHigher-MeasuredVariableLower)</f>
        <v>-4.598041858489324E-2</v>
      </c>
      <c r="AT350" s="183">
        <f>[1]!LIM(AT349+Mode*r0*((1+IntegrationStep/2/Ti+Td/IntegrationStep)*AS350-(1-IntegrationStep/2/Ti+2*Td/IntegrationStep)*AS349+Td/IntegrationStep*AS348))</f>
        <v>1</v>
      </c>
      <c r="AU350" s="183">
        <f>SetPoint</f>
        <v>40.794124670000002</v>
      </c>
      <c r="AW350" s="51"/>
      <c r="AX350" s="51"/>
      <c r="AY350" s="51"/>
      <c r="AZ350" s="51"/>
    </row>
    <row r="351" spans="1:52" s="158" customFormat="1" ht="15" customHeight="1" x14ac:dyDescent="0.3">
      <c r="A351" s="19"/>
      <c r="B351" s="182"/>
      <c r="C351" s="183">
        <f>C350+IntegrationStep</f>
        <v>34.000000000000213</v>
      </c>
      <c r="D351" s="202">
        <f>15+[1]!STEPLOAD(5)</f>
        <v>20</v>
      </c>
      <c r="E351" s="183">
        <f t="shared" si="27"/>
        <v>45.654127356636486</v>
      </c>
      <c r="F351" s="183">
        <f t="shared" si="28"/>
        <v>0.5</v>
      </c>
      <c r="G351" s="183">
        <f>5</f>
        <v>5</v>
      </c>
      <c r="H351" s="183">
        <f>ManipulatedVariableHigher*AT351</f>
        <v>0</v>
      </c>
      <c r="I351" s="183">
        <f t="shared" si="29"/>
        <v>0.9</v>
      </c>
      <c r="J351" s="183">
        <f>1</f>
        <v>1</v>
      </c>
      <c r="K351" s="183">
        <f t="shared" si="30"/>
        <v>4.1870000000000003</v>
      </c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68"/>
      <c r="AD351" s="19"/>
      <c r="AE351" s="184"/>
      <c r="AF351" s="183">
        <f t="shared" si="31"/>
        <v>-2.5654127356636489</v>
      </c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68"/>
      <c r="AQ351" s="168"/>
      <c r="AR351" s="182"/>
      <c r="AS351" s="183">
        <f>(AU351-E351)/(MeasuredVariableHigher-MeasuredVariableLower)</f>
        <v>-4.8600026866364845E-2</v>
      </c>
      <c r="AT351" s="183">
        <f>[1]!LIM(AT350+Mode*r0*((1+IntegrationStep/2/Ti+Td/IntegrationStep)*AS351-(1-IntegrationStep/2/Ti+2*Td/IntegrationStep)*AS350+Td/IntegrationStep*AS349))</f>
        <v>0</v>
      </c>
      <c r="AU351" s="183">
        <f>SetPoint</f>
        <v>40.794124670000002</v>
      </c>
      <c r="AW351" s="51"/>
      <c r="AX351" s="51"/>
      <c r="AY351" s="51"/>
      <c r="AZ351" s="51"/>
    </row>
    <row r="352" spans="1:52" s="158" customFormat="1" ht="15" customHeight="1" x14ac:dyDescent="0.3">
      <c r="A352" s="19"/>
      <c r="B352" s="182"/>
      <c r="C352" s="183">
        <f>C351+IntegrationStep</f>
        <v>34.100000000000215</v>
      </c>
      <c r="D352" s="202">
        <f>15+[1]!STEPLOAD(5)</f>
        <v>20</v>
      </c>
      <c r="E352" s="183">
        <f t="shared" si="27"/>
        <v>45.397586083070117</v>
      </c>
      <c r="F352" s="183">
        <f t="shared" si="28"/>
        <v>0.5</v>
      </c>
      <c r="G352" s="183">
        <f>5</f>
        <v>5</v>
      </c>
      <c r="H352" s="183">
        <f>ManipulatedVariableHigher*AT352</f>
        <v>120</v>
      </c>
      <c r="I352" s="183">
        <f t="shared" si="29"/>
        <v>0.9</v>
      </c>
      <c r="J352" s="183">
        <f>1</f>
        <v>1</v>
      </c>
      <c r="K352" s="183">
        <f t="shared" si="30"/>
        <v>4.1870000000000003</v>
      </c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68"/>
      <c r="AD352" s="19"/>
      <c r="AE352" s="184"/>
      <c r="AF352" s="183">
        <f t="shared" si="31"/>
        <v>2.6190663260135043</v>
      </c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68"/>
      <c r="AQ352" s="168"/>
      <c r="AR352" s="182"/>
      <c r="AS352" s="183">
        <f>(AU352-E352)/(MeasuredVariableHigher-MeasuredVariableLower)</f>
        <v>-4.6034614130701146E-2</v>
      </c>
      <c r="AT352" s="183">
        <f>[1]!LIM(AT351+Mode*r0*((1+IntegrationStep/2/Ti+Td/IntegrationStep)*AS352-(1-IntegrationStep/2/Ti+2*Td/IntegrationStep)*AS351+Td/IntegrationStep*AS350))</f>
        <v>1</v>
      </c>
      <c r="AU352" s="183">
        <f>SetPoint</f>
        <v>40.794124670000002</v>
      </c>
      <c r="AW352" s="51"/>
      <c r="AX352" s="51"/>
      <c r="AY352" s="51"/>
      <c r="AZ352" s="51"/>
    </row>
    <row r="353" spans="1:52" s="158" customFormat="1" ht="15" customHeight="1" x14ac:dyDescent="0.3">
      <c r="A353" s="19"/>
      <c r="B353" s="182"/>
      <c r="C353" s="183">
        <f>C352+IntegrationStep</f>
        <v>34.200000000000216</v>
      </c>
      <c r="D353" s="202">
        <f>15+[1]!STEPLOAD(5)</f>
        <v>20</v>
      </c>
      <c r="E353" s="183">
        <f t="shared" si="27"/>
        <v>45.659492715671469</v>
      </c>
      <c r="F353" s="183">
        <f t="shared" si="28"/>
        <v>0.5</v>
      </c>
      <c r="G353" s="183">
        <f>5</f>
        <v>5</v>
      </c>
      <c r="H353" s="183">
        <f>ManipulatedVariableHigher*AT353</f>
        <v>0</v>
      </c>
      <c r="I353" s="183">
        <f t="shared" si="29"/>
        <v>0.9</v>
      </c>
      <c r="J353" s="183">
        <f>1</f>
        <v>1</v>
      </c>
      <c r="K353" s="183">
        <f t="shared" si="30"/>
        <v>4.1870000000000003</v>
      </c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68"/>
      <c r="AD353" s="19"/>
      <c r="AE353" s="184"/>
      <c r="AF353" s="183">
        <f t="shared" si="31"/>
        <v>-2.5659492715671472</v>
      </c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68"/>
      <c r="AQ353" s="168"/>
      <c r="AR353" s="182"/>
      <c r="AS353" s="183">
        <f>(AU353-E353)/(MeasuredVariableHigher-MeasuredVariableLower)</f>
        <v>-4.8653680456714671E-2</v>
      </c>
      <c r="AT353" s="183">
        <f>[1]!LIM(AT352+Mode*r0*((1+IntegrationStep/2/Ti+Td/IntegrationStep)*AS353-(1-IntegrationStep/2/Ti+2*Td/IntegrationStep)*AS352+Td/IntegrationStep*AS351))</f>
        <v>0</v>
      </c>
      <c r="AU353" s="183">
        <f>SetPoint</f>
        <v>40.794124670000002</v>
      </c>
      <c r="AW353" s="51"/>
      <c r="AX353" s="51"/>
      <c r="AY353" s="51"/>
      <c r="AZ353" s="51"/>
    </row>
    <row r="354" spans="1:52" s="158" customFormat="1" ht="15" customHeight="1" x14ac:dyDescent="0.3">
      <c r="A354" s="19"/>
      <c r="B354" s="182"/>
      <c r="C354" s="183">
        <f>C353+IntegrationStep</f>
        <v>34.300000000000217</v>
      </c>
      <c r="D354" s="202">
        <f>15+[1]!STEPLOAD(5)</f>
        <v>20</v>
      </c>
      <c r="E354" s="183">
        <f t="shared" si="27"/>
        <v>45.40289778851475</v>
      </c>
      <c r="F354" s="183">
        <f t="shared" si="28"/>
        <v>0.5</v>
      </c>
      <c r="G354" s="183">
        <f>5</f>
        <v>5</v>
      </c>
      <c r="H354" s="183">
        <f>ManipulatedVariableHigher*AT354</f>
        <v>120</v>
      </c>
      <c r="I354" s="183">
        <f t="shared" si="29"/>
        <v>0.9</v>
      </c>
      <c r="J354" s="183">
        <f>1</f>
        <v>1</v>
      </c>
      <c r="K354" s="183">
        <f t="shared" si="30"/>
        <v>4.1870000000000003</v>
      </c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68"/>
      <c r="AD354" s="19"/>
      <c r="AE354" s="184"/>
      <c r="AF354" s="183">
        <f t="shared" si="31"/>
        <v>2.6185351554690408</v>
      </c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68"/>
      <c r="AQ354" s="168"/>
      <c r="AR354" s="182"/>
      <c r="AS354" s="183">
        <f>(AU354-E354)/(MeasuredVariableHigher-MeasuredVariableLower)</f>
        <v>-4.6087731185147474E-2</v>
      </c>
      <c r="AT354" s="183">
        <f>[1]!LIM(AT353+Mode*r0*((1+IntegrationStep/2/Ti+Td/IntegrationStep)*AS354-(1-IntegrationStep/2/Ti+2*Td/IntegrationStep)*AS353+Td/IntegrationStep*AS352))</f>
        <v>1</v>
      </c>
      <c r="AU354" s="183">
        <f>SetPoint</f>
        <v>40.794124670000002</v>
      </c>
      <c r="AW354" s="51"/>
      <c r="AX354" s="51"/>
      <c r="AY354" s="51"/>
      <c r="AZ354" s="51"/>
    </row>
    <row r="355" spans="1:52" s="158" customFormat="1" ht="15" customHeight="1" x14ac:dyDescent="0.3">
      <c r="A355" s="19"/>
      <c r="B355" s="182"/>
      <c r="C355" s="183">
        <f>C354+IntegrationStep</f>
        <v>34.400000000000219</v>
      </c>
      <c r="D355" s="202">
        <f>15+[1]!STEPLOAD(5)</f>
        <v>20</v>
      </c>
      <c r="E355" s="183">
        <f t="shared" si="27"/>
        <v>45.66475130406166</v>
      </c>
      <c r="F355" s="183">
        <f t="shared" si="28"/>
        <v>0.5</v>
      </c>
      <c r="G355" s="183">
        <f>5</f>
        <v>5</v>
      </c>
      <c r="H355" s="183">
        <f>ManipulatedVariableHigher*AT355</f>
        <v>0</v>
      </c>
      <c r="I355" s="183">
        <f t="shared" si="29"/>
        <v>0.9</v>
      </c>
      <c r="J355" s="183">
        <f>1</f>
        <v>1</v>
      </c>
      <c r="K355" s="183">
        <f t="shared" si="30"/>
        <v>4.1870000000000003</v>
      </c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68"/>
      <c r="AD355" s="19"/>
      <c r="AE355" s="184"/>
      <c r="AF355" s="183">
        <f t="shared" si="31"/>
        <v>-2.5664751304061664</v>
      </c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68"/>
      <c r="AQ355" s="168"/>
      <c r="AR355" s="182"/>
      <c r="AS355" s="183">
        <f>(AU355-E355)/(MeasuredVariableHigher-MeasuredVariableLower)</f>
        <v>-4.8706266340616582E-2</v>
      </c>
      <c r="AT355" s="183">
        <f>[1]!LIM(AT354+Mode*r0*((1+IntegrationStep/2/Ti+Td/IntegrationStep)*AS355-(1-IntegrationStep/2/Ti+2*Td/IntegrationStep)*AS354+Td/IntegrationStep*AS353))</f>
        <v>0</v>
      </c>
      <c r="AU355" s="183">
        <f>SetPoint</f>
        <v>40.794124670000002</v>
      </c>
      <c r="AW355" s="51"/>
      <c r="AX355" s="51"/>
      <c r="AY355" s="51"/>
      <c r="AZ355" s="51"/>
    </row>
    <row r="356" spans="1:52" s="158" customFormat="1" ht="15" customHeight="1" x14ac:dyDescent="0.3">
      <c r="A356" s="19"/>
      <c r="B356" s="182"/>
      <c r="C356" s="183">
        <f>C355+IntegrationStep</f>
        <v>34.50000000000022</v>
      </c>
      <c r="D356" s="202">
        <f>15+[1]!STEPLOAD(5)</f>
        <v>20</v>
      </c>
      <c r="E356" s="183">
        <f t="shared" si="27"/>
        <v>45.408103791021041</v>
      </c>
      <c r="F356" s="183">
        <f t="shared" si="28"/>
        <v>0.5</v>
      </c>
      <c r="G356" s="183">
        <f>5</f>
        <v>5</v>
      </c>
      <c r="H356" s="183">
        <f>ManipulatedVariableHigher*AT356</f>
        <v>120</v>
      </c>
      <c r="I356" s="183">
        <f t="shared" si="29"/>
        <v>0.9</v>
      </c>
      <c r="J356" s="183">
        <f>1</f>
        <v>1</v>
      </c>
      <c r="K356" s="183">
        <f t="shared" si="30"/>
        <v>4.1870000000000003</v>
      </c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68"/>
      <c r="AD356" s="19"/>
      <c r="AE356" s="184"/>
      <c r="AF356" s="183">
        <f t="shared" si="31"/>
        <v>2.6180145552184118</v>
      </c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68"/>
      <c r="AQ356" s="168"/>
      <c r="AR356" s="182"/>
      <c r="AS356" s="183">
        <f>(AU356-E356)/(MeasuredVariableHigher-MeasuredVariableLower)</f>
        <v>-4.613979121021039E-2</v>
      </c>
      <c r="AT356" s="183">
        <f>[1]!LIM(AT355+Mode*r0*((1+IntegrationStep/2/Ti+Td/IntegrationStep)*AS356-(1-IntegrationStep/2/Ti+2*Td/IntegrationStep)*AS355+Td/IntegrationStep*AS354))</f>
        <v>1</v>
      </c>
      <c r="AU356" s="183">
        <f>SetPoint</f>
        <v>40.794124670000002</v>
      </c>
      <c r="AW356" s="51"/>
      <c r="AX356" s="51"/>
      <c r="AY356" s="51"/>
      <c r="AZ356" s="51"/>
    </row>
    <row r="357" spans="1:52" s="158" customFormat="1" ht="15" customHeight="1" x14ac:dyDescent="0.3">
      <c r="A357" s="19"/>
      <c r="B357" s="182"/>
      <c r="C357" s="183">
        <f>C356+IntegrationStep</f>
        <v>34.600000000000222</v>
      </c>
      <c r="D357" s="202">
        <f>15+[1]!STEPLOAD(5)</f>
        <v>20</v>
      </c>
      <c r="E357" s="183">
        <f t="shared" si="27"/>
        <v>45.669905246542889</v>
      </c>
      <c r="F357" s="183">
        <f t="shared" si="28"/>
        <v>0.5</v>
      </c>
      <c r="G357" s="183">
        <f>5</f>
        <v>5</v>
      </c>
      <c r="H357" s="183">
        <f>ManipulatedVariableHigher*AT357</f>
        <v>0</v>
      </c>
      <c r="I357" s="183">
        <f t="shared" si="29"/>
        <v>0.9</v>
      </c>
      <c r="J357" s="183">
        <f>1</f>
        <v>1</v>
      </c>
      <c r="K357" s="183">
        <f t="shared" si="30"/>
        <v>4.1870000000000003</v>
      </c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68"/>
      <c r="AD357" s="19"/>
      <c r="AE357" s="184"/>
      <c r="AF357" s="183">
        <f t="shared" si="31"/>
        <v>-2.566990524654289</v>
      </c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68"/>
      <c r="AQ357" s="168"/>
      <c r="AR357" s="182"/>
      <c r="AS357" s="183">
        <f>(AU357-E357)/(MeasuredVariableHigher-MeasuredVariableLower)</f>
        <v>-4.8757805765428867E-2</v>
      </c>
      <c r="AT357" s="183">
        <f>[1]!LIM(AT356+Mode*r0*((1+IntegrationStep/2/Ti+Td/IntegrationStep)*AS357-(1-IntegrationStep/2/Ti+2*Td/IntegrationStep)*AS356+Td/IntegrationStep*AS355))</f>
        <v>0</v>
      </c>
      <c r="AU357" s="183">
        <f>SetPoint</f>
        <v>40.794124670000002</v>
      </c>
      <c r="AW357" s="51"/>
      <c r="AX357" s="51"/>
      <c r="AY357" s="51"/>
      <c r="AZ357" s="51"/>
    </row>
    <row r="358" spans="1:52" s="158" customFormat="1" ht="15" customHeight="1" x14ac:dyDescent="0.3">
      <c r="A358" s="19"/>
      <c r="B358" s="182"/>
      <c r="C358" s="183">
        <f>C357+IntegrationStep</f>
        <v>34.700000000000223</v>
      </c>
      <c r="D358" s="202">
        <f>15+[1]!STEPLOAD(5)</f>
        <v>20</v>
      </c>
      <c r="E358" s="183">
        <f t="shared" si="27"/>
        <v>45.413206194077453</v>
      </c>
      <c r="F358" s="183">
        <f t="shared" si="28"/>
        <v>0.5</v>
      </c>
      <c r="G358" s="183">
        <f>5</f>
        <v>5</v>
      </c>
      <c r="H358" s="183">
        <f>ManipulatedVariableHigher*AT358</f>
        <v>120</v>
      </c>
      <c r="I358" s="183">
        <f t="shared" si="29"/>
        <v>0.9</v>
      </c>
      <c r="J358" s="183">
        <f>1</f>
        <v>1</v>
      </c>
      <c r="K358" s="183">
        <f t="shared" si="30"/>
        <v>4.1870000000000003</v>
      </c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68"/>
      <c r="AD358" s="19"/>
      <c r="AE358" s="184"/>
      <c r="AF358" s="183">
        <f t="shared" si="31"/>
        <v>2.6175043149127708</v>
      </c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68"/>
      <c r="AQ358" s="168"/>
      <c r="AR358" s="182"/>
      <c r="AS358" s="183">
        <f>(AU358-E358)/(MeasuredVariableHigher-MeasuredVariableLower)</f>
        <v>-4.6190815240774515E-2</v>
      </c>
      <c r="AT358" s="183">
        <f>[1]!LIM(AT357+Mode*r0*((1+IntegrationStep/2/Ti+Td/IntegrationStep)*AS358-(1-IntegrationStep/2/Ti+2*Td/IntegrationStep)*AS357+Td/IntegrationStep*AS356))</f>
        <v>1</v>
      </c>
      <c r="AU358" s="183">
        <f>SetPoint</f>
        <v>40.794124670000002</v>
      </c>
      <c r="AW358" s="51"/>
      <c r="AX358" s="51"/>
      <c r="AY358" s="51"/>
      <c r="AZ358" s="51"/>
    </row>
    <row r="359" spans="1:52" s="158" customFormat="1" ht="15" customHeight="1" x14ac:dyDescent="0.3">
      <c r="A359" s="19"/>
      <c r="B359" s="182"/>
      <c r="C359" s="183">
        <f>C358+IntegrationStep</f>
        <v>34.800000000000225</v>
      </c>
      <c r="D359" s="202">
        <f>15+[1]!STEPLOAD(5)</f>
        <v>20</v>
      </c>
      <c r="E359" s="183">
        <f t="shared" si="27"/>
        <v>45.674956625568733</v>
      </c>
      <c r="F359" s="183">
        <f t="shared" si="28"/>
        <v>0.5</v>
      </c>
      <c r="G359" s="183">
        <f>5</f>
        <v>5</v>
      </c>
      <c r="H359" s="183">
        <f>ManipulatedVariableHigher*AT359</f>
        <v>0</v>
      </c>
      <c r="I359" s="183">
        <f t="shared" si="29"/>
        <v>0.9</v>
      </c>
      <c r="J359" s="183">
        <f>1</f>
        <v>1</v>
      </c>
      <c r="K359" s="183">
        <f t="shared" si="30"/>
        <v>4.1870000000000003</v>
      </c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68"/>
      <c r="AD359" s="19"/>
      <c r="AE359" s="184"/>
      <c r="AF359" s="183">
        <f t="shared" si="31"/>
        <v>-2.5674956625568734</v>
      </c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68"/>
      <c r="AQ359" s="168"/>
      <c r="AR359" s="182"/>
      <c r="AS359" s="183">
        <f>(AU359-E359)/(MeasuredVariableHigher-MeasuredVariableLower)</f>
        <v>-4.8808319555687305E-2</v>
      </c>
      <c r="AT359" s="183">
        <f>[1]!LIM(AT358+Mode*r0*((1+IntegrationStep/2/Ti+Td/IntegrationStep)*AS359-(1-IntegrationStep/2/Ti+2*Td/IntegrationStep)*AS358+Td/IntegrationStep*AS357))</f>
        <v>0</v>
      </c>
      <c r="AU359" s="183">
        <f>SetPoint</f>
        <v>40.794124670000002</v>
      </c>
      <c r="AW359" s="51"/>
      <c r="AX359" s="51"/>
      <c r="AY359" s="51"/>
      <c r="AZ359" s="51"/>
    </row>
    <row r="360" spans="1:52" s="158" customFormat="1" ht="15" customHeight="1" x14ac:dyDescent="0.3">
      <c r="A360" s="19"/>
      <c r="B360" s="182"/>
      <c r="C360" s="183">
        <f>C359+IntegrationStep</f>
        <v>34.900000000000226</v>
      </c>
      <c r="D360" s="202">
        <f>15+[1]!STEPLOAD(5)</f>
        <v>20</v>
      </c>
      <c r="E360" s="183">
        <f t="shared" si="27"/>
        <v>45.41820705931304</v>
      </c>
      <c r="F360" s="183">
        <f t="shared" si="28"/>
        <v>0.5</v>
      </c>
      <c r="G360" s="183">
        <f>5</f>
        <v>5</v>
      </c>
      <c r="H360" s="183">
        <f>ManipulatedVariableHigher*AT360</f>
        <v>120</v>
      </c>
      <c r="I360" s="183">
        <f t="shared" si="29"/>
        <v>0.9</v>
      </c>
      <c r="J360" s="183">
        <f>1</f>
        <v>1</v>
      </c>
      <c r="K360" s="183">
        <f t="shared" si="30"/>
        <v>4.1870000000000003</v>
      </c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68"/>
      <c r="AD360" s="19"/>
      <c r="AE360" s="184"/>
      <c r="AF360" s="183">
        <f t="shared" si="31"/>
        <v>2.6170042283892121</v>
      </c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68"/>
      <c r="AQ360" s="168"/>
      <c r="AR360" s="182"/>
      <c r="AS360" s="183">
        <f>(AU360-E360)/(MeasuredVariableHigher-MeasuredVariableLower)</f>
        <v>-4.6240823893130382E-2</v>
      </c>
      <c r="AT360" s="183">
        <f>[1]!LIM(AT359+Mode*r0*((1+IntegrationStep/2/Ti+Td/IntegrationStep)*AS360-(1-IntegrationStep/2/Ti+2*Td/IntegrationStep)*AS359+Td/IntegrationStep*AS358))</f>
        <v>1</v>
      </c>
      <c r="AU360" s="183">
        <f>SetPoint</f>
        <v>40.794124670000002</v>
      </c>
      <c r="AW360" s="51"/>
      <c r="AX360" s="51"/>
      <c r="AY360" s="51"/>
      <c r="AZ360" s="51"/>
    </row>
    <row r="361" spans="1:52" s="158" customFormat="1" ht="15" customHeight="1" x14ac:dyDescent="0.3">
      <c r="A361" s="19"/>
      <c r="B361" s="182"/>
      <c r="C361" s="183">
        <f>C360+IntegrationStep</f>
        <v>35.000000000000227</v>
      </c>
      <c r="D361" s="202">
        <f>15+[1]!STEPLOAD(5)</f>
        <v>20</v>
      </c>
      <c r="E361" s="183">
        <f t="shared" si="27"/>
        <v>45.679907482151968</v>
      </c>
      <c r="F361" s="183">
        <f t="shared" si="28"/>
        <v>0.5</v>
      </c>
      <c r="G361" s="183">
        <f>5</f>
        <v>5</v>
      </c>
      <c r="H361" s="183">
        <f>ManipulatedVariableHigher*AT361</f>
        <v>0</v>
      </c>
      <c r="I361" s="183">
        <f t="shared" si="29"/>
        <v>0.9</v>
      </c>
      <c r="J361" s="183">
        <f>1</f>
        <v>1</v>
      </c>
      <c r="K361" s="183">
        <f t="shared" si="30"/>
        <v>4.1870000000000003</v>
      </c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68"/>
      <c r="AD361" s="19"/>
      <c r="AE361" s="184"/>
      <c r="AF361" s="183">
        <f t="shared" si="31"/>
        <v>-2.5679907482151969</v>
      </c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68"/>
      <c r="AQ361" s="168"/>
      <c r="AR361" s="182"/>
      <c r="AS361" s="183">
        <f>(AU361-E361)/(MeasuredVariableHigher-MeasuredVariableLower)</f>
        <v>-4.8857828121519661E-2</v>
      </c>
      <c r="AT361" s="183">
        <f>[1]!LIM(AT360+Mode*r0*((1+IntegrationStep/2/Ti+Td/IntegrationStep)*AS361-(1-IntegrationStep/2/Ti+2*Td/IntegrationStep)*AS360+Td/IntegrationStep*AS359))</f>
        <v>0</v>
      </c>
      <c r="AU361" s="183">
        <f>SetPoint</f>
        <v>40.794124670000002</v>
      </c>
      <c r="AW361" s="51"/>
      <c r="AX361" s="51"/>
      <c r="AY361" s="51"/>
      <c r="AZ361" s="51"/>
    </row>
    <row r="362" spans="1:52" s="158" customFormat="1" ht="15" customHeight="1" x14ac:dyDescent="0.3">
      <c r="A362" s="19"/>
      <c r="B362" s="182"/>
      <c r="C362" s="183">
        <f>C361+IntegrationStep</f>
        <v>35.100000000000229</v>
      </c>
      <c r="D362" s="202">
        <f>15+[1]!STEPLOAD(5)</f>
        <v>20</v>
      </c>
      <c r="E362" s="183">
        <f t="shared" si="27"/>
        <v>45.423108407330446</v>
      </c>
      <c r="F362" s="183">
        <f t="shared" si="28"/>
        <v>0.5</v>
      </c>
      <c r="G362" s="183">
        <f>5</f>
        <v>5</v>
      </c>
      <c r="H362" s="183">
        <f>ManipulatedVariableHigher*AT362</f>
        <v>120</v>
      </c>
      <c r="I362" s="183">
        <f t="shared" si="29"/>
        <v>0.9</v>
      </c>
      <c r="J362" s="183">
        <f>1</f>
        <v>1</v>
      </c>
      <c r="K362" s="183">
        <f t="shared" si="30"/>
        <v>4.1870000000000003</v>
      </c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68"/>
      <c r="AD362" s="19"/>
      <c r="AE362" s="184"/>
      <c r="AF362" s="183">
        <f t="shared" si="31"/>
        <v>2.6165140935874716</v>
      </c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68"/>
      <c r="AQ362" s="168"/>
      <c r="AR362" s="182"/>
      <c r="AS362" s="183">
        <f>(AU362-E362)/(MeasuredVariableHigher-MeasuredVariableLower)</f>
        <v>-4.6289837373304436E-2</v>
      </c>
      <c r="AT362" s="183">
        <f>[1]!LIM(AT361+Mode*r0*((1+IntegrationStep/2/Ti+Td/IntegrationStep)*AS362-(1-IntegrationStep/2/Ti+2*Td/IntegrationStep)*AS361+Td/IntegrationStep*AS360))</f>
        <v>1</v>
      </c>
      <c r="AU362" s="183">
        <f>SetPoint</f>
        <v>40.794124670000002</v>
      </c>
      <c r="AW362" s="51"/>
      <c r="AX362" s="51"/>
      <c r="AY362" s="51"/>
      <c r="AZ362" s="51"/>
    </row>
    <row r="363" spans="1:52" s="158" customFormat="1" ht="15" customHeight="1" x14ac:dyDescent="0.3">
      <c r="A363" s="19"/>
      <c r="B363" s="182"/>
      <c r="C363" s="183">
        <f>C362+IntegrationStep</f>
        <v>35.20000000000023</v>
      </c>
      <c r="D363" s="202">
        <f>15+[1]!STEPLOAD(5)</f>
        <v>20</v>
      </c>
      <c r="E363" s="183">
        <f t="shared" si="27"/>
        <v>45.684759816689194</v>
      </c>
      <c r="F363" s="183">
        <f t="shared" si="28"/>
        <v>0.5</v>
      </c>
      <c r="G363" s="183">
        <f>5</f>
        <v>5</v>
      </c>
      <c r="H363" s="183">
        <f>ManipulatedVariableHigher*AT363</f>
        <v>0</v>
      </c>
      <c r="I363" s="183">
        <f t="shared" si="29"/>
        <v>0.9</v>
      </c>
      <c r="J363" s="183">
        <f>1</f>
        <v>1</v>
      </c>
      <c r="K363" s="183">
        <f t="shared" si="30"/>
        <v>4.1870000000000003</v>
      </c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68"/>
      <c r="AD363" s="19"/>
      <c r="AE363" s="184"/>
      <c r="AF363" s="183">
        <f t="shared" si="31"/>
        <v>-2.5684759816689198</v>
      </c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68"/>
      <c r="AQ363" s="168"/>
      <c r="AR363" s="182"/>
      <c r="AS363" s="183">
        <f>(AU363-E363)/(MeasuredVariableHigher-MeasuredVariableLower)</f>
        <v>-4.8906351466891922E-2</v>
      </c>
      <c r="AT363" s="183">
        <f>[1]!LIM(AT362+Mode*r0*((1+IntegrationStep/2/Ti+Td/IntegrationStep)*AS363-(1-IntegrationStep/2/Ti+2*Td/IntegrationStep)*AS362+Td/IntegrationStep*AS361))</f>
        <v>0</v>
      </c>
      <c r="AU363" s="183">
        <f>SetPoint</f>
        <v>40.794124670000002</v>
      </c>
      <c r="AW363" s="51"/>
      <c r="AX363" s="51"/>
      <c r="AY363" s="51"/>
      <c r="AZ363" s="51"/>
    </row>
    <row r="364" spans="1:52" s="158" customFormat="1" ht="15" customHeight="1" x14ac:dyDescent="0.3">
      <c r="A364" s="19"/>
      <c r="B364" s="182"/>
      <c r="C364" s="183">
        <f>C363+IntegrationStep</f>
        <v>35.300000000000232</v>
      </c>
      <c r="D364" s="202">
        <f>15+[1]!STEPLOAD(5)</f>
        <v>20</v>
      </c>
      <c r="E364" s="183">
        <f t="shared" si="27"/>
        <v>45.427912218522302</v>
      </c>
      <c r="F364" s="183">
        <f t="shared" si="28"/>
        <v>0.5</v>
      </c>
      <c r="G364" s="183">
        <f>5</f>
        <v>5</v>
      </c>
      <c r="H364" s="183">
        <f>ManipulatedVariableHigher*AT364</f>
        <v>120</v>
      </c>
      <c r="I364" s="183">
        <f t="shared" si="29"/>
        <v>0.9</v>
      </c>
      <c r="J364" s="183">
        <f>1</f>
        <v>1</v>
      </c>
      <c r="K364" s="183">
        <f t="shared" si="30"/>
        <v>4.1870000000000003</v>
      </c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68"/>
      <c r="AD364" s="19"/>
      <c r="AE364" s="184"/>
      <c r="AF364" s="183">
        <f t="shared" si="31"/>
        <v>2.616033712468286</v>
      </c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68"/>
      <c r="AQ364" s="168"/>
      <c r="AR364" s="182"/>
      <c r="AS364" s="183">
        <f>(AU364-E364)/(MeasuredVariableHigher-MeasuredVariableLower)</f>
        <v>-4.6337875485222994E-2</v>
      </c>
      <c r="AT364" s="183">
        <f>[1]!LIM(AT363+Mode*r0*((1+IntegrationStep/2/Ti+Td/IntegrationStep)*AS364-(1-IntegrationStep/2/Ti+2*Td/IntegrationStep)*AS363+Td/IntegrationStep*AS362))</f>
        <v>1</v>
      </c>
      <c r="AU364" s="183">
        <f>SetPoint</f>
        <v>40.794124670000002</v>
      </c>
      <c r="AW364" s="51"/>
      <c r="AX364" s="51"/>
      <c r="AY364" s="51"/>
      <c r="AZ364" s="51"/>
    </row>
    <row r="365" spans="1:52" s="158" customFormat="1" ht="15" customHeight="1" x14ac:dyDescent="0.3">
      <c r="A365" s="19"/>
      <c r="B365" s="182"/>
      <c r="C365" s="183">
        <f>C364+IntegrationStep</f>
        <v>35.400000000000233</v>
      </c>
      <c r="D365" s="202">
        <f>15+[1]!STEPLOAD(5)</f>
        <v>20</v>
      </c>
      <c r="E365" s="183">
        <f t="shared" si="27"/>
        <v>45.689515589769137</v>
      </c>
      <c r="F365" s="183">
        <f t="shared" si="28"/>
        <v>0.5</v>
      </c>
      <c r="G365" s="183">
        <f>5</f>
        <v>5</v>
      </c>
      <c r="H365" s="183">
        <f>ManipulatedVariableHigher*AT365</f>
        <v>0</v>
      </c>
      <c r="I365" s="183">
        <f t="shared" si="29"/>
        <v>0.9</v>
      </c>
      <c r="J365" s="183">
        <f>1</f>
        <v>1</v>
      </c>
      <c r="K365" s="183">
        <f t="shared" si="30"/>
        <v>4.1870000000000003</v>
      </c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68"/>
      <c r="AD365" s="19"/>
      <c r="AE365" s="184"/>
      <c r="AF365" s="183">
        <f t="shared" si="31"/>
        <v>-2.5689515589769139</v>
      </c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68"/>
      <c r="AQ365" s="168"/>
      <c r="AR365" s="182"/>
      <c r="AS365" s="183">
        <f>(AU365-E365)/(MeasuredVariableHigher-MeasuredVariableLower)</f>
        <v>-4.8953909197691346E-2</v>
      </c>
      <c r="AT365" s="183">
        <f>[1]!LIM(AT364+Mode*r0*((1+IntegrationStep/2/Ti+Td/IntegrationStep)*AS365-(1-IntegrationStep/2/Ti+2*Td/IntegrationStep)*AS364+Td/IntegrationStep*AS363))</f>
        <v>0</v>
      </c>
      <c r="AU365" s="183">
        <f>SetPoint</f>
        <v>40.794124670000002</v>
      </c>
      <c r="AW365" s="51"/>
      <c r="AX365" s="51"/>
      <c r="AY365" s="51"/>
      <c r="AZ365" s="51"/>
    </row>
    <row r="366" spans="1:52" s="158" customFormat="1" ht="15" customHeight="1" x14ac:dyDescent="0.3">
      <c r="A366" s="19"/>
      <c r="B366" s="182"/>
      <c r="C366" s="183">
        <f>C365+IntegrationStep</f>
        <v>35.500000000000234</v>
      </c>
      <c r="D366" s="202">
        <f>15+[1]!STEPLOAD(5)</f>
        <v>20</v>
      </c>
      <c r="E366" s="183">
        <f t="shared" si="27"/>
        <v>45.432620433871442</v>
      </c>
      <c r="F366" s="183">
        <f t="shared" si="28"/>
        <v>0.5</v>
      </c>
      <c r="G366" s="183">
        <f>5</f>
        <v>5</v>
      </c>
      <c r="H366" s="183">
        <f>ManipulatedVariableHigher*AT366</f>
        <v>120</v>
      </c>
      <c r="I366" s="183">
        <f t="shared" si="29"/>
        <v>0.9</v>
      </c>
      <c r="J366" s="183">
        <f>1</f>
        <v>1</v>
      </c>
      <c r="K366" s="183">
        <f t="shared" si="30"/>
        <v>4.1870000000000003</v>
      </c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68"/>
      <c r="AD366" s="19"/>
      <c r="AE366" s="184"/>
      <c r="AF366" s="183">
        <f t="shared" si="31"/>
        <v>2.6155628909333717</v>
      </c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68"/>
      <c r="AQ366" s="168"/>
      <c r="AR366" s="182"/>
      <c r="AS366" s="183">
        <f>(AU366-E366)/(MeasuredVariableHigher-MeasuredVariableLower)</f>
        <v>-4.6384957638714398E-2</v>
      </c>
      <c r="AT366" s="183">
        <f>[1]!LIM(AT365+Mode*r0*((1+IntegrationStep/2/Ti+Td/IntegrationStep)*AS366-(1-IntegrationStep/2/Ti+2*Td/IntegrationStep)*AS365+Td/IntegrationStep*AS364))</f>
        <v>1</v>
      </c>
      <c r="AU366" s="183">
        <f>SetPoint</f>
        <v>40.794124670000002</v>
      </c>
      <c r="AW366" s="51"/>
      <c r="AX366" s="51"/>
      <c r="AY366" s="51"/>
      <c r="AZ366" s="51"/>
    </row>
    <row r="367" spans="1:52" s="158" customFormat="1" ht="15" customHeight="1" x14ac:dyDescent="0.3">
      <c r="A367" s="19"/>
      <c r="B367" s="182"/>
      <c r="C367" s="183">
        <f>C366+IntegrationStep</f>
        <v>35.600000000000236</v>
      </c>
      <c r="D367" s="202">
        <f>15+[1]!STEPLOAD(5)</f>
        <v>20</v>
      </c>
      <c r="E367" s="183">
        <f t="shared" si="27"/>
        <v>45.694176722964784</v>
      </c>
      <c r="F367" s="183">
        <f t="shared" si="28"/>
        <v>0.5</v>
      </c>
      <c r="G367" s="183">
        <f>5</f>
        <v>5</v>
      </c>
      <c r="H367" s="183">
        <f>ManipulatedVariableHigher*AT367</f>
        <v>0</v>
      </c>
      <c r="I367" s="183">
        <f t="shared" si="29"/>
        <v>0.9</v>
      </c>
      <c r="J367" s="183">
        <f>1</f>
        <v>1</v>
      </c>
      <c r="K367" s="183">
        <f t="shared" si="30"/>
        <v>4.1870000000000003</v>
      </c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68"/>
      <c r="AD367" s="19"/>
      <c r="AE367" s="184"/>
      <c r="AF367" s="183">
        <f t="shared" si="31"/>
        <v>-2.5694176722964785</v>
      </c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68"/>
      <c r="AQ367" s="168"/>
      <c r="AR367" s="182"/>
      <c r="AS367" s="183">
        <f>(AU367-E367)/(MeasuredVariableHigher-MeasuredVariableLower)</f>
        <v>-4.9000520529647817E-2</v>
      </c>
      <c r="AT367" s="183">
        <f>[1]!LIM(AT366+Mode*r0*((1+IntegrationStep/2/Ti+Td/IntegrationStep)*AS367-(1-IntegrationStep/2/Ti+2*Td/IntegrationStep)*AS366+Td/IntegrationStep*AS365))</f>
        <v>0</v>
      </c>
      <c r="AU367" s="183">
        <f>SetPoint</f>
        <v>40.794124670000002</v>
      </c>
      <c r="AW367" s="51"/>
      <c r="AX367" s="51"/>
      <c r="AY367" s="51"/>
      <c r="AZ367" s="51"/>
    </row>
    <row r="368" spans="1:52" s="158" customFormat="1" ht="15" customHeight="1" x14ac:dyDescent="0.3">
      <c r="A368" s="19"/>
      <c r="B368" s="182"/>
      <c r="C368" s="183">
        <f>C367+IntegrationStep</f>
        <v>35.700000000000237</v>
      </c>
      <c r="D368" s="202">
        <f>15+[1]!STEPLOAD(5)</f>
        <v>20</v>
      </c>
      <c r="E368" s="183">
        <f t="shared" si="27"/>
        <v>45.437234955735136</v>
      </c>
      <c r="F368" s="183">
        <f t="shared" si="28"/>
        <v>0.5</v>
      </c>
      <c r="G368" s="183">
        <f>5</f>
        <v>5</v>
      </c>
      <c r="H368" s="183">
        <f>ManipulatedVariableHigher*AT368</f>
        <v>120</v>
      </c>
      <c r="I368" s="183">
        <f t="shared" si="29"/>
        <v>0.9</v>
      </c>
      <c r="J368" s="183">
        <f>1</f>
        <v>1</v>
      </c>
      <c r="K368" s="183">
        <f t="shared" si="30"/>
        <v>4.1870000000000003</v>
      </c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68"/>
      <c r="AD368" s="19"/>
      <c r="AE368" s="184"/>
      <c r="AF368" s="183">
        <f t="shared" si="31"/>
        <v>2.6151014387470024</v>
      </c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68"/>
      <c r="AQ368" s="168"/>
      <c r="AR368" s="182"/>
      <c r="AS368" s="183">
        <f>(AU368-E368)/(MeasuredVariableHigher-MeasuredVariableLower)</f>
        <v>-4.6431102857351331E-2</v>
      </c>
      <c r="AT368" s="183">
        <f>[1]!LIM(AT367+Mode*r0*((1+IntegrationStep/2/Ti+Td/IntegrationStep)*AS368-(1-IntegrationStep/2/Ti+2*Td/IntegrationStep)*AS367+Td/IntegrationStep*AS366))</f>
        <v>1</v>
      </c>
      <c r="AU368" s="183">
        <f>SetPoint</f>
        <v>40.794124670000002</v>
      </c>
      <c r="AW368" s="51"/>
      <c r="AX368" s="51"/>
      <c r="AY368" s="51"/>
      <c r="AZ368" s="51"/>
    </row>
    <row r="369" spans="1:52" s="158" customFormat="1" ht="15" customHeight="1" x14ac:dyDescent="0.3">
      <c r="A369" s="19"/>
      <c r="B369" s="182"/>
      <c r="C369" s="183">
        <f>C368+IntegrationStep</f>
        <v>35.800000000000239</v>
      </c>
      <c r="D369" s="202">
        <f>15+[1]!STEPLOAD(5)</f>
        <v>20</v>
      </c>
      <c r="E369" s="183">
        <f t="shared" si="27"/>
        <v>45.698745099609837</v>
      </c>
      <c r="F369" s="183">
        <f t="shared" si="28"/>
        <v>0.5</v>
      </c>
      <c r="G369" s="183">
        <f>5</f>
        <v>5</v>
      </c>
      <c r="H369" s="183">
        <f>ManipulatedVariableHigher*AT369</f>
        <v>0</v>
      </c>
      <c r="I369" s="183">
        <f t="shared" si="29"/>
        <v>0.9</v>
      </c>
      <c r="J369" s="183">
        <f>1</f>
        <v>1</v>
      </c>
      <c r="K369" s="183">
        <f t="shared" si="30"/>
        <v>4.1870000000000003</v>
      </c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68"/>
      <c r="AD369" s="19"/>
      <c r="AE369" s="184"/>
      <c r="AF369" s="183">
        <f t="shared" si="31"/>
        <v>-2.5698745099609841</v>
      </c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68"/>
      <c r="AQ369" s="168"/>
      <c r="AR369" s="182"/>
      <c r="AS369" s="183">
        <f>(AU369-E369)/(MeasuredVariableHigher-MeasuredVariableLower)</f>
        <v>-4.904620429609835E-2</v>
      </c>
      <c r="AT369" s="183">
        <f>[1]!LIM(AT368+Mode*r0*((1+IntegrationStep/2/Ti+Td/IntegrationStep)*AS369-(1-IntegrationStep/2/Ti+2*Td/IntegrationStep)*AS368+Td/IntegrationStep*AS367))</f>
        <v>0</v>
      </c>
      <c r="AU369" s="183">
        <f>SetPoint</f>
        <v>40.794124670000002</v>
      </c>
      <c r="AW369" s="51"/>
      <c r="AX369" s="51"/>
      <c r="AY369" s="51"/>
      <c r="AZ369" s="51"/>
    </row>
    <row r="370" spans="1:52" s="158" customFormat="1" ht="15" customHeight="1" x14ac:dyDescent="0.3">
      <c r="A370" s="19"/>
      <c r="B370" s="182"/>
      <c r="C370" s="183">
        <f>C369+IntegrationStep</f>
        <v>35.90000000000024</v>
      </c>
      <c r="D370" s="202">
        <f>15+[1]!STEPLOAD(5)</f>
        <v>20</v>
      </c>
      <c r="E370" s="183">
        <f t="shared" si="27"/>
        <v>45.441757648613738</v>
      </c>
      <c r="F370" s="183">
        <f t="shared" si="28"/>
        <v>0.5</v>
      </c>
      <c r="G370" s="183">
        <f>5</f>
        <v>5</v>
      </c>
      <c r="H370" s="183">
        <f>ManipulatedVariableHigher*AT370</f>
        <v>120</v>
      </c>
      <c r="I370" s="183">
        <f t="shared" si="29"/>
        <v>0.9</v>
      </c>
      <c r="J370" s="183">
        <f>1</f>
        <v>1</v>
      </c>
      <c r="K370" s="183">
        <f t="shared" si="30"/>
        <v>4.1870000000000003</v>
      </c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68"/>
      <c r="AD370" s="19"/>
      <c r="AE370" s="184"/>
      <c r="AF370" s="183">
        <f t="shared" si="31"/>
        <v>2.6146491694591423</v>
      </c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68"/>
      <c r="AQ370" s="168"/>
      <c r="AR370" s="182"/>
      <c r="AS370" s="183">
        <f>(AU370-E370)/(MeasuredVariableHigher-MeasuredVariableLower)</f>
        <v>-4.6476329786137353E-2</v>
      </c>
      <c r="AT370" s="183">
        <f>[1]!LIM(AT369+Mode*r0*((1+IntegrationStep/2/Ti+Td/IntegrationStep)*AS370-(1-IntegrationStep/2/Ti+2*Td/IntegrationStep)*AS369+Td/IntegrationStep*AS368))</f>
        <v>1</v>
      </c>
      <c r="AU370" s="183">
        <f>SetPoint</f>
        <v>40.794124670000002</v>
      </c>
      <c r="AW370" s="51"/>
      <c r="AX370" s="51"/>
      <c r="AY370" s="51"/>
      <c r="AZ370" s="51"/>
    </row>
    <row r="371" spans="1:52" s="158" customFormat="1" ht="15" customHeight="1" x14ac:dyDescent="0.3">
      <c r="A371" s="19"/>
      <c r="B371" s="182"/>
      <c r="C371" s="183">
        <f>C370+IntegrationStep</f>
        <v>36.000000000000242</v>
      </c>
      <c r="D371" s="202">
        <f>15+[1]!STEPLOAD(5)</f>
        <v>20</v>
      </c>
      <c r="E371" s="183">
        <f t="shared" si="27"/>
        <v>45.703222565559656</v>
      </c>
      <c r="F371" s="183">
        <f t="shared" si="28"/>
        <v>0.5</v>
      </c>
      <c r="G371" s="183">
        <f>5</f>
        <v>5</v>
      </c>
      <c r="H371" s="183">
        <f>ManipulatedVariableHigher*AT371</f>
        <v>0</v>
      </c>
      <c r="I371" s="183">
        <f t="shared" si="29"/>
        <v>0.9</v>
      </c>
      <c r="J371" s="183">
        <f>1</f>
        <v>1</v>
      </c>
      <c r="K371" s="183">
        <f t="shared" si="30"/>
        <v>4.1870000000000003</v>
      </c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68"/>
      <c r="AD371" s="19"/>
      <c r="AE371" s="184"/>
      <c r="AF371" s="183">
        <f t="shared" si="31"/>
        <v>-2.5703222565559658</v>
      </c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68"/>
      <c r="AQ371" s="168"/>
      <c r="AR371" s="182"/>
      <c r="AS371" s="183">
        <f>(AU371-E371)/(MeasuredVariableHigher-MeasuredVariableLower)</f>
        <v>-4.909097895559654E-2</v>
      </c>
      <c r="AT371" s="183">
        <f>[1]!LIM(AT370+Mode*r0*((1+IntegrationStep/2/Ti+Td/IntegrationStep)*AS371-(1-IntegrationStep/2/Ti+2*Td/IntegrationStep)*AS370+Td/IntegrationStep*AS369))</f>
        <v>0</v>
      </c>
      <c r="AU371" s="183">
        <f>SetPoint</f>
        <v>40.794124670000002</v>
      </c>
      <c r="AW371" s="51"/>
      <c r="AX371" s="51"/>
      <c r="AY371" s="51"/>
      <c r="AZ371" s="51"/>
    </row>
    <row r="372" spans="1:52" s="158" customFormat="1" ht="15" customHeight="1" x14ac:dyDescent="0.3">
      <c r="A372" s="19"/>
      <c r="B372" s="182"/>
      <c r="C372" s="183">
        <f>C371+IntegrationStep</f>
        <v>36.100000000000243</v>
      </c>
      <c r="D372" s="202">
        <f>15+[1]!STEPLOAD(5)</f>
        <v>20</v>
      </c>
      <c r="E372" s="183">
        <f t="shared" si="27"/>
        <v>45.446190339904057</v>
      </c>
      <c r="F372" s="183">
        <f t="shared" si="28"/>
        <v>0.5</v>
      </c>
      <c r="G372" s="183">
        <f>5</f>
        <v>5</v>
      </c>
      <c r="H372" s="183">
        <f>ManipulatedVariableHigher*AT372</f>
        <v>120</v>
      </c>
      <c r="I372" s="183">
        <f t="shared" si="29"/>
        <v>0.9</v>
      </c>
      <c r="J372" s="183">
        <f>1</f>
        <v>1</v>
      </c>
      <c r="K372" s="183">
        <f t="shared" si="30"/>
        <v>4.1870000000000003</v>
      </c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68"/>
      <c r="AD372" s="19"/>
      <c r="AE372" s="184"/>
      <c r="AF372" s="183">
        <f t="shared" si="31"/>
        <v>2.6142059003301101</v>
      </c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68"/>
      <c r="AQ372" s="168"/>
      <c r="AR372" s="182"/>
      <c r="AS372" s="183">
        <f>(AU372-E372)/(MeasuredVariableHigher-MeasuredVariableLower)</f>
        <v>-4.6520656699040541E-2</v>
      </c>
      <c r="AT372" s="183">
        <f>[1]!LIM(AT371+Mode*r0*((1+IntegrationStep/2/Ti+Td/IntegrationStep)*AS372-(1-IntegrationStep/2/Ti+2*Td/IntegrationStep)*AS371+Td/IntegrationStep*AS370))</f>
        <v>1</v>
      </c>
      <c r="AU372" s="183">
        <f>SetPoint</f>
        <v>40.794124670000002</v>
      </c>
      <c r="AW372" s="51"/>
      <c r="AX372" s="51"/>
      <c r="AY372" s="51"/>
      <c r="AZ372" s="51"/>
    </row>
    <row r="373" spans="1:52" s="158" customFormat="1" ht="15" customHeight="1" x14ac:dyDescent="0.3">
      <c r="A373" s="19"/>
      <c r="B373" s="182"/>
      <c r="C373" s="183">
        <f>C372+IntegrationStep</f>
        <v>36.200000000000244</v>
      </c>
      <c r="D373" s="202">
        <f>15+[1]!STEPLOAD(5)</f>
        <v>20</v>
      </c>
      <c r="E373" s="183">
        <f t="shared" si="27"/>
        <v>45.707610929937069</v>
      </c>
      <c r="F373" s="183">
        <f t="shared" si="28"/>
        <v>0.5</v>
      </c>
      <c r="G373" s="183">
        <f>5</f>
        <v>5</v>
      </c>
      <c r="H373" s="183">
        <f>ManipulatedVariableHigher*AT373</f>
        <v>0</v>
      </c>
      <c r="I373" s="183">
        <f t="shared" si="29"/>
        <v>0.9</v>
      </c>
      <c r="J373" s="183">
        <f>1</f>
        <v>1</v>
      </c>
      <c r="K373" s="183">
        <f t="shared" si="30"/>
        <v>4.1870000000000003</v>
      </c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68"/>
      <c r="AD373" s="19"/>
      <c r="AE373" s="184"/>
      <c r="AF373" s="183">
        <f t="shared" si="31"/>
        <v>-2.570761092993707</v>
      </c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68"/>
      <c r="AQ373" s="168"/>
      <c r="AR373" s="182"/>
      <c r="AS373" s="183">
        <f>(AU373-E373)/(MeasuredVariableHigher-MeasuredVariableLower)</f>
        <v>-4.9134862599370666E-2</v>
      </c>
      <c r="AT373" s="183">
        <f>[1]!LIM(AT372+Mode*r0*((1+IntegrationStep/2/Ti+Td/IntegrationStep)*AS373-(1-IntegrationStep/2/Ti+2*Td/IntegrationStep)*AS372+Td/IntegrationStep*AS371))</f>
        <v>0</v>
      </c>
      <c r="AU373" s="183">
        <f>SetPoint</f>
        <v>40.794124670000002</v>
      </c>
      <c r="AW373" s="51"/>
      <c r="AX373" s="51"/>
      <c r="AY373" s="51"/>
      <c r="AZ373" s="51"/>
    </row>
    <row r="374" spans="1:52" s="158" customFormat="1" ht="15" customHeight="1" x14ac:dyDescent="0.3">
      <c r="A374" s="19"/>
      <c r="B374" s="182"/>
      <c r="C374" s="183">
        <f>C373+IntegrationStep</f>
        <v>36.300000000000246</v>
      </c>
      <c r="D374" s="202">
        <f>15+[1]!STEPLOAD(5)</f>
        <v>20</v>
      </c>
      <c r="E374" s="183">
        <f t="shared" si="27"/>
        <v>45.450534820637692</v>
      </c>
      <c r="F374" s="183">
        <f t="shared" si="28"/>
        <v>0.5</v>
      </c>
      <c r="G374" s="183">
        <f>5</f>
        <v>5</v>
      </c>
      <c r="H374" s="183">
        <f>ManipulatedVariableHigher*AT374</f>
        <v>120</v>
      </c>
      <c r="I374" s="183">
        <f t="shared" si="29"/>
        <v>0.9</v>
      </c>
      <c r="J374" s="183">
        <f>1</f>
        <v>1</v>
      </c>
      <c r="K374" s="183">
        <f t="shared" si="30"/>
        <v>4.1870000000000003</v>
      </c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68"/>
      <c r="AD374" s="19"/>
      <c r="AE374" s="184"/>
      <c r="AF374" s="183">
        <f t="shared" si="31"/>
        <v>2.6137714522567466</v>
      </c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68"/>
      <c r="AQ374" s="168"/>
      <c r="AR374" s="182"/>
      <c r="AS374" s="183">
        <f>(AU374-E374)/(MeasuredVariableHigher-MeasuredVariableLower)</f>
        <v>-4.6564101506376902E-2</v>
      </c>
      <c r="AT374" s="183">
        <f>[1]!LIM(AT373+Mode*r0*((1+IntegrationStep/2/Ti+Td/IntegrationStep)*AS374-(1-IntegrationStep/2/Ti+2*Td/IntegrationStep)*AS373+Td/IntegrationStep*AS372))</f>
        <v>1</v>
      </c>
      <c r="AU374" s="183">
        <f>SetPoint</f>
        <v>40.794124670000002</v>
      </c>
      <c r="AW374" s="51"/>
      <c r="AX374" s="51"/>
      <c r="AY374" s="51"/>
      <c r="AZ374" s="51"/>
    </row>
    <row r="375" spans="1:52" s="158" customFormat="1" ht="15" customHeight="1" x14ac:dyDescent="0.3">
      <c r="A375" s="19"/>
      <c r="B375" s="182"/>
      <c r="C375" s="183">
        <f>C374+IntegrationStep</f>
        <v>36.400000000000247</v>
      </c>
      <c r="D375" s="202">
        <f>15+[1]!STEPLOAD(5)</f>
        <v>20</v>
      </c>
      <c r="E375" s="183">
        <f t="shared" si="27"/>
        <v>45.711911965863372</v>
      </c>
      <c r="F375" s="183">
        <f t="shared" si="28"/>
        <v>0.5</v>
      </c>
      <c r="G375" s="183">
        <f>5</f>
        <v>5</v>
      </c>
      <c r="H375" s="183">
        <f>ManipulatedVariableHigher*AT375</f>
        <v>0</v>
      </c>
      <c r="I375" s="183">
        <f t="shared" si="29"/>
        <v>0.9</v>
      </c>
      <c r="J375" s="183">
        <f>1</f>
        <v>1</v>
      </c>
      <c r="K375" s="183">
        <f t="shared" si="30"/>
        <v>4.1870000000000003</v>
      </c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68"/>
      <c r="AD375" s="19"/>
      <c r="AE375" s="184"/>
      <c r="AF375" s="183">
        <f t="shared" si="31"/>
        <v>-2.5711911965863372</v>
      </c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68"/>
      <c r="AQ375" s="168"/>
      <c r="AR375" s="182"/>
      <c r="AS375" s="183">
        <f>(AU375-E375)/(MeasuredVariableHigher-MeasuredVariableLower)</f>
        <v>-4.9177872958633698E-2</v>
      </c>
      <c r="AT375" s="183">
        <f>[1]!LIM(AT374+Mode*r0*((1+IntegrationStep/2/Ti+Td/IntegrationStep)*AS375-(1-IntegrationStep/2/Ti+2*Td/IntegrationStep)*AS374+Td/IntegrationStep*AS373))</f>
        <v>0</v>
      </c>
      <c r="AU375" s="183">
        <f>SetPoint</f>
        <v>40.794124670000002</v>
      </c>
      <c r="AW375" s="51"/>
      <c r="AX375" s="51"/>
      <c r="AY375" s="51"/>
      <c r="AZ375" s="51"/>
    </row>
    <row r="376" spans="1:52" s="158" customFormat="1" ht="15" customHeight="1" x14ac:dyDescent="0.3">
      <c r="A376" s="19"/>
      <c r="B376" s="182"/>
      <c r="C376" s="183">
        <f>C375+IntegrationStep</f>
        <v>36.500000000000249</v>
      </c>
      <c r="D376" s="202">
        <f>15+[1]!STEPLOAD(5)</f>
        <v>20</v>
      </c>
      <c r="E376" s="183">
        <f t="shared" si="27"/>
        <v>45.454792846204732</v>
      </c>
      <c r="F376" s="183">
        <f t="shared" si="28"/>
        <v>0.5</v>
      </c>
      <c r="G376" s="183">
        <f>5</f>
        <v>5</v>
      </c>
      <c r="H376" s="183">
        <f>ManipulatedVariableHigher*AT376</f>
        <v>120</v>
      </c>
      <c r="I376" s="183">
        <f t="shared" si="29"/>
        <v>0.9</v>
      </c>
      <c r="J376" s="183">
        <f>1</f>
        <v>1</v>
      </c>
      <c r="K376" s="183">
        <f t="shared" si="30"/>
        <v>4.1870000000000003</v>
      </c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68"/>
      <c r="AD376" s="19"/>
      <c r="AE376" s="184"/>
      <c r="AF376" s="183">
        <f t="shared" si="31"/>
        <v>2.6133456497000429</v>
      </c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68"/>
      <c r="AQ376" s="168"/>
      <c r="AR376" s="182"/>
      <c r="AS376" s="183">
        <f>(AU376-E376)/(MeasuredVariableHigher-MeasuredVariableLower)</f>
        <v>-4.6606681762047304E-2</v>
      </c>
      <c r="AT376" s="183">
        <f>[1]!LIM(AT375+Mode*r0*((1+IntegrationStep/2/Ti+Td/IntegrationStep)*AS376-(1-IntegrationStep/2/Ti+2*Td/IntegrationStep)*AS375+Td/IntegrationStep*AS374))</f>
        <v>1</v>
      </c>
      <c r="AU376" s="183">
        <f>SetPoint</f>
        <v>40.794124670000002</v>
      </c>
      <c r="AW376" s="51"/>
      <c r="AX376" s="51"/>
      <c r="AY376" s="51"/>
      <c r="AZ376" s="51"/>
    </row>
    <row r="377" spans="1:52" s="158" customFormat="1" ht="15" customHeight="1" x14ac:dyDescent="0.3">
      <c r="A377" s="19"/>
      <c r="B377" s="182"/>
      <c r="C377" s="183">
        <f>C376+IntegrationStep</f>
        <v>36.60000000000025</v>
      </c>
      <c r="D377" s="202">
        <f>15+[1]!STEPLOAD(5)</f>
        <v>20</v>
      </c>
      <c r="E377" s="183">
        <f t="shared" si="27"/>
        <v>45.716127411174739</v>
      </c>
      <c r="F377" s="183">
        <f t="shared" si="28"/>
        <v>0.5</v>
      </c>
      <c r="G377" s="183">
        <f>5</f>
        <v>5</v>
      </c>
      <c r="H377" s="183">
        <f>ManipulatedVariableHigher*AT377</f>
        <v>0</v>
      </c>
      <c r="I377" s="183">
        <f t="shared" si="29"/>
        <v>0.9</v>
      </c>
      <c r="J377" s="183">
        <f>1</f>
        <v>1</v>
      </c>
      <c r="K377" s="183">
        <f t="shared" si="30"/>
        <v>4.1870000000000003</v>
      </c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68"/>
      <c r="AD377" s="19"/>
      <c r="AE377" s="184"/>
      <c r="AF377" s="183">
        <f t="shared" si="31"/>
        <v>-2.5716127411174741</v>
      </c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68"/>
      <c r="AQ377" s="168"/>
      <c r="AR377" s="182"/>
      <c r="AS377" s="183">
        <f>(AU377-E377)/(MeasuredVariableHigher-MeasuredVariableLower)</f>
        <v>-4.9220027411747365E-2</v>
      </c>
      <c r="AT377" s="183">
        <f>[1]!LIM(AT376+Mode*r0*((1+IntegrationStep/2/Ti+Td/IntegrationStep)*AS377-(1-IntegrationStep/2/Ti+2*Td/IntegrationStep)*AS376+Td/IntegrationStep*AS375))</f>
        <v>0</v>
      </c>
      <c r="AU377" s="183">
        <f>SetPoint</f>
        <v>40.794124670000002</v>
      </c>
      <c r="AW377" s="51"/>
      <c r="AX377" s="51"/>
      <c r="AY377" s="51"/>
      <c r="AZ377" s="51"/>
    </row>
    <row r="378" spans="1:52" s="158" customFormat="1" ht="15" customHeight="1" x14ac:dyDescent="0.3">
      <c r="A378" s="19"/>
      <c r="B378" s="182"/>
      <c r="C378" s="183">
        <f>C377+IntegrationStep</f>
        <v>36.700000000000252</v>
      </c>
      <c r="D378" s="202">
        <f>15+[1]!STEPLOAD(5)</f>
        <v>20</v>
      </c>
      <c r="E378" s="183">
        <f t="shared" si="27"/>
        <v>45.458966137062987</v>
      </c>
      <c r="F378" s="183">
        <f t="shared" si="28"/>
        <v>0.5</v>
      </c>
      <c r="G378" s="183">
        <f>5</f>
        <v>5</v>
      </c>
      <c r="H378" s="183">
        <f>ManipulatedVariableHigher*AT378</f>
        <v>120</v>
      </c>
      <c r="I378" s="183">
        <f t="shared" si="29"/>
        <v>0.9</v>
      </c>
      <c r="J378" s="183">
        <f>1</f>
        <v>1</v>
      </c>
      <c r="K378" s="183">
        <f t="shared" si="30"/>
        <v>4.1870000000000003</v>
      </c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68"/>
      <c r="AD378" s="19"/>
      <c r="AE378" s="184"/>
      <c r="AF378" s="183">
        <f t="shared" si="31"/>
        <v>2.6129283206142171</v>
      </c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68"/>
      <c r="AQ378" s="168"/>
      <c r="AR378" s="182"/>
      <c r="AS378" s="183">
        <f>(AU378-E378)/(MeasuredVariableHigher-MeasuredVariableLower)</f>
        <v>-4.6648414670629849E-2</v>
      </c>
      <c r="AT378" s="183">
        <f>[1]!LIM(AT377+Mode*r0*((1+IntegrationStep/2/Ti+Td/IntegrationStep)*AS378-(1-IntegrationStep/2/Ti+2*Td/IntegrationStep)*AS377+Td/IntegrationStep*AS376))</f>
        <v>1</v>
      </c>
      <c r="AU378" s="183">
        <f>SetPoint</f>
        <v>40.794124670000002</v>
      </c>
      <c r="AW378" s="51"/>
      <c r="AX378" s="51"/>
      <c r="AY378" s="51"/>
      <c r="AZ378" s="51"/>
    </row>
    <row r="379" spans="1:52" s="158" customFormat="1" ht="15" customHeight="1" x14ac:dyDescent="0.3">
      <c r="A379" s="19"/>
      <c r="B379" s="182"/>
      <c r="C379" s="183">
        <f>C378+IntegrationStep</f>
        <v>36.800000000000253</v>
      </c>
      <c r="D379" s="202">
        <f>15+[1]!STEPLOAD(5)</f>
        <v>20</v>
      </c>
      <c r="E379" s="183">
        <f t="shared" si="27"/>
        <v>45.720258969124416</v>
      </c>
      <c r="F379" s="183">
        <f t="shared" si="28"/>
        <v>0.5</v>
      </c>
      <c r="G379" s="183">
        <f>5</f>
        <v>5</v>
      </c>
      <c r="H379" s="183">
        <f>ManipulatedVariableHigher*AT379</f>
        <v>0</v>
      </c>
      <c r="I379" s="183">
        <f t="shared" si="29"/>
        <v>0.9</v>
      </c>
      <c r="J379" s="183">
        <f>1</f>
        <v>1</v>
      </c>
      <c r="K379" s="183">
        <f t="shared" si="30"/>
        <v>4.1870000000000003</v>
      </c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68"/>
      <c r="AD379" s="19"/>
      <c r="AE379" s="184"/>
      <c r="AF379" s="183">
        <f t="shared" si="31"/>
        <v>-2.5720258969124417</v>
      </c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68"/>
      <c r="AQ379" s="168"/>
      <c r="AR379" s="182"/>
      <c r="AS379" s="183">
        <f>(AU379-E379)/(MeasuredVariableHigher-MeasuredVariableLower)</f>
        <v>-4.9261342991244135E-2</v>
      </c>
      <c r="AT379" s="183">
        <f>[1]!LIM(AT378+Mode*r0*((1+IntegrationStep/2/Ti+Td/IntegrationStep)*AS379-(1-IntegrationStep/2/Ti+2*Td/IntegrationStep)*AS378+Td/IntegrationStep*AS377))</f>
        <v>0</v>
      </c>
      <c r="AU379" s="183">
        <f>SetPoint</f>
        <v>40.794124670000002</v>
      </c>
      <c r="AW379" s="51"/>
      <c r="AX379" s="51"/>
      <c r="AY379" s="51"/>
      <c r="AZ379" s="51"/>
    </row>
    <row r="380" spans="1:52" s="158" customFormat="1" ht="15" customHeight="1" x14ac:dyDescent="0.3">
      <c r="A380" s="19"/>
      <c r="B380" s="182"/>
      <c r="C380" s="183">
        <f>C379+IntegrationStep</f>
        <v>36.900000000000254</v>
      </c>
      <c r="D380" s="202">
        <f>15+[1]!STEPLOAD(5)</f>
        <v>20</v>
      </c>
      <c r="E380" s="183">
        <f t="shared" si="27"/>
        <v>45.463056379433169</v>
      </c>
      <c r="F380" s="183">
        <f t="shared" si="28"/>
        <v>0.5</v>
      </c>
      <c r="G380" s="183">
        <f>5</f>
        <v>5</v>
      </c>
      <c r="H380" s="183">
        <f>ManipulatedVariableHigher*AT380</f>
        <v>120</v>
      </c>
      <c r="I380" s="183">
        <f t="shared" si="29"/>
        <v>0.9</v>
      </c>
      <c r="J380" s="183">
        <f>1</f>
        <v>1</v>
      </c>
      <c r="K380" s="183">
        <f t="shared" si="30"/>
        <v>4.1870000000000003</v>
      </c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68"/>
      <c r="AD380" s="19"/>
      <c r="AE380" s="184"/>
      <c r="AF380" s="183">
        <f t="shared" si="31"/>
        <v>2.612519296377199</v>
      </c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68"/>
      <c r="AQ380" s="168"/>
      <c r="AR380" s="182"/>
      <c r="AS380" s="183">
        <f>(AU380-E380)/(MeasuredVariableHigher-MeasuredVariableLower)</f>
        <v>-4.6689317094331668E-2</v>
      </c>
      <c r="AT380" s="183">
        <f>[1]!LIM(AT379+Mode*r0*((1+IntegrationStep/2/Ti+Td/IntegrationStep)*AS380-(1-IntegrationStep/2/Ti+2*Td/IntegrationStep)*AS379+Td/IntegrationStep*AS378))</f>
        <v>1</v>
      </c>
      <c r="AU380" s="183">
        <f>SetPoint</f>
        <v>40.794124670000002</v>
      </c>
      <c r="AW380" s="51"/>
      <c r="AX380" s="51"/>
      <c r="AY380" s="51"/>
      <c r="AZ380" s="51"/>
    </row>
    <row r="381" spans="1:52" s="158" customFormat="1" ht="15" customHeight="1" x14ac:dyDescent="0.3">
      <c r="A381" s="19"/>
      <c r="B381" s="182"/>
      <c r="C381" s="183">
        <f>C380+IntegrationStep</f>
        <v>37.000000000000256</v>
      </c>
      <c r="D381" s="202">
        <f>15+[1]!STEPLOAD(5)</f>
        <v>20</v>
      </c>
      <c r="E381" s="183">
        <f t="shared" si="27"/>
        <v>45.724308309070892</v>
      </c>
      <c r="F381" s="183">
        <f t="shared" si="28"/>
        <v>0.5</v>
      </c>
      <c r="G381" s="183">
        <f>5</f>
        <v>5</v>
      </c>
      <c r="H381" s="183">
        <f>ManipulatedVariableHigher*AT381</f>
        <v>0</v>
      </c>
      <c r="I381" s="183">
        <f t="shared" si="29"/>
        <v>0.9</v>
      </c>
      <c r="J381" s="183">
        <f>1</f>
        <v>1</v>
      </c>
      <c r="K381" s="183">
        <f t="shared" si="30"/>
        <v>4.1870000000000003</v>
      </c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68"/>
      <c r="AD381" s="19"/>
      <c r="AE381" s="184"/>
      <c r="AF381" s="183">
        <f t="shared" si="31"/>
        <v>-2.5724308309070896</v>
      </c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68"/>
      <c r="AQ381" s="168"/>
      <c r="AR381" s="182"/>
      <c r="AS381" s="183">
        <f>(AU381-E381)/(MeasuredVariableHigher-MeasuredVariableLower)</f>
        <v>-4.9301836390708897E-2</v>
      </c>
      <c r="AT381" s="183">
        <f>[1]!LIM(AT380+Mode*r0*((1+IntegrationStep/2/Ti+Td/IntegrationStep)*AS381-(1-IntegrationStep/2/Ti+2*Td/IntegrationStep)*AS380+Td/IntegrationStep*AS379))</f>
        <v>0</v>
      </c>
      <c r="AU381" s="183">
        <f>SetPoint</f>
        <v>40.794124670000002</v>
      </c>
      <c r="AW381" s="51"/>
      <c r="AX381" s="51"/>
      <c r="AY381" s="51"/>
      <c r="AZ381" s="51"/>
    </row>
    <row r="382" spans="1:52" s="158" customFormat="1" ht="15" customHeight="1" x14ac:dyDescent="0.3">
      <c r="A382" s="19"/>
      <c r="B382" s="182"/>
      <c r="C382" s="183">
        <f>C381+IntegrationStep</f>
        <v>37.100000000000257</v>
      </c>
      <c r="D382" s="202">
        <f>15+[1]!STEPLOAD(5)</f>
        <v>20</v>
      </c>
      <c r="E382" s="183">
        <f t="shared" si="27"/>
        <v>45.467065225980178</v>
      </c>
      <c r="F382" s="183">
        <f t="shared" si="28"/>
        <v>0.5</v>
      </c>
      <c r="G382" s="183">
        <f>5</f>
        <v>5</v>
      </c>
      <c r="H382" s="183">
        <f>ManipulatedVariableHigher*AT382</f>
        <v>120</v>
      </c>
      <c r="I382" s="183">
        <f t="shared" si="29"/>
        <v>0.9</v>
      </c>
      <c r="J382" s="183">
        <f>1</f>
        <v>1</v>
      </c>
      <c r="K382" s="183">
        <f t="shared" si="30"/>
        <v>4.1870000000000003</v>
      </c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68"/>
      <c r="AD382" s="19"/>
      <c r="AE382" s="184"/>
      <c r="AF382" s="183">
        <f t="shared" si="31"/>
        <v>2.612118411722498</v>
      </c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68"/>
      <c r="AQ382" s="168"/>
      <c r="AR382" s="182"/>
      <c r="AS382" s="183">
        <f>(AU382-E382)/(MeasuredVariableHigher-MeasuredVariableLower)</f>
        <v>-4.6729405559801762E-2</v>
      </c>
      <c r="AT382" s="183">
        <f>[1]!LIM(AT381+Mode*r0*((1+IntegrationStep/2/Ti+Td/IntegrationStep)*AS382-(1-IntegrationStep/2/Ti+2*Td/IntegrationStep)*AS381+Td/IntegrationStep*AS380))</f>
        <v>1</v>
      </c>
      <c r="AU382" s="183">
        <f>SetPoint</f>
        <v>40.794124670000002</v>
      </c>
      <c r="AW382" s="51"/>
      <c r="AX382" s="51"/>
      <c r="AY382" s="51"/>
      <c r="AZ382" s="51"/>
    </row>
    <row r="383" spans="1:52" s="158" customFormat="1" ht="15" customHeight="1" x14ac:dyDescent="0.3">
      <c r="A383" s="19"/>
      <c r="B383" s="182"/>
      <c r="C383" s="183">
        <f>C382+IntegrationStep</f>
        <v>37.200000000000259</v>
      </c>
      <c r="D383" s="202">
        <f>15+[1]!STEPLOAD(5)</f>
        <v>20</v>
      </c>
      <c r="E383" s="183">
        <f t="shared" si="27"/>
        <v>45.728277067152433</v>
      </c>
      <c r="F383" s="183">
        <f t="shared" si="28"/>
        <v>0.5</v>
      </c>
      <c r="G383" s="183">
        <f>5</f>
        <v>5</v>
      </c>
      <c r="H383" s="183">
        <f>ManipulatedVariableHigher*AT383</f>
        <v>0</v>
      </c>
      <c r="I383" s="183">
        <f t="shared" si="29"/>
        <v>0.9</v>
      </c>
      <c r="J383" s="183">
        <f>1</f>
        <v>1</v>
      </c>
      <c r="K383" s="183">
        <f t="shared" si="30"/>
        <v>4.1870000000000003</v>
      </c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68"/>
      <c r="AD383" s="19"/>
      <c r="AE383" s="184"/>
      <c r="AF383" s="183">
        <f t="shared" si="31"/>
        <v>-2.5728277067152434</v>
      </c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68"/>
      <c r="AQ383" s="168"/>
      <c r="AR383" s="182"/>
      <c r="AS383" s="183">
        <f>(AU383-E383)/(MeasuredVariableHigher-MeasuredVariableLower)</f>
        <v>-4.9341523971524311E-2</v>
      </c>
      <c r="AT383" s="183">
        <f>[1]!LIM(AT382+Mode*r0*((1+IntegrationStep/2/Ti+Td/IntegrationStep)*AS383-(1-IntegrationStep/2/Ti+2*Td/IntegrationStep)*AS382+Td/IntegrationStep*AS381))</f>
        <v>0</v>
      </c>
      <c r="AU383" s="183">
        <f>SetPoint</f>
        <v>40.794124670000002</v>
      </c>
      <c r="AW383" s="51"/>
      <c r="AX383" s="51"/>
      <c r="AY383" s="51"/>
      <c r="AZ383" s="51"/>
    </row>
    <row r="384" spans="1:52" s="158" customFormat="1" ht="15" customHeight="1" x14ac:dyDescent="0.3">
      <c r="A384" s="19"/>
      <c r="B384" s="182"/>
      <c r="C384" s="183">
        <f>C383+IntegrationStep</f>
        <v>37.30000000000026</v>
      </c>
      <c r="D384" s="202">
        <f>15+[1]!STEPLOAD(5)</f>
        <v>20</v>
      </c>
      <c r="E384" s="183">
        <f t="shared" si="27"/>
        <v>45.470994296480903</v>
      </c>
      <c r="F384" s="183">
        <f t="shared" si="28"/>
        <v>0.5</v>
      </c>
      <c r="G384" s="183">
        <f>5</f>
        <v>5</v>
      </c>
      <c r="H384" s="183">
        <f>ManipulatedVariableHigher*AT384</f>
        <v>120</v>
      </c>
      <c r="I384" s="183">
        <f t="shared" si="29"/>
        <v>0.9</v>
      </c>
      <c r="J384" s="183">
        <f>1</f>
        <v>1</v>
      </c>
      <c r="K384" s="183">
        <f t="shared" si="30"/>
        <v>4.1870000000000003</v>
      </c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68"/>
      <c r="AD384" s="19"/>
      <c r="AE384" s="184"/>
      <c r="AF384" s="183">
        <f t="shared" si="31"/>
        <v>2.6117255046724255</v>
      </c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68"/>
      <c r="AQ384" s="168"/>
      <c r="AR384" s="182"/>
      <c r="AS384" s="183">
        <f>(AU384-E384)/(MeasuredVariableHigher-MeasuredVariableLower)</f>
        <v>-4.6768696264809007E-2</v>
      </c>
      <c r="AT384" s="183">
        <f>[1]!LIM(AT383+Mode*r0*((1+IntegrationStep/2/Ti+Td/IntegrationStep)*AS384-(1-IntegrationStep/2/Ti+2*Td/IntegrationStep)*AS383+Td/IntegrationStep*AS382))</f>
        <v>1</v>
      </c>
      <c r="AU384" s="183">
        <f>SetPoint</f>
        <v>40.794124670000002</v>
      </c>
      <c r="AW384" s="51"/>
      <c r="AX384" s="51"/>
      <c r="AY384" s="51"/>
      <c r="AZ384" s="51"/>
    </row>
    <row r="385" spans="1:52" s="158" customFormat="1" ht="15" customHeight="1" x14ac:dyDescent="0.3">
      <c r="A385" s="19"/>
      <c r="B385" s="182"/>
      <c r="C385" s="183">
        <f>C384+IntegrationStep</f>
        <v>37.400000000000261</v>
      </c>
      <c r="D385" s="202">
        <f>15+[1]!STEPLOAD(5)</f>
        <v>20</v>
      </c>
      <c r="E385" s="183">
        <f t="shared" si="27"/>
        <v>45.732166846948147</v>
      </c>
      <c r="F385" s="183">
        <f t="shared" si="28"/>
        <v>0.5</v>
      </c>
      <c r="G385" s="183">
        <f>5</f>
        <v>5</v>
      </c>
      <c r="H385" s="183">
        <f>ManipulatedVariableHigher*AT385</f>
        <v>0</v>
      </c>
      <c r="I385" s="183">
        <f t="shared" si="29"/>
        <v>0.9</v>
      </c>
      <c r="J385" s="183">
        <f>1</f>
        <v>1</v>
      </c>
      <c r="K385" s="183">
        <f t="shared" si="30"/>
        <v>4.1870000000000003</v>
      </c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68"/>
      <c r="AD385" s="19"/>
      <c r="AE385" s="184"/>
      <c r="AF385" s="183">
        <f t="shared" si="31"/>
        <v>-2.573216684694815</v>
      </c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68"/>
      <c r="AQ385" s="168"/>
      <c r="AR385" s="182"/>
      <c r="AS385" s="183">
        <f>(AU385-E385)/(MeasuredVariableHigher-MeasuredVariableLower)</f>
        <v>-4.9380421769481445E-2</v>
      </c>
      <c r="AT385" s="183">
        <f>[1]!LIM(AT384+Mode*r0*((1+IntegrationStep/2/Ti+Td/IntegrationStep)*AS385-(1-IntegrationStep/2/Ti+2*Td/IntegrationStep)*AS384+Td/IntegrationStep*AS383))</f>
        <v>0</v>
      </c>
      <c r="AU385" s="183">
        <f>SetPoint</f>
        <v>40.794124670000002</v>
      </c>
      <c r="AW385" s="51"/>
      <c r="AX385" s="51"/>
      <c r="AY385" s="51"/>
      <c r="AZ385" s="51"/>
    </row>
    <row r="386" spans="1:52" s="158" customFormat="1" ht="15" customHeight="1" x14ac:dyDescent="0.3">
      <c r="A386" s="19"/>
      <c r="B386" s="182"/>
      <c r="C386" s="183">
        <f>C385+IntegrationStep</f>
        <v>37.500000000000263</v>
      </c>
      <c r="D386" s="202">
        <f>15+[1]!STEPLOAD(5)</f>
        <v>20</v>
      </c>
      <c r="E386" s="183">
        <f t="shared" si="27"/>
        <v>45.47484517847866</v>
      </c>
      <c r="F386" s="183">
        <f t="shared" si="28"/>
        <v>0.5</v>
      </c>
      <c r="G386" s="183">
        <f>5</f>
        <v>5</v>
      </c>
      <c r="H386" s="183">
        <f>ManipulatedVariableHigher*AT386</f>
        <v>120</v>
      </c>
      <c r="I386" s="183">
        <f t="shared" si="29"/>
        <v>0.9</v>
      </c>
      <c r="J386" s="183">
        <f>1</f>
        <v>1</v>
      </c>
      <c r="K386" s="183">
        <f t="shared" si="30"/>
        <v>4.1870000000000003</v>
      </c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68"/>
      <c r="AD386" s="19"/>
      <c r="AE386" s="184"/>
      <c r="AF386" s="183">
        <f t="shared" si="31"/>
        <v>2.6113404164726499</v>
      </c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68"/>
      <c r="AQ386" s="168"/>
      <c r="AR386" s="182"/>
      <c r="AS386" s="183">
        <f>(AU386-E386)/(MeasuredVariableHigher-MeasuredVariableLower)</f>
        <v>-4.6807205084786571E-2</v>
      </c>
      <c r="AT386" s="183">
        <f>[1]!LIM(AT385+Mode*r0*((1+IntegrationStep/2/Ti+Td/IntegrationStep)*AS386-(1-IntegrationStep/2/Ti+2*Td/IntegrationStep)*AS385+Td/IntegrationStep*AS384))</f>
        <v>1</v>
      </c>
      <c r="AU386" s="183">
        <f>SetPoint</f>
        <v>40.794124670000002</v>
      </c>
      <c r="AW386" s="51"/>
      <c r="AX386" s="51"/>
      <c r="AY386" s="51"/>
      <c r="AZ386" s="51"/>
    </row>
    <row r="387" spans="1:52" s="158" customFormat="1" ht="15" customHeight="1" x14ac:dyDescent="0.3">
      <c r="A387" s="19"/>
      <c r="B387" s="182"/>
      <c r="C387" s="183">
        <f>C386+IntegrationStep</f>
        <v>37.600000000000264</v>
      </c>
      <c r="D387" s="202">
        <f>15+[1]!STEPLOAD(5)</f>
        <v>20</v>
      </c>
      <c r="E387" s="183">
        <f t="shared" si="27"/>
        <v>45.735979220125927</v>
      </c>
      <c r="F387" s="183">
        <f t="shared" si="28"/>
        <v>0.5</v>
      </c>
      <c r="G387" s="183">
        <f>5</f>
        <v>5</v>
      </c>
      <c r="H387" s="183">
        <f>ManipulatedVariableHigher*AT387</f>
        <v>0</v>
      </c>
      <c r="I387" s="183">
        <f t="shared" si="29"/>
        <v>0.9</v>
      </c>
      <c r="J387" s="183">
        <f>1</f>
        <v>1</v>
      </c>
      <c r="K387" s="183">
        <f t="shared" si="30"/>
        <v>4.1870000000000003</v>
      </c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68"/>
      <c r="AD387" s="19"/>
      <c r="AE387" s="184"/>
      <c r="AF387" s="183">
        <f t="shared" si="31"/>
        <v>-2.5735979220125929</v>
      </c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68"/>
      <c r="AQ387" s="168"/>
      <c r="AR387" s="182"/>
      <c r="AS387" s="183">
        <f>(AU387-E387)/(MeasuredVariableHigher-MeasuredVariableLower)</f>
        <v>-4.9418545501259244E-2</v>
      </c>
      <c r="AT387" s="183">
        <f>[1]!LIM(AT386+Mode*r0*((1+IntegrationStep/2/Ti+Td/IntegrationStep)*AS387-(1-IntegrationStep/2/Ti+2*Td/IntegrationStep)*AS386+Td/IntegrationStep*AS385))</f>
        <v>0</v>
      </c>
      <c r="AU387" s="183">
        <f>SetPoint</f>
        <v>40.794124670000002</v>
      </c>
      <c r="AW387" s="51"/>
      <c r="AX387" s="51"/>
      <c r="AY387" s="51"/>
      <c r="AZ387" s="51"/>
    </row>
    <row r="388" spans="1:52" s="158" customFormat="1" ht="15" customHeight="1" x14ac:dyDescent="0.3">
      <c r="A388" s="19"/>
      <c r="B388" s="182"/>
      <c r="C388" s="183">
        <f>C387+IntegrationStep</f>
        <v>37.700000000000266</v>
      </c>
      <c r="D388" s="202">
        <f>15+[1]!STEPLOAD(5)</f>
        <v>20</v>
      </c>
      <c r="E388" s="183">
        <f t="shared" si="27"/>
        <v>45.478619427924663</v>
      </c>
      <c r="F388" s="183">
        <f t="shared" si="28"/>
        <v>0.5</v>
      </c>
      <c r="G388" s="183">
        <f>5</f>
        <v>5</v>
      </c>
      <c r="H388" s="183">
        <f>ManipulatedVariableHigher*AT388</f>
        <v>120</v>
      </c>
      <c r="I388" s="183">
        <f t="shared" si="29"/>
        <v>0.9</v>
      </c>
      <c r="J388" s="183">
        <f>1</f>
        <v>1</v>
      </c>
      <c r="K388" s="183">
        <f t="shared" si="30"/>
        <v>4.1870000000000003</v>
      </c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68"/>
      <c r="AD388" s="19"/>
      <c r="AE388" s="184"/>
      <c r="AF388" s="183">
        <f t="shared" si="31"/>
        <v>2.6109629915280497</v>
      </c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68"/>
      <c r="AQ388" s="168"/>
      <c r="AR388" s="182"/>
      <c r="AS388" s="183">
        <f>(AU388-E388)/(MeasuredVariableHigher-MeasuredVariableLower)</f>
        <v>-4.6844947579246607E-2</v>
      </c>
      <c r="AT388" s="183">
        <f>[1]!LIM(AT387+Mode*r0*((1+IntegrationStep/2/Ti+Td/IntegrationStep)*AS388-(1-IntegrationStep/2/Ti+2*Td/IntegrationStep)*AS387+Td/IntegrationStep*AS386))</f>
        <v>1</v>
      </c>
      <c r="AU388" s="183">
        <f>SetPoint</f>
        <v>40.794124670000002</v>
      </c>
      <c r="AW388" s="51"/>
      <c r="AX388" s="51"/>
      <c r="AY388" s="51"/>
      <c r="AZ388" s="51"/>
    </row>
    <row r="389" spans="1:52" s="158" customFormat="1" ht="15" customHeight="1" x14ac:dyDescent="0.3">
      <c r="A389" s="19"/>
      <c r="B389" s="182"/>
      <c r="C389" s="183">
        <f>C388+IntegrationStep</f>
        <v>37.800000000000267</v>
      </c>
      <c r="D389" s="202">
        <f>15+[1]!STEPLOAD(5)</f>
        <v>20</v>
      </c>
      <c r="E389" s="183">
        <f t="shared" si="27"/>
        <v>45.739715727077474</v>
      </c>
      <c r="F389" s="183">
        <f t="shared" si="28"/>
        <v>0.5</v>
      </c>
      <c r="G389" s="183">
        <f>5</f>
        <v>5</v>
      </c>
      <c r="H389" s="183">
        <f>ManipulatedVariableHigher*AT389</f>
        <v>0</v>
      </c>
      <c r="I389" s="183">
        <f t="shared" si="29"/>
        <v>0.9</v>
      </c>
      <c r="J389" s="183">
        <f>1</f>
        <v>1</v>
      </c>
      <c r="K389" s="183">
        <f t="shared" si="30"/>
        <v>4.1870000000000003</v>
      </c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68"/>
      <c r="AD389" s="19"/>
      <c r="AE389" s="184"/>
      <c r="AF389" s="183">
        <f t="shared" si="31"/>
        <v>-2.5739715727077477</v>
      </c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68"/>
      <c r="AQ389" s="168"/>
      <c r="AR389" s="182"/>
      <c r="AS389" s="183">
        <f>(AU389-E389)/(MeasuredVariableHigher-MeasuredVariableLower)</f>
        <v>-4.9455910570774718E-2</v>
      </c>
      <c r="AT389" s="183">
        <f>[1]!LIM(AT388+Mode*r0*((1+IntegrationStep/2/Ti+Td/IntegrationStep)*AS389-(1-IntegrationStep/2/Ti+2*Td/IntegrationStep)*AS388+Td/IntegrationStep*AS387))</f>
        <v>0</v>
      </c>
      <c r="AU389" s="183">
        <f>SetPoint</f>
        <v>40.794124670000002</v>
      </c>
      <c r="AW389" s="51"/>
      <c r="AX389" s="51"/>
      <c r="AY389" s="51"/>
      <c r="AZ389" s="51"/>
    </row>
    <row r="390" spans="1:52" s="158" customFormat="1" ht="15" customHeight="1" x14ac:dyDescent="0.3">
      <c r="A390" s="19"/>
      <c r="B390" s="182"/>
      <c r="C390" s="183">
        <f>C389+IntegrationStep</f>
        <v>37.900000000000269</v>
      </c>
      <c r="D390" s="202">
        <f>15+[1]!STEPLOAD(5)</f>
        <v>20</v>
      </c>
      <c r="E390" s="183">
        <f t="shared" si="27"/>
        <v>45.482318569806694</v>
      </c>
      <c r="F390" s="183">
        <f t="shared" si="28"/>
        <v>0.5</v>
      </c>
      <c r="G390" s="183">
        <f>5</f>
        <v>5</v>
      </c>
      <c r="H390" s="183">
        <f>ManipulatedVariableHigher*AT390</f>
        <v>120</v>
      </c>
      <c r="I390" s="183">
        <f t="shared" si="29"/>
        <v>0.9</v>
      </c>
      <c r="J390" s="183">
        <f>1</f>
        <v>1</v>
      </c>
      <c r="K390" s="183">
        <f t="shared" si="30"/>
        <v>4.1870000000000003</v>
      </c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68"/>
      <c r="AD390" s="19"/>
      <c r="AE390" s="184"/>
      <c r="AF390" s="183">
        <f t="shared" si="31"/>
        <v>2.6105930773398467</v>
      </c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68"/>
      <c r="AQ390" s="168"/>
      <c r="AR390" s="182"/>
      <c r="AS390" s="183">
        <f>(AU390-E390)/(MeasuredVariableHigher-MeasuredVariableLower)</f>
        <v>-4.6881938998066912E-2</v>
      </c>
      <c r="AT390" s="183">
        <f>[1]!LIM(AT389+Mode*r0*((1+IntegrationStep/2/Ti+Td/IntegrationStep)*AS390-(1-IntegrationStep/2/Ti+2*Td/IntegrationStep)*AS389+Td/IntegrationStep*AS388))</f>
        <v>1</v>
      </c>
      <c r="AU390" s="183">
        <f>SetPoint</f>
        <v>40.794124670000002</v>
      </c>
      <c r="AW390" s="51"/>
      <c r="AX390" s="51"/>
      <c r="AY390" s="51"/>
      <c r="AZ390" s="51"/>
    </row>
    <row r="391" spans="1:52" s="158" customFormat="1" ht="15" customHeight="1" x14ac:dyDescent="0.3">
      <c r="A391" s="19"/>
      <c r="B391" s="182"/>
      <c r="C391" s="183">
        <f>C390+IntegrationStep</f>
        <v>38.00000000000027</v>
      </c>
      <c r="D391" s="202">
        <f>15+[1]!STEPLOAD(5)</f>
        <v>20</v>
      </c>
      <c r="E391" s="183">
        <f t="shared" si="27"/>
        <v>45.743377877540681</v>
      </c>
      <c r="F391" s="183">
        <f t="shared" si="28"/>
        <v>0.5</v>
      </c>
      <c r="G391" s="183">
        <f>5</f>
        <v>5</v>
      </c>
      <c r="H391" s="183">
        <f>ManipulatedVariableHigher*AT391</f>
        <v>0</v>
      </c>
      <c r="I391" s="183">
        <f t="shared" si="29"/>
        <v>0.9</v>
      </c>
      <c r="J391" s="183">
        <f>1</f>
        <v>1</v>
      </c>
      <c r="K391" s="183">
        <f t="shared" si="30"/>
        <v>4.1870000000000003</v>
      </c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68"/>
      <c r="AD391" s="19"/>
      <c r="AE391" s="184"/>
      <c r="AF391" s="183">
        <f t="shared" si="31"/>
        <v>-2.5743377877540681</v>
      </c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68"/>
      <c r="AQ391" s="168"/>
      <c r="AR391" s="182"/>
      <c r="AS391" s="183">
        <f>(AU391-E391)/(MeasuredVariableHigher-MeasuredVariableLower)</f>
        <v>-4.9492532075406784E-2</v>
      </c>
      <c r="AT391" s="183">
        <f>[1]!LIM(AT390+Mode*r0*((1+IntegrationStep/2/Ti+Td/IntegrationStep)*AS391-(1-IntegrationStep/2/Ti+2*Td/IntegrationStep)*AS390+Td/IntegrationStep*AS389))</f>
        <v>0</v>
      </c>
      <c r="AU391" s="183">
        <f>SetPoint</f>
        <v>40.794124670000002</v>
      </c>
      <c r="AW391" s="51"/>
      <c r="AX391" s="51"/>
      <c r="AY391" s="51"/>
      <c r="AZ391" s="51"/>
    </row>
    <row r="392" spans="1:52" s="158" customFormat="1" ht="15" customHeight="1" x14ac:dyDescent="0.3">
      <c r="A392" s="19"/>
      <c r="B392" s="182"/>
      <c r="C392" s="183">
        <f>C391+IntegrationStep</f>
        <v>38.100000000000271</v>
      </c>
      <c r="D392" s="202">
        <f>15+[1]!STEPLOAD(5)</f>
        <v>20</v>
      </c>
      <c r="E392" s="183">
        <f t="shared" si="27"/>
        <v>45.485944098765273</v>
      </c>
      <c r="F392" s="183">
        <f t="shared" si="28"/>
        <v>0.5</v>
      </c>
      <c r="G392" s="183">
        <f>5</f>
        <v>5</v>
      </c>
      <c r="H392" s="183">
        <f>ManipulatedVariableHigher*AT392</f>
        <v>120</v>
      </c>
      <c r="I392" s="183">
        <f t="shared" si="29"/>
        <v>0.9</v>
      </c>
      <c r="J392" s="183">
        <f>1</f>
        <v>1</v>
      </c>
      <c r="K392" s="183">
        <f t="shared" si="30"/>
        <v>4.1870000000000003</v>
      </c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68"/>
      <c r="AD392" s="19"/>
      <c r="AE392" s="184"/>
      <c r="AF392" s="183">
        <f t="shared" si="31"/>
        <v>2.6102305244439887</v>
      </c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68"/>
      <c r="AQ392" s="168"/>
      <c r="AR392" s="182"/>
      <c r="AS392" s="183">
        <f>(AU392-E392)/(MeasuredVariableHigher-MeasuredVariableLower)</f>
        <v>-4.6918194287652711E-2</v>
      </c>
      <c r="AT392" s="183">
        <f>[1]!LIM(AT391+Mode*r0*((1+IntegrationStep/2/Ti+Td/IntegrationStep)*AS392-(1-IntegrationStep/2/Ti+2*Td/IntegrationStep)*AS391+Td/IntegrationStep*AS390))</f>
        <v>1</v>
      </c>
      <c r="AU392" s="183">
        <f>SetPoint</f>
        <v>40.794124670000002</v>
      </c>
      <c r="AW392" s="51"/>
      <c r="AX392" s="51"/>
      <c r="AY392" s="51"/>
      <c r="AZ392" s="51"/>
    </row>
    <row r="393" spans="1:52" s="158" customFormat="1" ht="15" customHeight="1" x14ac:dyDescent="0.3">
      <c r="A393" s="19"/>
      <c r="B393" s="182"/>
      <c r="C393" s="183">
        <f>C392+IntegrationStep</f>
        <v>38.200000000000273</v>
      </c>
      <c r="D393" s="202">
        <f>15+[1]!STEPLOAD(5)</f>
        <v>20</v>
      </c>
      <c r="E393" s="183">
        <f t="shared" si="27"/>
        <v>45.746967151209674</v>
      </c>
      <c r="F393" s="183">
        <f t="shared" si="28"/>
        <v>0.5</v>
      </c>
      <c r="G393" s="183">
        <f>5</f>
        <v>5</v>
      </c>
      <c r="H393" s="183">
        <f>ManipulatedVariableHigher*AT393</f>
        <v>0</v>
      </c>
      <c r="I393" s="183">
        <f t="shared" si="29"/>
        <v>0.9</v>
      </c>
      <c r="J393" s="183">
        <f>1</f>
        <v>1</v>
      </c>
      <c r="K393" s="183">
        <f t="shared" si="30"/>
        <v>4.1870000000000003</v>
      </c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68"/>
      <c r="AD393" s="19"/>
      <c r="AE393" s="184"/>
      <c r="AF393" s="183">
        <f t="shared" si="31"/>
        <v>-2.5746967151209676</v>
      </c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68"/>
      <c r="AQ393" s="168"/>
      <c r="AR393" s="182"/>
      <c r="AS393" s="183">
        <f>(AU393-E393)/(MeasuredVariableHigher-MeasuredVariableLower)</f>
        <v>-4.9528424812096718E-2</v>
      </c>
      <c r="AT393" s="183">
        <f>[1]!LIM(AT392+Mode*r0*((1+IntegrationStep/2/Ti+Td/IntegrationStep)*AS393-(1-IntegrationStep/2/Ti+2*Td/IntegrationStep)*AS392+Td/IntegrationStep*AS391))</f>
        <v>0</v>
      </c>
      <c r="AU393" s="183">
        <f>SetPoint</f>
        <v>40.794124670000002</v>
      </c>
      <c r="AW393" s="51"/>
      <c r="AX393" s="51"/>
      <c r="AY393" s="51"/>
      <c r="AZ393" s="51"/>
    </row>
    <row r="394" spans="1:52" s="158" customFormat="1" ht="15" customHeight="1" x14ac:dyDescent="0.3">
      <c r="A394" s="19"/>
      <c r="B394" s="182"/>
      <c r="C394" s="183">
        <f>C393+IntegrationStep</f>
        <v>38.300000000000274</v>
      </c>
      <c r="D394" s="202">
        <f>15+[1]!STEPLOAD(5)</f>
        <v>20</v>
      </c>
      <c r="E394" s="183">
        <f t="shared" si="27"/>
        <v>45.489497479697576</v>
      </c>
      <c r="F394" s="183">
        <f t="shared" si="28"/>
        <v>0.5</v>
      </c>
      <c r="G394" s="183">
        <f>5</f>
        <v>5</v>
      </c>
      <c r="H394" s="183">
        <f>ManipulatedVariableHigher*AT394</f>
        <v>120</v>
      </c>
      <c r="I394" s="183">
        <f t="shared" si="29"/>
        <v>0.9</v>
      </c>
      <c r="J394" s="183">
        <f>1</f>
        <v>1</v>
      </c>
      <c r="K394" s="183">
        <f t="shared" si="30"/>
        <v>4.1870000000000003</v>
      </c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68"/>
      <c r="AD394" s="19"/>
      <c r="AE394" s="184"/>
      <c r="AF394" s="183">
        <f t="shared" si="31"/>
        <v>2.6098751863507585</v>
      </c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68"/>
      <c r="AQ394" s="168"/>
      <c r="AR394" s="182"/>
      <c r="AS394" s="183">
        <f>(AU394-E394)/(MeasuredVariableHigher-MeasuredVariableLower)</f>
        <v>-4.695372809697574E-2</v>
      </c>
      <c r="AT394" s="183">
        <f>[1]!LIM(AT393+Mode*r0*((1+IntegrationStep/2/Ti+Td/IntegrationStep)*AS394-(1-IntegrationStep/2/Ti+2*Td/IntegrationStep)*AS393+Td/IntegrationStep*AS392))</f>
        <v>1</v>
      </c>
      <c r="AU394" s="183">
        <f>SetPoint</f>
        <v>40.794124670000002</v>
      </c>
      <c r="AW394" s="51"/>
      <c r="AX394" s="51"/>
      <c r="AY394" s="51"/>
      <c r="AZ394" s="51"/>
    </row>
    <row r="395" spans="1:52" s="158" customFormat="1" ht="15" customHeight="1" x14ac:dyDescent="0.3">
      <c r="A395" s="19"/>
      <c r="B395" s="182"/>
      <c r="C395" s="183">
        <f>C394+IntegrationStep</f>
        <v>38.400000000000276</v>
      </c>
      <c r="D395" s="202">
        <f>15+[1]!STEPLOAD(5)</f>
        <v>20</v>
      </c>
      <c r="E395" s="183">
        <f t="shared" si="27"/>
        <v>45.750484998332652</v>
      </c>
      <c r="F395" s="183">
        <f t="shared" si="28"/>
        <v>0.5</v>
      </c>
      <c r="G395" s="183">
        <f>5</f>
        <v>5</v>
      </c>
      <c r="H395" s="183">
        <f>ManipulatedVariableHigher*AT395</f>
        <v>0</v>
      </c>
      <c r="I395" s="183">
        <f t="shared" si="29"/>
        <v>0.9</v>
      </c>
      <c r="J395" s="183">
        <f>1</f>
        <v>1</v>
      </c>
      <c r="K395" s="183">
        <f t="shared" si="30"/>
        <v>4.1870000000000003</v>
      </c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68"/>
      <c r="AD395" s="19"/>
      <c r="AE395" s="184"/>
      <c r="AF395" s="183">
        <f t="shared" si="31"/>
        <v>-2.5750484998332652</v>
      </c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68"/>
      <c r="AQ395" s="168"/>
      <c r="AR395" s="182"/>
      <c r="AS395" s="183">
        <f>(AU395-E395)/(MeasuredVariableHigher-MeasuredVariableLower)</f>
        <v>-4.9563603283326499E-2</v>
      </c>
      <c r="AT395" s="183">
        <f>[1]!LIM(AT394+Mode*r0*((1+IntegrationStep/2/Ti+Td/IntegrationStep)*AS395-(1-IntegrationStep/2/Ti+2*Td/IntegrationStep)*AS394+Td/IntegrationStep*AS393))</f>
        <v>0</v>
      </c>
      <c r="AU395" s="183">
        <f>SetPoint</f>
        <v>40.794124670000002</v>
      </c>
      <c r="AW395" s="51"/>
      <c r="AX395" s="51"/>
      <c r="AY395" s="51"/>
      <c r="AZ395" s="51"/>
    </row>
    <row r="396" spans="1:52" s="158" customFormat="1" ht="15" customHeight="1" x14ac:dyDescent="0.3">
      <c r="A396" s="19"/>
      <c r="B396" s="182"/>
      <c r="C396" s="183">
        <f>C395+IntegrationStep</f>
        <v>38.500000000000277</v>
      </c>
      <c r="D396" s="202">
        <f>15+[1]!STEPLOAD(5)</f>
        <v>20</v>
      </c>
      <c r="E396" s="183">
        <f t="shared" si="27"/>
        <v>45.492980148349325</v>
      </c>
      <c r="F396" s="183">
        <f t="shared" si="28"/>
        <v>0.5</v>
      </c>
      <c r="G396" s="183">
        <f>5</f>
        <v>5</v>
      </c>
      <c r="H396" s="183">
        <f>ManipulatedVariableHigher*AT396</f>
        <v>120</v>
      </c>
      <c r="I396" s="183">
        <f t="shared" si="29"/>
        <v>0.9</v>
      </c>
      <c r="J396" s="183">
        <f>1</f>
        <v>1</v>
      </c>
      <c r="K396" s="183">
        <f t="shared" si="30"/>
        <v>4.1870000000000003</v>
      </c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68"/>
      <c r="AD396" s="19"/>
      <c r="AE396" s="184"/>
      <c r="AF396" s="183">
        <f t="shared" si="31"/>
        <v>2.6095269194855835</v>
      </c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68"/>
      <c r="AQ396" s="168"/>
      <c r="AR396" s="182"/>
      <c r="AS396" s="183">
        <f>(AU396-E396)/(MeasuredVariableHigher-MeasuredVariableLower)</f>
        <v>-4.698855478349323E-2</v>
      </c>
      <c r="AT396" s="183">
        <f>[1]!LIM(AT395+Mode*r0*((1+IntegrationStep/2/Ti+Td/IntegrationStep)*AS396-(1-IntegrationStep/2/Ti+2*Td/IntegrationStep)*AS395+Td/IntegrationStep*AS394))</f>
        <v>1</v>
      </c>
      <c r="AU396" s="183">
        <f>SetPoint</f>
        <v>40.794124670000002</v>
      </c>
      <c r="AW396" s="51"/>
      <c r="AX396" s="51"/>
      <c r="AY396" s="51"/>
      <c r="AZ396" s="51"/>
    </row>
    <row r="397" spans="1:52" s="158" customFormat="1" ht="15" customHeight="1" x14ac:dyDescent="0.3">
      <c r="A397" s="19"/>
      <c r="B397" s="182"/>
      <c r="C397" s="183">
        <f>C396+IntegrationStep</f>
        <v>38.600000000000279</v>
      </c>
      <c r="D397" s="202">
        <f>15+[1]!STEPLOAD(5)</f>
        <v>20</v>
      </c>
      <c r="E397" s="183">
        <f t="shared" ref="E397:E460" si="32">E396+(C397-C396)*AF396</f>
        <v>45.753932840297885</v>
      </c>
      <c r="F397" s="183">
        <f t="shared" ref="F397:F460" si="33">0.5</f>
        <v>0.5</v>
      </c>
      <c r="G397" s="183">
        <f>5</f>
        <v>5</v>
      </c>
      <c r="H397" s="183">
        <f>ManipulatedVariableHigher*AT397</f>
        <v>0</v>
      </c>
      <c r="I397" s="183">
        <f t="shared" ref="I397:I460" si="34">0.9</f>
        <v>0.9</v>
      </c>
      <c r="J397" s="183">
        <f>1</f>
        <v>1</v>
      </c>
      <c r="K397" s="183">
        <f t="shared" ref="K397:K460" si="35">4.187</f>
        <v>4.1870000000000003</v>
      </c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68"/>
      <c r="AD397" s="19"/>
      <c r="AE397" s="184"/>
      <c r="AF397" s="183">
        <f t="shared" ref="AF397:AF460" si="36">F397/G397*(D397-E397)+H397*I397/G397/J397/K397</f>
        <v>-2.5753932840297886</v>
      </c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68"/>
      <c r="AQ397" s="168"/>
      <c r="AR397" s="182"/>
      <c r="AS397" s="183">
        <f>(AU397-E397)/(MeasuredVariableHigher-MeasuredVariableLower)</f>
        <v>-4.959808170297883E-2</v>
      </c>
      <c r="AT397" s="183">
        <f>[1]!LIM(AT396+Mode*r0*((1+IntegrationStep/2/Ti+Td/IntegrationStep)*AS397-(1-IntegrationStep/2/Ti+2*Td/IntegrationStep)*AS396+Td/IntegrationStep*AS395))</f>
        <v>0</v>
      </c>
      <c r="AU397" s="183">
        <f>SetPoint</f>
        <v>40.794124670000002</v>
      </c>
      <c r="AW397" s="51"/>
      <c r="AX397" s="51"/>
      <c r="AY397" s="51"/>
      <c r="AZ397" s="51"/>
    </row>
    <row r="398" spans="1:52" s="158" customFormat="1" ht="15" customHeight="1" x14ac:dyDescent="0.3">
      <c r="A398" s="19"/>
      <c r="B398" s="182"/>
      <c r="C398" s="183">
        <f>C397+IntegrationStep</f>
        <v>38.70000000000028</v>
      </c>
      <c r="D398" s="202">
        <f>15+[1]!STEPLOAD(5)</f>
        <v>20</v>
      </c>
      <c r="E398" s="183">
        <f t="shared" si="32"/>
        <v>45.496393511894901</v>
      </c>
      <c r="F398" s="183">
        <f t="shared" si="33"/>
        <v>0.5</v>
      </c>
      <c r="G398" s="183">
        <f>5</f>
        <v>5</v>
      </c>
      <c r="H398" s="183">
        <f>ManipulatedVariableHigher*AT398</f>
        <v>120</v>
      </c>
      <c r="I398" s="183">
        <f t="shared" si="34"/>
        <v>0.9</v>
      </c>
      <c r="J398" s="183">
        <f>1</f>
        <v>1</v>
      </c>
      <c r="K398" s="183">
        <f t="shared" si="35"/>
        <v>4.1870000000000003</v>
      </c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68"/>
      <c r="AD398" s="19"/>
      <c r="AE398" s="184"/>
      <c r="AF398" s="183">
        <f t="shared" si="36"/>
        <v>2.6091855831310258</v>
      </c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68"/>
      <c r="AQ398" s="168"/>
      <c r="AR398" s="182"/>
      <c r="AS398" s="183">
        <f>(AU398-E398)/(MeasuredVariableHigher-MeasuredVariableLower)</f>
        <v>-4.7022688418948987E-2</v>
      </c>
      <c r="AT398" s="183">
        <f>[1]!LIM(AT397+Mode*r0*((1+IntegrationStep/2/Ti+Td/IntegrationStep)*AS398-(1-IntegrationStep/2/Ti+2*Td/IntegrationStep)*AS397+Td/IntegrationStep*AS396))</f>
        <v>1</v>
      </c>
      <c r="AU398" s="183">
        <f>SetPoint</f>
        <v>40.794124670000002</v>
      </c>
      <c r="AW398" s="51"/>
      <c r="AX398" s="51"/>
      <c r="AY398" s="51"/>
      <c r="AZ398" s="51"/>
    </row>
    <row r="399" spans="1:52" s="158" customFormat="1" ht="15" customHeight="1" x14ac:dyDescent="0.3">
      <c r="A399" s="19"/>
      <c r="B399" s="182"/>
      <c r="C399" s="183">
        <f>C398+IntegrationStep</f>
        <v>38.800000000000281</v>
      </c>
      <c r="D399" s="202">
        <f>15+[1]!STEPLOAD(5)</f>
        <v>20</v>
      </c>
      <c r="E399" s="183">
        <f t="shared" si="32"/>
        <v>45.757312070208009</v>
      </c>
      <c r="F399" s="183">
        <f t="shared" si="33"/>
        <v>0.5</v>
      </c>
      <c r="G399" s="183">
        <f>5</f>
        <v>5</v>
      </c>
      <c r="H399" s="183">
        <f>ManipulatedVariableHigher*AT399</f>
        <v>0</v>
      </c>
      <c r="I399" s="183">
        <f t="shared" si="34"/>
        <v>0.9</v>
      </c>
      <c r="J399" s="183">
        <f>1</f>
        <v>1</v>
      </c>
      <c r="K399" s="183">
        <f t="shared" si="35"/>
        <v>4.1870000000000003</v>
      </c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68"/>
      <c r="AD399" s="19"/>
      <c r="AE399" s="184"/>
      <c r="AF399" s="183">
        <f t="shared" si="36"/>
        <v>-2.5757312070208012</v>
      </c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68"/>
      <c r="AQ399" s="168"/>
      <c r="AR399" s="182"/>
      <c r="AS399" s="183">
        <f>(AU399-E399)/(MeasuredVariableHigher-MeasuredVariableLower)</f>
        <v>-4.9631874002080065E-2</v>
      </c>
      <c r="AT399" s="183">
        <f>[1]!LIM(AT398+Mode*r0*((1+IntegrationStep/2/Ti+Td/IntegrationStep)*AS399-(1-IntegrationStep/2/Ti+2*Td/IntegrationStep)*AS398+Td/IntegrationStep*AS397))</f>
        <v>0</v>
      </c>
      <c r="AU399" s="183">
        <f>SetPoint</f>
        <v>40.794124670000002</v>
      </c>
      <c r="AW399" s="51"/>
      <c r="AX399" s="51"/>
      <c r="AY399" s="51"/>
      <c r="AZ399" s="51"/>
    </row>
    <row r="400" spans="1:52" s="158" customFormat="1" ht="15" customHeight="1" x14ac:dyDescent="0.3">
      <c r="A400" s="19"/>
      <c r="B400" s="182"/>
      <c r="C400" s="183">
        <f>C399+IntegrationStep</f>
        <v>38.900000000000283</v>
      </c>
      <c r="D400" s="202">
        <f>15+[1]!STEPLOAD(5)</f>
        <v>20</v>
      </c>
      <c r="E400" s="183">
        <f t="shared" si="32"/>
        <v>45.499738949505925</v>
      </c>
      <c r="F400" s="183">
        <f t="shared" si="33"/>
        <v>0.5</v>
      </c>
      <c r="G400" s="183">
        <f>5</f>
        <v>5</v>
      </c>
      <c r="H400" s="183">
        <f>ManipulatedVariableHigher*AT400</f>
        <v>120</v>
      </c>
      <c r="I400" s="183">
        <f t="shared" si="34"/>
        <v>0.9</v>
      </c>
      <c r="J400" s="183">
        <f>1</f>
        <v>1</v>
      </c>
      <c r="K400" s="183">
        <f t="shared" si="35"/>
        <v>4.1870000000000003</v>
      </c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68"/>
      <c r="AD400" s="19"/>
      <c r="AE400" s="184"/>
      <c r="AF400" s="183">
        <f t="shared" si="36"/>
        <v>2.6088510393699234</v>
      </c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68"/>
      <c r="AQ400" s="168"/>
      <c r="AR400" s="182"/>
      <c r="AS400" s="183">
        <f>(AU400-E400)/(MeasuredVariableHigher-MeasuredVariableLower)</f>
        <v>-4.7056142795059229E-2</v>
      </c>
      <c r="AT400" s="183">
        <f>[1]!LIM(AT399+Mode*r0*((1+IntegrationStep/2/Ti+Td/IntegrationStep)*AS400-(1-IntegrationStep/2/Ti+2*Td/IntegrationStep)*AS399+Td/IntegrationStep*AS398))</f>
        <v>1</v>
      </c>
      <c r="AU400" s="183">
        <f>SetPoint</f>
        <v>40.794124670000002</v>
      </c>
      <c r="AW400" s="51"/>
      <c r="AX400" s="51"/>
      <c r="AY400" s="51"/>
      <c r="AZ400" s="51"/>
    </row>
    <row r="401" spans="1:52" s="158" customFormat="1" ht="15" customHeight="1" x14ac:dyDescent="0.3">
      <c r="A401" s="19"/>
      <c r="B401" s="182"/>
      <c r="C401" s="183">
        <f>C400+IntegrationStep</f>
        <v>39.000000000000284</v>
      </c>
      <c r="D401" s="202">
        <f>15+[1]!STEPLOAD(5)</f>
        <v>20</v>
      </c>
      <c r="E401" s="183">
        <f t="shared" si="32"/>
        <v>45.760624053442925</v>
      </c>
      <c r="F401" s="183">
        <f t="shared" si="33"/>
        <v>0.5</v>
      </c>
      <c r="G401" s="183">
        <f>5</f>
        <v>5</v>
      </c>
      <c r="H401" s="183">
        <f>ManipulatedVariableHigher*AT401</f>
        <v>0</v>
      </c>
      <c r="I401" s="183">
        <f t="shared" si="34"/>
        <v>0.9</v>
      </c>
      <c r="J401" s="183">
        <f>1</f>
        <v>1</v>
      </c>
      <c r="K401" s="183">
        <f t="shared" si="35"/>
        <v>4.1870000000000003</v>
      </c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68"/>
      <c r="AD401" s="19"/>
      <c r="AE401" s="184"/>
      <c r="AF401" s="183">
        <f t="shared" si="36"/>
        <v>-2.5760624053442926</v>
      </c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68"/>
      <c r="AQ401" s="168"/>
      <c r="AR401" s="182"/>
      <c r="AS401" s="183">
        <f>(AU401-E401)/(MeasuredVariableHigher-MeasuredVariableLower)</f>
        <v>-4.9664993834429225E-2</v>
      </c>
      <c r="AT401" s="183">
        <f>[1]!LIM(AT400+Mode*r0*((1+IntegrationStep/2/Ti+Td/IntegrationStep)*AS401-(1-IntegrationStep/2/Ti+2*Td/IntegrationStep)*AS400+Td/IntegrationStep*AS399))</f>
        <v>0</v>
      </c>
      <c r="AU401" s="183">
        <f>SetPoint</f>
        <v>40.794124670000002</v>
      </c>
      <c r="AW401" s="51"/>
      <c r="AX401" s="51"/>
      <c r="AY401" s="51"/>
      <c r="AZ401" s="51"/>
    </row>
    <row r="402" spans="1:52" s="158" customFormat="1" ht="15" customHeight="1" x14ac:dyDescent="0.3">
      <c r="A402" s="19"/>
      <c r="B402" s="182"/>
      <c r="C402" s="183">
        <f>C401+IntegrationStep</f>
        <v>39.100000000000286</v>
      </c>
      <c r="D402" s="202">
        <f>15+[1]!STEPLOAD(5)</f>
        <v>20</v>
      </c>
      <c r="E402" s="183">
        <f t="shared" si="32"/>
        <v>45.503017812908489</v>
      </c>
      <c r="F402" s="183">
        <f t="shared" si="33"/>
        <v>0.5</v>
      </c>
      <c r="G402" s="183">
        <f>5</f>
        <v>5</v>
      </c>
      <c r="H402" s="183">
        <f>ManipulatedVariableHigher*AT402</f>
        <v>120</v>
      </c>
      <c r="I402" s="183">
        <f t="shared" si="34"/>
        <v>0.9</v>
      </c>
      <c r="J402" s="183">
        <f>1</f>
        <v>1</v>
      </c>
      <c r="K402" s="183">
        <f t="shared" si="35"/>
        <v>4.1870000000000003</v>
      </c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68"/>
      <c r="AD402" s="19"/>
      <c r="AE402" s="184"/>
      <c r="AF402" s="183">
        <f t="shared" si="36"/>
        <v>2.6085231530296671</v>
      </c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68"/>
      <c r="AQ402" s="168"/>
      <c r="AR402" s="182"/>
      <c r="AS402" s="183">
        <f>(AU402-E402)/(MeasuredVariableHigher-MeasuredVariableLower)</f>
        <v>-4.7088931429084865E-2</v>
      </c>
      <c r="AT402" s="183">
        <f>[1]!LIM(AT401+Mode*r0*((1+IntegrationStep/2/Ti+Td/IntegrationStep)*AS402-(1-IntegrationStep/2/Ti+2*Td/IntegrationStep)*AS401+Td/IntegrationStep*AS400))</f>
        <v>1</v>
      </c>
      <c r="AU402" s="183">
        <f>SetPoint</f>
        <v>40.794124670000002</v>
      </c>
      <c r="AW402" s="51"/>
      <c r="AX402" s="51"/>
      <c r="AY402" s="51"/>
      <c r="AZ402" s="51"/>
    </row>
    <row r="403" spans="1:52" s="158" customFormat="1" ht="15" customHeight="1" x14ac:dyDescent="0.3">
      <c r="A403" s="19"/>
      <c r="B403" s="182"/>
      <c r="C403" s="183">
        <f>C402+IntegrationStep</f>
        <v>39.200000000000287</v>
      </c>
      <c r="D403" s="202">
        <f>15+[1]!STEPLOAD(5)</f>
        <v>20</v>
      </c>
      <c r="E403" s="183">
        <f t="shared" si="32"/>
        <v>45.763870128211458</v>
      </c>
      <c r="F403" s="183">
        <f t="shared" si="33"/>
        <v>0.5</v>
      </c>
      <c r="G403" s="183">
        <f>5</f>
        <v>5</v>
      </c>
      <c r="H403" s="183">
        <f>ManipulatedVariableHigher*AT403</f>
        <v>0</v>
      </c>
      <c r="I403" s="183">
        <f t="shared" si="34"/>
        <v>0.9</v>
      </c>
      <c r="J403" s="183">
        <f>1</f>
        <v>1</v>
      </c>
      <c r="K403" s="183">
        <f t="shared" si="35"/>
        <v>4.1870000000000003</v>
      </c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68"/>
      <c r="AD403" s="19"/>
      <c r="AE403" s="184"/>
      <c r="AF403" s="183">
        <f t="shared" si="36"/>
        <v>-2.5763870128211459</v>
      </c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68"/>
      <c r="AQ403" s="168"/>
      <c r="AR403" s="182"/>
      <c r="AS403" s="183">
        <f>(AU403-E403)/(MeasuredVariableHigher-MeasuredVariableLower)</f>
        <v>-4.969745458211456E-2</v>
      </c>
      <c r="AT403" s="183">
        <f>[1]!LIM(AT402+Mode*r0*((1+IntegrationStep/2/Ti+Td/IntegrationStep)*AS403-(1-IntegrationStep/2/Ti+2*Td/IntegrationStep)*AS402+Td/IntegrationStep*AS401))</f>
        <v>0</v>
      </c>
      <c r="AU403" s="183">
        <f>SetPoint</f>
        <v>40.794124670000002</v>
      </c>
      <c r="AW403" s="51"/>
      <c r="AX403" s="51"/>
      <c r="AY403" s="51"/>
      <c r="AZ403" s="51"/>
    </row>
    <row r="404" spans="1:52" s="158" customFormat="1" ht="15" customHeight="1" x14ac:dyDescent="0.3">
      <c r="A404" s="19"/>
      <c r="B404" s="182"/>
      <c r="C404" s="183">
        <f>C403+IntegrationStep</f>
        <v>39.300000000000288</v>
      </c>
      <c r="D404" s="202">
        <f>15+[1]!STEPLOAD(5)</f>
        <v>20</v>
      </c>
      <c r="E404" s="183">
        <f t="shared" si="32"/>
        <v>45.50623142692934</v>
      </c>
      <c r="F404" s="183">
        <f t="shared" si="33"/>
        <v>0.5</v>
      </c>
      <c r="G404" s="183">
        <f>5</f>
        <v>5</v>
      </c>
      <c r="H404" s="183">
        <f>ManipulatedVariableHigher*AT404</f>
        <v>120</v>
      </c>
      <c r="I404" s="183">
        <f t="shared" si="34"/>
        <v>0.9</v>
      </c>
      <c r="J404" s="183">
        <f>1</f>
        <v>1</v>
      </c>
      <c r="K404" s="183">
        <f t="shared" si="35"/>
        <v>4.1870000000000003</v>
      </c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68"/>
      <c r="AD404" s="19"/>
      <c r="AE404" s="184"/>
      <c r="AF404" s="183">
        <f t="shared" si="36"/>
        <v>2.6082017916275819</v>
      </c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68"/>
      <c r="AQ404" s="168"/>
      <c r="AR404" s="182"/>
      <c r="AS404" s="183">
        <f>(AU404-E404)/(MeasuredVariableHigher-MeasuredVariableLower)</f>
        <v>-4.7121067569293372E-2</v>
      </c>
      <c r="AT404" s="183">
        <f>[1]!LIM(AT403+Mode*r0*((1+IntegrationStep/2/Ti+Td/IntegrationStep)*AS404-(1-IntegrationStep/2/Ti+2*Td/IntegrationStep)*AS403+Td/IntegrationStep*AS402))</f>
        <v>1</v>
      </c>
      <c r="AU404" s="183">
        <f>SetPoint</f>
        <v>40.794124670000002</v>
      </c>
      <c r="AW404" s="51"/>
      <c r="AX404" s="51"/>
      <c r="AY404" s="51"/>
      <c r="AZ404" s="51"/>
    </row>
    <row r="405" spans="1:52" s="158" customFormat="1" ht="15" customHeight="1" x14ac:dyDescent="0.3">
      <c r="A405" s="19"/>
      <c r="B405" s="182"/>
      <c r="C405" s="183">
        <f>C404+IntegrationStep</f>
        <v>39.40000000000029</v>
      </c>
      <c r="D405" s="202">
        <f>15+[1]!STEPLOAD(5)</f>
        <v>20</v>
      </c>
      <c r="E405" s="183">
        <f t="shared" si="32"/>
        <v>45.767051606092103</v>
      </c>
      <c r="F405" s="183">
        <f t="shared" si="33"/>
        <v>0.5</v>
      </c>
      <c r="G405" s="183">
        <f>5</f>
        <v>5</v>
      </c>
      <c r="H405" s="183">
        <f>ManipulatedVariableHigher*AT405</f>
        <v>0</v>
      </c>
      <c r="I405" s="183">
        <f t="shared" si="34"/>
        <v>0.9</v>
      </c>
      <c r="J405" s="183">
        <f>1</f>
        <v>1</v>
      </c>
      <c r="K405" s="183">
        <f t="shared" si="35"/>
        <v>4.1870000000000003</v>
      </c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68"/>
      <c r="AD405" s="19"/>
      <c r="AE405" s="184"/>
      <c r="AF405" s="183">
        <f t="shared" si="36"/>
        <v>-2.5767051606092104</v>
      </c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68"/>
      <c r="AQ405" s="168"/>
      <c r="AR405" s="182"/>
      <c r="AS405" s="183">
        <f>(AU405-E405)/(MeasuredVariableHigher-MeasuredVariableLower)</f>
        <v>-4.9729269360921008E-2</v>
      </c>
      <c r="AT405" s="183">
        <f>[1]!LIM(AT404+Mode*r0*((1+IntegrationStep/2/Ti+Td/IntegrationStep)*AS405-(1-IntegrationStep/2/Ti+2*Td/IntegrationStep)*AS404+Td/IntegrationStep*AS403))</f>
        <v>0</v>
      </c>
      <c r="AU405" s="183">
        <f>SetPoint</f>
        <v>40.794124670000002</v>
      </c>
      <c r="AW405" s="51"/>
      <c r="AX405" s="51"/>
      <c r="AY405" s="51"/>
      <c r="AZ405" s="51"/>
    </row>
    <row r="406" spans="1:52" s="158" customFormat="1" ht="15" customHeight="1" x14ac:dyDescent="0.3">
      <c r="A406" s="19"/>
      <c r="B406" s="182"/>
      <c r="C406" s="183">
        <f>C405+IntegrationStep</f>
        <v>39.500000000000291</v>
      </c>
      <c r="D406" s="202">
        <f>15+[1]!STEPLOAD(5)</f>
        <v>20</v>
      </c>
      <c r="E406" s="183">
        <f t="shared" si="32"/>
        <v>45.509381090031177</v>
      </c>
      <c r="F406" s="183">
        <f t="shared" si="33"/>
        <v>0.5</v>
      </c>
      <c r="G406" s="183">
        <f>5</f>
        <v>5</v>
      </c>
      <c r="H406" s="183">
        <f>ManipulatedVariableHigher*AT406</f>
        <v>120</v>
      </c>
      <c r="I406" s="183">
        <f t="shared" si="34"/>
        <v>0.9</v>
      </c>
      <c r="J406" s="183">
        <f>1</f>
        <v>1</v>
      </c>
      <c r="K406" s="183">
        <f t="shared" si="35"/>
        <v>4.1870000000000003</v>
      </c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68"/>
      <c r="AD406" s="19"/>
      <c r="AE406" s="184"/>
      <c r="AF406" s="183">
        <f t="shared" si="36"/>
        <v>2.6078868253173981</v>
      </c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68"/>
      <c r="AQ406" s="168"/>
      <c r="AR406" s="182"/>
      <c r="AS406" s="183">
        <f>(AU406-E406)/(MeasuredVariableHigher-MeasuredVariableLower)</f>
        <v>-4.7152564200311747E-2</v>
      </c>
      <c r="AT406" s="183">
        <f>[1]!LIM(AT405+Mode*r0*((1+IntegrationStep/2/Ti+Td/IntegrationStep)*AS406-(1-IntegrationStep/2/Ti+2*Td/IntegrationStep)*AS405+Td/IntegrationStep*AS404))</f>
        <v>1</v>
      </c>
      <c r="AU406" s="183">
        <f>SetPoint</f>
        <v>40.794124670000002</v>
      </c>
      <c r="AW406" s="51"/>
      <c r="AX406" s="51"/>
      <c r="AY406" s="51"/>
      <c r="AZ406" s="51"/>
    </row>
    <row r="407" spans="1:52" s="158" customFormat="1" ht="15" customHeight="1" x14ac:dyDescent="0.3">
      <c r="A407" s="19"/>
      <c r="B407" s="182"/>
      <c r="C407" s="183">
        <f>C406+IntegrationStep</f>
        <v>39.600000000000293</v>
      </c>
      <c r="D407" s="202">
        <f>15+[1]!STEPLOAD(5)</f>
        <v>20</v>
      </c>
      <c r="E407" s="183">
        <f t="shared" si="32"/>
        <v>45.770169772562923</v>
      </c>
      <c r="F407" s="183">
        <f t="shared" si="33"/>
        <v>0.5</v>
      </c>
      <c r="G407" s="183">
        <f>5</f>
        <v>5</v>
      </c>
      <c r="H407" s="183">
        <f>ManipulatedVariableHigher*AT407</f>
        <v>0</v>
      </c>
      <c r="I407" s="183">
        <f t="shared" si="34"/>
        <v>0.9</v>
      </c>
      <c r="J407" s="183">
        <f>1</f>
        <v>1</v>
      </c>
      <c r="K407" s="183">
        <f t="shared" si="35"/>
        <v>4.1870000000000003</v>
      </c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68"/>
      <c r="AD407" s="19"/>
      <c r="AE407" s="184"/>
      <c r="AF407" s="183">
        <f t="shared" si="36"/>
        <v>-2.5770169772562923</v>
      </c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68"/>
      <c r="AQ407" s="168"/>
      <c r="AR407" s="182"/>
      <c r="AS407" s="183">
        <f>(AU407-E407)/(MeasuredVariableHigher-MeasuredVariableLower)</f>
        <v>-4.9760451025629211E-2</v>
      </c>
      <c r="AT407" s="183">
        <f>[1]!LIM(AT406+Mode*r0*((1+IntegrationStep/2/Ti+Td/IntegrationStep)*AS407-(1-IntegrationStep/2/Ti+2*Td/IntegrationStep)*AS406+Td/IntegrationStep*AS405))</f>
        <v>0</v>
      </c>
      <c r="AU407" s="183">
        <f>SetPoint</f>
        <v>40.794124670000002</v>
      </c>
      <c r="AW407" s="51"/>
      <c r="AX407" s="51"/>
      <c r="AY407" s="51"/>
      <c r="AZ407" s="51"/>
    </row>
    <row r="408" spans="1:52" s="158" customFormat="1" ht="15" customHeight="1" x14ac:dyDescent="0.3">
      <c r="A408" s="19"/>
      <c r="B408" s="182"/>
      <c r="C408" s="183">
        <f>C407+IntegrationStep</f>
        <v>39.700000000000294</v>
      </c>
      <c r="D408" s="202">
        <f>15+[1]!STEPLOAD(5)</f>
        <v>20</v>
      </c>
      <c r="E408" s="183">
        <f t="shared" si="32"/>
        <v>45.512468074837287</v>
      </c>
      <c r="F408" s="183">
        <f t="shared" si="33"/>
        <v>0.5</v>
      </c>
      <c r="G408" s="183">
        <f>5</f>
        <v>5</v>
      </c>
      <c r="H408" s="183">
        <f>ManipulatedVariableHigher*AT408</f>
        <v>120</v>
      </c>
      <c r="I408" s="183">
        <f t="shared" si="34"/>
        <v>0.9</v>
      </c>
      <c r="J408" s="183">
        <f>1</f>
        <v>1</v>
      </c>
      <c r="K408" s="183">
        <f t="shared" si="35"/>
        <v>4.1870000000000003</v>
      </c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68"/>
      <c r="AD408" s="19"/>
      <c r="AE408" s="184"/>
      <c r="AF408" s="183">
        <f t="shared" si="36"/>
        <v>2.6075781268367875</v>
      </c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68"/>
      <c r="AQ408" s="168"/>
      <c r="AR408" s="182"/>
      <c r="AS408" s="183">
        <f>(AU408-E408)/(MeasuredVariableHigher-MeasuredVariableLower)</f>
        <v>-4.7183434048372844E-2</v>
      </c>
      <c r="AT408" s="183">
        <f>[1]!LIM(AT407+Mode*r0*((1+IntegrationStep/2/Ti+Td/IntegrationStep)*AS408-(1-IntegrationStep/2/Ti+2*Td/IntegrationStep)*AS407+Td/IntegrationStep*AS406))</f>
        <v>1</v>
      </c>
      <c r="AU408" s="183">
        <f>SetPoint</f>
        <v>40.794124670000002</v>
      </c>
      <c r="AW408" s="51"/>
      <c r="AX408" s="51"/>
      <c r="AY408" s="51"/>
      <c r="AZ408" s="51"/>
    </row>
    <row r="409" spans="1:52" s="158" customFormat="1" ht="15" customHeight="1" x14ac:dyDescent="0.3">
      <c r="A409" s="19"/>
      <c r="B409" s="182"/>
      <c r="C409" s="183">
        <f>C408+IntegrationStep</f>
        <v>39.800000000000296</v>
      </c>
      <c r="D409" s="202">
        <f>15+[1]!STEPLOAD(5)</f>
        <v>20</v>
      </c>
      <c r="E409" s="183">
        <f t="shared" si="32"/>
        <v>45.773225887520972</v>
      </c>
      <c r="F409" s="183">
        <f t="shared" si="33"/>
        <v>0.5</v>
      </c>
      <c r="G409" s="183">
        <f>5</f>
        <v>5</v>
      </c>
      <c r="H409" s="183">
        <f>ManipulatedVariableHigher*AT409</f>
        <v>0</v>
      </c>
      <c r="I409" s="183">
        <f t="shared" si="34"/>
        <v>0.9</v>
      </c>
      <c r="J409" s="183">
        <f>1</f>
        <v>1</v>
      </c>
      <c r="K409" s="183">
        <f t="shared" si="35"/>
        <v>4.1870000000000003</v>
      </c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68"/>
      <c r="AD409" s="19"/>
      <c r="AE409" s="184"/>
      <c r="AF409" s="183">
        <f t="shared" si="36"/>
        <v>-2.5773225887520974</v>
      </c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68"/>
      <c r="AQ409" s="168"/>
      <c r="AR409" s="182"/>
      <c r="AS409" s="183">
        <f>(AU409-E409)/(MeasuredVariableHigher-MeasuredVariableLower)</f>
        <v>-4.9791012175209703E-2</v>
      </c>
      <c r="AT409" s="183">
        <f>[1]!LIM(AT408+Mode*r0*((1+IntegrationStep/2/Ti+Td/IntegrationStep)*AS409-(1-IntegrationStep/2/Ti+2*Td/IntegrationStep)*AS408+Td/IntegrationStep*AS407))</f>
        <v>0</v>
      </c>
      <c r="AU409" s="183">
        <f>SetPoint</f>
        <v>40.794124670000002</v>
      </c>
      <c r="AW409" s="51"/>
      <c r="AX409" s="51"/>
      <c r="AY409" s="51"/>
      <c r="AZ409" s="51"/>
    </row>
    <row r="410" spans="1:52" s="158" customFormat="1" ht="15" customHeight="1" x14ac:dyDescent="0.3">
      <c r="A410" s="19"/>
      <c r="B410" s="182"/>
      <c r="C410" s="183">
        <f>C409+IntegrationStep</f>
        <v>39.900000000000297</v>
      </c>
      <c r="D410" s="202">
        <f>15+[1]!STEPLOAD(5)</f>
        <v>20</v>
      </c>
      <c r="E410" s="183">
        <f t="shared" si="32"/>
        <v>45.515493628645757</v>
      </c>
      <c r="F410" s="183">
        <f t="shared" si="33"/>
        <v>0.5</v>
      </c>
      <c r="G410" s="183">
        <f>5</f>
        <v>5</v>
      </c>
      <c r="H410" s="183">
        <f>ManipulatedVariableHigher*AT410</f>
        <v>120</v>
      </c>
      <c r="I410" s="183">
        <f t="shared" si="34"/>
        <v>0.9</v>
      </c>
      <c r="J410" s="183">
        <f>1</f>
        <v>1</v>
      </c>
      <c r="K410" s="183">
        <f t="shared" si="35"/>
        <v>4.1870000000000003</v>
      </c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68"/>
      <c r="AD410" s="19"/>
      <c r="AE410" s="184"/>
      <c r="AF410" s="183">
        <f t="shared" si="36"/>
        <v>2.6072755714559404</v>
      </c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68"/>
      <c r="AQ410" s="168"/>
      <c r="AR410" s="182"/>
      <c r="AS410" s="183">
        <f>(AU410-E410)/(MeasuredVariableHigher-MeasuredVariableLower)</f>
        <v>-4.7213689586457545E-2</v>
      </c>
      <c r="AT410" s="183">
        <f>[1]!LIM(AT409+Mode*r0*((1+IntegrationStep/2/Ti+Td/IntegrationStep)*AS410-(1-IntegrationStep/2/Ti+2*Td/IntegrationStep)*AS409+Td/IntegrationStep*AS408))</f>
        <v>1</v>
      </c>
      <c r="AU410" s="183">
        <f>SetPoint</f>
        <v>40.794124670000002</v>
      </c>
      <c r="AW410" s="51"/>
      <c r="AX410" s="51"/>
      <c r="AY410" s="51"/>
      <c r="AZ410" s="51"/>
    </row>
    <row r="411" spans="1:52" s="158" customFormat="1" ht="15" customHeight="1" x14ac:dyDescent="0.3">
      <c r="A411" s="19"/>
      <c r="B411" s="182"/>
      <c r="C411" s="183">
        <f>C410+IntegrationStep</f>
        <v>40.000000000000298</v>
      </c>
      <c r="D411" s="202">
        <f>15+[1]!STEPLOAD(5)</f>
        <v>20</v>
      </c>
      <c r="E411" s="183">
        <f t="shared" si="32"/>
        <v>45.776221185791357</v>
      </c>
      <c r="F411" s="183">
        <f t="shared" si="33"/>
        <v>0.5</v>
      </c>
      <c r="G411" s="183">
        <f>5</f>
        <v>5</v>
      </c>
      <c r="H411" s="183">
        <f>ManipulatedVariableHigher*AT411</f>
        <v>0</v>
      </c>
      <c r="I411" s="183">
        <f t="shared" si="34"/>
        <v>0.9</v>
      </c>
      <c r="J411" s="183">
        <f>1</f>
        <v>1</v>
      </c>
      <c r="K411" s="183">
        <f t="shared" si="35"/>
        <v>4.1870000000000003</v>
      </c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68"/>
      <c r="AD411" s="19"/>
      <c r="AE411" s="184"/>
      <c r="AF411" s="183">
        <f t="shared" si="36"/>
        <v>-2.5776221185791357</v>
      </c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68"/>
      <c r="AQ411" s="168"/>
      <c r="AR411" s="182"/>
      <c r="AS411" s="183">
        <f>(AU411-E411)/(MeasuredVariableHigher-MeasuredVariableLower)</f>
        <v>-4.9820965157913545E-2</v>
      </c>
      <c r="AT411" s="183">
        <f>[1]!LIM(AT410+Mode*r0*((1+IntegrationStep/2/Ti+Td/IntegrationStep)*AS411-(1-IntegrationStep/2/Ti+2*Td/IntegrationStep)*AS410+Td/IntegrationStep*AS409))</f>
        <v>0</v>
      </c>
      <c r="AU411" s="183">
        <f>SetPoint</f>
        <v>40.794124670000002</v>
      </c>
      <c r="AW411" s="51"/>
      <c r="AX411" s="51"/>
      <c r="AY411" s="51"/>
      <c r="AZ411" s="51"/>
    </row>
    <row r="412" spans="1:52" s="158" customFormat="1" ht="15" customHeight="1" x14ac:dyDescent="0.3">
      <c r="A412" s="19"/>
      <c r="B412" s="182"/>
      <c r="C412" s="183">
        <f>C411+IntegrationStep</f>
        <v>40.1000000000003</v>
      </c>
      <c r="D412" s="202">
        <f>15+[1]!STEPLOAD(5)</f>
        <v>20</v>
      </c>
      <c r="E412" s="183">
        <f t="shared" si="32"/>
        <v>45.518458973933441</v>
      </c>
      <c r="F412" s="183">
        <f t="shared" si="33"/>
        <v>0.5</v>
      </c>
      <c r="G412" s="183">
        <f>5</f>
        <v>5</v>
      </c>
      <c r="H412" s="183">
        <f>ManipulatedVariableHigher*AT412</f>
        <v>120</v>
      </c>
      <c r="I412" s="183">
        <f t="shared" si="34"/>
        <v>0.9</v>
      </c>
      <c r="J412" s="183">
        <f>1</f>
        <v>1</v>
      </c>
      <c r="K412" s="183">
        <f t="shared" si="35"/>
        <v>4.1870000000000003</v>
      </c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68"/>
      <c r="AD412" s="19"/>
      <c r="AE412" s="184"/>
      <c r="AF412" s="183">
        <f t="shared" si="36"/>
        <v>2.6069790369271719</v>
      </c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68"/>
      <c r="AQ412" s="168"/>
      <c r="AR412" s="182"/>
      <c r="AS412" s="183">
        <f>(AU412-E412)/(MeasuredVariableHigher-MeasuredVariableLower)</f>
        <v>-4.724334303933439E-2</v>
      </c>
      <c r="AT412" s="183">
        <f>[1]!LIM(AT411+Mode*r0*((1+IntegrationStep/2/Ti+Td/IntegrationStep)*AS412-(1-IntegrationStep/2/Ti+2*Td/IntegrationStep)*AS411+Td/IntegrationStep*AS410))</f>
        <v>1</v>
      </c>
      <c r="AU412" s="183">
        <f>SetPoint</f>
        <v>40.794124670000002</v>
      </c>
      <c r="AW412" s="51"/>
      <c r="AX412" s="51"/>
      <c r="AY412" s="51"/>
      <c r="AZ412" s="51"/>
    </row>
    <row r="413" spans="1:52" s="158" customFormat="1" ht="15" customHeight="1" x14ac:dyDescent="0.3">
      <c r="A413" s="19"/>
      <c r="B413" s="182"/>
      <c r="C413" s="183">
        <f>C412+IntegrationStep</f>
        <v>40.200000000000301</v>
      </c>
      <c r="D413" s="202">
        <f>15+[1]!STEPLOAD(5)</f>
        <v>20</v>
      </c>
      <c r="E413" s="183">
        <f t="shared" si="32"/>
        <v>45.779156877626164</v>
      </c>
      <c r="F413" s="183">
        <f t="shared" si="33"/>
        <v>0.5</v>
      </c>
      <c r="G413" s="183">
        <f>5</f>
        <v>5</v>
      </c>
      <c r="H413" s="183">
        <f>ManipulatedVariableHigher*AT413</f>
        <v>0</v>
      </c>
      <c r="I413" s="183">
        <f t="shared" si="34"/>
        <v>0.9</v>
      </c>
      <c r="J413" s="183">
        <f>1</f>
        <v>1</v>
      </c>
      <c r="K413" s="183">
        <f t="shared" si="35"/>
        <v>4.1870000000000003</v>
      </c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68"/>
      <c r="AD413" s="19"/>
      <c r="AE413" s="184"/>
      <c r="AF413" s="183">
        <f t="shared" si="36"/>
        <v>-2.5779156877626166</v>
      </c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68"/>
      <c r="AQ413" s="168"/>
      <c r="AR413" s="182"/>
      <c r="AS413" s="183">
        <f>(AU413-E413)/(MeasuredVariableHigher-MeasuredVariableLower)</f>
        <v>-4.9850322076261618E-2</v>
      </c>
      <c r="AT413" s="183">
        <f>[1]!LIM(AT412+Mode*r0*((1+IntegrationStep/2/Ti+Td/IntegrationStep)*AS413-(1-IntegrationStep/2/Ti+2*Td/IntegrationStep)*AS412+Td/IntegrationStep*AS411))</f>
        <v>0</v>
      </c>
      <c r="AU413" s="183">
        <f>SetPoint</f>
        <v>40.794124670000002</v>
      </c>
      <c r="AW413" s="51"/>
      <c r="AX413" s="51"/>
      <c r="AY413" s="51"/>
      <c r="AZ413" s="51"/>
    </row>
    <row r="414" spans="1:52" s="158" customFormat="1" ht="15" customHeight="1" x14ac:dyDescent="0.3">
      <c r="A414" s="19"/>
      <c r="B414" s="182"/>
      <c r="C414" s="183">
        <f>C413+IntegrationStep</f>
        <v>40.300000000000303</v>
      </c>
      <c r="D414" s="202">
        <f>15+[1]!STEPLOAD(5)</f>
        <v>20</v>
      </c>
      <c r="E414" s="183">
        <f t="shared" si="32"/>
        <v>45.521365308849902</v>
      </c>
      <c r="F414" s="183">
        <f t="shared" si="33"/>
        <v>0.5</v>
      </c>
      <c r="G414" s="183">
        <f>5</f>
        <v>5</v>
      </c>
      <c r="H414" s="183">
        <f>ManipulatedVariableHigher*AT414</f>
        <v>120</v>
      </c>
      <c r="I414" s="183">
        <f t="shared" si="34"/>
        <v>0.9</v>
      </c>
      <c r="J414" s="183">
        <f>1</f>
        <v>1</v>
      </c>
      <c r="K414" s="183">
        <f t="shared" si="35"/>
        <v>4.1870000000000003</v>
      </c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68"/>
      <c r="AD414" s="19"/>
      <c r="AE414" s="184"/>
      <c r="AF414" s="183">
        <f t="shared" si="36"/>
        <v>2.606688403435526</v>
      </c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68"/>
      <c r="AQ414" s="168"/>
      <c r="AR414" s="182"/>
      <c r="AS414" s="183">
        <f>(AU414-E414)/(MeasuredVariableHigher-MeasuredVariableLower)</f>
        <v>-4.7272406388498993E-2</v>
      </c>
      <c r="AT414" s="183">
        <f>[1]!LIM(AT413+Mode*r0*((1+IntegrationStep/2/Ti+Td/IntegrationStep)*AS414-(1-IntegrationStep/2/Ti+2*Td/IntegrationStep)*AS413+Td/IntegrationStep*AS412))</f>
        <v>1</v>
      </c>
      <c r="AU414" s="183">
        <f>SetPoint</f>
        <v>40.794124670000002</v>
      </c>
      <c r="AW414" s="51"/>
      <c r="AX414" s="51"/>
      <c r="AY414" s="51"/>
      <c r="AZ414" s="51"/>
    </row>
    <row r="415" spans="1:52" s="158" customFormat="1" ht="15" customHeight="1" x14ac:dyDescent="0.3">
      <c r="A415" s="19"/>
      <c r="B415" s="182"/>
      <c r="C415" s="183">
        <f>C414+IntegrationStep</f>
        <v>40.400000000000304</v>
      </c>
      <c r="D415" s="202">
        <f>15+[1]!STEPLOAD(5)</f>
        <v>20</v>
      </c>
      <c r="E415" s="183">
        <f t="shared" si="32"/>
        <v>45.782034149193457</v>
      </c>
      <c r="F415" s="183">
        <f t="shared" si="33"/>
        <v>0.5</v>
      </c>
      <c r="G415" s="183">
        <f>5</f>
        <v>5</v>
      </c>
      <c r="H415" s="183">
        <f>ManipulatedVariableHigher*AT415</f>
        <v>0</v>
      </c>
      <c r="I415" s="183">
        <f t="shared" si="34"/>
        <v>0.9</v>
      </c>
      <c r="J415" s="183">
        <f>1</f>
        <v>1</v>
      </c>
      <c r="K415" s="183">
        <f t="shared" si="35"/>
        <v>4.1870000000000003</v>
      </c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68"/>
      <c r="AD415" s="19"/>
      <c r="AE415" s="184"/>
      <c r="AF415" s="183">
        <f t="shared" si="36"/>
        <v>-2.5782034149193458</v>
      </c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68"/>
      <c r="AQ415" s="168"/>
      <c r="AR415" s="182"/>
      <c r="AS415" s="183">
        <f>(AU415-E415)/(MeasuredVariableHigher-MeasuredVariableLower)</f>
        <v>-4.9879094791934551E-2</v>
      </c>
      <c r="AT415" s="183">
        <f>[1]!LIM(AT414+Mode*r0*((1+IntegrationStep/2/Ti+Td/IntegrationStep)*AS415-(1-IntegrationStep/2/Ti+2*Td/IntegrationStep)*AS414+Td/IntegrationStep*AS413))</f>
        <v>0</v>
      </c>
      <c r="AU415" s="183">
        <f>SetPoint</f>
        <v>40.794124670000002</v>
      </c>
      <c r="AW415" s="51"/>
      <c r="AX415" s="51"/>
      <c r="AY415" s="51"/>
      <c r="AZ415" s="51"/>
    </row>
    <row r="416" spans="1:52" s="158" customFormat="1" ht="15" customHeight="1" x14ac:dyDescent="0.3">
      <c r="A416" s="19"/>
      <c r="B416" s="182"/>
      <c r="C416" s="183">
        <f>C415+IntegrationStep</f>
        <v>40.500000000000306</v>
      </c>
      <c r="D416" s="202">
        <f>15+[1]!STEPLOAD(5)</f>
        <v>20</v>
      </c>
      <c r="E416" s="183">
        <f t="shared" si="32"/>
        <v>45.524213807701521</v>
      </c>
      <c r="F416" s="183">
        <f t="shared" si="33"/>
        <v>0.5</v>
      </c>
      <c r="G416" s="183">
        <f>5</f>
        <v>5</v>
      </c>
      <c r="H416" s="183">
        <f>ManipulatedVariableHigher*AT416</f>
        <v>120</v>
      </c>
      <c r="I416" s="183">
        <f t="shared" si="34"/>
        <v>0.9</v>
      </c>
      <c r="J416" s="183">
        <f>1</f>
        <v>1</v>
      </c>
      <c r="K416" s="183">
        <f t="shared" si="35"/>
        <v>4.1870000000000003</v>
      </c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68"/>
      <c r="AD416" s="19"/>
      <c r="AE416" s="184"/>
      <c r="AF416" s="183">
        <f t="shared" si="36"/>
        <v>2.606403553550364</v>
      </c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68"/>
      <c r="AQ416" s="168"/>
      <c r="AR416" s="182"/>
      <c r="AS416" s="183">
        <f>(AU416-E416)/(MeasuredVariableHigher-MeasuredVariableLower)</f>
        <v>-4.7300891377015188E-2</v>
      </c>
      <c r="AT416" s="183">
        <f>[1]!LIM(AT415+Mode*r0*((1+IntegrationStep/2/Ti+Td/IntegrationStep)*AS416-(1-IntegrationStep/2/Ti+2*Td/IntegrationStep)*AS415+Td/IntegrationStep*AS414))</f>
        <v>1</v>
      </c>
      <c r="AU416" s="183">
        <f>SetPoint</f>
        <v>40.794124670000002</v>
      </c>
      <c r="AW416" s="51"/>
      <c r="AX416" s="51"/>
      <c r="AY416" s="51"/>
      <c r="AZ416" s="51"/>
    </row>
    <row r="417" spans="1:52" s="158" customFormat="1" ht="15" customHeight="1" x14ac:dyDescent="0.3">
      <c r="A417" s="19"/>
      <c r="B417" s="182"/>
      <c r="C417" s="183">
        <f>C416+IntegrationStep</f>
        <v>40.600000000000307</v>
      </c>
      <c r="D417" s="202">
        <f>15+[1]!STEPLOAD(5)</f>
        <v>20</v>
      </c>
      <c r="E417" s="183">
        <f t="shared" si="32"/>
        <v>45.784854163056565</v>
      </c>
      <c r="F417" s="183">
        <f t="shared" si="33"/>
        <v>0.5</v>
      </c>
      <c r="G417" s="183">
        <f>5</f>
        <v>5</v>
      </c>
      <c r="H417" s="183">
        <f>ManipulatedVariableHigher*AT417</f>
        <v>0</v>
      </c>
      <c r="I417" s="183">
        <f t="shared" si="34"/>
        <v>0.9</v>
      </c>
      <c r="J417" s="183">
        <f>1</f>
        <v>1</v>
      </c>
      <c r="K417" s="183">
        <f t="shared" si="35"/>
        <v>4.1870000000000003</v>
      </c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68"/>
      <c r="AD417" s="19"/>
      <c r="AE417" s="184"/>
      <c r="AF417" s="183">
        <f t="shared" si="36"/>
        <v>-2.5784854163056568</v>
      </c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68"/>
      <c r="AQ417" s="168"/>
      <c r="AR417" s="182"/>
      <c r="AS417" s="183">
        <f>(AU417-E417)/(MeasuredVariableHigher-MeasuredVariableLower)</f>
        <v>-4.9907294930565629E-2</v>
      </c>
      <c r="AT417" s="183">
        <f>[1]!LIM(AT416+Mode*r0*((1+IntegrationStep/2/Ti+Td/IntegrationStep)*AS417-(1-IntegrationStep/2/Ti+2*Td/IntegrationStep)*AS416+Td/IntegrationStep*AS415))</f>
        <v>0</v>
      </c>
      <c r="AU417" s="183">
        <f>SetPoint</f>
        <v>40.794124670000002</v>
      </c>
      <c r="AW417" s="51"/>
      <c r="AX417" s="51"/>
      <c r="AY417" s="51"/>
      <c r="AZ417" s="51"/>
    </row>
    <row r="418" spans="1:52" s="158" customFormat="1" ht="15" customHeight="1" x14ac:dyDescent="0.3">
      <c r="A418" s="19"/>
      <c r="B418" s="182"/>
      <c r="C418" s="183">
        <f>C417+IntegrationStep</f>
        <v>40.700000000000308</v>
      </c>
      <c r="D418" s="202">
        <f>15+[1]!STEPLOAD(5)</f>
        <v>20</v>
      </c>
      <c r="E418" s="183">
        <f t="shared" si="32"/>
        <v>45.527005621425992</v>
      </c>
      <c r="F418" s="183">
        <f t="shared" si="33"/>
        <v>0.5</v>
      </c>
      <c r="G418" s="183">
        <f>5</f>
        <v>5</v>
      </c>
      <c r="H418" s="183">
        <f>ManipulatedVariableHigher*AT418</f>
        <v>120</v>
      </c>
      <c r="I418" s="183">
        <f t="shared" si="34"/>
        <v>0.9</v>
      </c>
      <c r="J418" s="183">
        <f>1</f>
        <v>1</v>
      </c>
      <c r="K418" s="183">
        <f t="shared" si="35"/>
        <v>4.1870000000000003</v>
      </c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68"/>
      <c r="AD418" s="19"/>
      <c r="AE418" s="184"/>
      <c r="AF418" s="183">
        <f t="shared" si="36"/>
        <v>2.6061243721779168</v>
      </c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68"/>
      <c r="AQ418" s="168"/>
      <c r="AR418" s="182"/>
      <c r="AS418" s="183">
        <f>(AU418-E418)/(MeasuredVariableHigher-MeasuredVariableLower)</f>
        <v>-4.7328809514259905E-2</v>
      </c>
      <c r="AT418" s="183">
        <f>[1]!LIM(AT417+Mode*r0*((1+IntegrationStep/2/Ti+Td/IntegrationStep)*AS418-(1-IntegrationStep/2/Ti+2*Td/IntegrationStep)*AS417+Td/IntegrationStep*AS416))</f>
        <v>1</v>
      </c>
      <c r="AU418" s="183">
        <f>SetPoint</f>
        <v>40.794124670000002</v>
      </c>
      <c r="AW418" s="51"/>
      <c r="AX418" s="51"/>
      <c r="AY418" s="51"/>
      <c r="AZ418" s="51"/>
    </row>
    <row r="419" spans="1:52" s="158" customFormat="1" ht="15" customHeight="1" x14ac:dyDescent="0.3">
      <c r="A419" s="19"/>
      <c r="B419" s="182"/>
      <c r="C419" s="183">
        <f>C418+IntegrationStep</f>
        <v>40.80000000000031</v>
      </c>
      <c r="D419" s="202">
        <f>15+[1]!STEPLOAD(5)</f>
        <v>20</v>
      </c>
      <c r="E419" s="183">
        <f t="shared" si="32"/>
        <v>45.787618058643787</v>
      </c>
      <c r="F419" s="183">
        <f t="shared" si="33"/>
        <v>0.5</v>
      </c>
      <c r="G419" s="183">
        <f>5</f>
        <v>5</v>
      </c>
      <c r="H419" s="183">
        <f>ManipulatedVariableHigher*AT419</f>
        <v>0</v>
      </c>
      <c r="I419" s="183">
        <f t="shared" si="34"/>
        <v>0.9</v>
      </c>
      <c r="J419" s="183">
        <f>1</f>
        <v>1</v>
      </c>
      <c r="K419" s="183">
        <f t="shared" si="35"/>
        <v>4.1870000000000003</v>
      </c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68"/>
      <c r="AD419" s="19"/>
      <c r="AE419" s="184"/>
      <c r="AF419" s="183">
        <f t="shared" si="36"/>
        <v>-2.5787618058643789</v>
      </c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68"/>
      <c r="AQ419" s="168"/>
      <c r="AR419" s="182"/>
      <c r="AS419" s="183">
        <f>(AU419-E419)/(MeasuredVariableHigher-MeasuredVariableLower)</f>
        <v>-4.9934933886437848E-2</v>
      </c>
      <c r="AT419" s="183">
        <f>[1]!LIM(AT418+Mode*r0*((1+IntegrationStep/2/Ti+Td/IntegrationStep)*AS419-(1-IntegrationStep/2/Ti+2*Td/IntegrationStep)*AS418+Td/IntegrationStep*AS417))</f>
        <v>0</v>
      </c>
      <c r="AU419" s="183">
        <f>SetPoint</f>
        <v>40.794124670000002</v>
      </c>
      <c r="AW419" s="51"/>
      <c r="AX419" s="51"/>
      <c r="AY419" s="51"/>
      <c r="AZ419" s="51"/>
    </row>
    <row r="420" spans="1:52" s="158" customFormat="1" ht="15" customHeight="1" x14ac:dyDescent="0.3">
      <c r="A420" s="19"/>
      <c r="B420" s="182"/>
      <c r="C420" s="183">
        <f>C419+IntegrationStep</f>
        <v>40.900000000000311</v>
      </c>
      <c r="D420" s="202">
        <f>15+[1]!STEPLOAD(5)</f>
        <v>20</v>
      </c>
      <c r="E420" s="183">
        <f t="shared" si="32"/>
        <v>45.529741878057344</v>
      </c>
      <c r="F420" s="183">
        <f t="shared" si="33"/>
        <v>0.5</v>
      </c>
      <c r="G420" s="183">
        <f>5</f>
        <v>5</v>
      </c>
      <c r="H420" s="183">
        <f>ManipulatedVariableHigher*AT420</f>
        <v>120</v>
      </c>
      <c r="I420" s="183">
        <f t="shared" si="34"/>
        <v>0.9</v>
      </c>
      <c r="J420" s="183">
        <f>1</f>
        <v>1</v>
      </c>
      <c r="K420" s="183">
        <f t="shared" si="35"/>
        <v>4.1870000000000003</v>
      </c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68"/>
      <c r="AD420" s="19"/>
      <c r="AE420" s="184"/>
      <c r="AF420" s="183">
        <f t="shared" si="36"/>
        <v>2.6058507465147818</v>
      </c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68"/>
      <c r="AQ420" s="168"/>
      <c r="AR420" s="182"/>
      <c r="AS420" s="183">
        <f>(AU420-E420)/(MeasuredVariableHigher-MeasuredVariableLower)</f>
        <v>-4.7356172080573418E-2</v>
      </c>
      <c r="AT420" s="183">
        <f>[1]!LIM(AT419+Mode*r0*((1+IntegrationStep/2/Ti+Td/IntegrationStep)*AS420-(1-IntegrationStep/2/Ti+2*Td/IntegrationStep)*AS419+Td/IntegrationStep*AS418))</f>
        <v>1</v>
      </c>
      <c r="AU420" s="183">
        <f>SetPoint</f>
        <v>40.794124670000002</v>
      </c>
      <c r="AW420" s="51"/>
      <c r="AX420" s="51"/>
      <c r="AY420" s="51"/>
      <c r="AZ420" s="51"/>
    </row>
    <row r="421" spans="1:52" s="158" customFormat="1" ht="15" customHeight="1" x14ac:dyDescent="0.3">
      <c r="A421" s="19"/>
      <c r="B421" s="182"/>
      <c r="C421" s="183">
        <f>C420+IntegrationStep</f>
        <v>41.000000000000313</v>
      </c>
      <c r="D421" s="202">
        <f>15+[1]!STEPLOAD(5)</f>
        <v>20</v>
      </c>
      <c r="E421" s="183">
        <f t="shared" si="32"/>
        <v>45.790326952708824</v>
      </c>
      <c r="F421" s="183">
        <f t="shared" si="33"/>
        <v>0.5</v>
      </c>
      <c r="G421" s="183">
        <f>5</f>
        <v>5</v>
      </c>
      <c r="H421" s="183">
        <f>ManipulatedVariableHigher*AT421</f>
        <v>0</v>
      </c>
      <c r="I421" s="183">
        <f t="shared" si="34"/>
        <v>0.9</v>
      </c>
      <c r="J421" s="183">
        <f>1</f>
        <v>1</v>
      </c>
      <c r="K421" s="183">
        <f t="shared" si="35"/>
        <v>4.1870000000000003</v>
      </c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68"/>
      <c r="AD421" s="19"/>
      <c r="AE421" s="184"/>
      <c r="AF421" s="183">
        <f t="shared" si="36"/>
        <v>-2.5790326952708824</v>
      </c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68"/>
      <c r="AQ421" s="168"/>
      <c r="AR421" s="182"/>
      <c r="AS421" s="183">
        <f>(AU421-E421)/(MeasuredVariableHigher-MeasuredVariableLower)</f>
        <v>-4.9962022827088219E-2</v>
      </c>
      <c r="AT421" s="183">
        <f>[1]!LIM(AT420+Mode*r0*((1+IntegrationStep/2/Ti+Td/IntegrationStep)*AS421-(1-IntegrationStep/2/Ti+2*Td/IntegrationStep)*AS420+Td/IntegrationStep*AS419))</f>
        <v>0</v>
      </c>
      <c r="AU421" s="183">
        <f>SetPoint</f>
        <v>40.794124670000002</v>
      </c>
      <c r="AW421" s="51"/>
      <c r="AX421" s="51"/>
      <c r="AY421" s="51"/>
      <c r="AZ421" s="51"/>
    </row>
    <row r="422" spans="1:52" s="158" customFormat="1" ht="15" customHeight="1" x14ac:dyDescent="0.3">
      <c r="A422" s="19"/>
      <c r="B422" s="182"/>
      <c r="C422" s="183">
        <f>C421+IntegrationStep</f>
        <v>41.100000000000314</v>
      </c>
      <c r="D422" s="202">
        <f>15+[1]!STEPLOAD(5)</f>
        <v>20</v>
      </c>
      <c r="E422" s="183">
        <f t="shared" si="32"/>
        <v>45.532423683181733</v>
      </c>
      <c r="F422" s="183">
        <f t="shared" si="33"/>
        <v>0.5</v>
      </c>
      <c r="G422" s="183">
        <f>5</f>
        <v>5</v>
      </c>
      <c r="H422" s="183">
        <f>ManipulatedVariableHigher*AT422</f>
        <v>120</v>
      </c>
      <c r="I422" s="183">
        <f t="shared" si="34"/>
        <v>0.9</v>
      </c>
      <c r="J422" s="183">
        <f>1</f>
        <v>1</v>
      </c>
      <c r="K422" s="183">
        <f t="shared" si="35"/>
        <v>4.1870000000000003</v>
      </c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68"/>
      <c r="AD422" s="19"/>
      <c r="AE422" s="184"/>
      <c r="AF422" s="183">
        <f t="shared" si="36"/>
        <v>2.6055825660023428</v>
      </c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68"/>
      <c r="AQ422" s="168"/>
      <c r="AR422" s="182"/>
      <c r="AS422" s="183">
        <f>(AU422-E422)/(MeasuredVariableHigher-MeasuredVariableLower)</f>
        <v>-4.7382990131817307E-2</v>
      </c>
      <c r="AT422" s="183">
        <f>[1]!LIM(AT421+Mode*r0*((1+IntegrationStep/2/Ti+Td/IntegrationStep)*AS422-(1-IntegrationStep/2/Ti+2*Td/IntegrationStep)*AS421+Td/IntegrationStep*AS420))</f>
        <v>1</v>
      </c>
      <c r="AU422" s="183">
        <f>SetPoint</f>
        <v>40.794124670000002</v>
      </c>
      <c r="AW422" s="51"/>
      <c r="AX422" s="51"/>
      <c r="AY422" s="51"/>
      <c r="AZ422" s="51"/>
    </row>
    <row r="423" spans="1:52" s="158" customFormat="1" ht="15" customHeight="1" x14ac:dyDescent="0.3">
      <c r="A423" s="19"/>
      <c r="B423" s="182"/>
      <c r="C423" s="183">
        <f>C422+IntegrationStep</f>
        <v>41.200000000000315</v>
      </c>
      <c r="D423" s="202">
        <f>15+[1]!STEPLOAD(5)</f>
        <v>20</v>
      </c>
      <c r="E423" s="183">
        <f t="shared" si="32"/>
        <v>45.792981939781974</v>
      </c>
      <c r="F423" s="183">
        <f t="shared" si="33"/>
        <v>0.5</v>
      </c>
      <c r="G423" s="183">
        <f>5</f>
        <v>5</v>
      </c>
      <c r="H423" s="183">
        <f>ManipulatedVariableHigher*AT423</f>
        <v>0</v>
      </c>
      <c r="I423" s="183">
        <f t="shared" si="34"/>
        <v>0.9</v>
      </c>
      <c r="J423" s="183">
        <f>1</f>
        <v>1</v>
      </c>
      <c r="K423" s="183">
        <f t="shared" si="35"/>
        <v>4.1870000000000003</v>
      </c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68"/>
      <c r="AD423" s="19"/>
      <c r="AE423" s="184"/>
      <c r="AF423" s="183">
        <f t="shared" si="36"/>
        <v>-2.5792981939781976</v>
      </c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68"/>
      <c r="AQ423" s="168"/>
      <c r="AR423" s="182"/>
      <c r="AS423" s="183">
        <f>(AU423-E423)/(MeasuredVariableHigher-MeasuredVariableLower)</f>
        <v>-4.9988572697819721E-2</v>
      </c>
      <c r="AT423" s="183">
        <f>[1]!LIM(AT422+Mode*r0*((1+IntegrationStep/2/Ti+Td/IntegrationStep)*AS423-(1-IntegrationStep/2/Ti+2*Td/IntegrationStep)*AS422+Td/IntegrationStep*AS421))</f>
        <v>0</v>
      </c>
      <c r="AU423" s="183">
        <f>SetPoint</f>
        <v>40.794124670000002</v>
      </c>
      <c r="AW423" s="51"/>
      <c r="AX423" s="51"/>
      <c r="AY423" s="51"/>
      <c r="AZ423" s="51"/>
    </row>
    <row r="424" spans="1:52" s="158" customFormat="1" ht="15" customHeight="1" x14ac:dyDescent="0.3">
      <c r="A424" s="19"/>
      <c r="B424" s="182"/>
      <c r="C424" s="183">
        <f>C423+IntegrationStep</f>
        <v>41.300000000000317</v>
      </c>
      <c r="D424" s="202">
        <f>15+[1]!STEPLOAD(5)</f>
        <v>20</v>
      </c>
      <c r="E424" s="183">
        <f t="shared" si="32"/>
        <v>45.535052120384151</v>
      </c>
      <c r="F424" s="183">
        <f t="shared" si="33"/>
        <v>0.5</v>
      </c>
      <c r="G424" s="183">
        <f>5</f>
        <v>5</v>
      </c>
      <c r="H424" s="183">
        <f>ManipulatedVariableHigher*AT424</f>
        <v>120</v>
      </c>
      <c r="I424" s="183">
        <f t="shared" si="34"/>
        <v>0.9</v>
      </c>
      <c r="J424" s="183">
        <f>1</f>
        <v>1</v>
      </c>
      <c r="K424" s="183">
        <f t="shared" si="35"/>
        <v>4.1870000000000003</v>
      </c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68"/>
      <c r="AD424" s="19"/>
      <c r="AE424" s="184"/>
      <c r="AF424" s="183">
        <f t="shared" si="36"/>
        <v>2.605319722282101</v>
      </c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68"/>
      <c r="AQ424" s="168"/>
      <c r="AR424" s="182"/>
      <c r="AS424" s="183">
        <f>(AU424-E424)/(MeasuredVariableHigher-MeasuredVariableLower)</f>
        <v>-4.7409274503841491E-2</v>
      </c>
      <c r="AT424" s="183">
        <f>[1]!LIM(AT423+Mode*r0*((1+IntegrationStep/2/Ti+Td/IntegrationStep)*AS424-(1-IntegrationStep/2/Ti+2*Td/IntegrationStep)*AS423+Td/IntegrationStep*AS422))</f>
        <v>1</v>
      </c>
      <c r="AU424" s="183">
        <f>SetPoint</f>
        <v>40.794124670000002</v>
      </c>
      <c r="AW424" s="51"/>
      <c r="AX424" s="51"/>
      <c r="AY424" s="51"/>
      <c r="AZ424" s="51"/>
    </row>
    <row r="425" spans="1:52" s="158" customFormat="1" ht="15" customHeight="1" x14ac:dyDescent="0.3">
      <c r="A425" s="19"/>
      <c r="B425" s="182"/>
      <c r="C425" s="183">
        <f>C424+IntegrationStep</f>
        <v>41.400000000000318</v>
      </c>
      <c r="D425" s="202">
        <f>15+[1]!STEPLOAD(5)</f>
        <v>20</v>
      </c>
      <c r="E425" s="183">
        <f t="shared" si="32"/>
        <v>45.795584092612366</v>
      </c>
      <c r="F425" s="183">
        <f t="shared" si="33"/>
        <v>0.5</v>
      </c>
      <c r="G425" s="183">
        <f>5</f>
        <v>5</v>
      </c>
      <c r="H425" s="183">
        <f>ManipulatedVariableHigher*AT425</f>
        <v>0</v>
      </c>
      <c r="I425" s="183">
        <f t="shared" si="34"/>
        <v>0.9</v>
      </c>
      <c r="J425" s="183">
        <f>1</f>
        <v>1</v>
      </c>
      <c r="K425" s="183">
        <f t="shared" si="35"/>
        <v>4.1870000000000003</v>
      </c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68"/>
      <c r="AD425" s="19"/>
      <c r="AE425" s="184"/>
      <c r="AF425" s="183">
        <f t="shared" si="36"/>
        <v>-2.5795584092612369</v>
      </c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68"/>
      <c r="AQ425" s="168"/>
      <c r="AR425" s="182"/>
      <c r="AS425" s="183">
        <f>(AU425-E425)/(MeasuredVariableHigher-MeasuredVariableLower)</f>
        <v>-5.0014594226123636E-2</v>
      </c>
      <c r="AT425" s="183">
        <f>[1]!LIM(AT424+Mode*r0*((1+IntegrationStep/2/Ti+Td/IntegrationStep)*AS425-(1-IntegrationStep/2/Ti+2*Td/IntegrationStep)*AS424+Td/IntegrationStep*AS423))</f>
        <v>0</v>
      </c>
      <c r="AU425" s="183">
        <f>SetPoint</f>
        <v>40.794124670000002</v>
      </c>
      <c r="AW425" s="51"/>
      <c r="AX425" s="51"/>
      <c r="AY425" s="51"/>
      <c r="AZ425" s="51"/>
    </row>
    <row r="426" spans="1:52" s="158" customFormat="1" ht="15" customHeight="1" x14ac:dyDescent="0.3">
      <c r="A426" s="19"/>
      <c r="B426" s="182"/>
      <c r="C426" s="183">
        <f>C425+IntegrationStep</f>
        <v>41.50000000000032</v>
      </c>
      <c r="D426" s="202">
        <f>15+[1]!STEPLOAD(5)</f>
        <v>20</v>
      </c>
      <c r="E426" s="183">
        <f t="shared" si="32"/>
        <v>45.537628251686236</v>
      </c>
      <c r="F426" s="183">
        <f t="shared" si="33"/>
        <v>0.5</v>
      </c>
      <c r="G426" s="183">
        <f>5</f>
        <v>5</v>
      </c>
      <c r="H426" s="183">
        <f>ManipulatedVariableHigher*AT426</f>
        <v>120</v>
      </c>
      <c r="I426" s="183">
        <f t="shared" si="34"/>
        <v>0.9</v>
      </c>
      <c r="J426" s="183">
        <f>1</f>
        <v>1</v>
      </c>
      <c r="K426" s="183">
        <f t="shared" si="35"/>
        <v>4.1870000000000003</v>
      </c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68"/>
      <c r="AD426" s="19"/>
      <c r="AE426" s="184"/>
      <c r="AF426" s="183">
        <f t="shared" si="36"/>
        <v>2.6050621091518922</v>
      </c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68"/>
      <c r="AQ426" s="168"/>
      <c r="AR426" s="182"/>
      <c r="AS426" s="183">
        <f>(AU426-E426)/(MeasuredVariableHigher-MeasuredVariableLower)</f>
        <v>-4.7435035816862342E-2</v>
      </c>
      <c r="AT426" s="183">
        <f>[1]!LIM(AT425+Mode*r0*((1+IntegrationStep/2/Ti+Td/IntegrationStep)*AS426-(1-IntegrationStep/2/Ti+2*Td/IntegrationStep)*AS425+Td/IntegrationStep*AS424))</f>
        <v>1</v>
      </c>
      <c r="AU426" s="183">
        <f>SetPoint</f>
        <v>40.794124670000002</v>
      </c>
      <c r="AW426" s="51"/>
      <c r="AX426" s="51"/>
      <c r="AY426" s="51"/>
      <c r="AZ426" s="51"/>
    </row>
    <row r="427" spans="1:52" s="158" customFormat="1" ht="15" customHeight="1" x14ac:dyDescent="0.3">
      <c r="A427" s="19"/>
      <c r="B427" s="182"/>
      <c r="C427" s="183">
        <f>C426+IntegrationStep</f>
        <v>41.600000000000321</v>
      </c>
      <c r="D427" s="202">
        <f>15+[1]!STEPLOAD(5)</f>
        <v>20</v>
      </c>
      <c r="E427" s="183">
        <f t="shared" si="32"/>
        <v>45.798134462601432</v>
      </c>
      <c r="F427" s="183">
        <f t="shared" si="33"/>
        <v>0.5</v>
      </c>
      <c r="G427" s="183">
        <f>5</f>
        <v>5</v>
      </c>
      <c r="H427" s="183">
        <f>ManipulatedVariableHigher*AT427</f>
        <v>0</v>
      </c>
      <c r="I427" s="183">
        <f t="shared" si="34"/>
        <v>0.9</v>
      </c>
      <c r="J427" s="183">
        <f>1</f>
        <v>1</v>
      </c>
      <c r="K427" s="183">
        <f t="shared" si="35"/>
        <v>4.1870000000000003</v>
      </c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68"/>
      <c r="AD427" s="19"/>
      <c r="AE427" s="184"/>
      <c r="AF427" s="183">
        <f t="shared" si="36"/>
        <v>-2.5798134462601432</v>
      </c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68"/>
      <c r="AQ427" s="168"/>
      <c r="AR427" s="182"/>
      <c r="AS427" s="183">
        <f>(AU427-E427)/(MeasuredVariableHigher-MeasuredVariableLower)</f>
        <v>-5.0040097926014299E-2</v>
      </c>
      <c r="AT427" s="183">
        <f>[1]!LIM(AT426+Mode*r0*((1+IntegrationStep/2/Ti+Td/IntegrationStep)*AS427-(1-IntegrationStep/2/Ti+2*Td/IntegrationStep)*AS426+Td/IntegrationStep*AS425))</f>
        <v>0</v>
      </c>
      <c r="AU427" s="183">
        <f>SetPoint</f>
        <v>40.794124670000002</v>
      </c>
      <c r="AW427" s="51"/>
      <c r="AX427" s="51"/>
      <c r="AY427" s="51"/>
      <c r="AZ427" s="51"/>
    </row>
    <row r="428" spans="1:52" s="158" customFormat="1" ht="15" customHeight="1" x14ac:dyDescent="0.3">
      <c r="A428" s="19"/>
      <c r="B428" s="182"/>
      <c r="C428" s="183">
        <f>C427+IntegrationStep</f>
        <v>41.700000000000323</v>
      </c>
      <c r="D428" s="202">
        <f>15+[1]!STEPLOAD(5)</f>
        <v>20</v>
      </c>
      <c r="E428" s="183">
        <f t="shared" si="32"/>
        <v>45.540153117975414</v>
      </c>
      <c r="F428" s="183">
        <f t="shared" si="33"/>
        <v>0.5</v>
      </c>
      <c r="G428" s="183">
        <f>5</f>
        <v>5</v>
      </c>
      <c r="H428" s="183">
        <f>ManipulatedVariableHigher*AT428</f>
        <v>120</v>
      </c>
      <c r="I428" s="183">
        <f t="shared" si="34"/>
        <v>0.9</v>
      </c>
      <c r="J428" s="183">
        <f>1</f>
        <v>1</v>
      </c>
      <c r="K428" s="183">
        <f t="shared" si="35"/>
        <v>4.1870000000000003</v>
      </c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68"/>
      <c r="AD428" s="19"/>
      <c r="AE428" s="184"/>
      <c r="AF428" s="183">
        <f t="shared" si="36"/>
        <v>2.6048096225229744</v>
      </c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68"/>
      <c r="AQ428" s="168"/>
      <c r="AR428" s="182"/>
      <c r="AS428" s="183">
        <f>(AU428-E428)/(MeasuredVariableHigher-MeasuredVariableLower)</f>
        <v>-4.7460284479754124E-2</v>
      </c>
      <c r="AT428" s="183">
        <f>[1]!LIM(AT427+Mode*r0*((1+IntegrationStep/2/Ti+Td/IntegrationStep)*AS428-(1-IntegrationStep/2/Ti+2*Td/IntegrationStep)*AS427+Td/IntegrationStep*AS426))</f>
        <v>1</v>
      </c>
      <c r="AU428" s="183">
        <f>SetPoint</f>
        <v>40.794124670000002</v>
      </c>
      <c r="AW428" s="51"/>
      <c r="AX428" s="51"/>
      <c r="AY428" s="51"/>
      <c r="AZ428" s="51"/>
    </row>
    <row r="429" spans="1:52" s="158" customFormat="1" ht="15" customHeight="1" x14ac:dyDescent="0.3">
      <c r="A429" s="19"/>
      <c r="B429" s="182"/>
      <c r="C429" s="183">
        <f>C428+IntegrationStep</f>
        <v>41.800000000000324</v>
      </c>
      <c r="D429" s="202">
        <f>15+[1]!STEPLOAD(5)</f>
        <v>20</v>
      </c>
      <c r="E429" s="183">
        <f t="shared" si="32"/>
        <v>45.800634080227717</v>
      </c>
      <c r="F429" s="183">
        <f t="shared" si="33"/>
        <v>0.5</v>
      </c>
      <c r="G429" s="183">
        <f>5</f>
        <v>5</v>
      </c>
      <c r="H429" s="183">
        <f>ManipulatedVariableHigher*AT429</f>
        <v>0</v>
      </c>
      <c r="I429" s="183">
        <f t="shared" si="34"/>
        <v>0.9</v>
      </c>
      <c r="J429" s="183">
        <f>1</f>
        <v>1</v>
      </c>
      <c r="K429" s="183">
        <f t="shared" si="35"/>
        <v>4.1870000000000003</v>
      </c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68"/>
      <c r="AD429" s="19"/>
      <c r="AE429" s="184"/>
      <c r="AF429" s="183">
        <f t="shared" si="36"/>
        <v>-2.580063408022772</v>
      </c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68"/>
      <c r="AQ429" s="168"/>
      <c r="AR429" s="182"/>
      <c r="AS429" s="183">
        <f>(AU429-E429)/(MeasuredVariableHigher-MeasuredVariableLower)</f>
        <v>-5.0065094102277143E-2</v>
      </c>
      <c r="AT429" s="183">
        <f>[1]!LIM(AT428+Mode*r0*((1+IntegrationStep/2/Ti+Td/IntegrationStep)*AS429-(1-IntegrationStep/2/Ti+2*Td/IntegrationStep)*AS428+Td/IntegrationStep*AS427))</f>
        <v>0</v>
      </c>
      <c r="AU429" s="183">
        <f>SetPoint</f>
        <v>40.794124670000002</v>
      </c>
      <c r="AW429" s="51"/>
      <c r="AX429" s="51"/>
      <c r="AY429" s="51"/>
      <c r="AZ429" s="51"/>
    </row>
    <row r="430" spans="1:52" s="158" customFormat="1" ht="15" customHeight="1" x14ac:dyDescent="0.3">
      <c r="A430" s="19"/>
      <c r="B430" s="182"/>
      <c r="C430" s="183">
        <f>C429+IntegrationStep</f>
        <v>41.900000000000325</v>
      </c>
      <c r="D430" s="202">
        <f>15+[1]!STEPLOAD(5)</f>
        <v>20</v>
      </c>
      <c r="E430" s="183">
        <f t="shared" si="32"/>
        <v>45.542627739425434</v>
      </c>
      <c r="F430" s="183">
        <f t="shared" si="33"/>
        <v>0.5</v>
      </c>
      <c r="G430" s="183">
        <f>5</f>
        <v>5</v>
      </c>
      <c r="H430" s="183">
        <f>ManipulatedVariableHigher*AT430</f>
        <v>120</v>
      </c>
      <c r="I430" s="183">
        <f t="shared" si="34"/>
        <v>0.9</v>
      </c>
      <c r="J430" s="183">
        <f>1</f>
        <v>1</v>
      </c>
      <c r="K430" s="183">
        <f t="shared" si="35"/>
        <v>4.1870000000000003</v>
      </c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68"/>
      <c r="AD430" s="19"/>
      <c r="AE430" s="184"/>
      <c r="AF430" s="183">
        <f t="shared" si="36"/>
        <v>2.6045621603779727</v>
      </c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68"/>
      <c r="AQ430" s="168"/>
      <c r="AR430" s="182"/>
      <c r="AS430" s="183">
        <f>(AU430-E430)/(MeasuredVariableHigher-MeasuredVariableLower)</f>
        <v>-4.7485030694254318E-2</v>
      </c>
      <c r="AT430" s="183">
        <f>[1]!LIM(AT429+Mode*r0*((1+IntegrationStep/2/Ti+Td/IntegrationStep)*AS430-(1-IntegrationStep/2/Ti+2*Td/IntegrationStep)*AS429+Td/IntegrationStep*AS428))</f>
        <v>1</v>
      </c>
      <c r="AU430" s="183">
        <f>SetPoint</f>
        <v>40.794124670000002</v>
      </c>
      <c r="AW430" s="51"/>
      <c r="AX430" s="51"/>
      <c r="AY430" s="51"/>
      <c r="AZ430" s="51"/>
    </row>
    <row r="431" spans="1:52" s="158" customFormat="1" ht="15" customHeight="1" x14ac:dyDescent="0.3">
      <c r="A431" s="19"/>
      <c r="B431" s="182"/>
      <c r="C431" s="183">
        <f>C430+IntegrationStep</f>
        <v>42.000000000000327</v>
      </c>
      <c r="D431" s="202">
        <f>15+[1]!STEPLOAD(5)</f>
        <v>20</v>
      </c>
      <c r="E431" s="183">
        <f t="shared" si="32"/>
        <v>45.803083955463237</v>
      </c>
      <c r="F431" s="183">
        <f t="shared" si="33"/>
        <v>0.5</v>
      </c>
      <c r="G431" s="183">
        <f>5</f>
        <v>5</v>
      </c>
      <c r="H431" s="183">
        <f>ManipulatedVariableHigher*AT431</f>
        <v>0</v>
      </c>
      <c r="I431" s="183">
        <f t="shared" si="34"/>
        <v>0.9</v>
      </c>
      <c r="J431" s="183">
        <f>1</f>
        <v>1</v>
      </c>
      <c r="K431" s="183">
        <f t="shared" si="35"/>
        <v>4.1870000000000003</v>
      </c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68"/>
      <c r="AD431" s="19"/>
      <c r="AE431" s="184"/>
      <c r="AF431" s="183">
        <f t="shared" si="36"/>
        <v>-2.5803083955463237</v>
      </c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68"/>
      <c r="AQ431" s="168"/>
      <c r="AR431" s="182"/>
      <c r="AS431" s="183">
        <f>(AU431-E431)/(MeasuredVariableHigher-MeasuredVariableLower)</f>
        <v>-5.0089592854632346E-2</v>
      </c>
      <c r="AT431" s="183">
        <f>[1]!LIM(AT430+Mode*r0*((1+IntegrationStep/2/Ti+Td/IntegrationStep)*AS431-(1-IntegrationStep/2/Ti+2*Td/IntegrationStep)*AS430+Td/IntegrationStep*AS429))</f>
        <v>0</v>
      </c>
      <c r="AU431" s="183">
        <f>SetPoint</f>
        <v>40.794124670000002</v>
      </c>
      <c r="AW431" s="51"/>
      <c r="AX431" s="51"/>
      <c r="AY431" s="51"/>
      <c r="AZ431" s="51"/>
    </row>
    <row r="432" spans="1:52" s="158" customFormat="1" ht="15" customHeight="1" x14ac:dyDescent="0.3">
      <c r="A432" s="19"/>
      <c r="B432" s="182"/>
      <c r="C432" s="183">
        <f>C431+IntegrationStep</f>
        <v>42.100000000000328</v>
      </c>
      <c r="D432" s="202">
        <f>15+[1]!STEPLOAD(5)</f>
        <v>20</v>
      </c>
      <c r="E432" s="183">
        <f t="shared" si="32"/>
        <v>45.545053115908601</v>
      </c>
      <c r="F432" s="183">
        <f t="shared" si="33"/>
        <v>0.5</v>
      </c>
      <c r="G432" s="183">
        <f>5</f>
        <v>5</v>
      </c>
      <c r="H432" s="183">
        <f>ManipulatedVariableHigher*AT432</f>
        <v>120</v>
      </c>
      <c r="I432" s="183">
        <f t="shared" si="34"/>
        <v>0.9</v>
      </c>
      <c r="J432" s="183">
        <f>1</f>
        <v>1</v>
      </c>
      <c r="K432" s="183">
        <f t="shared" si="35"/>
        <v>4.1870000000000003</v>
      </c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68"/>
      <c r="AD432" s="19"/>
      <c r="AE432" s="184"/>
      <c r="AF432" s="183">
        <f t="shared" si="36"/>
        <v>2.6043196227296557</v>
      </c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68"/>
      <c r="AQ432" s="168"/>
      <c r="AR432" s="182"/>
      <c r="AS432" s="183">
        <f>(AU432-E432)/(MeasuredVariableHigher-MeasuredVariableLower)</f>
        <v>-4.750928445908599E-2</v>
      </c>
      <c r="AT432" s="183">
        <f>[1]!LIM(AT431+Mode*r0*((1+IntegrationStep/2/Ti+Td/IntegrationStep)*AS432-(1-IntegrationStep/2/Ti+2*Td/IntegrationStep)*AS431+Td/IntegrationStep*AS430))</f>
        <v>1</v>
      </c>
      <c r="AU432" s="183">
        <f>SetPoint</f>
        <v>40.794124670000002</v>
      </c>
      <c r="AW432" s="51"/>
      <c r="AX432" s="51"/>
      <c r="AY432" s="51"/>
      <c r="AZ432" s="51"/>
    </row>
    <row r="433" spans="1:52" s="158" customFormat="1" ht="15" customHeight="1" x14ac:dyDescent="0.3">
      <c r="A433" s="19"/>
      <c r="B433" s="182"/>
      <c r="C433" s="183">
        <f>C432+IntegrationStep</f>
        <v>42.20000000000033</v>
      </c>
      <c r="D433" s="202">
        <f>15+[1]!STEPLOAD(5)</f>
        <v>20</v>
      </c>
      <c r="E433" s="183">
        <f t="shared" si="32"/>
        <v>45.805485078181569</v>
      </c>
      <c r="F433" s="183">
        <f t="shared" si="33"/>
        <v>0.5</v>
      </c>
      <c r="G433" s="183">
        <f>5</f>
        <v>5</v>
      </c>
      <c r="H433" s="183">
        <f>ManipulatedVariableHigher*AT433</f>
        <v>0</v>
      </c>
      <c r="I433" s="183">
        <f t="shared" si="34"/>
        <v>0.9</v>
      </c>
      <c r="J433" s="183">
        <f>1</f>
        <v>1</v>
      </c>
      <c r="K433" s="183">
        <f t="shared" si="35"/>
        <v>4.1870000000000003</v>
      </c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68"/>
      <c r="AD433" s="19"/>
      <c r="AE433" s="184"/>
      <c r="AF433" s="183">
        <f t="shared" si="36"/>
        <v>-2.5805485078181571</v>
      </c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68"/>
      <c r="AQ433" s="168"/>
      <c r="AR433" s="182"/>
      <c r="AS433" s="183">
        <f>(AU433-E433)/(MeasuredVariableHigher-MeasuredVariableLower)</f>
        <v>-5.0113604081815664E-2</v>
      </c>
      <c r="AT433" s="183">
        <f>[1]!LIM(AT432+Mode*r0*((1+IntegrationStep/2/Ti+Td/IntegrationStep)*AS433-(1-IntegrationStep/2/Ti+2*Td/IntegrationStep)*AS432+Td/IntegrationStep*AS431))</f>
        <v>0</v>
      </c>
      <c r="AU433" s="183">
        <f>SetPoint</f>
        <v>40.794124670000002</v>
      </c>
      <c r="AW433" s="51"/>
      <c r="AX433" s="51"/>
      <c r="AY433" s="51"/>
      <c r="AZ433" s="51"/>
    </row>
    <row r="434" spans="1:52" s="158" customFormat="1" ht="15" customHeight="1" x14ac:dyDescent="0.3">
      <c r="A434" s="19"/>
      <c r="B434" s="182"/>
      <c r="C434" s="183">
        <f>C433+IntegrationStep</f>
        <v>42.300000000000331</v>
      </c>
      <c r="D434" s="202">
        <f>15+[1]!STEPLOAD(5)</f>
        <v>20</v>
      </c>
      <c r="E434" s="183">
        <f t="shared" si="32"/>
        <v>45.547430227399751</v>
      </c>
      <c r="F434" s="183">
        <f t="shared" si="33"/>
        <v>0.5</v>
      </c>
      <c r="G434" s="183">
        <f>5</f>
        <v>5</v>
      </c>
      <c r="H434" s="183">
        <f>ManipulatedVariableHigher*AT434</f>
        <v>120</v>
      </c>
      <c r="I434" s="183">
        <f t="shared" si="34"/>
        <v>0.9</v>
      </c>
      <c r="J434" s="183">
        <f>1</f>
        <v>1</v>
      </c>
      <c r="K434" s="183">
        <f t="shared" si="35"/>
        <v>4.1870000000000003</v>
      </c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68"/>
      <c r="AD434" s="19"/>
      <c r="AE434" s="184"/>
      <c r="AF434" s="183">
        <f t="shared" si="36"/>
        <v>2.6040819115805407</v>
      </c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68"/>
      <c r="AQ434" s="168"/>
      <c r="AR434" s="182"/>
      <c r="AS434" s="183">
        <f>(AU434-E434)/(MeasuredVariableHigher-MeasuredVariableLower)</f>
        <v>-4.7533055573997486E-2</v>
      </c>
      <c r="AT434" s="183">
        <f>[1]!LIM(AT433+Mode*r0*((1+IntegrationStep/2/Ti+Td/IntegrationStep)*AS434-(1-IntegrationStep/2/Ti+2*Td/IntegrationStep)*AS433+Td/IntegrationStep*AS432))</f>
        <v>1</v>
      </c>
      <c r="AU434" s="183">
        <f>SetPoint</f>
        <v>40.794124670000002</v>
      </c>
      <c r="AW434" s="51"/>
      <c r="AX434" s="51"/>
      <c r="AY434" s="51"/>
      <c r="AZ434" s="51"/>
    </row>
    <row r="435" spans="1:52" s="158" customFormat="1" ht="15" customHeight="1" x14ac:dyDescent="0.3">
      <c r="A435" s="19"/>
      <c r="B435" s="182"/>
      <c r="C435" s="183">
        <f>C434+IntegrationStep</f>
        <v>42.400000000000333</v>
      </c>
      <c r="D435" s="202">
        <f>15+[1]!STEPLOAD(5)</f>
        <v>20</v>
      </c>
      <c r="E435" s="183">
        <f t="shared" si="32"/>
        <v>45.807838418557807</v>
      </c>
      <c r="F435" s="183">
        <f t="shared" si="33"/>
        <v>0.5</v>
      </c>
      <c r="G435" s="183">
        <f>5</f>
        <v>5</v>
      </c>
      <c r="H435" s="183">
        <f>ManipulatedVariableHigher*AT435</f>
        <v>0</v>
      </c>
      <c r="I435" s="183">
        <f t="shared" si="34"/>
        <v>0.9</v>
      </c>
      <c r="J435" s="183">
        <f>1</f>
        <v>1</v>
      </c>
      <c r="K435" s="183">
        <f t="shared" si="35"/>
        <v>4.1870000000000003</v>
      </c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68"/>
      <c r="AD435" s="19"/>
      <c r="AE435" s="184"/>
      <c r="AF435" s="183">
        <f t="shared" si="36"/>
        <v>-2.5807838418557809</v>
      </c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68"/>
      <c r="AQ435" s="168"/>
      <c r="AR435" s="182"/>
      <c r="AS435" s="183">
        <f>(AU435-E435)/(MeasuredVariableHigher-MeasuredVariableLower)</f>
        <v>-5.0137137485578048E-2</v>
      </c>
      <c r="AT435" s="183">
        <f>[1]!LIM(AT434+Mode*r0*((1+IntegrationStep/2/Ti+Td/IntegrationStep)*AS435-(1-IntegrationStep/2/Ti+2*Td/IntegrationStep)*AS434+Td/IntegrationStep*AS433))</f>
        <v>0</v>
      </c>
      <c r="AU435" s="183">
        <f>SetPoint</f>
        <v>40.794124670000002</v>
      </c>
      <c r="AW435" s="51"/>
      <c r="AX435" s="51"/>
      <c r="AY435" s="51"/>
      <c r="AZ435" s="51"/>
    </row>
    <row r="436" spans="1:52" s="158" customFormat="1" ht="15" customHeight="1" x14ac:dyDescent="0.3">
      <c r="A436" s="19"/>
      <c r="B436" s="182"/>
      <c r="C436" s="183">
        <f>C435+IntegrationStep</f>
        <v>42.500000000000334</v>
      </c>
      <c r="D436" s="202">
        <f>15+[1]!STEPLOAD(5)</f>
        <v>20</v>
      </c>
      <c r="E436" s="183">
        <f t="shared" si="32"/>
        <v>45.549760034372227</v>
      </c>
      <c r="F436" s="183">
        <f t="shared" si="33"/>
        <v>0.5</v>
      </c>
      <c r="G436" s="183">
        <f>5</f>
        <v>5</v>
      </c>
      <c r="H436" s="183">
        <f>ManipulatedVariableHigher*AT436</f>
        <v>120</v>
      </c>
      <c r="I436" s="183">
        <f t="shared" si="34"/>
        <v>0.9</v>
      </c>
      <c r="J436" s="183">
        <f>1</f>
        <v>1</v>
      </c>
      <c r="K436" s="183">
        <f t="shared" si="35"/>
        <v>4.1870000000000003</v>
      </c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68"/>
      <c r="AD436" s="19"/>
      <c r="AE436" s="184"/>
      <c r="AF436" s="183">
        <f t="shared" si="36"/>
        <v>2.6038489308832933</v>
      </c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68"/>
      <c r="AQ436" s="168"/>
      <c r="AR436" s="182"/>
      <c r="AS436" s="183">
        <f>(AU436-E436)/(MeasuredVariableHigher-MeasuredVariableLower)</f>
        <v>-4.7556353643722245E-2</v>
      </c>
      <c r="AT436" s="183">
        <f>[1]!LIM(AT435+Mode*r0*((1+IntegrationStep/2/Ti+Td/IntegrationStep)*AS436-(1-IntegrationStep/2/Ti+2*Td/IntegrationStep)*AS435+Td/IntegrationStep*AS434))</f>
        <v>1</v>
      </c>
      <c r="AU436" s="183">
        <f>SetPoint</f>
        <v>40.794124670000002</v>
      </c>
      <c r="AW436" s="51"/>
      <c r="AX436" s="51"/>
      <c r="AY436" s="51"/>
      <c r="AZ436" s="51"/>
    </row>
    <row r="437" spans="1:52" s="158" customFormat="1" ht="15" customHeight="1" x14ac:dyDescent="0.3">
      <c r="A437" s="19"/>
      <c r="B437" s="182"/>
      <c r="C437" s="183">
        <f>C436+IntegrationStep</f>
        <v>42.600000000000335</v>
      </c>
      <c r="D437" s="202">
        <f>15+[1]!STEPLOAD(5)</f>
        <v>20</v>
      </c>
      <c r="E437" s="183">
        <f t="shared" si="32"/>
        <v>45.810144927460563</v>
      </c>
      <c r="F437" s="183">
        <f t="shared" si="33"/>
        <v>0.5</v>
      </c>
      <c r="G437" s="183">
        <f>5</f>
        <v>5</v>
      </c>
      <c r="H437" s="183">
        <f>ManipulatedVariableHigher*AT437</f>
        <v>0</v>
      </c>
      <c r="I437" s="183">
        <f t="shared" si="34"/>
        <v>0.9</v>
      </c>
      <c r="J437" s="183">
        <f>1</f>
        <v>1</v>
      </c>
      <c r="K437" s="183">
        <f t="shared" si="35"/>
        <v>4.1870000000000003</v>
      </c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68"/>
      <c r="AD437" s="19"/>
      <c r="AE437" s="184"/>
      <c r="AF437" s="183">
        <f t="shared" si="36"/>
        <v>-2.5810144927460565</v>
      </c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68"/>
      <c r="AQ437" s="168"/>
      <c r="AR437" s="182"/>
      <c r="AS437" s="183">
        <f>(AU437-E437)/(MeasuredVariableHigher-MeasuredVariableLower)</f>
        <v>-5.0160202574605607E-2</v>
      </c>
      <c r="AT437" s="183">
        <f>[1]!LIM(AT436+Mode*r0*((1+IntegrationStep/2/Ti+Td/IntegrationStep)*AS437-(1-IntegrationStep/2/Ti+2*Td/IntegrationStep)*AS436+Td/IntegrationStep*AS435))</f>
        <v>0</v>
      </c>
      <c r="AU437" s="183">
        <f>SetPoint</f>
        <v>40.794124670000002</v>
      </c>
      <c r="AW437" s="51"/>
      <c r="AX437" s="51"/>
      <c r="AY437" s="51"/>
      <c r="AZ437" s="51"/>
    </row>
    <row r="438" spans="1:52" s="158" customFormat="1" ht="15" customHeight="1" x14ac:dyDescent="0.3">
      <c r="A438" s="19"/>
      <c r="B438" s="182"/>
      <c r="C438" s="183">
        <f>C437+IntegrationStep</f>
        <v>42.700000000000337</v>
      </c>
      <c r="D438" s="202">
        <f>15+[1]!STEPLOAD(5)</f>
        <v>20</v>
      </c>
      <c r="E438" s="183">
        <f t="shared" si="32"/>
        <v>45.552043478185951</v>
      </c>
      <c r="F438" s="183">
        <f t="shared" si="33"/>
        <v>0.5</v>
      </c>
      <c r="G438" s="183">
        <f>5</f>
        <v>5</v>
      </c>
      <c r="H438" s="183">
        <f>ManipulatedVariableHigher*AT438</f>
        <v>120</v>
      </c>
      <c r="I438" s="183">
        <f t="shared" si="34"/>
        <v>0.9</v>
      </c>
      <c r="J438" s="183">
        <f>1</f>
        <v>1</v>
      </c>
      <c r="K438" s="183">
        <f t="shared" si="35"/>
        <v>4.1870000000000003</v>
      </c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68"/>
      <c r="AD438" s="19"/>
      <c r="AE438" s="184"/>
      <c r="AF438" s="183">
        <f t="shared" si="36"/>
        <v>2.6036205865019211</v>
      </c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68"/>
      <c r="AQ438" s="168"/>
      <c r="AR438" s="182"/>
      <c r="AS438" s="183">
        <f>(AU438-E438)/(MeasuredVariableHigher-MeasuredVariableLower)</f>
        <v>-4.7579188081859486E-2</v>
      </c>
      <c r="AT438" s="183">
        <f>[1]!LIM(AT437+Mode*r0*((1+IntegrationStep/2/Ti+Td/IntegrationStep)*AS438-(1-IntegrationStep/2/Ti+2*Td/IntegrationStep)*AS437+Td/IntegrationStep*AS436))</f>
        <v>1</v>
      </c>
      <c r="AU438" s="183">
        <f>SetPoint</f>
        <v>40.794124670000002</v>
      </c>
      <c r="AW438" s="51"/>
      <c r="AX438" s="51"/>
      <c r="AY438" s="51"/>
      <c r="AZ438" s="51"/>
    </row>
    <row r="439" spans="1:52" s="158" customFormat="1" ht="15" customHeight="1" x14ac:dyDescent="0.3">
      <c r="A439" s="19"/>
      <c r="B439" s="182"/>
      <c r="C439" s="183">
        <f>C438+IntegrationStep</f>
        <v>42.800000000000338</v>
      </c>
      <c r="D439" s="202">
        <f>15+[1]!STEPLOAD(5)</f>
        <v>20</v>
      </c>
      <c r="E439" s="183">
        <f t="shared" si="32"/>
        <v>45.812405536836145</v>
      </c>
      <c r="F439" s="183">
        <f t="shared" si="33"/>
        <v>0.5</v>
      </c>
      <c r="G439" s="183">
        <f>5</f>
        <v>5</v>
      </c>
      <c r="H439" s="183">
        <f>ManipulatedVariableHigher*AT439</f>
        <v>0</v>
      </c>
      <c r="I439" s="183">
        <f t="shared" si="34"/>
        <v>0.9</v>
      </c>
      <c r="J439" s="183">
        <f>1</f>
        <v>1</v>
      </c>
      <c r="K439" s="183">
        <f t="shared" si="35"/>
        <v>4.1870000000000003</v>
      </c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68"/>
      <c r="AD439" s="19"/>
      <c r="AE439" s="184"/>
      <c r="AF439" s="183">
        <f t="shared" si="36"/>
        <v>-2.5812405536836147</v>
      </c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68"/>
      <c r="AQ439" s="168"/>
      <c r="AR439" s="182"/>
      <c r="AS439" s="183">
        <f>(AU439-E439)/(MeasuredVariableHigher-MeasuredVariableLower)</f>
        <v>-5.0182808668361431E-2</v>
      </c>
      <c r="AT439" s="183">
        <f>[1]!LIM(AT438+Mode*r0*((1+IntegrationStep/2/Ti+Td/IntegrationStep)*AS439-(1-IntegrationStep/2/Ti+2*Td/IntegrationStep)*AS438+Td/IntegrationStep*AS437))</f>
        <v>0</v>
      </c>
      <c r="AU439" s="183">
        <f>SetPoint</f>
        <v>40.794124670000002</v>
      </c>
      <c r="AW439" s="51"/>
      <c r="AX439" s="51"/>
      <c r="AY439" s="51"/>
      <c r="AZ439" s="51"/>
    </row>
    <row r="440" spans="1:52" s="158" customFormat="1" ht="15" customHeight="1" x14ac:dyDescent="0.3">
      <c r="A440" s="19"/>
      <c r="B440" s="182"/>
      <c r="C440" s="183">
        <f>C439+IntegrationStep</f>
        <v>42.90000000000034</v>
      </c>
      <c r="D440" s="202">
        <f>15+[1]!STEPLOAD(5)</f>
        <v>20</v>
      </c>
      <c r="E440" s="183">
        <f t="shared" si="32"/>
        <v>45.554281481467783</v>
      </c>
      <c r="F440" s="183">
        <f t="shared" si="33"/>
        <v>0.5</v>
      </c>
      <c r="G440" s="183">
        <f>5</f>
        <v>5</v>
      </c>
      <c r="H440" s="183">
        <f>ManipulatedVariableHigher*AT440</f>
        <v>120</v>
      </c>
      <c r="I440" s="183">
        <f t="shared" si="34"/>
        <v>0.9</v>
      </c>
      <c r="J440" s="183">
        <f>1</f>
        <v>1</v>
      </c>
      <c r="K440" s="183">
        <f t="shared" si="35"/>
        <v>4.1870000000000003</v>
      </c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68"/>
      <c r="AD440" s="19"/>
      <c r="AE440" s="184"/>
      <c r="AF440" s="183">
        <f t="shared" si="36"/>
        <v>2.6033967861737377</v>
      </c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68"/>
      <c r="AQ440" s="168"/>
      <c r="AR440" s="182"/>
      <c r="AS440" s="183">
        <f>(AU440-E440)/(MeasuredVariableHigher-MeasuredVariableLower)</f>
        <v>-4.7601568114677806E-2</v>
      </c>
      <c r="AT440" s="183">
        <f>[1]!LIM(AT439+Mode*r0*((1+IntegrationStep/2/Ti+Td/IntegrationStep)*AS440-(1-IntegrationStep/2/Ti+2*Td/IntegrationStep)*AS439+Td/IntegrationStep*AS438))</f>
        <v>1</v>
      </c>
      <c r="AU440" s="183">
        <f>SetPoint</f>
        <v>40.794124670000002</v>
      </c>
      <c r="AW440" s="51"/>
      <c r="AX440" s="51"/>
      <c r="AY440" s="51"/>
      <c r="AZ440" s="51"/>
    </row>
    <row r="441" spans="1:52" s="158" customFormat="1" ht="15" customHeight="1" x14ac:dyDescent="0.3">
      <c r="A441" s="19"/>
      <c r="B441" s="182"/>
      <c r="C441" s="183">
        <f>C440+IntegrationStep</f>
        <v>43.000000000000341</v>
      </c>
      <c r="D441" s="202">
        <f>15+[1]!STEPLOAD(5)</f>
        <v>20</v>
      </c>
      <c r="E441" s="183">
        <f t="shared" si="32"/>
        <v>45.81462116008516</v>
      </c>
      <c r="F441" s="183">
        <f t="shared" si="33"/>
        <v>0.5</v>
      </c>
      <c r="G441" s="183">
        <f>5</f>
        <v>5</v>
      </c>
      <c r="H441" s="183">
        <f>ManipulatedVariableHigher*AT441</f>
        <v>0</v>
      </c>
      <c r="I441" s="183">
        <f t="shared" si="34"/>
        <v>0.9</v>
      </c>
      <c r="J441" s="183">
        <f>1</f>
        <v>1</v>
      </c>
      <c r="K441" s="183">
        <f t="shared" si="35"/>
        <v>4.1870000000000003</v>
      </c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68"/>
      <c r="AD441" s="19"/>
      <c r="AE441" s="184"/>
      <c r="AF441" s="183">
        <f t="shared" si="36"/>
        <v>-2.5814621160085163</v>
      </c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68"/>
      <c r="AQ441" s="168"/>
      <c r="AR441" s="182"/>
      <c r="AS441" s="183">
        <f>(AU441-E441)/(MeasuredVariableHigher-MeasuredVariableLower)</f>
        <v>-5.0204964900851579E-2</v>
      </c>
      <c r="AT441" s="183">
        <f>[1]!LIM(AT440+Mode*r0*((1+IntegrationStep/2/Ti+Td/IntegrationStep)*AS441-(1-IntegrationStep/2/Ti+2*Td/IntegrationStep)*AS440+Td/IntegrationStep*AS439))</f>
        <v>0</v>
      </c>
      <c r="AU441" s="183">
        <f>SetPoint</f>
        <v>40.794124670000002</v>
      </c>
      <c r="AW441" s="51"/>
      <c r="AX441" s="51"/>
      <c r="AY441" s="51"/>
      <c r="AZ441" s="51"/>
    </row>
    <row r="442" spans="1:52" s="158" customFormat="1" ht="15" customHeight="1" x14ac:dyDescent="0.3">
      <c r="A442" s="19"/>
      <c r="B442" s="182"/>
      <c r="C442" s="183">
        <f>C441+IntegrationStep</f>
        <v>43.100000000000342</v>
      </c>
      <c r="D442" s="202">
        <f>15+[1]!STEPLOAD(5)</f>
        <v>20</v>
      </c>
      <c r="E442" s="183">
        <f t="shared" si="32"/>
        <v>45.556474948484308</v>
      </c>
      <c r="F442" s="183">
        <f t="shared" si="33"/>
        <v>0.5</v>
      </c>
      <c r="G442" s="183">
        <f>5</f>
        <v>5</v>
      </c>
      <c r="H442" s="183">
        <f>ManipulatedVariableHigher*AT442</f>
        <v>120</v>
      </c>
      <c r="I442" s="183">
        <f t="shared" si="34"/>
        <v>0.9</v>
      </c>
      <c r="J442" s="183">
        <f>1</f>
        <v>1</v>
      </c>
      <c r="K442" s="183">
        <f t="shared" si="35"/>
        <v>4.1870000000000003</v>
      </c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68"/>
      <c r="AD442" s="19"/>
      <c r="AE442" s="184"/>
      <c r="AF442" s="183">
        <f t="shared" si="36"/>
        <v>2.603177439472085</v>
      </c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68"/>
      <c r="AQ442" s="168"/>
      <c r="AR442" s="182"/>
      <c r="AS442" s="183">
        <f>(AU442-E442)/(MeasuredVariableHigher-MeasuredVariableLower)</f>
        <v>-4.7623502784843057E-2</v>
      </c>
      <c r="AT442" s="183">
        <f>[1]!LIM(AT441+Mode*r0*((1+IntegrationStep/2/Ti+Td/IntegrationStep)*AS442-(1-IntegrationStep/2/Ti+2*Td/IntegrationStep)*AS441+Td/IntegrationStep*AS440))</f>
        <v>1</v>
      </c>
      <c r="AU442" s="183">
        <f>SetPoint</f>
        <v>40.794124670000002</v>
      </c>
      <c r="AW442" s="51"/>
      <c r="AX442" s="51"/>
      <c r="AY442" s="51"/>
      <c r="AZ442" s="51"/>
    </row>
    <row r="443" spans="1:52" s="158" customFormat="1" ht="15" customHeight="1" x14ac:dyDescent="0.3">
      <c r="A443" s="19"/>
      <c r="B443" s="182"/>
      <c r="C443" s="183">
        <f>C442+IntegrationStep</f>
        <v>43.200000000000344</v>
      </c>
      <c r="D443" s="202">
        <f>15+[1]!STEPLOAD(5)</f>
        <v>20</v>
      </c>
      <c r="E443" s="183">
        <f t="shared" si="32"/>
        <v>45.81679269243152</v>
      </c>
      <c r="F443" s="183">
        <f t="shared" si="33"/>
        <v>0.5</v>
      </c>
      <c r="G443" s="183">
        <f>5</f>
        <v>5</v>
      </c>
      <c r="H443" s="183">
        <f>ManipulatedVariableHigher*AT443</f>
        <v>0</v>
      </c>
      <c r="I443" s="183">
        <f t="shared" si="34"/>
        <v>0.9</v>
      </c>
      <c r="J443" s="183">
        <f>1</f>
        <v>1</v>
      </c>
      <c r="K443" s="183">
        <f t="shared" si="35"/>
        <v>4.1870000000000003</v>
      </c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68"/>
      <c r="AD443" s="19"/>
      <c r="AE443" s="184"/>
      <c r="AF443" s="183">
        <f t="shared" si="36"/>
        <v>-2.5816792692431521</v>
      </c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68"/>
      <c r="AQ443" s="168"/>
      <c r="AR443" s="182"/>
      <c r="AS443" s="183">
        <f>(AU443-E443)/(MeasuredVariableHigher-MeasuredVariableLower)</f>
        <v>-5.0226680224315173E-2</v>
      </c>
      <c r="AT443" s="183">
        <f>[1]!LIM(AT442+Mode*r0*((1+IntegrationStep/2/Ti+Td/IntegrationStep)*AS443-(1-IntegrationStep/2/Ti+2*Td/IntegrationStep)*AS442+Td/IntegrationStep*AS441))</f>
        <v>0</v>
      </c>
      <c r="AU443" s="183">
        <f>SetPoint</f>
        <v>40.794124670000002</v>
      </c>
      <c r="AW443" s="51"/>
      <c r="AX443" s="51"/>
      <c r="AY443" s="51"/>
      <c r="AZ443" s="51"/>
    </row>
    <row r="444" spans="1:52" s="158" customFormat="1" ht="15" customHeight="1" x14ac:dyDescent="0.3">
      <c r="A444" s="19"/>
      <c r="B444" s="182"/>
      <c r="C444" s="183">
        <f>C443+IntegrationStep</f>
        <v>43.300000000000345</v>
      </c>
      <c r="D444" s="202">
        <f>15+[1]!STEPLOAD(5)</f>
        <v>20</v>
      </c>
      <c r="E444" s="183">
        <f t="shared" si="32"/>
        <v>45.558624765507204</v>
      </c>
      <c r="F444" s="183">
        <f t="shared" si="33"/>
        <v>0.5</v>
      </c>
      <c r="G444" s="183">
        <f>5</f>
        <v>5</v>
      </c>
      <c r="H444" s="183">
        <f>ManipulatedVariableHigher*AT444</f>
        <v>120</v>
      </c>
      <c r="I444" s="183">
        <f t="shared" si="34"/>
        <v>0.9</v>
      </c>
      <c r="J444" s="183">
        <f>1</f>
        <v>1</v>
      </c>
      <c r="K444" s="183">
        <f t="shared" si="35"/>
        <v>4.1870000000000003</v>
      </c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68"/>
      <c r="AD444" s="19"/>
      <c r="AE444" s="184"/>
      <c r="AF444" s="183">
        <f t="shared" si="36"/>
        <v>2.6029624577697956</v>
      </c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68"/>
      <c r="AQ444" s="168"/>
      <c r="AR444" s="182"/>
      <c r="AS444" s="183">
        <f>(AU444-E444)/(MeasuredVariableHigher-MeasuredVariableLower)</f>
        <v>-4.7645000955072021E-2</v>
      </c>
      <c r="AT444" s="183">
        <f>[1]!LIM(AT443+Mode*r0*((1+IntegrationStep/2/Ti+Td/IntegrationStep)*AS444-(1-IntegrationStep/2/Ti+2*Td/IntegrationStep)*AS443+Td/IntegrationStep*AS442))</f>
        <v>1</v>
      </c>
      <c r="AU444" s="183">
        <f>SetPoint</f>
        <v>40.794124670000002</v>
      </c>
      <c r="AW444" s="51"/>
      <c r="AX444" s="51"/>
      <c r="AY444" s="51"/>
      <c r="AZ444" s="51"/>
    </row>
    <row r="445" spans="1:52" s="158" customFormat="1" ht="15" customHeight="1" x14ac:dyDescent="0.3">
      <c r="A445" s="19"/>
      <c r="B445" s="182"/>
      <c r="C445" s="183">
        <f>C444+IntegrationStep</f>
        <v>43.400000000000347</v>
      </c>
      <c r="D445" s="202">
        <f>15+[1]!STEPLOAD(5)</f>
        <v>20</v>
      </c>
      <c r="E445" s="183">
        <f t="shared" si="32"/>
        <v>45.818921011284189</v>
      </c>
      <c r="F445" s="183">
        <f t="shared" si="33"/>
        <v>0.5</v>
      </c>
      <c r="G445" s="183">
        <f>5</f>
        <v>5</v>
      </c>
      <c r="H445" s="183">
        <f>ManipulatedVariableHigher*AT445</f>
        <v>0</v>
      </c>
      <c r="I445" s="183">
        <f t="shared" si="34"/>
        <v>0.9</v>
      </c>
      <c r="J445" s="183">
        <f>1</f>
        <v>1</v>
      </c>
      <c r="K445" s="183">
        <f t="shared" si="35"/>
        <v>4.1870000000000003</v>
      </c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68"/>
      <c r="AD445" s="19"/>
      <c r="AE445" s="184"/>
      <c r="AF445" s="183">
        <f t="shared" si="36"/>
        <v>-2.5818921011284193</v>
      </c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68"/>
      <c r="AQ445" s="168"/>
      <c r="AR445" s="182"/>
      <c r="AS445" s="183">
        <f>(AU445-E445)/(MeasuredVariableHigher-MeasuredVariableLower)</f>
        <v>-5.0247963412841871E-2</v>
      </c>
      <c r="AT445" s="183">
        <f>[1]!LIM(AT444+Mode*r0*((1+IntegrationStep/2/Ti+Td/IntegrationStep)*AS445-(1-IntegrationStep/2/Ti+2*Td/IntegrationStep)*AS444+Td/IntegrationStep*AS443))</f>
        <v>0</v>
      </c>
      <c r="AU445" s="183">
        <f>SetPoint</f>
        <v>40.794124670000002</v>
      </c>
      <c r="AW445" s="51"/>
      <c r="AX445" s="51"/>
      <c r="AY445" s="51"/>
      <c r="AZ445" s="51"/>
    </row>
    <row r="446" spans="1:52" s="158" customFormat="1" ht="15" customHeight="1" x14ac:dyDescent="0.3">
      <c r="A446" s="19"/>
      <c r="B446" s="182"/>
      <c r="C446" s="183">
        <f>C445+IntegrationStep</f>
        <v>43.500000000000348</v>
      </c>
      <c r="D446" s="202">
        <f>15+[1]!STEPLOAD(5)</f>
        <v>20</v>
      </c>
      <c r="E446" s="183">
        <f t="shared" si="32"/>
        <v>45.560731801171343</v>
      </c>
      <c r="F446" s="183">
        <f t="shared" si="33"/>
        <v>0.5</v>
      </c>
      <c r="G446" s="183">
        <f>5</f>
        <v>5</v>
      </c>
      <c r="H446" s="183">
        <f>ManipulatedVariableHigher*AT446</f>
        <v>120</v>
      </c>
      <c r="I446" s="183">
        <f t="shared" si="34"/>
        <v>0.9</v>
      </c>
      <c r="J446" s="183">
        <f>1</f>
        <v>1</v>
      </c>
      <c r="K446" s="183">
        <f t="shared" si="35"/>
        <v>4.1870000000000003</v>
      </c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68"/>
      <c r="AD446" s="19"/>
      <c r="AE446" s="184"/>
      <c r="AF446" s="183">
        <f t="shared" si="36"/>
        <v>2.6027517542033816</v>
      </c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68"/>
      <c r="AQ446" s="168"/>
      <c r="AR446" s="182"/>
      <c r="AS446" s="183">
        <f>(AU446-E446)/(MeasuredVariableHigher-MeasuredVariableLower)</f>
        <v>-4.7666071311713409E-2</v>
      </c>
      <c r="AT446" s="183">
        <f>[1]!LIM(AT445+Mode*r0*((1+IntegrationStep/2/Ti+Td/IntegrationStep)*AS446-(1-IntegrationStep/2/Ti+2*Td/IntegrationStep)*AS445+Td/IntegrationStep*AS444))</f>
        <v>1</v>
      </c>
      <c r="AU446" s="183">
        <f>SetPoint</f>
        <v>40.794124670000002</v>
      </c>
      <c r="AW446" s="51"/>
      <c r="AX446" s="51"/>
      <c r="AY446" s="51"/>
      <c r="AZ446" s="51"/>
    </row>
    <row r="447" spans="1:52" s="158" customFormat="1" ht="15" customHeight="1" x14ac:dyDescent="0.3">
      <c r="A447" s="19"/>
      <c r="B447" s="182"/>
      <c r="C447" s="183">
        <f>C446+IntegrationStep</f>
        <v>43.60000000000035</v>
      </c>
      <c r="D447" s="202">
        <f>15+[1]!STEPLOAD(5)</f>
        <v>20</v>
      </c>
      <c r="E447" s="183">
        <f t="shared" si="32"/>
        <v>45.821006976591683</v>
      </c>
      <c r="F447" s="183">
        <f t="shared" si="33"/>
        <v>0.5</v>
      </c>
      <c r="G447" s="183">
        <f>5</f>
        <v>5</v>
      </c>
      <c r="H447" s="183">
        <f>ManipulatedVariableHigher*AT447</f>
        <v>0</v>
      </c>
      <c r="I447" s="183">
        <f t="shared" si="34"/>
        <v>0.9</v>
      </c>
      <c r="J447" s="183">
        <f>1</f>
        <v>1</v>
      </c>
      <c r="K447" s="183">
        <f t="shared" si="35"/>
        <v>4.1870000000000003</v>
      </c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68"/>
      <c r="AD447" s="19"/>
      <c r="AE447" s="184"/>
      <c r="AF447" s="183">
        <f t="shared" si="36"/>
        <v>-2.5821006976591683</v>
      </c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68"/>
      <c r="AQ447" s="168"/>
      <c r="AR447" s="182"/>
      <c r="AS447" s="183">
        <f>(AU447-E447)/(MeasuredVariableHigher-MeasuredVariableLower)</f>
        <v>-5.0268823065916804E-2</v>
      </c>
      <c r="AT447" s="183">
        <f>[1]!LIM(AT446+Mode*r0*((1+IntegrationStep/2/Ti+Td/IntegrationStep)*AS447-(1-IntegrationStep/2/Ti+2*Td/IntegrationStep)*AS446+Td/IntegrationStep*AS445))</f>
        <v>0</v>
      </c>
      <c r="AU447" s="183">
        <f>SetPoint</f>
        <v>40.794124670000002</v>
      </c>
      <c r="AW447" s="51"/>
      <c r="AX447" s="51"/>
      <c r="AY447" s="51"/>
      <c r="AZ447" s="51"/>
    </row>
    <row r="448" spans="1:52" s="158" customFormat="1" ht="15" customHeight="1" x14ac:dyDescent="0.3">
      <c r="A448" s="19"/>
      <c r="B448" s="182"/>
      <c r="C448" s="183">
        <f>C447+IntegrationStep</f>
        <v>43.700000000000351</v>
      </c>
      <c r="D448" s="202">
        <f>15+[1]!STEPLOAD(5)</f>
        <v>20</v>
      </c>
      <c r="E448" s="183">
        <f t="shared" si="32"/>
        <v>45.56279690682576</v>
      </c>
      <c r="F448" s="183">
        <f t="shared" si="33"/>
        <v>0.5</v>
      </c>
      <c r="G448" s="183">
        <f>5</f>
        <v>5</v>
      </c>
      <c r="H448" s="183">
        <f>ManipulatedVariableHigher*AT448</f>
        <v>120</v>
      </c>
      <c r="I448" s="183">
        <f t="shared" si="34"/>
        <v>0.9</v>
      </c>
      <c r="J448" s="183">
        <f>1</f>
        <v>1</v>
      </c>
      <c r="K448" s="183">
        <f t="shared" si="35"/>
        <v>4.1870000000000003</v>
      </c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68"/>
      <c r="AD448" s="19"/>
      <c r="AE448" s="184"/>
      <c r="AF448" s="183">
        <f t="shared" si="36"/>
        <v>2.6025452436379402</v>
      </c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68"/>
      <c r="AQ448" s="168"/>
      <c r="AR448" s="182"/>
      <c r="AS448" s="183">
        <f>(AU448-E448)/(MeasuredVariableHigher-MeasuredVariableLower)</f>
        <v>-4.7686722368257578E-2</v>
      </c>
      <c r="AT448" s="183">
        <f>[1]!LIM(AT447+Mode*r0*((1+IntegrationStep/2/Ti+Td/IntegrationStep)*AS448-(1-IntegrationStep/2/Ti+2*Td/IntegrationStep)*AS447+Td/IntegrationStep*AS446))</f>
        <v>1</v>
      </c>
      <c r="AU448" s="183">
        <f>SetPoint</f>
        <v>40.794124670000002</v>
      </c>
      <c r="AW448" s="51"/>
      <c r="AX448" s="51"/>
      <c r="AY448" s="51"/>
      <c r="AZ448" s="51"/>
    </row>
    <row r="449" spans="1:52" s="158" customFormat="1" ht="15" customHeight="1" x14ac:dyDescent="0.3">
      <c r="A449" s="19"/>
      <c r="B449" s="182"/>
      <c r="C449" s="183">
        <f>C448+IntegrationStep</f>
        <v>43.800000000000352</v>
      </c>
      <c r="D449" s="202">
        <f>15+[1]!STEPLOAD(5)</f>
        <v>20</v>
      </c>
      <c r="E449" s="183">
        <f t="shared" si="32"/>
        <v>45.823051431189555</v>
      </c>
      <c r="F449" s="183">
        <f t="shared" si="33"/>
        <v>0.5</v>
      </c>
      <c r="G449" s="183">
        <f>5</f>
        <v>5</v>
      </c>
      <c r="H449" s="183">
        <f>ManipulatedVariableHigher*AT449</f>
        <v>0</v>
      </c>
      <c r="I449" s="183">
        <f t="shared" si="34"/>
        <v>0.9</v>
      </c>
      <c r="J449" s="183">
        <f>1</f>
        <v>1</v>
      </c>
      <c r="K449" s="183">
        <f t="shared" si="35"/>
        <v>4.1870000000000003</v>
      </c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68"/>
      <c r="AD449" s="19"/>
      <c r="AE449" s="184"/>
      <c r="AF449" s="183">
        <f t="shared" si="36"/>
        <v>-2.5823051431189556</v>
      </c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68"/>
      <c r="AQ449" s="168"/>
      <c r="AR449" s="182"/>
      <c r="AS449" s="183">
        <f>(AU449-E449)/(MeasuredVariableHigher-MeasuredVariableLower)</f>
        <v>-5.0289267611895526E-2</v>
      </c>
      <c r="AT449" s="183">
        <f>[1]!LIM(AT448+Mode*r0*((1+IntegrationStep/2/Ti+Td/IntegrationStep)*AS449-(1-IntegrationStep/2/Ti+2*Td/IntegrationStep)*AS448+Td/IntegrationStep*AS447))</f>
        <v>0</v>
      </c>
      <c r="AU449" s="183">
        <f>SetPoint</f>
        <v>40.794124670000002</v>
      </c>
      <c r="AW449" s="51"/>
      <c r="AX449" s="51"/>
      <c r="AY449" s="51"/>
      <c r="AZ449" s="51"/>
    </row>
    <row r="450" spans="1:52" s="158" customFormat="1" ht="15" customHeight="1" x14ac:dyDescent="0.3">
      <c r="A450" s="19"/>
      <c r="B450" s="182"/>
      <c r="C450" s="183">
        <f>C449+IntegrationStep</f>
        <v>43.900000000000354</v>
      </c>
      <c r="D450" s="202">
        <f>15+[1]!STEPLOAD(5)</f>
        <v>20</v>
      </c>
      <c r="E450" s="183">
        <f t="shared" si="32"/>
        <v>45.564820916877657</v>
      </c>
      <c r="F450" s="183">
        <f t="shared" si="33"/>
        <v>0.5</v>
      </c>
      <c r="G450" s="183">
        <f>5</f>
        <v>5</v>
      </c>
      <c r="H450" s="183">
        <f>ManipulatedVariableHigher*AT450</f>
        <v>120</v>
      </c>
      <c r="I450" s="183">
        <f t="shared" si="34"/>
        <v>0.9</v>
      </c>
      <c r="J450" s="183">
        <f>1</f>
        <v>1</v>
      </c>
      <c r="K450" s="183">
        <f t="shared" si="35"/>
        <v>4.1870000000000003</v>
      </c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68"/>
      <c r="AD450" s="19"/>
      <c r="AE450" s="184"/>
      <c r="AF450" s="183">
        <f t="shared" si="36"/>
        <v>2.6023428426327504</v>
      </c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68"/>
      <c r="AQ450" s="168"/>
      <c r="AR450" s="182"/>
      <c r="AS450" s="183">
        <f>(AU450-E450)/(MeasuredVariableHigher-MeasuredVariableLower)</f>
        <v>-4.7706962468776551E-2</v>
      </c>
      <c r="AT450" s="183">
        <f>[1]!LIM(AT449+Mode*r0*((1+IntegrationStep/2/Ti+Td/IntegrationStep)*AS450-(1-IntegrationStep/2/Ti+2*Td/IntegrationStep)*AS449+Td/IntegrationStep*AS448))</f>
        <v>1</v>
      </c>
      <c r="AU450" s="183">
        <f>SetPoint</f>
        <v>40.794124670000002</v>
      </c>
      <c r="AW450" s="51"/>
      <c r="AX450" s="51"/>
      <c r="AY450" s="51"/>
      <c r="AZ450" s="51"/>
    </row>
    <row r="451" spans="1:52" s="158" customFormat="1" ht="15" customHeight="1" x14ac:dyDescent="0.3">
      <c r="A451" s="19"/>
      <c r="B451" s="182"/>
      <c r="C451" s="183">
        <f>C450+IntegrationStep</f>
        <v>44.000000000000355</v>
      </c>
      <c r="D451" s="202">
        <f>15+[1]!STEPLOAD(5)</f>
        <v>20</v>
      </c>
      <c r="E451" s="183">
        <f t="shared" si="32"/>
        <v>45.825055201140934</v>
      </c>
      <c r="F451" s="183">
        <f t="shared" si="33"/>
        <v>0.5</v>
      </c>
      <c r="G451" s="183">
        <f>5</f>
        <v>5</v>
      </c>
      <c r="H451" s="183">
        <f>ManipulatedVariableHigher*AT451</f>
        <v>0</v>
      </c>
      <c r="I451" s="183">
        <f t="shared" si="34"/>
        <v>0.9</v>
      </c>
      <c r="J451" s="183">
        <f>1</f>
        <v>1</v>
      </c>
      <c r="K451" s="183">
        <f t="shared" si="35"/>
        <v>4.1870000000000003</v>
      </c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68"/>
      <c r="AD451" s="19"/>
      <c r="AE451" s="184"/>
      <c r="AF451" s="183">
        <f t="shared" si="36"/>
        <v>-2.5825055201140934</v>
      </c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68"/>
      <c r="AQ451" s="168"/>
      <c r="AR451" s="182"/>
      <c r="AS451" s="183">
        <f>(AU451-E451)/(MeasuredVariableHigher-MeasuredVariableLower)</f>
        <v>-5.0309305311409321E-2</v>
      </c>
      <c r="AT451" s="183">
        <f>[1]!LIM(AT450+Mode*r0*((1+IntegrationStep/2/Ti+Td/IntegrationStep)*AS451-(1-IntegrationStep/2/Ti+2*Td/IntegrationStep)*AS450+Td/IntegrationStep*AS449))</f>
        <v>0</v>
      </c>
      <c r="AU451" s="183">
        <f>SetPoint</f>
        <v>40.794124670000002</v>
      </c>
      <c r="AW451" s="51"/>
      <c r="AX451" s="51"/>
      <c r="AY451" s="51"/>
      <c r="AZ451" s="51"/>
    </row>
    <row r="452" spans="1:52" s="158" customFormat="1" ht="15" customHeight="1" x14ac:dyDescent="0.3">
      <c r="A452" s="19"/>
      <c r="B452" s="182"/>
      <c r="C452" s="183">
        <f>C451+IntegrationStep</f>
        <v>44.100000000000357</v>
      </c>
      <c r="D452" s="202">
        <f>15+[1]!STEPLOAD(5)</f>
        <v>20</v>
      </c>
      <c r="E452" s="183">
        <f t="shared" si="32"/>
        <v>45.566804649129523</v>
      </c>
      <c r="F452" s="183">
        <f t="shared" si="33"/>
        <v>0.5</v>
      </c>
      <c r="G452" s="183">
        <f>5</f>
        <v>5</v>
      </c>
      <c r="H452" s="183">
        <f>ManipulatedVariableHigher*AT452</f>
        <v>120</v>
      </c>
      <c r="I452" s="183">
        <f t="shared" si="34"/>
        <v>0.9</v>
      </c>
      <c r="J452" s="183">
        <f>1</f>
        <v>1</v>
      </c>
      <c r="K452" s="183">
        <f t="shared" si="35"/>
        <v>4.1870000000000003</v>
      </c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68"/>
      <c r="AD452" s="19"/>
      <c r="AE452" s="184"/>
      <c r="AF452" s="183">
        <f t="shared" si="36"/>
        <v>2.6021444694075635</v>
      </c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68"/>
      <c r="AQ452" s="168"/>
      <c r="AR452" s="182"/>
      <c r="AS452" s="183">
        <f>(AU452-E452)/(MeasuredVariableHigher-MeasuredVariableLower)</f>
        <v>-4.772679979129521E-2</v>
      </c>
      <c r="AT452" s="183">
        <f>[1]!LIM(AT451+Mode*r0*((1+IntegrationStep/2/Ti+Td/IntegrationStep)*AS452-(1-IntegrationStep/2/Ti+2*Td/IntegrationStep)*AS451+Td/IntegrationStep*AS450))</f>
        <v>1</v>
      </c>
      <c r="AU452" s="183">
        <f>SetPoint</f>
        <v>40.794124670000002</v>
      </c>
      <c r="AW452" s="51"/>
      <c r="AX452" s="51"/>
      <c r="AY452" s="51"/>
      <c r="AZ452" s="51"/>
    </row>
    <row r="453" spans="1:52" s="158" customFormat="1" ht="15" customHeight="1" x14ac:dyDescent="0.3">
      <c r="A453" s="19"/>
      <c r="B453" s="182"/>
      <c r="C453" s="183">
        <f>C452+IntegrationStep</f>
        <v>44.200000000000358</v>
      </c>
      <c r="D453" s="202">
        <f>15+[1]!STEPLOAD(5)</f>
        <v>20</v>
      </c>
      <c r="E453" s="183">
        <f t="shared" si="32"/>
        <v>45.827019096070281</v>
      </c>
      <c r="F453" s="183">
        <f t="shared" si="33"/>
        <v>0.5</v>
      </c>
      <c r="G453" s="183">
        <f>5</f>
        <v>5</v>
      </c>
      <c r="H453" s="183">
        <f>ManipulatedVariableHigher*AT453</f>
        <v>0</v>
      </c>
      <c r="I453" s="183">
        <f t="shared" si="34"/>
        <v>0.9</v>
      </c>
      <c r="J453" s="183">
        <f>1</f>
        <v>1</v>
      </c>
      <c r="K453" s="183">
        <f t="shared" si="35"/>
        <v>4.1870000000000003</v>
      </c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68"/>
      <c r="AD453" s="19"/>
      <c r="AE453" s="184"/>
      <c r="AF453" s="183">
        <f t="shared" si="36"/>
        <v>-2.5827019096070281</v>
      </c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68"/>
      <c r="AQ453" s="168"/>
      <c r="AR453" s="182"/>
      <c r="AS453" s="183">
        <f>(AU453-E453)/(MeasuredVariableHigher-MeasuredVariableLower)</f>
        <v>-5.0328944260702786E-2</v>
      </c>
      <c r="AT453" s="183">
        <f>[1]!LIM(AT452+Mode*r0*((1+IntegrationStep/2/Ti+Td/IntegrationStep)*AS453-(1-IntegrationStep/2/Ti+2*Td/IntegrationStep)*AS452+Td/IntegrationStep*AS451))</f>
        <v>0</v>
      </c>
      <c r="AU453" s="183">
        <f>SetPoint</f>
        <v>40.794124670000002</v>
      </c>
      <c r="AW453" s="51"/>
      <c r="AX453" s="51"/>
      <c r="AY453" s="51"/>
      <c r="AZ453" s="51"/>
    </row>
    <row r="454" spans="1:52" s="158" customFormat="1" ht="15" customHeight="1" x14ac:dyDescent="0.3">
      <c r="A454" s="19"/>
      <c r="B454" s="182"/>
      <c r="C454" s="183">
        <f>C453+IntegrationStep</f>
        <v>44.30000000000036</v>
      </c>
      <c r="D454" s="202">
        <f>15+[1]!STEPLOAD(5)</f>
        <v>20</v>
      </c>
      <c r="E454" s="183">
        <f t="shared" si="32"/>
        <v>45.568748905109572</v>
      </c>
      <c r="F454" s="183">
        <f t="shared" si="33"/>
        <v>0.5</v>
      </c>
      <c r="G454" s="183">
        <f>5</f>
        <v>5</v>
      </c>
      <c r="H454" s="183">
        <f>ManipulatedVariableHigher*AT454</f>
        <v>120</v>
      </c>
      <c r="I454" s="183">
        <f t="shared" si="34"/>
        <v>0.9</v>
      </c>
      <c r="J454" s="183">
        <f>1</f>
        <v>1</v>
      </c>
      <c r="K454" s="183">
        <f t="shared" si="35"/>
        <v>4.1870000000000003</v>
      </c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68"/>
      <c r="AD454" s="19"/>
      <c r="AE454" s="184"/>
      <c r="AF454" s="183">
        <f t="shared" si="36"/>
        <v>2.6019500438095586</v>
      </c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68"/>
      <c r="AQ454" s="168"/>
      <c r="AR454" s="182"/>
      <c r="AS454" s="183">
        <f>(AU454-E454)/(MeasuredVariableHigher-MeasuredVariableLower)</f>
        <v>-4.7746242351095702E-2</v>
      </c>
      <c r="AT454" s="183">
        <f>[1]!LIM(AT453+Mode*r0*((1+IntegrationStep/2/Ti+Td/IntegrationStep)*AS454-(1-IntegrationStep/2/Ti+2*Td/IntegrationStep)*AS453+Td/IntegrationStep*AS452))</f>
        <v>1</v>
      </c>
      <c r="AU454" s="183">
        <f>SetPoint</f>
        <v>40.794124670000002</v>
      </c>
      <c r="AW454" s="51"/>
      <c r="AX454" s="51"/>
      <c r="AY454" s="51"/>
      <c r="AZ454" s="51"/>
    </row>
    <row r="455" spans="1:52" s="158" customFormat="1" ht="15" customHeight="1" x14ac:dyDescent="0.3">
      <c r="A455" s="19"/>
      <c r="B455" s="182"/>
      <c r="C455" s="183">
        <f>C454+IntegrationStep</f>
        <v>44.400000000000361</v>
      </c>
      <c r="D455" s="202">
        <f>15+[1]!STEPLOAD(5)</f>
        <v>20</v>
      </c>
      <c r="E455" s="183">
        <f t="shared" si="32"/>
        <v>45.828943909490533</v>
      </c>
      <c r="F455" s="183">
        <f t="shared" si="33"/>
        <v>0.5</v>
      </c>
      <c r="G455" s="183">
        <f>5</f>
        <v>5</v>
      </c>
      <c r="H455" s="183">
        <f>ManipulatedVariableHigher*AT455</f>
        <v>0</v>
      </c>
      <c r="I455" s="183">
        <f t="shared" si="34"/>
        <v>0.9</v>
      </c>
      <c r="J455" s="183">
        <f>1</f>
        <v>1</v>
      </c>
      <c r="K455" s="183">
        <f t="shared" si="35"/>
        <v>4.1870000000000003</v>
      </c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68"/>
      <c r="AD455" s="19"/>
      <c r="AE455" s="184"/>
      <c r="AF455" s="183">
        <f t="shared" si="36"/>
        <v>-2.5828943909490536</v>
      </c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68"/>
      <c r="AQ455" s="168"/>
      <c r="AR455" s="182"/>
      <c r="AS455" s="183">
        <f>(AU455-E455)/(MeasuredVariableHigher-MeasuredVariableLower)</f>
        <v>-5.034819239490531E-2</v>
      </c>
      <c r="AT455" s="183">
        <f>[1]!LIM(AT454+Mode*r0*((1+IntegrationStep/2/Ti+Td/IntegrationStep)*AS455-(1-IntegrationStep/2/Ti+2*Td/IntegrationStep)*AS454+Td/IntegrationStep*AS453))</f>
        <v>0</v>
      </c>
      <c r="AU455" s="183">
        <f>SetPoint</f>
        <v>40.794124670000002</v>
      </c>
      <c r="AW455" s="51"/>
      <c r="AX455" s="51"/>
      <c r="AY455" s="51"/>
      <c r="AZ455" s="51"/>
    </row>
    <row r="456" spans="1:52" s="158" customFormat="1" ht="15" customHeight="1" x14ac:dyDescent="0.3">
      <c r="A456" s="19"/>
      <c r="B456" s="182"/>
      <c r="C456" s="183">
        <f>C455+IntegrationStep</f>
        <v>44.500000000000362</v>
      </c>
      <c r="D456" s="202">
        <f>15+[1]!STEPLOAD(5)</f>
        <v>20</v>
      </c>
      <c r="E456" s="183">
        <f t="shared" si="32"/>
        <v>45.570654470395624</v>
      </c>
      <c r="F456" s="183">
        <f t="shared" si="33"/>
        <v>0.5</v>
      </c>
      <c r="G456" s="183">
        <f>5</f>
        <v>5</v>
      </c>
      <c r="H456" s="183">
        <f>ManipulatedVariableHigher*AT456</f>
        <v>120</v>
      </c>
      <c r="I456" s="183">
        <f t="shared" si="34"/>
        <v>0.9</v>
      </c>
      <c r="J456" s="183">
        <f>1</f>
        <v>1</v>
      </c>
      <c r="K456" s="183">
        <f t="shared" si="35"/>
        <v>4.1870000000000003</v>
      </c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68"/>
      <c r="AD456" s="19"/>
      <c r="AE456" s="184"/>
      <c r="AF456" s="183">
        <f t="shared" si="36"/>
        <v>2.6017594872809537</v>
      </c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68"/>
      <c r="AQ456" s="168"/>
      <c r="AR456" s="182"/>
      <c r="AS456" s="183">
        <f>(AU456-E456)/(MeasuredVariableHigher-MeasuredVariableLower)</f>
        <v>-4.7765298003956215E-2</v>
      </c>
      <c r="AT456" s="183">
        <f>[1]!LIM(AT455+Mode*r0*((1+IntegrationStep/2/Ti+Td/IntegrationStep)*AS456-(1-IntegrationStep/2/Ti+2*Td/IntegrationStep)*AS455+Td/IntegrationStep*AS454))</f>
        <v>1</v>
      </c>
      <c r="AU456" s="183">
        <f>SetPoint</f>
        <v>40.794124670000002</v>
      </c>
      <c r="AW456" s="51"/>
      <c r="AX456" s="51"/>
      <c r="AY456" s="51"/>
      <c r="AZ456" s="51"/>
    </row>
    <row r="457" spans="1:52" s="158" customFormat="1" ht="15" customHeight="1" x14ac:dyDescent="0.3">
      <c r="A457" s="19"/>
      <c r="B457" s="182"/>
      <c r="C457" s="183">
        <f>C456+IntegrationStep</f>
        <v>44.600000000000364</v>
      </c>
      <c r="D457" s="202">
        <f>15+[1]!STEPLOAD(5)</f>
        <v>20</v>
      </c>
      <c r="E457" s="183">
        <f t="shared" si="32"/>
        <v>45.830830419123721</v>
      </c>
      <c r="F457" s="183">
        <f t="shared" si="33"/>
        <v>0.5</v>
      </c>
      <c r="G457" s="183">
        <f>5</f>
        <v>5</v>
      </c>
      <c r="H457" s="183">
        <f>ManipulatedVariableHigher*AT457</f>
        <v>0</v>
      </c>
      <c r="I457" s="183">
        <f t="shared" si="34"/>
        <v>0.9</v>
      </c>
      <c r="J457" s="183">
        <f>1</f>
        <v>1</v>
      </c>
      <c r="K457" s="183">
        <f t="shared" si="35"/>
        <v>4.1870000000000003</v>
      </c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68"/>
      <c r="AD457" s="19"/>
      <c r="AE457" s="184"/>
      <c r="AF457" s="183">
        <f t="shared" si="36"/>
        <v>-2.5830830419123725</v>
      </c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68"/>
      <c r="AQ457" s="168"/>
      <c r="AR457" s="182"/>
      <c r="AS457" s="183">
        <f>(AU457-E457)/(MeasuredVariableHigher-MeasuredVariableLower)</f>
        <v>-5.036705749123719E-2</v>
      </c>
      <c r="AT457" s="183">
        <f>[1]!LIM(AT456+Mode*r0*((1+IntegrationStep/2/Ti+Td/IntegrationStep)*AS457-(1-IntegrationStep/2/Ti+2*Td/IntegrationStep)*AS456+Td/IntegrationStep*AS455))</f>
        <v>0</v>
      </c>
      <c r="AU457" s="183">
        <f>SetPoint</f>
        <v>40.794124670000002</v>
      </c>
      <c r="AW457" s="51"/>
      <c r="AX457" s="51"/>
      <c r="AY457" s="51"/>
      <c r="AZ457" s="51"/>
    </row>
    <row r="458" spans="1:52" s="158" customFormat="1" ht="15" customHeight="1" x14ac:dyDescent="0.3">
      <c r="A458" s="19"/>
      <c r="B458" s="182"/>
      <c r="C458" s="183">
        <f>C457+IntegrationStep</f>
        <v>44.700000000000365</v>
      </c>
      <c r="D458" s="202">
        <f>15+[1]!STEPLOAD(5)</f>
        <v>20</v>
      </c>
      <c r="E458" s="183">
        <f t="shared" si="32"/>
        <v>45.572522114932482</v>
      </c>
      <c r="F458" s="183">
        <f t="shared" si="33"/>
        <v>0.5</v>
      </c>
      <c r="G458" s="183">
        <f>5</f>
        <v>5</v>
      </c>
      <c r="H458" s="183">
        <f>ManipulatedVariableHigher*AT458</f>
        <v>120</v>
      </c>
      <c r="I458" s="183">
        <f t="shared" si="34"/>
        <v>0.9</v>
      </c>
      <c r="J458" s="183">
        <f>1</f>
        <v>1</v>
      </c>
      <c r="K458" s="183">
        <f t="shared" si="35"/>
        <v>4.1870000000000003</v>
      </c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68"/>
      <c r="AD458" s="19"/>
      <c r="AE458" s="184"/>
      <c r="AF458" s="183">
        <f t="shared" si="36"/>
        <v>2.6015727228272678</v>
      </c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68"/>
      <c r="AQ458" s="168"/>
      <c r="AR458" s="182"/>
      <c r="AS458" s="183">
        <f>(AU458-E458)/(MeasuredVariableHigher-MeasuredVariableLower)</f>
        <v>-4.7783974449324799E-2</v>
      </c>
      <c r="AT458" s="183">
        <f>[1]!LIM(AT457+Mode*r0*((1+IntegrationStep/2/Ti+Td/IntegrationStep)*AS458-(1-IntegrationStep/2/Ti+2*Td/IntegrationStep)*AS457+Td/IntegrationStep*AS456))</f>
        <v>1</v>
      </c>
      <c r="AU458" s="183">
        <f>SetPoint</f>
        <v>40.794124670000002</v>
      </c>
      <c r="AW458" s="51"/>
      <c r="AX458" s="51"/>
      <c r="AY458" s="51"/>
      <c r="AZ458" s="51"/>
    </row>
    <row r="459" spans="1:52" s="158" customFormat="1" ht="15" customHeight="1" x14ac:dyDescent="0.3">
      <c r="A459" s="19"/>
      <c r="B459" s="182"/>
      <c r="C459" s="183">
        <f>C458+IntegrationStep</f>
        <v>44.800000000000367</v>
      </c>
      <c r="D459" s="202">
        <f>15+[1]!STEPLOAD(5)</f>
        <v>20</v>
      </c>
      <c r="E459" s="183">
        <f t="shared" si="32"/>
        <v>45.832679387215215</v>
      </c>
      <c r="F459" s="183">
        <f t="shared" si="33"/>
        <v>0.5</v>
      </c>
      <c r="G459" s="183">
        <f>5</f>
        <v>5</v>
      </c>
      <c r="H459" s="183">
        <f>ManipulatedVariableHigher*AT459</f>
        <v>0</v>
      </c>
      <c r="I459" s="183">
        <f t="shared" si="34"/>
        <v>0.9</v>
      </c>
      <c r="J459" s="183">
        <f>1</f>
        <v>1</v>
      </c>
      <c r="K459" s="183">
        <f t="shared" si="35"/>
        <v>4.1870000000000003</v>
      </c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68"/>
      <c r="AD459" s="19"/>
      <c r="AE459" s="184"/>
      <c r="AF459" s="183">
        <f t="shared" si="36"/>
        <v>-2.5832679387215216</v>
      </c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68"/>
      <c r="AQ459" s="168"/>
      <c r="AR459" s="182"/>
      <c r="AS459" s="183">
        <f>(AU459-E459)/(MeasuredVariableHigher-MeasuredVariableLower)</f>
        <v>-5.0385547172152129E-2</v>
      </c>
      <c r="AT459" s="183">
        <f>[1]!LIM(AT458+Mode*r0*((1+IntegrationStep/2/Ti+Td/IntegrationStep)*AS459-(1-IntegrationStep/2/Ti+2*Td/IntegrationStep)*AS458+Td/IntegrationStep*AS457))</f>
        <v>0</v>
      </c>
      <c r="AU459" s="183">
        <f>SetPoint</f>
        <v>40.794124670000002</v>
      </c>
      <c r="AW459" s="51"/>
      <c r="AX459" s="51"/>
      <c r="AY459" s="51"/>
      <c r="AZ459" s="51"/>
    </row>
    <row r="460" spans="1:52" s="158" customFormat="1" ht="15" customHeight="1" x14ac:dyDescent="0.3">
      <c r="A460" s="19"/>
      <c r="B460" s="182"/>
      <c r="C460" s="183">
        <f>C459+IntegrationStep</f>
        <v>44.900000000000368</v>
      </c>
      <c r="D460" s="202">
        <f>15+[1]!STEPLOAD(5)</f>
        <v>20</v>
      </c>
      <c r="E460" s="183">
        <f t="shared" si="32"/>
        <v>45.574352593343058</v>
      </c>
      <c r="F460" s="183">
        <f t="shared" si="33"/>
        <v>0.5</v>
      </c>
      <c r="G460" s="183">
        <f>5</f>
        <v>5</v>
      </c>
      <c r="H460" s="183">
        <f>ManipulatedVariableHigher*AT460</f>
        <v>120</v>
      </c>
      <c r="I460" s="183">
        <f t="shared" si="34"/>
        <v>0.9</v>
      </c>
      <c r="J460" s="183">
        <f>1</f>
        <v>1</v>
      </c>
      <c r="K460" s="183">
        <f t="shared" si="35"/>
        <v>4.1870000000000003</v>
      </c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68"/>
      <c r="AD460" s="19"/>
      <c r="AE460" s="184"/>
      <c r="AF460" s="183">
        <f t="shared" si="36"/>
        <v>2.6013896749862102</v>
      </c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68"/>
      <c r="AQ460" s="168"/>
      <c r="AR460" s="182"/>
      <c r="AS460" s="183">
        <f>(AU460-E460)/(MeasuredVariableHigher-MeasuredVariableLower)</f>
        <v>-4.7802279233430556E-2</v>
      </c>
      <c r="AT460" s="183">
        <f>[1]!LIM(AT459+Mode*r0*((1+IntegrationStep/2/Ti+Td/IntegrationStep)*AS460-(1-IntegrationStep/2/Ti+2*Td/IntegrationStep)*AS459+Td/IntegrationStep*AS458))</f>
        <v>1</v>
      </c>
      <c r="AU460" s="183">
        <f>SetPoint</f>
        <v>40.794124670000002</v>
      </c>
      <c r="AW460" s="51"/>
      <c r="AX460" s="51"/>
      <c r="AY460" s="51"/>
      <c r="AZ460" s="51"/>
    </row>
    <row r="461" spans="1:52" s="158" customFormat="1" ht="15" customHeight="1" x14ac:dyDescent="0.3">
      <c r="A461" s="19"/>
      <c r="B461" s="182"/>
      <c r="C461" s="183">
        <f>C460+IntegrationStep</f>
        <v>45.000000000000369</v>
      </c>
      <c r="D461" s="202">
        <f>15+[1]!STEPLOAD(5)</f>
        <v>20</v>
      </c>
      <c r="E461" s="183">
        <f t="shared" ref="E461:E524" si="37">E460+(C461-C460)*AF460</f>
        <v>45.834491560841684</v>
      </c>
      <c r="F461" s="183">
        <f t="shared" ref="F461:F524" si="38">0.5</f>
        <v>0.5</v>
      </c>
      <c r="G461" s="183">
        <f>5</f>
        <v>5</v>
      </c>
      <c r="H461" s="183">
        <f>ManipulatedVariableHigher*AT461</f>
        <v>0</v>
      </c>
      <c r="I461" s="183">
        <f t="shared" ref="I461:I524" si="39">0.9</f>
        <v>0.9</v>
      </c>
      <c r="J461" s="183">
        <f>1</f>
        <v>1</v>
      </c>
      <c r="K461" s="183">
        <f t="shared" ref="K461:K524" si="40">4.187</f>
        <v>4.1870000000000003</v>
      </c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68"/>
      <c r="AD461" s="19"/>
      <c r="AE461" s="184"/>
      <c r="AF461" s="183">
        <f t="shared" ref="AF461:AF524" si="41">F461/G461*(D461-E461)+H461*I461/G461/J461/K461</f>
        <v>-2.5834491560841686</v>
      </c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68"/>
      <c r="AQ461" s="168"/>
      <c r="AR461" s="182"/>
      <c r="AS461" s="183">
        <f>(AU461-E461)/(MeasuredVariableHigher-MeasuredVariableLower)</f>
        <v>-5.040366890841682E-2</v>
      </c>
      <c r="AT461" s="183">
        <f>[1]!LIM(AT460+Mode*r0*((1+IntegrationStep/2/Ti+Td/IntegrationStep)*AS461-(1-IntegrationStep/2/Ti+2*Td/IntegrationStep)*AS460+Td/IntegrationStep*AS459))</f>
        <v>0</v>
      </c>
      <c r="AU461" s="183">
        <f>SetPoint</f>
        <v>40.794124670000002</v>
      </c>
      <c r="AW461" s="51"/>
      <c r="AX461" s="51"/>
      <c r="AY461" s="51"/>
      <c r="AZ461" s="51"/>
    </row>
    <row r="462" spans="1:52" s="158" customFormat="1" ht="15" customHeight="1" x14ac:dyDescent="0.3">
      <c r="A462" s="19"/>
      <c r="B462" s="182"/>
      <c r="C462" s="183">
        <f>C461+IntegrationStep</f>
        <v>45.100000000000371</v>
      </c>
      <c r="D462" s="202">
        <f>15+[1]!STEPLOAD(5)</f>
        <v>20</v>
      </c>
      <c r="E462" s="183">
        <f t="shared" si="37"/>
        <v>45.576146645233266</v>
      </c>
      <c r="F462" s="183">
        <f t="shared" si="38"/>
        <v>0.5</v>
      </c>
      <c r="G462" s="183">
        <f>5</f>
        <v>5</v>
      </c>
      <c r="H462" s="183">
        <f>ManipulatedVariableHigher*AT462</f>
        <v>120</v>
      </c>
      <c r="I462" s="183">
        <f t="shared" si="39"/>
        <v>0.9</v>
      </c>
      <c r="J462" s="183">
        <f>1</f>
        <v>1</v>
      </c>
      <c r="K462" s="183">
        <f t="shared" si="40"/>
        <v>4.1870000000000003</v>
      </c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68"/>
      <c r="AD462" s="19"/>
      <c r="AE462" s="184"/>
      <c r="AF462" s="183">
        <f t="shared" si="41"/>
        <v>2.6012102697971895</v>
      </c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68"/>
      <c r="AQ462" s="168"/>
      <c r="AR462" s="182"/>
      <c r="AS462" s="183">
        <f>(AU462-E462)/(MeasuredVariableHigher-MeasuredVariableLower)</f>
        <v>-4.7820219752332631E-2</v>
      </c>
      <c r="AT462" s="183">
        <f>[1]!LIM(AT461+Mode*r0*((1+IntegrationStep/2/Ti+Td/IntegrationStep)*AS462-(1-IntegrationStep/2/Ti+2*Td/IntegrationStep)*AS461+Td/IntegrationStep*AS460))</f>
        <v>1</v>
      </c>
      <c r="AU462" s="183">
        <f>SetPoint</f>
        <v>40.794124670000002</v>
      </c>
      <c r="AW462" s="51"/>
      <c r="AX462" s="51"/>
      <c r="AY462" s="51"/>
      <c r="AZ462" s="51"/>
    </row>
    <row r="463" spans="1:52" s="158" customFormat="1" ht="15" customHeight="1" x14ac:dyDescent="0.3">
      <c r="A463" s="19"/>
      <c r="B463" s="182"/>
      <c r="C463" s="183">
        <f>C462+IntegrationStep</f>
        <v>45.200000000000372</v>
      </c>
      <c r="D463" s="202">
        <f>15+[1]!STEPLOAD(5)</f>
        <v>20</v>
      </c>
      <c r="E463" s="183">
        <f t="shared" si="37"/>
        <v>45.83626767221299</v>
      </c>
      <c r="F463" s="183">
        <f t="shared" si="38"/>
        <v>0.5</v>
      </c>
      <c r="G463" s="183">
        <f>5</f>
        <v>5</v>
      </c>
      <c r="H463" s="183">
        <f>ManipulatedVariableHigher*AT463</f>
        <v>0</v>
      </c>
      <c r="I463" s="183">
        <f t="shared" si="39"/>
        <v>0.9</v>
      </c>
      <c r="J463" s="183">
        <f>1</f>
        <v>1</v>
      </c>
      <c r="K463" s="183">
        <f t="shared" si="40"/>
        <v>4.1870000000000003</v>
      </c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68"/>
      <c r="AD463" s="19"/>
      <c r="AE463" s="184"/>
      <c r="AF463" s="183">
        <f t="shared" si="41"/>
        <v>-2.5836267672212991</v>
      </c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68"/>
      <c r="AQ463" s="168"/>
      <c r="AR463" s="182"/>
      <c r="AS463" s="183">
        <f>(AU463-E463)/(MeasuredVariableHigher-MeasuredVariableLower)</f>
        <v>-5.0421430022129884E-2</v>
      </c>
      <c r="AT463" s="183">
        <f>[1]!LIM(AT462+Mode*r0*((1+IntegrationStep/2/Ti+Td/IntegrationStep)*AS463-(1-IntegrationStep/2/Ti+2*Td/IntegrationStep)*AS462+Td/IntegrationStep*AS461))</f>
        <v>0</v>
      </c>
      <c r="AU463" s="183">
        <f>SetPoint</f>
        <v>40.794124670000002</v>
      </c>
      <c r="AW463" s="51"/>
      <c r="AX463" s="51"/>
      <c r="AY463" s="51"/>
      <c r="AZ463" s="51"/>
    </row>
    <row r="464" spans="1:52" s="158" customFormat="1" ht="15" customHeight="1" x14ac:dyDescent="0.3">
      <c r="A464" s="19"/>
      <c r="B464" s="182"/>
      <c r="C464" s="183">
        <f>C463+IntegrationStep</f>
        <v>45.300000000000374</v>
      </c>
      <c r="D464" s="202">
        <f>15+[1]!STEPLOAD(5)</f>
        <v>20</v>
      </c>
      <c r="E464" s="183">
        <f t="shared" si="37"/>
        <v>45.577904995490854</v>
      </c>
      <c r="F464" s="183">
        <f t="shared" si="38"/>
        <v>0.5</v>
      </c>
      <c r="G464" s="183">
        <f>5</f>
        <v>5</v>
      </c>
      <c r="H464" s="183">
        <f>ManipulatedVariableHigher*AT464</f>
        <v>120</v>
      </c>
      <c r="I464" s="183">
        <f t="shared" si="39"/>
        <v>0.9</v>
      </c>
      <c r="J464" s="183">
        <f>1</f>
        <v>1</v>
      </c>
      <c r="K464" s="183">
        <f t="shared" si="40"/>
        <v>4.1870000000000003</v>
      </c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68"/>
      <c r="AD464" s="19"/>
      <c r="AE464" s="184"/>
      <c r="AF464" s="183">
        <f t="shared" si="41"/>
        <v>2.6010344347714307</v>
      </c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68"/>
      <c r="AQ464" s="168"/>
      <c r="AR464" s="182"/>
      <c r="AS464" s="183">
        <f>(AU464-E464)/(MeasuredVariableHigher-MeasuredVariableLower)</f>
        <v>-4.7837803254908523E-2</v>
      </c>
      <c r="AT464" s="183">
        <f>[1]!LIM(AT463+Mode*r0*((1+IntegrationStep/2/Ti+Td/IntegrationStep)*AS464-(1-IntegrationStep/2/Ti+2*Td/IntegrationStep)*AS463+Td/IntegrationStep*AS462))</f>
        <v>1</v>
      </c>
      <c r="AU464" s="183">
        <f>SetPoint</f>
        <v>40.794124670000002</v>
      </c>
      <c r="AW464" s="51"/>
      <c r="AX464" s="51"/>
      <c r="AY464" s="51"/>
      <c r="AZ464" s="51"/>
    </row>
    <row r="465" spans="1:52" s="158" customFormat="1" ht="15" customHeight="1" x14ac:dyDescent="0.3">
      <c r="A465" s="19"/>
      <c r="B465" s="182"/>
      <c r="C465" s="183">
        <f>C464+IntegrationStep</f>
        <v>45.400000000000375</v>
      </c>
      <c r="D465" s="202">
        <f>15+[1]!STEPLOAD(5)</f>
        <v>20</v>
      </c>
      <c r="E465" s="183">
        <f t="shared" si="37"/>
        <v>45.838008438968004</v>
      </c>
      <c r="F465" s="183">
        <f t="shared" si="38"/>
        <v>0.5</v>
      </c>
      <c r="G465" s="183">
        <f>5</f>
        <v>5</v>
      </c>
      <c r="H465" s="183">
        <f>ManipulatedVariableHigher*AT465</f>
        <v>0</v>
      </c>
      <c r="I465" s="183">
        <f t="shared" si="39"/>
        <v>0.9</v>
      </c>
      <c r="J465" s="183">
        <f>1</f>
        <v>1</v>
      </c>
      <c r="K465" s="183">
        <f t="shared" si="40"/>
        <v>4.1870000000000003</v>
      </c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68"/>
      <c r="AD465" s="19"/>
      <c r="AE465" s="184"/>
      <c r="AF465" s="183">
        <f t="shared" si="41"/>
        <v>-2.5838008438968005</v>
      </c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68"/>
      <c r="AQ465" s="168"/>
      <c r="AR465" s="182"/>
      <c r="AS465" s="183">
        <f>(AU465-E465)/(MeasuredVariableHigher-MeasuredVariableLower)</f>
        <v>-5.0438837689680015E-2</v>
      </c>
      <c r="AT465" s="183">
        <f>[1]!LIM(AT464+Mode*r0*((1+IntegrationStep/2/Ti+Td/IntegrationStep)*AS465-(1-IntegrationStep/2/Ti+2*Td/IntegrationStep)*AS464+Td/IntegrationStep*AS463))</f>
        <v>0</v>
      </c>
      <c r="AU465" s="183">
        <f>SetPoint</f>
        <v>40.794124670000002</v>
      </c>
      <c r="AW465" s="51"/>
      <c r="AX465" s="51"/>
      <c r="AY465" s="51"/>
      <c r="AZ465" s="51"/>
    </row>
    <row r="466" spans="1:52" s="158" customFormat="1" ht="15" customHeight="1" x14ac:dyDescent="0.3">
      <c r="A466" s="19"/>
      <c r="B466" s="182"/>
      <c r="C466" s="183">
        <f>C465+IntegrationStep</f>
        <v>45.500000000000377</v>
      </c>
      <c r="D466" s="202">
        <f>15+[1]!STEPLOAD(5)</f>
        <v>20</v>
      </c>
      <c r="E466" s="183">
        <f t="shared" si="37"/>
        <v>45.579628354578318</v>
      </c>
      <c r="F466" s="183">
        <f t="shared" si="38"/>
        <v>0.5</v>
      </c>
      <c r="G466" s="183">
        <f>5</f>
        <v>5</v>
      </c>
      <c r="H466" s="183">
        <f>ManipulatedVariableHigher*AT466</f>
        <v>120</v>
      </c>
      <c r="I466" s="183">
        <f t="shared" si="39"/>
        <v>0.9</v>
      </c>
      <c r="J466" s="183">
        <f>1</f>
        <v>1</v>
      </c>
      <c r="K466" s="183">
        <f t="shared" si="40"/>
        <v>4.1870000000000003</v>
      </c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68"/>
      <c r="AD466" s="19"/>
      <c r="AE466" s="184"/>
      <c r="AF466" s="183">
        <f t="shared" si="41"/>
        <v>2.600862098862684</v>
      </c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68"/>
      <c r="AQ466" s="168"/>
      <c r="AR466" s="182"/>
      <c r="AS466" s="183">
        <f>(AU466-E466)/(MeasuredVariableHigher-MeasuredVariableLower)</f>
        <v>-4.7855036845783162E-2</v>
      </c>
      <c r="AT466" s="183">
        <f>[1]!LIM(AT465+Mode*r0*((1+IntegrationStep/2/Ti+Td/IntegrationStep)*AS466-(1-IntegrationStep/2/Ti+2*Td/IntegrationStep)*AS465+Td/IntegrationStep*AS464))</f>
        <v>1</v>
      </c>
      <c r="AU466" s="183">
        <f>SetPoint</f>
        <v>40.794124670000002</v>
      </c>
      <c r="AW466" s="51"/>
      <c r="AX466" s="51"/>
      <c r="AY466" s="51"/>
      <c r="AZ466" s="51"/>
    </row>
    <row r="467" spans="1:52" s="158" customFormat="1" ht="15" customHeight="1" x14ac:dyDescent="0.3">
      <c r="A467" s="19"/>
      <c r="B467" s="182"/>
      <c r="C467" s="183">
        <f>C466+IntegrationStep</f>
        <v>45.600000000000378</v>
      </c>
      <c r="D467" s="202">
        <f>15+[1]!STEPLOAD(5)</f>
        <v>20</v>
      </c>
      <c r="E467" s="183">
        <f t="shared" si="37"/>
        <v>45.839714564464593</v>
      </c>
      <c r="F467" s="183">
        <f t="shared" si="38"/>
        <v>0.5</v>
      </c>
      <c r="G467" s="183">
        <f>5</f>
        <v>5</v>
      </c>
      <c r="H467" s="183">
        <f>ManipulatedVariableHigher*AT467</f>
        <v>0</v>
      </c>
      <c r="I467" s="183">
        <f t="shared" si="39"/>
        <v>0.9</v>
      </c>
      <c r="J467" s="183">
        <f>1</f>
        <v>1</v>
      </c>
      <c r="K467" s="183">
        <f t="shared" si="40"/>
        <v>4.1870000000000003</v>
      </c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68"/>
      <c r="AD467" s="19"/>
      <c r="AE467" s="184"/>
      <c r="AF467" s="183">
        <f t="shared" si="41"/>
        <v>-2.5839714564464593</v>
      </c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68"/>
      <c r="AQ467" s="168"/>
      <c r="AR467" s="182"/>
      <c r="AS467" s="183">
        <f>(AU467-E467)/(MeasuredVariableHigher-MeasuredVariableLower)</f>
        <v>-5.0455898944645909E-2</v>
      </c>
      <c r="AT467" s="183">
        <f>[1]!LIM(AT466+Mode*r0*((1+IntegrationStep/2/Ti+Td/IntegrationStep)*AS467-(1-IntegrationStep/2/Ti+2*Td/IntegrationStep)*AS466+Td/IntegrationStep*AS465))</f>
        <v>0</v>
      </c>
      <c r="AU467" s="183">
        <f>SetPoint</f>
        <v>40.794124670000002</v>
      </c>
      <c r="AW467" s="51"/>
      <c r="AX467" s="51"/>
      <c r="AY467" s="51"/>
      <c r="AZ467" s="51"/>
    </row>
    <row r="468" spans="1:52" s="158" customFormat="1" ht="15" customHeight="1" x14ac:dyDescent="0.3">
      <c r="A468" s="19"/>
      <c r="B468" s="182"/>
      <c r="C468" s="183">
        <f>C467+IntegrationStep</f>
        <v>45.700000000000379</v>
      </c>
      <c r="D468" s="202">
        <f>15+[1]!STEPLOAD(5)</f>
        <v>20</v>
      </c>
      <c r="E468" s="183">
        <f t="shared" si="37"/>
        <v>45.581317418819943</v>
      </c>
      <c r="F468" s="183">
        <f t="shared" si="38"/>
        <v>0.5</v>
      </c>
      <c r="G468" s="183">
        <f>5</f>
        <v>5</v>
      </c>
      <c r="H468" s="183">
        <f>ManipulatedVariableHigher*AT468</f>
        <v>120</v>
      </c>
      <c r="I468" s="183">
        <f t="shared" si="39"/>
        <v>0.9</v>
      </c>
      <c r="J468" s="183">
        <f>1</f>
        <v>1</v>
      </c>
      <c r="K468" s="183">
        <f t="shared" si="40"/>
        <v>4.1870000000000003</v>
      </c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68"/>
      <c r="AD468" s="19"/>
      <c r="AE468" s="184"/>
      <c r="AF468" s="183">
        <f t="shared" si="41"/>
        <v>2.6006931924385217</v>
      </c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68"/>
      <c r="AQ468" s="168"/>
      <c r="AR468" s="182"/>
      <c r="AS468" s="183">
        <f>(AU468-E468)/(MeasuredVariableHigher-MeasuredVariableLower)</f>
        <v>-4.7871927488199406E-2</v>
      </c>
      <c r="AT468" s="183">
        <f>[1]!LIM(AT467+Mode*r0*((1+IntegrationStep/2/Ti+Td/IntegrationStep)*AS468-(1-IntegrationStep/2/Ti+2*Td/IntegrationStep)*AS467+Td/IntegrationStep*AS466))</f>
        <v>1</v>
      </c>
      <c r="AU468" s="183">
        <f>SetPoint</f>
        <v>40.794124670000002</v>
      </c>
      <c r="AW468" s="51"/>
      <c r="AX468" s="51"/>
      <c r="AY468" s="51"/>
      <c r="AZ468" s="51"/>
    </row>
    <row r="469" spans="1:52" s="158" customFormat="1" ht="15" customHeight="1" x14ac:dyDescent="0.3">
      <c r="A469" s="19"/>
      <c r="B469" s="182"/>
      <c r="C469" s="183">
        <f>C468+IntegrationStep</f>
        <v>45.800000000000381</v>
      </c>
      <c r="D469" s="202">
        <f>15+[1]!STEPLOAD(5)</f>
        <v>20</v>
      </c>
      <c r="E469" s="183">
        <f t="shared" si="37"/>
        <v>45.841386738063797</v>
      </c>
      <c r="F469" s="183">
        <f t="shared" si="38"/>
        <v>0.5</v>
      </c>
      <c r="G469" s="183">
        <f>5</f>
        <v>5</v>
      </c>
      <c r="H469" s="183">
        <f>ManipulatedVariableHigher*AT469</f>
        <v>0</v>
      </c>
      <c r="I469" s="183">
        <f t="shared" si="39"/>
        <v>0.9</v>
      </c>
      <c r="J469" s="183">
        <f>1</f>
        <v>1</v>
      </c>
      <c r="K469" s="183">
        <f t="shared" si="40"/>
        <v>4.1870000000000003</v>
      </c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68"/>
      <c r="AD469" s="19"/>
      <c r="AE469" s="184"/>
      <c r="AF469" s="183">
        <f t="shared" si="41"/>
        <v>-2.5841386738063798</v>
      </c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68"/>
      <c r="AQ469" s="168"/>
      <c r="AR469" s="182"/>
      <c r="AS469" s="183">
        <f>(AU469-E469)/(MeasuredVariableHigher-MeasuredVariableLower)</f>
        <v>-5.0472620680637945E-2</v>
      </c>
      <c r="AT469" s="183">
        <f>[1]!LIM(AT468+Mode*r0*((1+IntegrationStep/2/Ti+Td/IntegrationStep)*AS469-(1-IntegrationStep/2/Ti+2*Td/IntegrationStep)*AS468+Td/IntegrationStep*AS467))</f>
        <v>0</v>
      </c>
      <c r="AU469" s="183">
        <f>SetPoint</f>
        <v>40.794124670000002</v>
      </c>
      <c r="AW469" s="51"/>
      <c r="AX469" s="51"/>
      <c r="AY469" s="51"/>
      <c r="AZ469" s="51"/>
    </row>
    <row r="470" spans="1:52" s="158" customFormat="1" ht="15" customHeight="1" x14ac:dyDescent="0.3">
      <c r="A470" s="19"/>
      <c r="B470" s="182"/>
      <c r="C470" s="183">
        <f>C469+IntegrationStep</f>
        <v>45.900000000000382</v>
      </c>
      <c r="D470" s="202">
        <f>15+[1]!STEPLOAD(5)</f>
        <v>20</v>
      </c>
      <c r="E470" s="183">
        <f t="shared" si="37"/>
        <v>45.582972870683157</v>
      </c>
      <c r="F470" s="183">
        <f t="shared" si="38"/>
        <v>0.5</v>
      </c>
      <c r="G470" s="183">
        <f>5</f>
        <v>5</v>
      </c>
      <c r="H470" s="183">
        <f>ManipulatedVariableHigher*AT470</f>
        <v>120</v>
      </c>
      <c r="I470" s="183">
        <f t="shared" si="39"/>
        <v>0.9</v>
      </c>
      <c r="J470" s="183">
        <f>1</f>
        <v>1</v>
      </c>
      <c r="K470" s="183">
        <f t="shared" si="40"/>
        <v>4.1870000000000003</v>
      </c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68"/>
      <c r="AD470" s="19"/>
      <c r="AE470" s="184"/>
      <c r="AF470" s="183">
        <f t="shared" si="41"/>
        <v>2.6005276472522003</v>
      </c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68"/>
      <c r="AQ470" s="168"/>
      <c r="AR470" s="182"/>
      <c r="AS470" s="183">
        <f>(AU470-E470)/(MeasuredVariableHigher-MeasuredVariableLower)</f>
        <v>-4.7888482006831552E-2</v>
      </c>
      <c r="AT470" s="183">
        <f>[1]!LIM(AT469+Mode*r0*((1+IntegrationStep/2/Ti+Td/IntegrationStep)*AS470-(1-IntegrationStep/2/Ti+2*Td/IntegrationStep)*AS469+Td/IntegrationStep*AS468))</f>
        <v>1</v>
      </c>
      <c r="AU470" s="183">
        <f>SetPoint</f>
        <v>40.794124670000002</v>
      </c>
      <c r="AW470" s="51"/>
      <c r="AX470" s="51"/>
      <c r="AY470" s="51"/>
      <c r="AZ470" s="51"/>
    </row>
    <row r="471" spans="1:52" s="158" customFormat="1" ht="15" customHeight="1" x14ac:dyDescent="0.3">
      <c r="A471" s="19"/>
      <c r="B471" s="182"/>
      <c r="C471" s="183">
        <f>C470+IntegrationStep</f>
        <v>46.000000000000384</v>
      </c>
      <c r="D471" s="202">
        <f>15+[1]!STEPLOAD(5)</f>
        <v>20</v>
      </c>
      <c r="E471" s="183">
        <f t="shared" si="37"/>
        <v>45.843025635408381</v>
      </c>
      <c r="F471" s="183">
        <f t="shared" si="38"/>
        <v>0.5</v>
      </c>
      <c r="G471" s="183">
        <f>5</f>
        <v>5</v>
      </c>
      <c r="H471" s="183">
        <f>ManipulatedVariableHigher*AT471</f>
        <v>0</v>
      </c>
      <c r="I471" s="183">
        <f t="shared" si="39"/>
        <v>0.9</v>
      </c>
      <c r="J471" s="183">
        <f>1</f>
        <v>1</v>
      </c>
      <c r="K471" s="183">
        <f t="shared" si="40"/>
        <v>4.1870000000000003</v>
      </c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68"/>
      <c r="AD471" s="19"/>
      <c r="AE471" s="184"/>
      <c r="AF471" s="183">
        <f t="shared" si="41"/>
        <v>-2.5843025635408381</v>
      </c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68"/>
      <c r="AQ471" s="168"/>
      <c r="AR471" s="182"/>
      <c r="AS471" s="183">
        <f>(AU471-E471)/(MeasuredVariableHigher-MeasuredVariableLower)</f>
        <v>-5.0489009654083788E-2</v>
      </c>
      <c r="AT471" s="183">
        <f>[1]!LIM(AT470+Mode*r0*((1+IntegrationStep/2/Ti+Td/IntegrationStep)*AS471-(1-IntegrationStep/2/Ti+2*Td/IntegrationStep)*AS470+Td/IntegrationStep*AS469))</f>
        <v>0</v>
      </c>
      <c r="AU471" s="183">
        <f>SetPoint</f>
        <v>40.794124670000002</v>
      </c>
      <c r="AW471" s="51"/>
      <c r="AX471" s="51"/>
      <c r="AY471" s="51"/>
      <c r="AZ471" s="51"/>
    </row>
    <row r="472" spans="1:52" s="158" customFormat="1" ht="15" customHeight="1" x14ac:dyDescent="0.3">
      <c r="A472" s="19"/>
      <c r="B472" s="182"/>
      <c r="C472" s="183">
        <f>C471+IntegrationStep</f>
        <v>46.100000000000385</v>
      </c>
      <c r="D472" s="202">
        <f>15+[1]!STEPLOAD(5)</f>
        <v>20</v>
      </c>
      <c r="E472" s="183">
        <f t="shared" si="37"/>
        <v>45.584595379054292</v>
      </c>
      <c r="F472" s="183">
        <f t="shared" si="38"/>
        <v>0.5</v>
      </c>
      <c r="G472" s="183">
        <f>5</f>
        <v>5</v>
      </c>
      <c r="H472" s="183">
        <f>ManipulatedVariableHigher*AT472</f>
        <v>120</v>
      </c>
      <c r="I472" s="183">
        <f t="shared" si="39"/>
        <v>0.9</v>
      </c>
      <c r="J472" s="183">
        <f>1</f>
        <v>1</v>
      </c>
      <c r="K472" s="183">
        <f t="shared" si="40"/>
        <v>4.1870000000000003</v>
      </c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68"/>
      <c r="AD472" s="19"/>
      <c r="AE472" s="184"/>
      <c r="AF472" s="183">
        <f t="shared" si="41"/>
        <v>2.6003653964150866</v>
      </c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68"/>
      <c r="AQ472" s="168"/>
      <c r="AR472" s="182"/>
      <c r="AS472" s="183">
        <f>(AU472-E472)/(MeasuredVariableHigher-MeasuredVariableLower)</f>
        <v>-4.7904707090542897E-2</v>
      </c>
      <c r="AT472" s="183">
        <f>[1]!LIM(AT471+Mode*r0*((1+IntegrationStep/2/Ti+Td/IntegrationStep)*AS472-(1-IntegrationStep/2/Ti+2*Td/IntegrationStep)*AS471+Td/IntegrationStep*AS470))</f>
        <v>1</v>
      </c>
      <c r="AU472" s="183">
        <f>SetPoint</f>
        <v>40.794124670000002</v>
      </c>
      <c r="AW472" s="51"/>
      <c r="AX472" s="51"/>
      <c r="AY472" s="51"/>
      <c r="AZ472" s="51"/>
    </row>
    <row r="473" spans="1:52" s="158" customFormat="1" ht="15" customHeight="1" x14ac:dyDescent="0.3">
      <c r="A473" s="19"/>
      <c r="B473" s="182"/>
      <c r="C473" s="183">
        <f>C472+IntegrationStep</f>
        <v>46.200000000000387</v>
      </c>
      <c r="D473" s="202">
        <f>15+[1]!STEPLOAD(5)</f>
        <v>20</v>
      </c>
      <c r="E473" s="183">
        <f t="shared" si="37"/>
        <v>45.844631918695804</v>
      </c>
      <c r="F473" s="183">
        <f t="shared" si="38"/>
        <v>0.5</v>
      </c>
      <c r="G473" s="183">
        <f>5</f>
        <v>5</v>
      </c>
      <c r="H473" s="183">
        <f>ManipulatedVariableHigher*AT473</f>
        <v>0</v>
      </c>
      <c r="I473" s="183">
        <f t="shared" si="39"/>
        <v>0.9</v>
      </c>
      <c r="J473" s="183">
        <f>1</f>
        <v>1</v>
      </c>
      <c r="K473" s="183">
        <f t="shared" si="40"/>
        <v>4.1870000000000003</v>
      </c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68"/>
      <c r="AD473" s="19"/>
      <c r="AE473" s="184"/>
      <c r="AF473" s="183">
        <f t="shared" si="41"/>
        <v>-2.5844631918695806</v>
      </c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68"/>
      <c r="AQ473" s="168"/>
      <c r="AR473" s="182"/>
      <c r="AS473" s="183">
        <f>(AU473-E473)/(MeasuredVariableHigher-MeasuredVariableLower)</f>
        <v>-5.0505072486958014E-2</v>
      </c>
      <c r="AT473" s="183">
        <f>[1]!LIM(AT472+Mode*r0*((1+IntegrationStep/2/Ti+Td/IntegrationStep)*AS473-(1-IntegrationStep/2/Ti+2*Td/IntegrationStep)*AS472+Td/IntegrationStep*AS471))</f>
        <v>0</v>
      </c>
      <c r="AU473" s="183">
        <f>SetPoint</f>
        <v>40.794124670000002</v>
      </c>
      <c r="AW473" s="51"/>
      <c r="AX473" s="51"/>
      <c r="AY473" s="51"/>
      <c r="AZ473" s="51"/>
    </row>
    <row r="474" spans="1:52" s="158" customFormat="1" ht="15" customHeight="1" x14ac:dyDescent="0.3">
      <c r="A474" s="19"/>
      <c r="B474" s="182"/>
      <c r="C474" s="183">
        <f>C473+IntegrationStep</f>
        <v>46.300000000000388</v>
      </c>
      <c r="D474" s="202">
        <f>15+[1]!STEPLOAD(5)</f>
        <v>20</v>
      </c>
      <c r="E474" s="183">
        <f t="shared" si="37"/>
        <v>45.586185599508845</v>
      </c>
      <c r="F474" s="183">
        <f t="shared" si="38"/>
        <v>0.5</v>
      </c>
      <c r="G474" s="183">
        <f>5</f>
        <v>5</v>
      </c>
      <c r="H474" s="183">
        <f>ManipulatedVariableHigher*AT474</f>
        <v>120</v>
      </c>
      <c r="I474" s="183">
        <f t="shared" si="39"/>
        <v>0.9</v>
      </c>
      <c r="J474" s="183">
        <f>1</f>
        <v>1</v>
      </c>
      <c r="K474" s="183">
        <f t="shared" si="40"/>
        <v>4.1870000000000003</v>
      </c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68"/>
      <c r="AD474" s="19"/>
      <c r="AE474" s="184"/>
      <c r="AF474" s="183">
        <f t="shared" si="41"/>
        <v>2.6002063743696313</v>
      </c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68"/>
      <c r="AQ474" s="168"/>
      <c r="AR474" s="182"/>
      <c r="AS474" s="183">
        <f>(AU474-E474)/(MeasuredVariableHigher-MeasuredVariableLower)</f>
        <v>-4.7920609295088429E-2</v>
      </c>
      <c r="AT474" s="183">
        <f>[1]!LIM(AT473+Mode*r0*((1+IntegrationStep/2/Ti+Td/IntegrationStep)*AS474-(1-IntegrationStep/2/Ti+2*Td/IntegrationStep)*AS473+Td/IntegrationStep*AS472))</f>
        <v>1</v>
      </c>
      <c r="AU474" s="183">
        <f>SetPoint</f>
        <v>40.794124670000002</v>
      </c>
      <c r="AW474" s="51"/>
      <c r="AX474" s="51"/>
      <c r="AY474" s="51"/>
      <c r="AZ474" s="51"/>
    </row>
    <row r="475" spans="1:52" s="158" customFormat="1" ht="15" customHeight="1" x14ac:dyDescent="0.3">
      <c r="A475" s="19"/>
      <c r="B475" s="182"/>
      <c r="C475" s="183">
        <f>C474+IntegrationStep</f>
        <v>46.400000000000389</v>
      </c>
      <c r="D475" s="202">
        <f>15+[1]!STEPLOAD(5)</f>
        <v>20</v>
      </c>
      <c r="E475" s="183">
        <f t="shared" si="37"/>
        <v>45.846206236945811</v>
      </c>
      <c r="F475" s="183">
        <f t="shared" si="38"/>
        <v>0.5</v>
      </c>
      <c r="G475" s="183">
        <f>5</f>
        <v>5</v>
      </c>
      <c r="H475" s="183">
        <f>ManipulatedVariableHigher*AT475</f>
        <v>0</v>
      </c>
      <c r="I475" s="183">
        <f t="shared" si="39"/>
        <v>0.9</v>
      </c>
      <c r="J475" s="183">
        <f>1</f>
        <v>1</v>
      </c>
      <c r="K475" s="183">
        <f t="shared" si="40"/>
        <v>4.1870000000000003</v>
      </c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68"/>
      <c r="AD475" s="19"/>
      <c r="AE475" s="184"/>
      <c r="AF475" s="183">
        <f t="shared" si="41"/>
        <v>-2.5846206236945815</v>
      </c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68"/>
      <c r="AQ475" s="168"/>
      <c r="AR475" s="182"/>
      <c r="AS475" s="183">
        <f>(AU475-E475)/(MeasuredVariableHigher-MeasuredVariableLower)</f>
        <v>-5.052081566945809E-2</v>
      </c>
      <c r="AT475" s="183">
        <f>[1]!LIM(AT474+Mode*r0*((1+IntegrationStep/2/Ti+Td/IntegrationStep)*AS475-(1-IntegrationStep/2/Ti+2*Td/IntegrationStep)*AS474+Td/IntegrationStep*AS473))</f>
        <v>0</v>
      </c>
      <c r="AU475" s="183">
        <f>SetPoint</f>
        <v>40.794124670000002</v>
      </c>
      <c r="AW475" s="51"/>
      <c r="AX475" s="51"/>
      <c r="AY475" s="51"/>
      <c r="AZ475" s="51"/>
    </row>
    <row r="476" spans="1:52" s="158" customFormat="1" ht="15" customHeight="1" x14ac:dyDescent="0.3">
      <c r="A476" s="19"/>
      <c r="B476" s="182"/>
      <c r="C476" s="183">
        <f>C475+IntegrationStep</f>
        <v>46.500000000000391</v>
      </c>
      <c r="D476" s="202">
        <f>15+[1]!STEPLOAD(5)</f>
        <v>20</v>
      </c>
      <c r="E476" s="183">
        <f t="shared" si="37"/>
        <v>45.587744174576351</v>
      </c>
      <c r="F476" s="183">
        <f t="shared" si="38"/>
        <v>0.5</v>
      </c>
      <c r="G476" s="183">
        <f>5</f>
        <v>5</v>
      </c>
      <c r="H476" s="183">
        <f>ManipulatedVariableHigher*AT476</f>
        <v>120</v>
      </c>
      <c r="I476" s="183">
        <f t="shared" si="39"/>
        <v>0.9</v>
      </c>
      <c r="J476" s="183">
        <f>1</f>
        <v>1</v>
      </c>
      <c r="K476" s="183">
        <f t="shared" si="40"/>
        <v>4.1870000000000003</v>
      </c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68"/>
      <c r="AD476" s="19"/>
      <c r="AE476" s="184"/>
      <c r="AF476" s="183">
        <f t="shared" si="41"/>
        <v>2.6000505168628809</v>
      </c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68"/>
      <c r="AQ476" s="168"/>
      <c r="AR476" s="182"/>
      <c r="AS476" s="183">
        <f>(AU476-E476)/(MeasuredVariableHigher-MeasuredVariableLower)</f>
        <v>-4.7936195045763484E-2</v>
      </c>
      <c r="AT476" s="183">
        <f>[1]!LIM(AT475+Mode*r0*((1+IntegrationStep/2/Ti+Td/IntegrationStep)*AS476-(1-IntegrationStep/2/Ti+2*Td/IntegrationStep)*AS475+Td/IntegrationStep*AS474))</f>
        <v>1</v>
      </c>
      <c r="AU476" s="183">
        <f>SetPoint</f>
        <v>40.794124670000002</v>
      </c>
      <c r="AW476" s="51"/>
      <c r="AX476" s="51"/>
      <c r="AY476" s="51"/>
      <c r="AZ476" s="51"/>
    </row>
    <row r="477" spans="1:52" s="158" customFormat="1" ht="15" customHeight="1" x14ac:dyDescent="0.3">
      <c r="A477" s="19"/>
      <c r="B477" s="182"/>
      <c r="C477" s="183">
        <f>C476+IntegrationStep</f>
        <v>46.600000000000392</v>
      </c>
      <c r="D477" s="202">
        <f>15+[1]!STEPLOAD(5)</f>
        <v>20</v>
      </c>
      <c r="E477" s="183">
        <f t="shared" si="37"/>
        <v>45.847749226262643</v>
      </c>
      <c r="F477" s="183">
        <f t="shared" si="38"/>
        <v>0.5</v>
      </c>
      <c r="G477" s="183">
        <f>5</f>
        <v>5</v>
      </c>
      <c r="H477" s="183">
        <f>ManipulatedVariableHigher*AT477</f>
        <v>0</v>
      </c>
      <c r="I477" s="183">
        <f t="shared" si="39"/>
        <v>0.9</v>
      </c>
      <c r="J477" s="183">
        <f>1</f>
        <v>1</v>
      </c>
      <c r="K477" s="183">
        <f t="shared" si="40"/>
        <v>4.1870000000000003</v>
      </c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68"/>
      <c r="AD477" s="19"/>
      <c r="AE477" s="184"/>
      <c r="AF477" s="183">
        <f t="shared" si="41"/>
        <v>-2.5847749226262646</v>
      </c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68"/>
      <c r="AQ477" s="168"/>
      <c r="AR477" s="182"/>
      <c r="AS477" s="183">
        <f>(AU477-E477)/(MeasuredVariableHigher-MeasuredVariableLower)</f>
        <v>-5.0536245562626404E-2</v>
      </c>
      <c r="AT477" s="183">
        <f>[1]!LIM(AT476+Mode*r0*((1+IntegrationStep/2/Ti+Td/IntegrationStep)*AS477-(1-IntegrationStep/2/Ti+2*Td/IntegrationStep)*AS476+Td/IntegrationStep*AS475))</f>
        <v>0</v>
      </c>
      <c r="AU477" s="183">
        <f>SetPoint</f>
        <v>40.794124670000002</v>
      </c>
      <c r="AW477" s="51"/>
      <c r="AX477" s="51"/>
      <c r="AY477" s="51"/>
      <c r="AZ477" s="51"/>
    </row>
    <row r="478" spans="1:52" s="158" customFormat="1" ht="15" customHeight="1" x14ac:dyDescent="0.3">
      <c r="A478" s="19"/>
      <c r="B478" s="182"/>
      <c r="C478" s="183">
        <f>C477+IntegrationStep</f>
        <v>46.700000000000394</v>
      </c>
      <c r="D478" s="202">
        <f>15+[1]!STEPLOAD(5)</f>
        <v>20</v>
      </c>
      <c r="E478" s="183">
        <f t="shared" si="37"/>
        <v>45.589271734000015</v>
      </c>
      <c r="F478" s="183">
        <f t="shared" si="38"/>
        <v>0.5</v>
      </c>
      <c r="G478" s="183">
        <f>5</f>
        <v>5</v>
      </c>
      <c r="H478" s="183">
        <f>ManipulatedVariableHigher*AT478</f>
        <v>120</v>
      </c>
      <c r="I478" s="183">
        <f t="shared" si="39"/>
        <v>0.9</v>
      </c>
      <c r="J478" s="183">
        <f>1</f>
        <v>1</v>
      </c>
      <c r="K478" s="183">
        <f t="shared" si="40"/>
        <v>4.1870000000000003</v>
      </c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68"/>
      <c r="AD478" s="19"/>
      <c r="AE478" s="184"/>
      <c r="AF478" s="183">
        <f t="shared" si="41"/>
        <v>2.5998977609205145</v>
      </c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68"/>
      <c r="AQ478" s="168"/>
      <c r="AR478" s="182"/>
      <c r="AS478" s="183">
        <f>(AU478-E478)/(MeasuredVariableHigher-MeasuredVariableLower)</f>
        <v>-4.7951470640000125E-2</v>
      </c>
      <c r="AT478" s="183">
        <f>[1]!LIM(AT477+Mode*r0*((1+IntegrationStep/2/Ti+Td/IntegrationStep)*AS478-(1-IntegrationStep/2/Ti+2*Td/IntegrationStep)*AS477+Td/IntegrationStep*AS476))</f>
        <v>1</v>
      </c>
      <c r="AU478" s="183">
        <f>SetPoint</f>
        <v>40.794124670000002</v>
      </c>
      <c r="AW478" s="51"/>
      <c r="AX478" s="51"/>
      <c r="AY478" s="51"/>
      <c r="AZ478" s="51"/>
    </row>
    <row r="479" spans="1:52" s="158" customFormat="1" ht="15" customHeight="1" x14ac:dyDescent="0.3">
      <c r="A479" s="19"/>
      <c r="B479" s="182"/>
      <c r="C479" s="183">
        <f>C478+IntegrationStep</f>
        <v>46.800000000000395</v>
      </c>
      <c r="D479" s="202">
        <f>15+[1]!STEPLOAD(5)</f>
        <v>20</v>
      </c>
      <c r="E479" s="183">
        <f t="shared" si="37"/>
        <v>45.84926151009207</v>
      </c>
      <c r="F479" s="183">
        <f t="shared" si="38"/>
        <v>0.5</v>
      </c>
      <c r="G479" s="183">
        <f>5</f>
        <v>5</v>
      </c>
      <c r="H479" s="183">
        <f>ManipulatedVariableHigher*AT479</f>
        <v>0</v>
      </c>
      <c r="I479" s="183">
        <f t="shared" si="39"/>
        <v>0.9</v>
      </c>
      <c r="J479" s="183">
        <f>1</f>
        <v>1</v>
      </c>
      <c r="K479" s="183">
        <f t="shared" si="40"/>
        <v>4.1870000000000003</v>
      </c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68"/>
      <c r="AD479" s="19"/>
      <c r="AE479" s="184"/>
      <c r="AF479" s="183">
        <f t="shared" si="41"/>
        <v>-2.5849261510092072</v>
      </c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68"/>
      <c r="AQ479" s="168"/>
      <c r="AR479" s="182"/>
      <c r="AS479" s="183">
        <f>(AU479-E479)/(MeasuredVariableHigher-MeasuredVariableLower)</f>
        <v>-5.0551368400920678E-2</v>
      </c>
      <c r="AT479" s="183">
        <f>[1]!LIM(AT478+Mode*r0*((1+IntegrationStep/2/Ti+Td/IntegrationStep)*AS479-(1-IntegrationStep/2/Ti+2*Td/IntegrationStep)*AS478+Td/IntegrationStep*AS477))</f>
        <v>0</v>
      </c>
      <c r="AU479" s="183">
        <f>SetPoint</f>
        <v>40.794124670000002</v>
      </c>
      <c r="AW479" s="51"/>
      <c r="AX479" s="51"/>
      <c r="AY479" s="51"/>
      <c r="AZ479" s="51"/>
    </row>
    <row r="480" spans="1:52" s="158" customFormat="1" ht="15" customHeight="1" x14ac:dyDescent="0.3">
      <c r="A480" s="19"/>
      <c r="B480" s="182"/>
      <c r="C480" s="183">
        <f>C479+IntegrationStep</f>
        <v>46.900000000000396</v>
      </c>
      <c r="D480" s="202">
        <f>15+[1]!STEPLOAD(5)</f>
        <v>20</v>
      </c>
      <c r="E480" s="183">
        <f t="shared" si="37"/>
        <v>45.590768894991143</v>
      </c>
      <c r="F480" s="183">
        <f t="shared" si="38"/>
        <v>0.5</v>
      </c>
      <c r="G480" s="183">
        <f>5</f>
        <v>5</v>
      </c>
      <c r="H480" s="183">
        <f>ManipulatedVariableHigher*AT480</f>
        <v>120</v>
      </c>
      <c r="I480" s="183">
        <f t="shared" si="39"/>
        <v>0.9</v>
      </c>
      <c r="J480" s="183">
        <f>1</f>
        <v>1</v>
      </c>
      <c r="K480" s="183">
        <f t="shared" si="40"/>
        <v>4.1870000000000003</v>
      </c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68"/>
      <c r="AD480" s="19"/>
      <c r="AE480" s="184"/>
      <c r="AF480" s="183">
        <f t="shared" si="41"/>
        <v>2.5997480448214016</v>
      </c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68"/>
      <c r="AQ480" s="168"/>
      <c r="AR480" s="182"/>
      <c r="AS480" s="183">
        <f>(AU480-E480)/(MeasuredVariableHigher-MeasuredVariableLower)</f>
        <v>-4.7966442249911409E-2</v>
      </c>
      <c r="AT480" s="183">
        <f>[1]!LIM(AT479+Mode*r0*((1+IntegrationStep/2/Ti+Td/IntegrationStep)*AS480-(1-IntegrationStep/2/Ti+2*Td/IntegrationStep)*AS479+Td/IntegrationStep*AS478))</f>
        <v>1</v>
      </c>
      <c r="AU480" s="183">
        <f>SetPoint</f>
        <v>40.794124670000002</v>
      </c>
      <c r="AW480" s="51"/>
      <c r="AX480" s="51"/>
      <c r="AY480" s="51"/>
      <c r="AZ480" s="51"/>
    </row>
    <row r="481" spans="1:52" s="158" customFormat="1" ht="15" customHeight="1" x14ac:dyDescent="0.3">
      <c r="A481" s="19"/>
      <c r="B481" s="182"/>
      <c r="C481" s="183">
        <f>C480+IntegrationStep</f>
        <v>47.000000000000398</v>
      </c>
      <c r="D481" s="202">
        <f>15+[1]!STEPLOAD(5)</f>
        <v>20</v>
      </c>
      <c r="E481" s="183">
        <f t="shared" si="37"/>
        <v>45.850743699473284</v>
      </c>
      <c r="F481" s="183">
        <f t="shared" si="38"/>
        <v>0.5</v>
      </c>
      <c r="G481" s="183">
        <f>5</f>
        <v>5</v>
      </c>
      <c r="H481" s="183">
        <f>ManipulatedVariableHigher*AT481</f>
        <v>0</v>
      </c>
      <c r="I481" s="183">
        <f t="shared" si="39"/>
        <v>0.9</v>
      </c>
      <c r="J481" s="183">
        <f>1</f>
        <v>1</v>
      </c>
      <c r="K481" s="183">
        <f t="shared" si="40"/>
        <v>4.1870000000000003</v>
      </c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68"/>
      <c r="AD481" s="19"/>
      <c r="AE481" s="184"/>
      <c r="AF481" s="183">
        <f t="shared" si="41"/>
        <v>-2.5850743699473284</v>
      </c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68"/>
      <c r="AQ481" s="168"/>
      <c r="AR481" s="182"/>
      <c r="AS481" s="183">
        <f>(AU481-E481)/(MeasuredVariableHigher-MeasuredVariableLower)</f>
        <v>-5.0566190294732818E-2</v>
      </c>
      <c r="AT481" s="183">
        <f>[1]!LIM(AT480+Mode*r0*((1+IntegrationStep/2/Ti+Td/IntegrationStep)*AS481-(1-IntegrationStep/2/Ti+2*Td/IntegrationStep)*AS480+Td/IntegrationStep*AS479))</f>
        <v>0</v>
      </c>
      <c r="AU481" s="183">
        <f>SetPoint</f>
        <v>40.794124670000002</v>
      </c>
      <c r="AW481" s="51"/>
      <c r="AX481" s="51"/>
      <c r="AY481" s="51"/>
      <c r="AZ481" s="51"/>
    </row>
    <row r="482" spans="1:52" s="158" customFormat="1" ht="15" customHeight="1" x14ac:dyDescent="0.3">
      <c r="A482" s="19"/>
      <c r="B482" s="182"/>
      <c r="C482" s="183">
        <f>C481+IntegrationStep</f>
        <v>47.100000000000399</v>
      </c>
      <c r="D482" s="202">
        <f>15+[1]!STEPLOAD(5)</f>
        <v>20</v>
      </c>
      <c r="E482" s="183">
        <f t="shared" si="37"/>
        <v>45.592236262478551</v>
      </c>
      <c r="F482" s="183">
        <f t="shared" si="38"/>
        <v>0.5</v>
      </c>
      <c r="G482" s="183">
        <f>5</f>
        <v>5</v>
      </c>
      <c r="H482" s="183">
        <f>ManipulatedVariableHigher*AT482</f>
        <v>120</v>
      </c>
      <c r="I482" s="183">
        <f t="shared" si="39"/>
        <v>0.9</v>
      </c>
      <c r="J482" s="183">
        <f>1</f>
        <v>1</v>
      </c>
      <c r="K482" s="183">
        <f t="shared" si="40"/>
        <v>4.1870000000000003</v>
      </c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68"/>
      <c r="AD482" s="19"/>
      <c r="AE482" s="184"/>
      <c r="AF482" s="183">
        <f t="shared" si="41"/>
        <v>2.599601308072661</v>
      </c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68"/>
      <c r="AQ482" s="168"/>
      <c r="AR482" s="182"/>
      <c r="AS482" s="183">
        <f>(AU482-E482)/(MeasuredVariableHigher-MeasuredVariableLower)</f>
        <v>-4.7981115924785482E-2</v>
      </c>
      <c r="AT482" s="183">
        <f>[1]!LIM(AT481+Mode*r0*((1+IntegrationStep/2/Ti+Td/IntegrationStep)*AS482-(1-IntegrationStep/2/Ti+2*Td/IntegrationStep)*AS481+Td/IntegrationStep*AS480))</f>
        <v>1</v>
      </c>
      <c r="AU482" s="183">
        <f>SetPoint</f>
        <v>40.794124670000002</v>
      </c>
      <c r="AW482" s="51"/>
      <c r="AX482" s="51"/>
      <c r="AY482" s="51"/>
      <c r="AZ482" s="51"/>
    </row>
    <row r="483" spans="1:52" s="158" customFormat="1" ht="15" customHeight="1" x14ac:dyDescent="0.3">
      <c r="A483" s="19"/>
      <c r="B483" s="182"/>
      <c r="C483" s="183">
        <f>C482+IntegrationStep</f>
        <v>47.200000000000401</v>
      </c>
      <c r="D483" s="202">
        <f>15+[1]!STEPLOAD(5)</f>
        <v>20</v>
      </c>
      <c r="E483" s="183">
        <f t="shared" si="37"/>
        <v>45.852196393285823</v>
      </c>
      <c r="F483" s="183">
        <f t="shared" si="38"/>
        <v>0.5</v>
      </c>
      <c r="G483" s="183">
        <f>5</f>
        <v>5</v>
      </c>
      <c r="H483" s="183">
        <f>ManipulatedVariableHigher*AT483</f>
        <v>0</v>
      </c>
      <c r="I483" s="183">
        <f t="shared" si="39"/>
        <v>0.9</v>
      </c>
      <c r="J483" s="183">
        <f>1</f>
        <v>1</v>
      </c>
      <c r="K483" s="183">
        <f t="shared" si="40"/>
        <v>4.1870000000000003</v>
      </c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68"/>
      <c r="AD483" s="19"/>
      <c r="AE483" s="184"/>
      <c r="AF483" s="183">
        <f t="shared" si="41"/>
        <v>-2.5852196393285825</v>
      </c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68"/>
      <c r="AQ483" s="168"/>
      <c r="AR483" s="182"/>
      <c r="AS483" s="183">
        <f>(AU483-E483)/(MeasuredVariableHigher-MeasuredVariableLower)</f>
        <v>-5.0580717232858202E-2</v>
      </c>
      <c r="AT483" s="183">
        <f>[1]!LIM(AT482+Mode*r0*((1+IntegrationStep/2/Ti+Td/IntegrationStep)*AS483-(1-IntegrationStep/2/Ti+2*Td/IntegrationStep)*AS482+Td/IntegrationStep*AS481))</f>
        <v>0</v>
      </c>
      <c r="AU483" s="183">
        <f>SetPoint</f>
        <v>40.794124670000002</v>
      </c>
      <c r="AW483" s="51"/>
      <c r="AX483" s="51"/>
      <c r="AY483" s="51"/>
      <c r="AZ483" s="51"/>
    </row>
    <row r="484" spans="1:52" s="158" customFormat="1" ht="15" customHeight="1" x14ac:dyDescent="0.3">
      <c r="A484" s="19"/>
      <c r="B484" s="182"/>
      <c r="C484" s="183">
        <f>C483+IntegrationStep</f>
        <v>47.300000000000402</v>
      </c>
      <c r="D484" s="202">
        <f>15+[1]!STEPLOAD(5)</f>
        <v>20</v>
      </c>
      <c r="E484" s="183">
        <f t="shared" si="37"/>
        <v>45.593674429352959</v>
      </c>
      <c r="F484" s="183">
        <f t="shared" si="38"/>
        <v>0.5</v>
      </c>
      <c r="G484" s="183">
        <f>5</f>
        <v>5</v>
      </c>
      <c r="H484" s="183">
        <f>ManipulatedVariableHigher*AT484</f>
        <v>120</v>
      </c>
      <c r="I484" s="183">
        <f t="shared" si="39"/>
        <v>0.9</v>
      </c>
      <c r="J484" s="183">
        <f>1</f>
        <v>1</v>
      </c>
      <c r="K484" s="183">
        <f t="shared" si="40"/>
        <v>4.1870000000000003</v>
      </c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68"/>
      <c r="AD484" s="19"/>
      <c r="AE484" s="184"/>
      <c r="AF484" s="183">
        <f t="shared" si="41"/>
        <v>2.5994574913852202</v>
      </c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68"/>
      <c r="AQ484" s="168"/>
      <c r="AR484" s="182"/>
      <c r="AS484" s="183">
        <f>(AU484-E484)/(MeasuredVariableHigher-MeasuredVariableLower)</f>
        <v>-4.7995497593529564E-2</v>
      </c>
      <c r="AT484" s="183">
        <f>[1]!LIM(AT483+Mode*r0*((1+IntegrationStep/2/Ti+Td/IntegrationStep)*AS484-(1-IntegrationStep/2/Ti+2*Td/IntegrationStep)*AS483+Td/IntegrationStep*AS482))</f>
        <v>1</v>
      </c>
      <c r="AU484" s="183">
        <f>SetPoint</f>
        <v>40.794124670000002</v>
      </c>
      <c r="AW484" s="51"/>
      <c r="AX484" s="51"/>
      <c r="AY484" s="51"/>
      <c r="AZ484" s="51"/>
    </row>
    <row r="485" spans="1:52" s="158" customFormat="1" ht="15" customHeight="1" x14ac:dyDescent="0.3">
      <c r="A485" s="19"/>
      <c r="B485" s="182"/>
      <c r="C485" s="183">
        <f>C484+IntegrationStep</f>
        <v>47.400000000000404</v>
      </c>
      <c r="D485" s="202">
        <f>15+[1]!STEPLOAD(5)</f>
        <v>20</v>
      </c>
      <c r="E485" s="183">
        <f t="shared" si="37"/>
        <v>45.853620178491482</v>
      </c>
      <c r="F485" s="183">
        <f t="shared" si="38"/>
        <v>0.5</v>
      </c>
      <c r="G485" s="183">
        <f>5</f>
        <v>5</v>
      </c>
      <c r="H485" s="183">
        <f>ManipulatedVariableHigher*AT485</f>
        <v>0</v>
      </c>
      <c r="I485" s="183">
        <f t="shared" si="39"/>
        <v>0.9</v>
      </c>
      <c r="J485" s="183">
        <f>1</f>
        <v>1</v>
      </c>
      <c r="K485" s="183">
        <f t="shared" si="40"/>
        <v>4.1870000000000003</v>
      </c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68"/>
      <c r="AD485" s="19"/>
      <c r="AE485" s="184"/>
      <c r="AF485" s="183">
        <f t="shared" si="41"/>
        <v>-2.5853620178491483</v>
      </c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68"/>
      <c r="AQ485" s="168"/>
      <c r="AR485" s="182"/>
      <c r="AS485" s="183">
        <f>(AU485-E485)/(MeasuredVariableHigher-MeasuredVariableLower)</f>
        <v>-5.0594955084914801E-2</v>
      </c>
      <c r="AT485" s="183">
        <f>[1]!LIM(AT484+Mode*r0*((1+IntegrationStep/2/Ti+Td/IntegrationStep)*AS485-(1-IntegrationStep/2/Ti+2*Td/IntegrationStep)*AS484+Td/IntegrationStep*AS483))</f>
        <v>0</v>
      </c>
      <c r="AU485" s="183">
        <f>SetPoint</f>
        <v>40.794124670000002</v>
      </c>
      <c r="AW485" s="51"/>
      <c r="AX485" s="51"/>
      <c r="AY485" s="51"/>
      <c r="AZ485" s="51"/>
    </row>
    <row r="486" spans="1:52" s="158" customFormat="1" ht="15" customHeight="1" x14ac:dyDescent="0.3">
      <c r="A486" s="19"/>
      <c r="B486" s="182"/>
      <c r="C486" s="183">
        <f>C485+IntegrationStep</f>
        <v>47.500000000000405</v>
      </c>
      <c r="D486" s="202">
        <f>15+[1]!STEPLOAD(5)</f>
        <v>20</v>
      </c>
      <c r="E486" s="183">
        <f t="shared" si="37"/>
        <v>45.595083976706562</v>
      </c>
      <c r="F486" s="183">
        <f t="shared" si="38"/>
        <v>0.5</v>
      </c>
      <c r="G486" s="183">
        <f>5</f>
        <v>5</v>
      </c>
      <c r="H486" s="183">
        <f>ManipulatedVariableHigher*AT486</f>
        <v>120</v>
      </c>
      <c r="I486" s="183">
        <f t="shared" si="39"/>
        <v>0.9</v>
      </c>
      <c r="J486" s="183">
        <f>1</f>
        <v>1</v>
      </c>
      <c r="K486" s="183">
        <f t="shared" si="40"/>
        <v>4.1870000000000003</v>
      </c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68"/>
      <c r="AD486" s="19"/>
      <c r="AE486" s="184"/>
      <c r="AF486" s="183">
        <f t="shared" si="41"/>
        <v>2.5993165366498596</v>
      </c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68"/>
      <c r="AQ486" s="168"/>
      <c r="AR486" s="182"/>
      <c r="AS486" s="183">
        <f>(AU486-E486)/(MeasuredVariableHigher-MeasuredVariableLower)</f>
        <v>-4.8009593067065592E-2</v>
      </c>
      <c r="AT486" s="183">
        <f>[1]!LIM(AT485+Mode*r0*((1+IntegrationStep/2/Ti+Td/IntegrationStep)*AS486-(1-IntegrationStep/2/Ti+2*Td/IntegrationStep)*AS485+Td/IntegrationStep*AS484))</f>
        <v>1</v>
      </c>
      <c r="AU486" s="183">
        <f>SetPoint</f>
        <v>40.794124670000002</v>
      </c>
      <c r="AW486" s="51"/>
      <c r="AX486" s="51"/>
      <c r="AY486" s="51"/>
      <c r="AZ486" s="51"/>
    </row>
    <row r="487" spans="1:52" s="158" customFormat="1" ht="15" customHeight="1" x14ac:dyDescent="0.3">
      <c r="A487" s="19"/>
      <c r="B487" s="182"/>
      <c r="C487" s="183">
        <f>C486+IntegrationStep</f>
        <v>47.600000000000406</v>
      </c>
      <c r="D487" s="202">
        <f>15+[1]!STEPLOAD(5)</f>
        <v>20</v>
      </c>
      <c r="E487" s="183">
        <f t="shared" si="37"/>
        <v>45.855015630371554</v>
      </c>
      <c r="F487" s="183">
        <f t="shared" si="38"/>
        <v>0.5</v>
      </c>
      <c r="G487" s="183">
        <f>5</f>
        <v>5</v>
      </c>
      <c r="H487" s="183">
        <f>ManipulatedVariableHigher*AT487</f>
        <v>0</v>
      </c>
      <c r="I487" s="183">
        <f t="shared" si="39"/>
        <v>0.9</v>
      </c>
      <c r="J487" s="183">
        <f>1</f>
        <v>1</v>
      </c>
      <c r="K487" s="183">
        <f t="shared" si="40"/>
        <v>4.1870000000000003</v>
      </c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68"/>
      <c r="AD487" s="19"/>
      <c r="AE487" s="184"/>
      <c r="AF487" s="183">
        <f t="shared" si="41"/>
        <v>-2.5855015630371554</v>
      </c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68"/>
      <c r="AQ487" s="168"/>
      <c r="AR487" s="182"/>
      <c r="AS487" s="183">
        <f>(AU487-E487)/(MeasuredVariableHigher-MeasuredVariableLower)</f>
        <v>-5.0608909603715516E-2</v>
      </c>
      <c r="AT487" s="183">
        <f>[1]!LIM(AT486+Mode*r0*((1+IntegrationStep/2/Ti+Td/IntegrationStep)*AS487-(1-IntegrationStep/2/Ti+2*Td/IntegrationStep)*AS486+Td/IntegrationStep*AS485))</f>
        <v>0</v>
      </c>
      <c r="AU487" s="183">
        <f>SetPoint</f>
        <v>40.794124670000002</v>
      </c>
      <c r="AW487" s="51"/>
      <c r="AX487" s="51"/>
      <c r="AY487" s="51"/>
      <c r="AZ487" s="51"/>
    </row>
    <row r="488" spans="1:52" s="158" customFormat="1" ht="15" customHeight="1" x14ac:dyDescent="0.3">
      <c r="A488" s="19"/>
      <c r="B488" s="182"/>
      <c r="C488" s="183">
        <f>C487+IntegrationStep</f>
        <v>47.700000000000408</v>
      </c>
      <c r="D488" s="202">
        <f>15+[1]!STEPLOAD(5)</f>
        <v>20</v>
      </c>
      <c r="E488" s="183">
        <f t="shared" si="37"/>
        <v>45.596465474067834</v>
      </c>
      <c r="F488" s="183">
        <f t="shared" si="38"/>
        <v>0.5</v>
      </c>
      <c r="G488" s="183">
        <f>5</f>
        <v>5</v>
      </c>
      <c r="H488" s="183">
        <f>ManipulatedVariableHigher*AT488</f>
        <v>120</v>
      </c>
      <c r="I488" s="183">
        <f t="shared" si="39"/>
        <v>0.9</v>
      </c>
      <c r="J488" s="183">
        <f>1</f>
        <v>1</v>
      </c>
      <c r="K488" s="183">
        <f t="shared" si="40"/>
        <v>4.1870000000000003</v>
      </c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68"/>
      <c r="AD488" s="19"/>
      <c r="AE488" s="184"/>
      <c r="AF488" s="183">
        <f t="shared" si="41"/>
        <v>2.5991783869137324</v>
      </c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68"/>
      <c r="AQ488" s="168"/>
      <c r="AR488" s="182"/>
      <c r="AS488" s="183">
        <f>(AU488-E488)/(MeasuredVariableHigher-MeasuredVariableLower)</f>
        <v>-4.8023408040678318E-2</v>
      </c>
      <c r="AT488" s="183">
        <f>[1]!LIM(AT487+Mode*r0*((1+IntegrationStep/2/Ti+Td/IntegrationStep)*AS488-(1-IntegrationStep/2/Ti+2*Td/IntegrationStep)*AS487+Td/IntegrationStep*AS486))</f>
        <v>1</v>
      </c>
      <c r="AU488" s="183">
        <f>SetPoint</f>
        <v>40.794124670000002</v>
      </c>
      <c r="AW488" s="51"/>
      <c r="AX488" s="51"/>
      <c r="AY488" s="51"/>
      <c r="AZ488" s="51"/>
    </row>
    <row r="489" spans="1:52" s="158" customFormat="1" ht="15" customHeight="1" x14ac:dyDescent="0.3">
      <c r="A489" s="19"/>
      <c r="B489" s="182"/>
      <c r="C489" s="183">
        <f>C488+IntegrationStep</f>
        <v>47.800000000000409</v>
      </c>
      <c r="D489" s="202">
        <f>15+[1]!STEPLOAD(5)</f>
        <v>20</v>
      </c>
      <c r="E489" s="183">
        <f t="shared" si="37"/>
        <v>45.856383312759213</v>
      </c>
      <c r="F489" s="183">
        <f t="shared" si="38"/>
        <v>0.5</v>
      </c>
      <c r="G489" s="183">
        <f>5</f>
        <v>5</v>
      </c>
      <c r="H489" s="183">
        <f>ManipulatedVariableHigher*AT489</f>
        <v>0</v>
      </c>
      <c r="I489" s="183">
        <f t="shared" si="39"/>
        <v>0.9</v>
      </c>
      <c r="J489" s="183">
        <f>1</f>
        <v>1</v>
      </c>
      <c r="K489" s="183">
        <f t="shared" si="40"/>
        <v>4.1870000000000003</v>
      </c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68"/>
      <c r="AD489" s="19"/>
      <c r="AE489" s="184"/>
      <c r="AF489" s="183">
        <f t="shared" si="41"/>
        <v>-2.5856383312759217</v>
      </c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68"/>
      <c r="AQ489" s="168"/>
      <c r="AR489" s="182"/>
      <c r="AS489" s="183">
        <f>(AU489-E489)/(MeasuredVariableHigher-MeasuredVariableLower)</f>
        <v>-5.0622586427592112E-2</v>
      </c>
      <c r="AT489" s="183">
        <f>[1]!LIM(AT488+Mode*r0*((1+IntegrationStep/2/Ti+Td/IntegrationStep)*AS489-(1-IntegrationStep/2/Ti+2*Td/IntegrationStep)*AS488+Td/IntegrationStep*AS487))</f>
        <v>0</v>
      </c>
      <c r="AU489" s="183">
        <f>SetPoint</f>
        <v>40.794124670000002</v>
      </c>
      <c r="AW489" s="51"/>
      <c r="AX489" s="51"/>
      <c r="AY489" s="51"/>
      <c r="AZ489" s="51"/>
    </row>
    <row r="490" spans="1:52" s="158" customFormat="1" ht="15" customHeight="1" x14ac:dyDescent="0.3">
      <c r="A490" s="19"/>
      <c r="B490" s="182"/>
      <c r="C490" s="183">
        <f>C489+IntegrationStep</f>
        <v>47.900000000000411</v>
      </c>
      <c r="D490" s="202">
        <f>15+[1]!STEPLOAD(5)</f>
        <v>20</v>
      </c>
      <c r="E490" s="183">
        <f t="shared" si="37"/>
        <v>45.597819479631617</v>
      </c>
      <c r="F490" s="183">
        <f t="shared" si="38"/>
        <v>0.5</v>
      </c>
      <c r="G490" s="183">
        <f>5</f>
        <v>5</v>
      </c>
      <c r="H490" s="183">
        <f>ManipulatedVariableHigher*AT490</f>
        <v>120</v>
      </c>
      <c r="I490" s="183">
        <f t="shared" si="39"/>
        <v>0.9</v>
      </c>
      <c r="J490" s="183">
        <f>1</f>
        <v>1</v>
      </c>
      <c r="K490" s="183">
        <f t="shared" si="40"/>
        <v>4.1870000000000003</v>
      </c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68"/>
      <c r="AD490" s="19"/>
      <c r="AE490" s="184"/>
      <c r="AF490" s="183">
        <f t="shared" si="41"/>
        <v>2.5990429863573543</v>
      </c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68"/>
      <c r="AQ490" s="168"/>
      <c r="AR490" s="182"/>
      <c r="AS490" s="183">
        <f>(AU490-E490)/(MeasuredVariableHigher-MeasuredVariableLower)</f>
        <v>-4.8036948096316152E-2</v>
      </c>
      <c r="AT490" s="183">
        <f>[1]!LIM(AT489+Mode*r0*((1+IntegrationStep/2/Ti+Td/IntegrationStep)*AS490-(1-IntegrationStep/2/Ti+2*Td/IntegrationStep)*AS489+Td/IntegrationStep*AS488))</f>
        <v>1</v>
      </c>
      <c r="AU490" s="183">
        <f>SetPoint</f>
        <v>40.794124670000002</v>
      </c>
      <c r="AW490" s="51"/>
      <c r="AX490" s="51"/>
      <c r="AY490" s="51"/>
      <c r="AZ490" s="51"/>
    </row>
    <row r="491" spans="1:52" s="158" customFormat="1" ht="15" customHeight="1" x14ac:dyDescent="0.3">
      <c r="A491" s="19"/>
      <c r="B491" s="182"/>
      <c r="C491" s="183">
        <f>C490+IntegrationStep</f>
        <v>48.000000000000412</v>
      </c>
      <c r="D491" s="202">
        <f>15+[1]!STEPLOAD(5)</f>
        <v>20</v>
      </c>
      <c r="E491" s="183">
        <f t="shared" si="37"/>
        <v>45.857723778267356</v>
      </c>
      <c r="F491" s="183">
        <f t="shared" si="38"/>
        <v>0.5</v>
      </c>
      <c r="G491" s="183">
        <f>5</f>
        <v>5</v>
      </c>
      <c r="H491" s="183">
        <f>ManipulatedVariableHigher*AT491</f>
        <v>0</v>
      </c>
      <c r="I491" s="183">
        <f t="shared" si="39"/>
        <v>0.9</v>
      </c>
      <c r="J491" s="183">
        <f>1</f>
        <v>1</v>
      </c>
      <c r="K491" s="183">
        <f t="shared" si="40"/>
        <v>4.1870000000000003</v>
      </c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68"/>
      <c r="AD491" s="19"/>
      <c r="AE491" s="184"/>
      <c r="AF491" s="183">
        <f t="shared" si="41"/>
        <v>-2.5857723778267356</v>
      </c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68"/>
      <c r="AQ491" s="168"/>
      <c r="AR491" s="182"/>
      <c r="AS491" s="183">
        <f>(AU491-E491)/(MeasuredVariableHigher-MeasuredVariableLower)</f>
        <v>-5.063599108267354E-2</v>
      </c>
      <c r="AT491" s="183">
        <f>[1]!LIM(AT490+Mode*r0*((1+IntegrationStep/2/Ti+Td/IntegrationStep)*AS491-(1-IntegrationStep/2/Ti+2*Td/IntegrationStep)*AS490+Td/IntegrationStep*AS489))</f>
        <v>0</v>
      </c>
      <c r="AU491" s="183">
        <f>SetPoint</f>
        <v>40.794124670000002</v>
      </c>
      <c r="AW491" s="51"/>
      <c r="AX491" s="51"/>
      <c r="AY491" s="51"/>
      <c r="AZ491" s="51"/>
    </row>
    <row r="492" spans="1:52" s="158" customFormat="1" ht="15" customHeight="1" x14ac:dyDescent="0.3">
      <c r="A492" s="19"/>
      <c r="B492" s="182"/>
      <c r="C492" s="183">
        <f>C491+IntegrationStep</f>
        <v>48.100000000000414</v>
      </c>
      <c r="D492" s="202">
        <f>15+[1]!STEPLOAD(5)</f>
        <v>20</v>
      </c>
      <c r="E492" s="183">
        <f t="shared" si="37"/>
        <v>45.599146540484682</v>
      </c>
      <c r="F492" s="183">
        <f t="shared" si="38"/>
        <v>0.5</v>
      </c>
      <c r="G492" s="183">
        <f>5</f>
        <v>5</v>
      </c>
      <c r="H492" s="183">
        <f>ManipulatedVariableHigher*AT492</f>
        <v>120</v>
      </c>
      <c r="I492" s="183">
        <f t="shared" si="39"/>
        <v>0.9</v>
      </c>
      <c r="J492" s="183">
        <f>1</f>
        <v>1</v>
      </c>
      <c r="K492" s="183">
        <f t="shared" si="40"/>
        <v>4.1870000000000003</v>
      </c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68"/>
      <c r="AD492" s="19"/>
      <c r="AE492" s="184"/>
      <c r="AF492" s="183">
        <f t="shared" si="41"/>
        <v>2.5989102802720478</v>
      </c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68"/>
      <c r="AQ492" s="168"/>
      <c r="AR492" s="182"/>
      <c r="AS492" s="183">
        <f>(AU492-E492)/(MeasuredVariableHigher-MeasuredVariableLower)</f>
        <v>-4.8050218704846798E-2</v>
      </c>
      <c r="AT492" s="183">
        <f>[1]!LIM(AT491+Mode*r0*((1+IntegrationStep/2/Ti+Td/IntegrationStep)*AS492-(1-IntegrationStep/2/Ti+2*Td/IntegrationStep)*AS491+Td/IntegrationStep*AS490))</f>
        <v>1</v>
      </c>
      <c r="AU492" s="183">
        <f>SetPoint</f>
        <v>40.794124670000002</v>
      </c>
      <c r="AW492" s="51"/>
      <c r="AX492" s="51"/>
      <c r="AY492" s="51"/>
      <c r="AZ492" s="51"/>
    </row>
    <row r="493" spans="1:52" s="158" customFormat="1" ht="15" customHeight="1" x14ac:dyDescent="0.3">
      <c r="A493" s="19"/>
      <c r="B493" s="182"/>
      <c r="C493" s="183">
        <f>C492+IntegrationStep</f>
        <v>48.200000000000415</v>
      </c>
      <c r="D493" s="202">
        <f>15+[1]!STEPLOAD(5)</f>
        <v>20</v>
      </c>
      <c r="E493" s="183">
        <f t="shared" si="37"/>
        <v>45.859037568511887</v>
      </c>
      <c r="F493" s="183">
        <f t="shared" si="38"/>
        <v>0.5</v>
      </c>
      <c r="G493" s="183">
        <f>5</f>
        <v>5</v>
      </c>
      <c r="H493" s="183">
        <f>ManipulatedVariableHigher*AT493</f>
        <v>0</v>
      </c>
      <c r="I493" s="183">
        <f t="shared" si="39"/>
        <v>0.9</v>
      </c>
      <c r="J493" s="183">
        <f>1</f>
        <v>1</v>
      </c>
      <c r="K493" s="183">
        <f t="shared" si="40"/>
        <v>4.1870000000000003</v>
      </c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68"/>
      <c r="AD493" s="19"/>
      <c r="AE493" s="184"/>
      <c r="AF493" s="183">
        <f t="shared" si="41"/>
        <v>-2.5859037568511889</v>
      </c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68"/>
      <c r="AQ493" s="168"/>
      <c r="AR493" s="182"/>
      <c r="AS493" s="183">
        <f>(AU493-E493)/(MeasuredVariableHigher-MeasuredVariableLower)</f>
        <v>-5.0649128985118849E-2</v>
      </c>
      <c r="AT493" s="183">
        <f>[1]!LIM(AT492+Mode*r0*((1+IntegrationStep/2/Ti+Td/IntegrationStep)*AS493-(1-IntegrationStep/2/Ti+2*Td/IntegrationStep)*AS492+Td/IntegrationStep*AS491))</f>
        <v>0</v>
      </c>
      <c r="AU493" s="183">
        <f>SetPoint</f>
        <v>40.794124670000002</v>
      </c>
      <c r="AW493" s="51"/>
      <c r="AX493" s="51"/>
      <c r="AY493" s="51"/>
      <c r="AZ493" s="51"/>
    </row>
    <row r="494" spans="1:52" s="158" customFormat="1" ht="15" customHeight="1" x14ac:dyDescent="0.3">
      <c r="A494" s="19"/>
      <c r="B494" s="182"/>
      <c r="C494" s="183">
        <f>C493+IntegrationStep</f>
        <v>48.300000000000416</v>
      </c>
      <c r="D494" s="202">
        <f>15+[1]!STEPLOAD(5)</f>
        <v>20</v>
      </c>
      <c r="E494" s="183">
        <f t="shared" si="37"/>
        <v>45.600447192826763</v>
      </c>
      <c r="F494" s="183">
        <f t="shared" si="38"/>
        <v>0.5</v>
      </c>
      <c r="G494" s="183">
        <f>5</f>
        <v>5</v>
      </c>
      <c r="H494" s="183">
        <f>ManipulatedVariableHigher*AT494</f>
        <v>120</v>
      </c>
      <c r="I494" s="183">
        <f t="shared" si="39"/>
        <v>0.9</v>
      </c>
      <c r="J494" s="183">
        <f>1</f>
        <v>1</v>
      </c>
      <c r="K494" s="183">
        <f t="shared" si="40"/>
        <v>4.1870000000000003</v>
      </c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68"/>
      <c r="AD494" s="19"/>
      <c r="AE494" s="184"/>
      <c r="AF494" s="183">
        <f t="shared" si="41"/>
        <v>2.5987802150378396</v>
      </c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68"/>
      <c r="AQ494" s="168"/>
      <c r="AR494" s="182"/>
      <c r="AS494" s="183">
        <f>(AU494-E494)/(MeasuredVariableHigher-MeasuredVariableLower)</f>
        <v>-4.8063225228267614E-2</v>
      </c>
      <c r="AT494" s="183">
        <f>[1]!LIM(AT493+Mode*r0*((1+IntegrationStep/2/Ti+Td/IntegrationStep)*AS494-(1-IntegrationStep/2/Ti+2*Td/IntegrationStep)*AS493+Td/IntegrationStep*AS492))</f>
        <v>1</v>
      </c>
      <c r="AU494" s="183">
        <f>SetPoint</f>
        <v>40.794124670000002</v>
      </c>
      <c r="AW494" s="51"/>
      <c r="AX494" s="51"/>
      <c r="AY494" s="51"/>
      <c r="AZ494" s="51"/>
    </row>
    <row r="495" spans="1:52" s="158" customFormat="1" ht="15" customHeight="1" x14ac:dyDescent="0.3">
      <c r="A495" s="19"/>
      <c r="B495" s="182"/>
      <c r="C495" s="183">
        <f>C494+IntegrationStep</f>
        <v>48.400000000000418</v>
      </c>
      <c r="D495" s="202">
        <f>15+[1]!STEPLOAD(5)</f>
        <v>20</v>
      </c>
      <c r="E495" s="183">
        <f t="shared" si="37"/>
        <v>45.860325214330551</v>
      </c>
      <c r="F495" s="183">
        <f t="shared" si="38"/>
        <v>0.5</v>
      </c>
      <c r="G495" s="183">
        <f>5</f>
        <v>5</v>
      </c>
      <c r="H495" s="183">
        <f>ManipulatedVariableHigher*AT495</f>
        <v>0</v>
      </c>
      <c r="I495" s="183">
        <f t="shared" si="39"/>
        <v>0.9</v>
      </c>
      <c r="J495" s="183">
        <f>1</f>
        <v>1</v>
      </c>
      <c r="K495" s="183">
        <f t="shared" si="40"/>
        <v>4.1870000000000003</v>
      </c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68"/>
      <c r="AD495" s="19"/>
      <c r="AE495" s="184"/>
      <c r="AF495" s="183">
        <f t="shared" si="41"/>
        <v>-2.5860325214330553</v>
      </c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68"/>
      <c r="AQ495" s="168"/>
      <c r="AR495" s="182"/>
      <c r="AS495" s="183">
        <f>(AU495-E495)/(MeasuredVariableHigher-MeasuredVariableLower)</f>
        <v>-5.0662005443305486E-2</v>
      </c>
      <c r="AT495" s="183">
        <f>[1]!LIM(AT494+Mode*r0*((1+IntegrationStep/2/Ti+Td/IntegrationStep)*AS495-(1-IntegrationStep/2/Ti+2*Td/IntegrationStep)*AS494+Td/IntegrationStep*AS493))</f>
        <v>0</v>
      </c>
      <c r="AU495" s="183">
        <f>SetPoint</f>
        <v>40.794124670000002</v>
      </c>
      <c r="AW495" s="51"/>
      <c r="AX495" s="51"/>
      <c r="AY495" s="51"/>
      <c r="AZ495" s="51"/>
    </row>
    <row r="496" spans="1:52" s="158" customFormat="1" ht="15" customHeight="1" x14ac:dyDescent="0.3">
      <c r="A496" s="19"/>
      <c r="B496" s="182"/>
      <c r="C496" s="183">
        <f>C495+IntegrationStep</f>
        <v>48.500000000000419</v>
      </c>
      <c r="D496" s="202">
        <f>15+[1]!STEPLOAD(5)</f>
        <v>20</v>
      </c>
      <c r="E496" s="183">
        <f t="shared" si="37"/>
        <v>45.601721962187241</v>
      </c>
      <c r="F496" s="183">
        <f t="shared" si="38"/>
        <v>0.5</v>
      </c>
      <c r="G496" s="183">
        <f>5</f>
        <v>5</v>
      </c>
      <c r="H496" s="183">
        <f>ManipulatedVariableHigher*AT496</f>
        <v>120</v>
      </c>
      <c r="I496" s="183">
        <f t="shared" si="39"/>
        <v>0.9</v>
      </c>
      <c r="J496" s="183">
        <f>1</f>
        <v>1</v>
      </c>
      <c r="K496" s="183">
        <f t="shared" si="40"/>
        <v>4.1870000000000003</v>
      </c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68"/>
      <c r="AD496" s="19"/>
      <c r="AE496" s="184"/>
      <c r="AF496" s="183">
        <f t="shared" si="41"/>
        <v>2.5986527381017916</v>
      </c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68"/>
      <c r="AQ496" s="168"/>
      <c r="AR496" s="182"/>
      <c r="AS496" s="183">
        <f>(AU496-E496)/(MeasuredVariableHigher-MeasuredVariableLower)</f>
        <v>-4.8075972921872392E-2</v>
      </c>
      <c r="AT496" s="183">
        <f>[1]!LIM(AT495+Mode*r0*((1+IntegrationStep/2/Ti+Td/IntegrationStep)*AS496-(1-IntegrationStep/2/Ti+2*Td/IntegrationStep)*AS495+Td/IntegrationStep*AS494))</f>
        <v>1</v>
      </c>
      <c r="AU496" s="183">
        <f>SetPoint</f>
        <v>40.794124670000002</v>
      </c>
      <c r="AW496" s="51"/>
      <c r="AX496" s="51"/>
      <c r="AY496" s="51"/>
      <c r="AZ496" s="51"/>
    </row>
    <row r="497" spans="1:52" s="158" customFormat="1" ht="15" customHeight="1" x14ac:dyDescent="0.3">
      <c r="A497" s="19"/>
      <c r="B497" s="182"/>
      <c r="C497" s="183">
        <f>C496+IntegrationStep</f>
        <v>48.600000000000421</v>
      </c>
      <c r="D497" s="202">
        <f>15+[1]!STEPLOAD(5)</f>
        <v>20</v>
      </c>
      <c r="E497" s="183">
        <f t="shared" si="37"/>
        <v>45.861587235997426</v>
      </c>
      <c r="F497" s="183">
        <f t="shared" si="38"/>
        <v>0.5</v>
      </c>
      <c r="G497" s="183">
        <f>5</f>
        <v>5</v>
      </c>
      <c r="H497" s="183">
        <f>ManipulatedVariableHigher*AT497</f>
        <v>0</v>
      </c>
      <c r="I497" s="183">
        <f t="shared" si="39"/>
        <v>0.9</v>
      </c>
      <c r="J497" s="183">
        <f>1</f>
        <v>1</v>
      </c>
      <c r="K497" s="183">
        <f t="shared" si="40"/>
        <v>4.1870000000000003</v>
      </c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68"/>
      <c r="AD497" s="19"/>
      <c r="AE497" s="184"/>
      <c r="AF497" s="183">
        <f t="shared" si="41"/>
        <v>-2.586158723599743</v>
      </c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68"/>
      <c r="AQ497" s="168"/>
      <c r="AR497" s="182"/>
      <c r="AS497" s="183">
        <f>(AU497-E497)/(MeasuredVariableHigher-MeasuredVariableLower)</f>
        <v>-5.0674625659974243E-2</v>
      </c>
      <c r="AT497" s="183">
        <f>[1]!LIM(AT496+Mode*r0*((1+IntegrationStep/2/Ti+Td/IntegrationStep)*AS497-(1-IntegrationStep/2/Ti+2*Td/IntegrationStep)*AS496+Td/IntegrationStep*AS495))</f>
        <v>0</v>
      </c>
      <c r="AU497" s="183">
        <f>SetPoint</f>
        <v>40.794124670000002</v>
      </c>
      <c r="AW497" s="51"/>
      <c r="AX497" s="51"/>
      <c r="AY497" s="51"/>
      <c r="AZ497" s="51"/>
    </row>
    <row r="498" spans="1:52" s="158" customFormat="1" ht="15" customHeight="1" x14ac:dyDescent="0.3">
      <c r="A498" s="19"/>
      <c r="B498" s="182"/>
      <c r="C498" s="183">
        <f>C497+IntegrationStep</f>
        <v>48.700000000000422</v>
      </c>
      <c r="D498" s="202">
        <f>15+[1]!STEPLOAD(5)</f>
        <v>20</v>
      </c>
      <c r="E498" s="183">
        <f t="shared" si="37"/>
        <v>45.602971363637451</v>
      </c>
      <c r="F498" s="183">
        <f t="shared" si="38"/>
        <v>0.5</v>
      </c>
      <c r="G498" s="183">
        <f>5</f>
        <v>5</v>
      </c>
      <c r="H498" s="183">
        <f>ManipulatedVariableHigher*AT498</f>
        <v>120</v>
      </c>
      <c r="I498" s="183">
        <f t="shared" si="39"/>
        <v>0.9</v>
      </c>
      <c r="J498" s="183">
        <f>1</f>
        <v>1</v>
      </c>
      <c r="K498" s="183">
        <f t="shared" si="40"/>
        <v>4.1870000000000003</v>
      </c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68"/>
      <c r="AD498" s="19"/>
      <c r="AE498" s="184"/>
      <c r="AF498" s="183">
        <f t="shared" si="41"/>
        <v>2.5985277979567707</v>
      </c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68"/>
      <c r="AQ498" s="168"/>
      <c r="AR498" s="182"/>
      <c r="AS498" s="183">
        <f>(AU498-E498)/(MeasuredVariableHigher-MeasuredVariableLower)</f>
        <v>-4.8088466936374488E-2</v>
      </c>
      <c r="AT498" s="183">
        <f>[1]!LIM(AT497+Mode*r0*((1+IntegrationStep/2/Ti+Td/IntegrationStep)*AS498-(1-IntegrationStep/2/Ti+2*Td/IntegrationStep)*AS497+Td/IntegrationStep*AS496))</f>
        <v>1</v>
      </c>
      <c r="AU498" s="183">
        <f>SetPoint</f>
        <v>40.794124670000002</v>
      </c>
      <c r="AW498" s="51"/>
      <c r="AX498" s="51"/>
      <c r="AY498" s="51"/>
      <c r="AZ498" s="51"/>
    </row>
    <row r="499" spans="1:52" s="158" customFormat="1" ht="15" customHeight="1" x14ac:dyDescent="0.3">
      <c r="A499" s="19"/>
      <c r="B499" s="182"/>
      <c r="C499" s="183">
        <f>C498+IntegrationStep</f>
        <v>48.800000000000423</v>
      </c>
      <c r="D499" s="202">
        <f>15+[1]!STEPLOAD(5)</f>
        <v>20</v>
      </c>
      <c r="E499" s="183">
        <f t="shared" si="37"/>
        <v>45.86282414343313</v>
      </c>
      <c r="F499" s="183">
        <f t="shared" si="38"/>
        <v>0.5</v>
      </c>
      <c r="G499" s="183">
        <f>5</f>
        <v>5</v>
      </c>
      <c r="H499" s="183">
        <f>ManipulatedVariableHigher*AT499</f>
        <v>0</v>
      </c>
      <c r="I499" s="183">
        <f t="shared" si="39"/>
        <v>0.9</v>
      </c>
      <c r="J499" s="183">
        <f>1</f>
        <v>1</v>
      </c>
      <c r="K499" s="183">
        <f t="shared" si="40"/>
        <v>4.1870000000000003</v>
      </c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68"/>
      <c r="AD499" s="19"/>
      <c r="AE499" s="184"/>
      <c r="AF499" s="183">
        <f t="shared" si="41"/>
        <v>-2.5862824143433132</v>
      </c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68"/>
      <c r="AQ499" s="168"/>
      <c r="AR499" s="182"/>
      <c r="AS499" s="183">
        <f>(AU499-E499)/(MeasuredVariableHigher-MeasuredVariableLower)</f>
        <v>-5.0686994734331275E-2</v>
      </c>
      <c r="AT499" s="183">
        <f>[1]!LIM(AT498+Mode*r0*((1+IntegrationStep/2/Ti+Td/IntegrationStep)*AS499-(1-IntegrationStep/2/Ti+2*Td/IntegrationStep)*AS498+Td/IntegrationStep*AS497))</f>
        <v>0</v>
      </c>
      <c r="AU499" s="183">
        <f>SetPoint</f>
        <v>40.794124670000002</v>
      </c>
      <c r="AW499" s="51"/>
      <c r="AX499" s="51"/>
      <c r="AY499" s="51"/>
      <c r="AZ499" s="51"/>
    </row>
    <row r="500" spans="1:52" s="158" customFormat="1" ht="15" customHeight="1" x14ac:dyDescent="0.3">
      <c r="A500" s="19"/>
      <c r="B500" s="182"/>
      <c r="C500" s="183">
        <f>C499+IntegrationStep</f>
        <v>48.900000000000425</v>
      </c>
      <c r="D500" s="202">
        <f>15+[1]!STEPLOAD(5)</f>
        <v>20</v>
      </c>
      <c r="E500" s="183">
        <f t="shared" si="37"/>
        <v>45.604195901998793</v>
      </c>
      <c r="F500" s="183">
        <f t="shared" si="38"/>
        <v>0.5</v>
      </c>
      <c r="G500" s="183">
        <f>5</f>
        <v>5</v>
      </c>
      <c r="H500" s="183">
        <f>ManipulatedVariableHigher*AT500</f>
        <v>120</v>
      </c>
      <c r="I500" s="183">
        <f t="shared" si="39"/>
        <v>0.9</v>
      </c>
      <c r="J500" s="183">
        <f>1</f>
        <v>1</v>
      </c>
      <c r="K500" s="183">
        <f t="shared" si="40"/>
        <v>4.1870000000000003</v>
      </c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68"/>
      <c r="AD500" s="19"/>
      <c r="AE500" s="184"/>
      <c r="AF500" s="183">
        <f t="shared" si="41"/>
        <v>2.5984053441206365</v>
      </c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68"/>
      <c r="AQ500" s="168"/>
      <c r="AR500" s="182"/>
      <c r="AS500" s="183">
        <f>(AU500-E500)/(MeasuredVariableHigher-MeasuredVariableLower)</f>
        <v>-4.8100712319987908E-2</v>
      </c>
      <c r="AT500" s="183">
        <f>[1]!LIM(AT499+Mode*r0*((1+IntegrationStep/2/Ti+Td/IntegrationStep)*AS500-(1-IntegrationStep/2/Ti+2*Td/IntegrationStep)*AS499+Td/IntegrationStep*AS498))</f>
        <v>1</v>
      </c>
      <c r="AU500" s="183">
        <f>SetPoint</f>
        <v>40.794124670000002</v>
      </c>
      <c r="AW500" s="51"/>
      <c r="AX500" s="51"/>
      <c r="AY500" s="51"/>
      <c r="AZ500" s="51"/>
    </row>
    <row r="501" spans="1:52" s="158" customFormat="1" ht="15" customHeight="1" x14ac:dyDescent="0.3">
      <c r="A501" s="19"/>
      <c r="B501" s="182"/>
      <c r="C501" s="183">
        <f>C500+IntegrationStep</f>
        <v>49.000000000000426</v>
      </c>
      <c r="D501" s="202">
        <f>15+[1]!STEPLOAD(5)</f>
        <v>20</v>
      </c>
      <c r="E501" s="183">
        <f t="shared" si="37"/>
        <v>45.864036436410863</v>
      </c>
      <c r="F501" s="183">
        <f t="shared" si="38"/>
        <v>0.5</v>
      </c>
      <c r="G501" s="183">
        <f>5</f>
        <v>5</v>
      </c>
      <c r="H501" s="183">
        <f>ManipulatedVariableHigher*AT501</f>
        <v>0</v>
      </c>
      <c r="I501" s="183">
        <f t="shared" si="39"/>
        <v>0.9</v>
      </c>
      <c r="J501" s="183">
        <f>1</f>
        <v>1</v>
      </c>
      <c r="K501" s="183">
        <f t="shared" si="40"/>
        <v>4.1870000000000003</v>
      </c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68"/>
      <c r="AD501" s="19"/>
      <c r="AE501" s="184"/>
      <c r="AF501" s="183">
        <f t="shared" si="41"/>
        <v>-2.5864036436410864</v>
      </c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68"/>
      <c r="AQ501" s="168"/>
      <c r="AR501" s="182"/>
      <c r="AS501" s="183">
        <f>(AU501-E501)/(MeasuredVariableHigher-MeasuredVariableLower)</f>
        <v>-5.069911766410861E-2</v>
      </c>
      <c r="AT501" s="183">
        <f>[1]!LIM(AT500+Mode*r0*((1+IntegrationStep/2/Ti+Td/IntegrationStep)*AS501-(1-IntegrationStep/2/Ti+2*Td/IntegrationStep)*AS500+Td/IntegrationStep*AS499))</f>
        <v>0</v>
      </c>
      <c r="AU501" s="183">
        <f>SetPoint</f>
        <v>40.794124670000002</v>
      </c>
      <c r="AW501" s="51"/>
      <c r="AX501" s="51"/>
      <c r="AY501" s="51"/>
      <c r="AZ501" s="51"/>
    </row>
    <row r="502" spans="1:52" s="158" customFormat="1" ht="15" customHeight="1" x14ac:dyDescent="0.3">
      <c r="A502" s="19"/>
      <c r="B502" s="182"/>
      <c r="C502" s="183">
        <f>C501+IntegrationStep</f>
        <v>49.100000000000428</v>
      </c>
      <c r="D502" s="202">
        <f>15+[1]!STEPLOAD(5)</f>
        <v>20</v>
      </c>
      <c r="E502" s="183">
        <f t="shared" si="37"/>
        <v>45.605396072046751</v>
      </c>
      <c r="F502" s="183">
        <f t="shared" si="38"/>
        <v>0.5</v>
      </c>
      <c r="G502" s="183">
        <f>5</f>
        <v>5</v>
      </c>
      <c r="H502" s="183">
        <f>ManipulatedVariableHigher*AT502</f>
        <v>120</v>
      </c>
      <c r="I502" s="183">
        <f t="shared" si="39"/>
        <v>0.9</v>
      </c>
      <c r="J502" s="183">
        <f>1</f>
        <v>1</v>
      </c>
      <c r="K502" s="183">
        <f t="shared" si="40"/>
        <v>4.1870000000000003</v>
      </c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68"/>
      <c r="AD502" s="19"/>
      <c r="AE502" s="184"/>
      <c r="AF502" s="183">
        <f t="shared" si="41"/>
        <v>2.5982853271158408</v>
      </c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68"/>
      <c r="AQ502" s="168"/>
      <c r="AR502" s="182"/>
      <c r="AS502" s="183">
        <f>(AU502-E502)/(MeasuredVariableHigher-MeasuredVariableLower)</f>
        <v>-4.811271402046749E-2</v>
      </c>
      <c r="AT502" s="183">
        <f>[1]!LIM(AT501+Mode*r0*((1+IntegrationStep/2/Ti+Td/IntegrationStep)*AS502-(1-IntegrationStep/2/Ti+2*Td/IntegrationStep)*AS501+Td/IntegrationStep*AS500))</f>
        <v>1</v>
      </c>
      <c r="AU502" s="183">
        <f>SetPoint</f>
        <v>40.794124670000002</v>
      </c>
      <c r="AW502" s="51"/>
      <c r="AX502" s="51"/>
      <c r="AY502" s="51"/>
      <c r="AZ502" s="51"/>
    </row>
    <row r="503" spans="1:52" s="158" customFormat="1" ht="15" customHeight="1" x14ac:dyDescent="0.3">
      <c r="A503" s="19"/>
      <c r="B503" s="182"/>
      <c r="C503" s="183">
        <f>C502+IntegrationStep</f>
        <v>49.200000000000429</v>
      </c>
      <c r="D503" s="202">
        <f>15+[1]!STEPLOAD(5)</f>
        <v>20</v>
      </c>
      <c r="E503" s="183">
        <f t="shared" si="37"/>
        <v>45.865224604758339</v>
      </c>
      <c r="F503" s="183">
        <f t="shared" si="38"/>
        <v>0.5</v>
      </c>
      <c r="G503" s="183">
        <f>5</f>
        <v>5</v>
      </c>
      <c r="H503" s="183">
        <f>ManipulatedVariableHigher*AT503</f>
        <v>0</v>
      </c>
      <c r="I503" s="183">
        <f t="shared" si="39"/>
        <v>0.9</v>
      </c>
      <c r="J503" s="183">
        <f>1</f>
        <v>1</v>
      </c>
      <c r="K503" s="183">
        <f t="shared" si="40"/>
        <v>4.1870000000000003</v>
      </c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68"/>
      <c r="AD503" s="19"/>
      <c r="AE503" s="184"/>
      <c r="AF503" s="183">
        <f t="shared" si="41"/>
        <v>-2.5865224604758339</v>
      </c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68"/>
      <c r="AQ503" s="168"/>
      <c r="AR503" s="182"/>
      <c r="AS503" s="183">
        <f>(AU503-E503)/(MeasuredVariableHigher-MeasuredVariableLower)</f>
        <v>-5.0710999347583365E-2</v>
      </c>
      <c r="AT503" s="183">
        <f>[1]!LIM(AT502+Mode*r0*((1+IntegrationStep/2/Ti+Td/IntegrationStep)*AS503-(1-IntegrationStep/2/Ti+2*Td/IntegrationStep)*AS502+Td/IntegrationStep*AS501))</f>
        <v>0</v>
      </c>
      <c r="AU503" s="183">
        <f>SetPoint</f>
        <v>40.794124670000002</v>
      </c>
      <c r="AW503" s="51"/>
      <c r="AX503" s="51"/>
      <c r="AY503" s="51"/>
      <c r="AZ503" s="51"/>
    </row>
    <row r="504" spans="1:52" s="158" customFormat="1" ht="15" customHeight="1" x14ac:dyDescent="0.3">
      <c r="A504" s="19"/>
      <c r="B504" s="182"/>
      <c r="C504" s="183">
        <f>C503+IntegrationStep</f>
        <v>49.300000000000431</v>
      </c>
      <c r="D504" s="202">
        <f>15+[1]!STEPLOAD(5)</f>
        <v>20</v>
      </c>
      <c r="E504" s="183">
        <f t="shared" si="37"/>
        <v>45.60657235871075</v>
      </c>
      <c r="F504" s="183">
        <f t="shared" si="38"/>
        <v>0.5</v>
      </c>
      <c r="G504" s="183">
        <f>5</f>
        <v>5</v>
      </c>
      <c r="H504" s="183">
        <f>ManipulatedVariableHigher*AT504</f>
        <v>120</v>
      </c>
      <c r="I504" s="183">
        <f t="shared" si="39"/>
        <v>0.9</v>
      </c>
      <c r="J504" s="183">
        <f>1</f>
        <v>1</v>
      </c>
      <c r="K504" s="183">
        <f t="shared" si="40"/>
        <v>4.1870000000000003</v>
      </c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68"/>
      <c r="AD504" s="19"/>
      <c r="AE504" s="184"/>
      <c r="AF504" s="183">
        <f t="shared" si="41"/>
        <v>2.5981676984494411</v>
      </c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68"/>
      <c r="AQ504" s="168"/>
      <c r="AR504" s="182"/>
      <c r="AS504" s="183">
        <f>(AU504-E504)/(MeasuredVariableHigher-MeasuredVariableLower)</f>
        <v>-4.8124476887107477E-2</v>
      </c>
      <c r="AT504" s="183">
        <f>[1]!LIM(AT503+Mode*r0*((1+IntegrationStep/2/Ti+Td/IntegrationStep)*AS504-(1-IntegrationStep/2/Ti+2*Td/IntegrationStep)*AS503+Td/IntegrationStep*AS502))</f>
        <v>1</v>
      </c>
      <c r="AU504" s="183">
        <f>SetPoint</f>
        <v>40.794124670000002</v>
      </c>
      <c r="AW504" s="51"/>
      <c r="AX504" s="51"/>
      <c r="AY504" s="51"/>
      <c r="AZ504" s="51"/>
    </row>
    <row r="505" spans="1:52" s="158" customFormat="1" ht="15" customHeight="1" x14ac:dyDescent="0.3">
      <c r="A505" s="19"/>
      <c r="B505" s="182"/>
      <c r="C505" s="183">
        <f>C504+IntegrationStep</f>
        <v>49.400000000000432</v>
      </c>
      <c r="D505" s="202">
        <f>15+[1]!STEPLOAD(5)</f>
        <v>20</v>
      </c>
      <c r="E505" s="183">
        <f t="shared" si="37"/>
        <v>45.866389128555696</v>
      </c>
      <c r="F505" s="183">
        <f t="shared" si="38"/>
        <v>0.5</v>
      </c>
      <c r="G505" s="183">
        <f>5</f>
        <v>5</v>
      </c>
      <c r="H505" s="183">
        <f>ManipulatedVariableHigher*AT505</f>
        <v>0</v>
      </c>
      <c r="I505" s="183">
        <f t="shared" si="39"/>
        <v>0.9</v>
      </c>
      <c r="J505" s="183">
        <f>1</f>
        <v>1</v>
      </c>
      <c r="K505" s="183">
        <f t="shared" si="40"/>
        <v>4.1870000000000003</v>
      </c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68"/>
      <c r="AD505" s="19"/>
      <c r="AE505" s="184"/>
      <c r="AF505" s="183">
        <f t="shared" si="41"/>
        <v>-2.5866389128555696</v>
      </c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68"/>
      <c r="AQ505" s="168"/>
      <c r="AR505" s="182"/>
      <c r="AS505" s="183">
        <f>(AU505-E505)/(MeasuredVariableHigher-MeasuredVariableLower)</f>
        <v>-5.0722644585556934E-2</v>
      </c>
      <c r="AT505" s="183">
        <f>[1]!LIM(AT504+Mode*r0*((1+IntegrationStep/2/Ti+Td/IntegrationStep)*AS505-(1-IntegrationStep/2/Ti+2*Td/IntegrationStep)*AS504+Td/IntegrationStep*AS503))</f>
        <v>0</v>
      </c>
      <c r="AU505" s="183">
        <f>SetPoint</f>
        <v>40.794124670000002</v>
      </c>
      <c r="AW505" s="51"/>
      <c r="AX505" s="51"/>
      <c r="AY505" s="51"/>
      <c r="AZ505" s="51"/>
    </row>
    <row r="506" spans="1:52" s="158" customFormat="1" ht="15" customHeight="1" x14ac:dyDescent="0.3">
      <c r="A506" s="19"/>
      <c r="B506" s="182"/>
      <c r="C506" s="183">
        <f>C505+IntegrationStep</f>
        <v>49.500000000000433</v>
      </c>
      <c r="D506" s="202">
        <f>15+[1]!STEPLOAD(5)</f>
        <v>20</v>
      </c>
      <c r="E506" s="183">
        <f t="shared" si="37"/>
        <v>45.607725237270138</v>
      </c>
      <c r="F506" s="183">
        <f t="shared" si="38"/>
        <v>0.5</v>
      </c>
      <c r="G506" s="183">
        <f>5</f>
        <v>5</v>
      </c>
      <c r="H506" s="183">
        <f>ManipulatedVariableHigher*AT506</f>
        <v>120</v>
      </c>
      <c r="I506" s="183">
        <f t="shared" si="39"/>
        <v>0.9</v>
      </c>
      <c r="J506" s="183">
        <f>1</f>
        <v>1</v>
      </c>
      <c r="K506" s="183">
        <f t="shared" si="40"/>
        <v>4.1870000000000003</v>
      </c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68"/>
      <c r="AD506" s="19"/>
      <c r="AE506" s="184"/>
      <c r="AF506" s="183">
        <f t="shared" si="41"/>
        <v>2.5980524105935023</v>
      </c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68"/>
      <c r="AQ506" s="168"/>
      <c r="AR506" s="182"/>
      <c r="AS506" s="183">
        <f>(AU506-E506)/(MeasuredVariableHigher-MeasuredVariableLower)</f>
        <v>-4.8136005672701355E-2</v>
      </c>
      <c r="AT506" s="183">
        <f>[1]!LIM(AT505+Mode*r0*((1+IntegrationStep/2/Ti+Td/IntegrationStep)*AS506-(1-IntegrationStep/2/Ti+2*Td/IntegrationStep)*AS505+Td/IntegrationStep*AS504))</f>
        <v>1</v>
      </c>
      <c r="AU506" s="183">
        <f>SetPoint</f>
        <v>40.794124670000002</v>
      </c>
      <c r="AW506" s="51"/>
      <c r="AX506" s="51"/>
      <c r="AY506" s="51"/>
      <c r="AZ506" s="51"/>
    </row>
    <row r="507" spans="1:52" s="158" customFormat="1" ht="15" customHeight="1" x14ac:dyDescent="0.3">
      <c r="A507" s="19"/>
      <c r="B507" s="182"/>
      <c r="C507" s="183">
        <f>C506+IntegrationStep</f>
        <v>49.600000000000435</v>
      </c>
      <c r="D507" s="202">
        <f>15+[1]!STEPLOAD(5)</f>
        <v>20</v>
      </c>
      <c r="E507" s="183">
        <f t="shared" si="37"/>
        <v>45.867530478329492</v>
      </c>
      <c r="F507" s="183">
        <f t="shared" si="38"/>
        <v>0.5</v>
      </c>
      <c r="G507" s="183">
        <f>5</f>
        <v>5</v>
      </c>
      <c r="H507" s="183">
        <f>ManipulatedVariableHigher*AT507</f>
        <v>0</v>
      </c>
      <c r="I507" s="183">
        <f t="shared" si="39"/>
        <v>0.9</v>
      </c>
      <c r="J507" s="183">
        <f>1</f>
        <v>1</v>
      </c>
      <c r="K507" s="183">
        <f t="shared" si="40"/>
        <v>4.1870000000000003</v>
      </c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68"/>
      <c r="AD507" s="19"/>
      <c r="AE507" s="184"/>
      <c r="AF507" s="183">
        <f t="shared" si="41"/>
        <v>-2.5867530478329495</v>
      </c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68"/>
      <c r="AQ507" s="168"/>
      <c r="AR507" s="182"/>
      <c r="AS507" s="183">
        <f>(AU507-E507)/(MeasuredVariableHigher-MeasuredVariableLower)</f>
        <v>-5.0734058083294897E-2</v>
      </c>
      <c r="AT507" s="183">
        <f>[1]!LIM(AT506+Mode*r0*((1+IntegrationStep/2/Ti+Td/IntegrationStep)*AS507-(1-IntegrationStep/2/Ti+2*Td/IntegrationStep)*AS506+Td/IntegrationStep*AS505))</f>
        <v>0</v>
      </c>
      <c r="AU507" s="183">
        <f>SetPoint</f>
        <v>40.794124670000002</v>
      </c>
      <c r="AW507" s="51"/>
      <c r="AX507" s="51"/>
      <c r="AY507" s="51"/>
      <c r="AZ507" s="51"/>
    </row>
    <row r="508" spans="1:52" s="158" customFormat="1" ht="15" customHeight="1" x14ac:dyDescent="0.3">
      <c r="A508" s="19"/>
      <c r="B508" s="182"/>
      <c r="C508" s="183">
        <f>C507+IntegrationStep</f>
        <v>49.700000000000436</v>
      </c>
      <c r="D508" s="202">
        <f>15+[1]!STEPLOAD(5)</f>
        <v>20</v>
      </c>
      <c r="E508" s="183">
        <f t="shared" si="37"/>
        <v>45.608855173546196</v>
      </c>
      <c r="F508" s="183">
        <f t="shared" si="38"/>
        <v>0.5</v>
      </c>
      <c r="G508" s="183">
        <f>5</f>
        <v>5</v>
      </c>
      <c r="H508" s="183">
        <f>ManipulatedVariableHigher*AT508</f>
        <v>120</v>
      </c>
      <c r="I508" s="183">
        <f t="shared" si="39"/>
        <v>0.9</v>
      </c>
      <c r="J508" s="183">
        <f>1</f>
        <v>1</v>
      </c>
      <c r="K508" s="183">
        <f t="shared" si="40"/>
        <v>4.1870000000000003</v>
      </c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68"/>
      <c r="AD508" s="19"/>
      <c r="AE508" s="184"/>
      <c r="AF508" s="183">
        <f t="shared" si="41"/>
        <v>2.5979394169658963</v>
      </c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68"/>
      <c r="AQ508" s="168"/>
      <c r="AR508" s="182"/>
      <c r="AS508" s="183">
        <f>(AU508-E508)/(MeasuredVariableHigher-MeasuredVariableLower)</f>
        <v>-4.814730503546194E-2</v>
      </c>
      <c r="AT508" s="183">
        <f>[1]!LIM(AT507+Mode*r0*((1+IntegrationStep/2/Ti+Td/IntegrationStep)*AS508-(1-IntegrationStep/2/Ti+2*Td/IntegrationStep)*AS507+Td/IntegrationStep*AS506))</f>
        <v>1</v>
      </c>
      <c r="AU508" s="183">
        <f>SetPoint</f>
        <v>40.794124670000002</v>
      </c>
      <c r="AW508" s="51"/>
      <c r="AX508" s="51"/>
      <c r="AY508" s="51"/>
      <c r="AZ508" s="51"/>
    </row>
    <row r="509" spans="1:52" s="158" customFormat="1" ht="15" customHeight="1" x14ac:dyDescent="0.3">
      <c r="A509" s="19"/>
      <c r="B509" s="182"/>
      <c r="C509" s="183">
        <f>C508+IntegrationStep</f>
        <v>49.800000000000438</v>
      </c>
      <c r="D509" s="202">
        <f>15+[1]!STEPLOAD(5)</f>
        <v>20</v>
      </c>
      <c r="E509" s="183">
        <f t="shared" si="37"/>
        <v>45.868649115242789</v>
      </c>
      <c r="F509" s="183">
        <f t="shared" si="38"/>
        <v>0.5</v>
      </c>
      <c r="G509" s="183">
        <f>5</f>
        <v>5</v>
      </c>
      <c r="H509" s="183">
        <f>ManipulatedVariableHigher*AT509</f>
        <v>0</v>
      </c>
      <c r="I509" s="183">
        <f t="shared" si="39"/>
        <v>0.9</v>
      </c>
      <c r="J509" s="183">
        <f>1</f>
        <v>1</v>
      </c>
      <c r="K509" s="183">
        <f t="shared" si="40"/>
        <v>4.1870000000000003</v>
      </c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68"/>
      <c r="AD509" s="19"/>
      <c r="AE509" s="184"/>
      <c r="AF509" s="183">
        <f t="shared" si="41"/>
        <v>-2.586864911524279</v>
      </c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68"/>
      <c r="AQ509" s="168"/>
      <c r="AR509" s="182"/>
      <c r="AS509" s="183">
        <f>(AU509-E509)/(MeasuredVariableHigher-MeasuredVariableLower)</f>
        <v>-5.0745244452427868E-2</v>
      </c>
      <c r="AT509" s="183">
        <f>[1]!LIM(AT508+Mode*r0*((1+IntegrationStep/2/Ti+Td/IntegrationStep)*AS509-(1-IntegrationStep/2/Ti+2*Td/IntegrationStep)*AS508+Td/IntegrationStep*AS507))</f>
        <v>0</v>
      </c>
      <c r="AU509" s="183">
        <f>SetPoint</f>
        <v>40.794124670000002</v>
      </c>
      <c r="AW509" s="51"/>
      <c r="AX509" s="51"/>
      <c r="AY509" s="51"/>
      <c r="AZ509" s="51"/>
    </row>
    <row r="510" spans="1:52" s="158" customFormat="1" ht="15" customHeight="1" x14ac:dyDescent="0.3">
      <c r="A510" s="19"/>
      <c r="B510" s="182"/>
      <c r="C510" s="183">
        <f>C509+IntegrationStep</f>
        <v>49.900000000000439</v>
      </c>
      <c r="D510" s="202">
        <f>15+[1]!STEPLOAD(5)</f>
        <v>20</v>
      </c>
      <c r="E510" s="183">
        <f t="shared" si="37"/>
        <v>45.609962624090358</v>
      </c>
      <c r="F510" s="183">
        <f t="shared" si="38"/>
        <v>0.5</v>
      </c>
      <c r="G510" s="183">
        <f>5</f>
        <v>5</v>
      </c>
      <c r="H510" s="183">
        <f>ManipulatedVariableHigher*AT510</f>
        <v>120</v>
      </c>
      <c r="I510" s="183">
        <f t="shared" si="39"/>
        <v>0.9</v>
      </c>
      <c r="J510" s="183">
        <f>1</f>
        <v>1</v>
      </c>
      <c r="K510" s="183">
        <f t="shared" si="40"/>
        <v>4.1870000000000003</v>
      </c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68"/>
      <c r="AD510" s="19"/>
      <c r="AE510" s="184"/>
      <c r="AF510" s="183">
        <f t="shared" si="41"/>
        <v>2.59782867191148</v>
      </c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68"/>
      <c r="AQ510" s="168"/>
      <c r="AR510" s="182"/>
      <c r="AS510" s="183">
        <f>(AU510-E510)/(MeasuredVariableHigher-MeasuredVariableLower)</f>
        <v>-4.8158379540903552E-2</v>
      </c>
      <c r="AT510" s="183">
        <f>[1]!LIM(AT509+Mode*r0*((1+IntegrationStep/2/Ti+Td/IntegrationStep)*AS510-(1-IntegrationStep/2/Ti+2*Td/IntegrationStep)*AS509+Td/IntegrationStep*AS508))</f>
        <v>1</v>
      </c>
      <c r="AU510" s="183">
        <f>SetPoint</f>
        <v>40.794124670000002</v>
      </c>
      <c r="AW510" s="51"/>
      <c r="AX510" s="51"/>
      <c r="AY510" s="51"/>
      <c r="AZ510" s="51"/>
    </row>
    <row r="511" spans="1:52" s="158" customFormat="1" ht="15" customHeight="1" x14ac:dyDescent="0.3">
      <c r="A511" s="19"/>
      <c r="B511" s="182"/>
      <c r="C511" s="183">
        <f>C510+IntegrationStep</f>
        <v>50.000000000000441</v>
      </c>
      <c r="D511" s="202">
        <f>15+[1]!STEPLOAD(5)</f>
        <v>20</v>
      </c>
      <c r="E511" s="183">
        <f t="shared" si="37"/>
        <v>45.869745491281506</v>
      </c>
      <c r="F511" s="183">
        <f t="shared" si="38"/>
        <v>0.5</v>
      </c>
      <c r="G511" s="183">
        <f>5</f>
        <v>5</v>
      </c>
      <c r="H511" s="183">
        <f>ManipulatedVariableHigher*AT511</f>
        <v>0</v>
      </c>
      <c r="I511" s="183">
        <f t="shared" si="39"/>
        <v>0.9</v>
      </c>
      <c r="J511" s="183">
        <f>1</f>
        <v>1</v>
      </c>
      <c r="K511" s="183">
        <f t="shared" si="40"/>
        <v>4.1870000000000003</v>
      </c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68"/>
      <c r="AD511" s="19"/>
      <c r="AE511" s="184"/>
      <c r="AF511" s="183">
        <f t="shared" si="41"/>
        <v>-2.5869745491281506</v>
      </c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68"/>
      <c r="AQ511" s="168"/>
      <c r="AR511" s="182"/>
      <c r="AS511" s="183">
        <f>(AU511-E511)/(MeasuredVariableHigher-MeasuredVariableLower)</f>
        <v>-5.075620821281504E-2</v>
      </c>
      <c r="AT511" s="183">
        <f>[1]!LIM(AT510+Mode*r0*((1+IntegrationStep/2/Ti+Td/IntegrationStep)*AS511-(1-IntegrationStep/2/Ti+2*Td/IntegrationStep)*AS510+Td/IntegrationStep*AS509))</f>
        <v>0</v>
      </c>
      <c r="AU511" s="183">
        <f>SetPoint</f>
        <v>40.794124670000002</v>
      </c>
      <c r="AW511" s="51"/>
      <c r="AX511" s="51"/>
      <c r="AY511" s="51"/>
      <c r="AZ511" s="51"/>
    </row>
    <row r="512" spans="1:52" s="158" customFormat="1" ht="15" customHeight="1" x14ac:dyDescent="0.3">
      <c r="A512" s="19"/>
      <c r="B512" s="182"/>
      <c r="C512" s="183">
        <f>C511+IntegrationStep</f>
        <v>50.100000000000442</v>
      </c>
      <c r="D512" s="202">
        <f>15+[1]!STEPLOAD(5)</f>
        <v>20</v>
      </c>
      <c r="E512" s="183">
        <f t="shared" si="37"/>
        <v>45.611048036368686</v>
      </c>
      <c r="F512" s="183">
        <f t="shared" si="38"/>
        <v>0.5</v>
      </c>
      <c r="G512" s="183">
        <f>5</f>
        <v>5</v>
      </c>
      <c r="H512" s="183">
        <f>ManipulatedVariableHigher*AT512</f>
        <v>120</v>
      </c>
      <c r="I512" s="183">
        <f t="shared" si="39"/>
        <v>0.9</v>
      </c>
      <c r="J512" s="183">
        <f>1</f>
        <v>1</v>
      </c>
      <c r="K512" s="183">
        <f t="shared" si="40"/>
        <v>4.1870000000000003</v>
      </c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68"/>
      <c r="AD512" s="19"/>
      <c r="AE512" s="184"/>
      <c r="AF512" s="183">
        <f t="shared" si="41"/>
        <v>2.5977201306836473</v>
      </c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68"/>
      <c r="AQ512" s="168"/>
      <c r="AR512" s="182"/>
      <c r="AS512" s="183">
        <f>(AU512-E512)/(MeasuredVariableHigher-MeasuredVariableLower)</f>
        <v>-4.816923366368684E-2</v>
      </c>
      <c r="AT512" s="183">
        <f>[1]!LIM(AT511+Mode*r0*((1+IntegrationStep/2/Ti+Td/IntegrationStep)*AS512-(1-IntegrationStep/2/Ti+2*Td/IntegrationStep)*AS511+Td/IntegrationStep*AS510))</f>
        <v>1</v>
      </c>
      <c r="AU512" s="183">
        <f>SetPoint</f>
        <v>40.794124670000002</v>
      </c>
      <c r="AW512" s="51"/>
      <c r="AX512" s="51"/>
      <c r="AY512" s="51"/>
      <c r="AZ512" s="51"/>
    </row>
    <row r="513" spans="1:52" s="158" customFormat="1" ht="15" customHeight="1" x14ac:dyDescent="0.3">
      <c r="A513" s="19"/>
      <c r="B513" s="182"/>
      <c r="C513" s="183">
        <f>C512+IntegrationStep</f>
        <v>50.200000000000443</v>
      </c>
      <c r="D513" s="202">
        <f>15+[1]!STEPLOAD(5)</f>
        <v>20</v>
      </c>
      <c r="E513" s="183">
        <f t="shared" si="37"/>
        <v>45.870820049437057</v>
      </c>
      <c r="F513" s="183">
        <f t="shared" si="38"/>
        <v>0.5</v>
      </c>
      <c r="G513" s="183">
        <f>5</f>
        <v>5</v>
      </c>
      <c r="H513" s="183">
        <f>ManipulatedVariableHigher*AT513</f>
        <v>0</v>
      </c>
      <c r="I513" s="183">
        <f t="shared" si="39"/>
        <v>0.9</v>
      </c>
      <c r="J513" s="183">
        <f>1</f>
        <v>1</v>
      </c>
      <c r="K513" s="183">
        <f t="shared" si="40"/>
        <v>4.1870000000000003</v>
      </c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68"/>
      <c r="AD513" s="19"/>
      <c r="AE513" s="184"/>
      <c r="AF513" s="183">
        <f t="shared" si="41"/>
        <v>-2.587082004943706</v>
      </c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68"/>
      <c r="AQ513" s="168"/>
      <c r="AR513" s="182"/>
      <c r="AS513" s="183">
        <f>(AU513-E513)/(MeasuredVariableHigher-MeasuredVariableLower)</f>
        <v>-5.0766953794370552E-2</v>
      </c>
      <c r="AT513" s="183">
        <f>[1]!LIM(AT512+Mode*r0*((1+IntegrationStep/2/Ti+Td/IntegrationStep)*AS513-(1-IntegrationStep/2/Ti+2*Td/IntegrationStep)*AS512+Td/IntegrationStep*AS511))</f>
        <v>0</v>
      </c>
      <c r="AU513" s="183">
        <f>SetPoint</f>
        <v>40.794124670000002</v>
      </c>
      <c r="AW513" s="51"/>
      <c r="AX513" s="51"/>
      <c r="AY513" s="51"/>
      <c r="AZ513" s="51"/>
    </row>
    <row r="514" spans="1:52" s="158" customFormat="1" ht="15" customHeight="1" x14ac:dyDescent="0.3">
      <c r="A514" s="19"/>
      <c r="B514" s="182"/>
      <c r="C514" s="183">
        <f>C513+IntegrationStep</f>
        <v>50.300000000000445</v>
      </c>
      <c r="D514" s="202">
        <f>15+[1]!STEPLOAD(5)</f>
        <v>20</v>
      </c>
      <c r="E514" s="183">
        <f t="shared" si="37"/>
        <v>45.612111848942682</v>
      </c>
      <c r="F514" s="183">
        <f t="shared" si="38"/>
        <v>0.5</v>
      </c>
      <c r="G514" s="183">
        <f>5</f>
        <v>5</v>
      </c>
      <c r="H514" s="183">
        <f>ManipulatedVariableHigher*AT514</f>
        <v>120</v>
      </c>
      <c r="I514" s="183">
        <f t="shared" si="39"/>
        <v>0.9</v>
      </c>
      <c r="J514" s="183">
        <f>1</f>
        <v>1</v>
      </c>
      <c r="K514" s="183">
        <f t="shared" si="40"/>
        <v>4.1870000000000003</v>
      </c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68"/>
      <c r="AD514" s="19"/>
      <c r="AE514" s="184"/>
      <c r="AF514" s="183">
        <f t="shared" si="41"/>
        <v>2.5976137494262477</v>
      </c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68"/>
      <c r="AQ514" s="168"/>
      <c r="AR514" s="182"/>
      <c r="AS514" s="183">
        <f>(AU514-E514)/(MeasuredVariableHigher-MeasuredVariableLower)</f>
        <v>-4.8179871789426801E-2</v>
      </c>
      <c r="AT514" s="183">
        <f>[1]!LIM(AT513+Mode*r0*((1+IntegrationStep/2/Ti+Td/IntegrationStep)*AS514-(1-IntegrationStep/2/Ti+2*Td/IntegrationStep)*AS513+Td/IntegrationStep*AS512))</f>
        <v>1</v>
      </c>
      <c r="AU514" s="183">
        <f>SetPoint</f>
        <v>40.794124670000002</v>
      </c>
      <c r="AW514" s="51"/>
      <c r="AX514" s="51"/>
      <c r="AY514" s="51"/>
      <c r="AZ514" s="51"/>
    </row>
    <row r="515" spans="1:52" s="158" customFormat="1" ht="15" customHeight="1" x14ac:dyDescent="0.3">
      <c r="A515" s="19"/>
      <c r="B515" s="182"/>
      <c r="C515" s="183">
        <f>C514+IntegrationStep</f>
        <v>50.400000000000446</v>
      </c>
      <c r="D515" s="202">
        <f>15+[1]!STEPLOAD(5)</f>
        <v>20</v>
      </c>
      <c r="E515" s="183">
        <f t="shared" si="37"/>
        <v>45.871873223885309</v>
      </c>
      <c r="F515" s="183">
        <f t="shared" si="38"/>
        <v>0.5</v>
      </c>
      <c r="G515" s="183">
        <f>5</f>
        <v>5</v>
      </c>
      <c r="H515" s="183">
        <f>ManipulatedVariableHigher*AT515</f>
        <v>0</v>
      </c>
      <c r="I515" s="183">
        <f t="shared" si="39"/>
        <v>0.9</v>
      </c>
      <c r="J515" s="183">
        <f>1</f>
        <v>1</v>
      </c>
      <c r="K515" s="183">
        <f t="shared" si="40"/>
        <v>4.1870000000000003</v>
      </c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68"/>
      <c r="AD515" s="19"/>
      <c r="AE515" s="184"/>
      <c r="AF515" s="183">
        <f t="shared" si="41"/>
        <v>-2.5871873223885311</v>
      </c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68"/>
      <c r="AQ515" s="168"/>
      <c r="AR515" s="182"/>
      <c r="AS515" s="183">
        <f>(AU515-E515)/(MeasuredVariableHigher-MeasuredVariableLower)</f>
        <v>-5.077748553885307E-2</v>
      </c>
      <c r="AT515" s="183">
        <f>[1]!LIM(AT514+Mode*r0*((1+IntegrationStep/2/Ti+Td/IntegrationStep)*AS515-(1-IntegrationStep/2/Ti+2*Td/IntegrationStep)*AS514+Td/IntegrationStep*AS513))</f>
        <v>0</v>
      </c>
      <c r="AU515" s="183">
        <f>SetPoint</f>
        <v>40.794124670000002</v>
      </c>
      <c r="AW515" s="51"/>
      <c r="AX515" s="51"/>
      <c r="AY515" s="51"/>
      <c r="AZ515" s="51"/>
    </row>
    <row r="516" spans="1:52" s="158" customFormat="1" ht="15" customHeight="1" x14ac:dyDescent="0.3">
      <c r="A516" s="19"/>
      <c r="B516" s="182"/>
      <c r="C516" s="183">
        <f>C515+IntegrationStep</f>
        <v>50.500000000000448</v>
      </c>
      <c r="D516" s="202">
        <f>15+[1]!STEPLOAD(5)</f>
        <v>20</v>
      </c>
      <c r="E516" s="183">
        <f t="shared" si="37"/>
        <v>45.613154491646455</v>
      </c>
      <c r="F516" s="183">
        <f t="shared" si="38"/>
        <v>0.5</v>
      </c>
      <c r="G516" s="183">
        <f>5</f>
        <v>5</v>
      </c>
      <c r="H516" s="183">
        <f>ManipulatedVariableHigher*AT516</f>
        <v>120</v>
      </c>
      <c r="I516" s="183">
        <f t="shared" si="39"/>
        <v>0.9</v>
      </c>
      <c r="J516" s="183">
        <f>1</f>
        <v>1</v>
      </c>
      <c r="K516" s="183">
        <f t="shared" si="40"/>
        <v>4.1870000000000003</v>
      </c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68"/>
      <c r="AD516" s="19"/>
      <c r="AE516" s="184"/>
      <c r="AF516" s="183">
        <f t="shared" si="41"/>
        <v>2.5975094851558707</v>
      </c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68"/>
      <c r="AQ516" s="168"/>
      <c r="AR516" s="182"/>
      <c r="AS516" s="183">
        <f>(AU516-E516)/(MeasuredVariableHigher-MeasuredVariableLower)</f>
        <v>-4.8190298216464526E-2</v>
      </c>
      <c r="AT516" s="183">
        <f>[1]!LIM(AT515+Mode*r0*((1+IntegrationStep/2/Ti+Td/IntegrationStep)*AS516-(1-IntegrationStep/2/Ti+2*Td/IntegrationStep)*AS515+Td/IntegrationStep*AS514))</f>
        <v>1</v>
      </c>
      <c r="AU516" s="183">
        <f>SetPoint</f>
        <v>40.794124670000002</v>
      </c>
      <c r="AW516" s="51"/>
      <c r="AX516" s="51"/>
      <c r="AY516" s="51"/>
      <c r="AZ516" s="51"/>
    </row>
    <row r="517" spans="1:52" s="158" customFormat="1" ht="15" customHeight="1" x14ac:dyDescent="0.3">
      <c r="A517" s="19"/>
      <c r="B517" s="182"/>
      <c r="C517" s="183">
        <f>C516+IntegrationStep</f>
        <v>50.600000000000449</v>
      </c>
      <c r="D517" s="202">
        <f>15+[1]!STEPLOAD(5)</f>
        <v>20</v>
      </c>
      <c r="E517" s="183">
        <f t="shared" si="37"/>
        <v>45.872905440162043</v>
      </c>
      <c r="F517" s="183">
        <f t="shared" si="38"/>
        <v>0.5</v>
      </c>
      <c r="G517" s="183">
        <f>5</f>
        <v>5</v>
      </c>
      <c r="H517" s="183">
        <f>ManipulatedVariableHigher*AT517</f>
        <v>0</v>
      </c>
      <c r="I517" s="183">
        <f t="shared" si="39"/>
        <v>0.9</v>
      </c>
      <c r="J517" s="183">
        <f>1</f>
        <v>1</v>
      </c>
      <c r="K517" s="183">
        <f t="shared" si="40"/>
        <v>4.1870000000000003</v>
      </c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68"/>
      <c r="AD517" s="19"/>
      <c r="AE517" s="184"/>
      <c r="AF517" s="183">
        <f t="shared" si="41"/>
        <v>-2.5872905440162044</v>
      </c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68"/>
      <c r="AQ517" s="168"/>
      <c r="AR517" s="182"/>
      <c r="AS517" s="183">
        <f>(AU517-E517)/(MeasuredVariableHigher-MeasuredVariableLower)</f>
        <v>-5.0787807701620412E-2</v>
      </c>
      <c r="AT517" s="183">
        <f>[1]!LIM(AT516+Mode*r0*((1+IntegrationStep/2/Ti+Td/IntegrationStep)*AS517-(1-IntegrationStep/2/Ti+2*Td/IntegrationStep)*AS516+Td/IntegrationStep*AS515))</f>
        <v>0</v>
      </c>
      <c r="AU517" s="183">
        <f>SetPoint</f>
        <v>40.794124670000002</v>
      </c>
      <c r="AW517" s="51"/>
      <c r="AX517" s="51"/>
      <c r="AY517" s="51"/>
      <c r="AZ517" s="51"/>
    </row>
    <row r="518" spans="1:52" s="158" customFormat="1" ht="15" customHeight="1" x14ac:dyDescent="0.3">
      <c r="A518" s="19"/>
      <c r="B518" s="182"/>
      <c r="C518" s="183">
        <f>C517+IntegrationStep</f>
        <v>50.70000000000045</v>
      </c>
      <c r="D518" s="202">
        <f>15+[1]!STEPLOAD(5)</f>
        <v>20</v>
      </c>
      <c r="E518" s="183">
        <f t="shared" si="37"/>
        <v>45.614176385760416</v>
      </c>
      <c r="F518" s="183">
        <f t="shared" si="38"/>
        <v>0.5</v>
      </c>
      <c r="G518" s="183">
        <f>5</f>
        <v>5</v>
      </c>
      <c r="H518" s="183">
        <f>ManipulatedVariableHigher*AT518</f>
        <v>120</v>
      </c>
      <c r="I518" s="183">
        <f t="shared" si="39"/>
        <v>0.9</v>
      </c>
      <c r="J518" s="183">
        <f>1</f>
        <v>1</v>
      </c>
      <c r="K518" s="183">
        <f t="shared" si="40"/>
        <v>4.1870000000000003</v>
      </c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68"/>
      <c r="AD518" s="19"/>
      <c r="AE518" s="184"/>
      <c r="AF518" s="183">
        <f t="shared" si="41"/>
        <v>2.5974072957444743</v>
      </c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68"/>
      <c r="AQ518" s="168"/>
      <c r="AR518" s="182"/>
      <c r="AS518" s="183">
        <f>(AU518-E518)/(MeasuredVariableHigher-MeasuredVariableLower)</f>
        <v>-4.8200517157604136E-2</v>
      </c>
      <c r="AT518" s="183">
        <f>[1]!LIM(AT517+Mode*r0*((1+IntegrationStep/2/Ti+Td/IntegrationStep)*AS518-(1-IntegrationStep/2/Ti+2*Td/IntegrationStep)*AS517+Td/IntegrationStep*AS516))</f>
        <v>1</v>
      </c>
      <c r="AU518" s="183">
        <f>SetPoint</f>
        <v>40.794124670000002</v>
      </c>
      <c r="AW518" s="51"/>
      <c r="AX518" s="51"/>
      <c r="AY518" s="51"/>
      <c r="AZ518" s="51"/>
    </row>
    <row r="519" spans="1:52" s="158" customFormat="1" ht="15" customHeight="1" x14ac:dyDescent="0.3">
      <c r="A519" s="19"/>
      <c r="B519" s="182"/>
      <c r="C519" s="183">
        <f>C518+IntegrationStep</f>
        <v>50.800000000000452</v>
      </c>
      <c r="D519" s="202">
        <f>15+[1]!STEPLOAD(5)</f>
        <v>20</v>
      </c>
      <c r="E519" s="183">
        <f t="shared" si="37"/>
        <v>45.873917115334869</v>
      </c>
      <c r="F519" s="183">
        <f t="shared" si="38"/>
        <v>0.5</v>
      </c>
      <c r="G519" s="183">
        <f>5</f>
        <v>5</v>
      </c>
      <c r="H519" s="183">
        <f>ManipulatedVariableHigher*AT519</f>
        <v>0</v>
      </c>
      <c r="I519" s="183">
        <f t="shared" si="39"/>
        <v>0.9</v>
      </c>
      <c r="J519" s="183">
        <f>1</f>
        <v>1</v>
      </c>
      <c r="K519" s="183">
        <f t="shared" si="40"/>
        <v>4.1870000000000003</v>
      </c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68"/>
      <c r="AD519" s="19"/>
      <c r="AE519" s="184"/>
      <c r="AF519" s="183">
        <f t="shared" si="41"/>
        <v>-2.587391711533487</v>
      </c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68"/>
      <c r="AQ519" s="168"/>
      <c r="AR519" s="182"/>
      <c r="AS519" s="183">
        <f>(AU519-E519)/(MeasuredVariableHigher-MeasuredVariableLower)</f>
        <v>-5.0797924453348672E-2</v>
      </c>
      <c r="AT519" s="183">
        <f>[1]!LIM(AT518+Mode*r0*((1+IntegrationStep/2/Ti+Td/IntegrationStep)*AS519-(1-IntegrationStep/2/Ti+2*Td/IntegrationStep)*AS518+Td/IntegrationStep*AS517))</f>
        <v>0</v>
      </c>
      <c r="AU519" s="183">
        <f>SetPoint</f>
        <v>40.794124670000002</v>
      </c>
      <c r="AW519" s="51"/>
      <c r="AX519" s="51"/>
      <c r="AY519" s="51"/>
      <c r="AZ519" s="51"/>
    </row>
    <row r="520" spans="1:52" s="158" customFormat="1" ht="15" customHeight="1" x14ac:dyDescent="0.3">
      <c r="A520" s="19"/>
      <c r="B520" s="182"/>
      <c r="C520" s="183">
        <f>C519+IntegrationStep</f>
        <v>50.900000000000453</v>
      </c>
      <c r="D520" s="202">
        <f>15+[1]!STEPLOAD(5)</f>
        <v>20</v>
      </c>
      <c r="E520" s="183">
        <f t="shared" si="37"/>
        <v>45.615177944181518</v>
      </c>
      <c r="F520" s="183">
        <f t="shared" si="38"/>
        <v>0.5</v>
      </c>
      <c r="G520" s="183">
        <f>5</f>
        <v>5</v>
      </c>
      <c r="H520" s="183">
        <f>ManipulatedVariableHigher*AT520</f>
        <v>120</v>
      </c>
      <c r="I520" s="183">
        <f t="shared" si="39"/>
        <v>0.9</v>
      </c>
      <c r="J520" s="183">
        <f>1</f>
        <v>1</v>
      </c>
      <c r="K520" s="183">
        <f t="shared" si="40"/>
        <v>4.1870000000000003</v>
      </c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68"/>
      <c r="AD520" s="19"/>
      <c r="AE520" s="184"/>
      <c r="AF520" s="183">
        <f t="shared" si="41"/>
        <v>2.5973071399023642</v>
      </c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68"/>
      <c r="AQ520" s="168"/>
      <c r="AR520" s="182"/>
      <c r="AS520" s="183">
        <f>(AU520-E520)/(MeasuredVariableHigher-MeasuredVariableLower)</f>
        <v>-4.8210532741815158E-2</v>
      </c>
      <c r="AT520" s="183">
        <f>[1]!LIM(AT519+Mode*r0*((1+IntegrationStep/2/Ti+Td/IntegrationStep)*AS520-(1-IntegrationStep/2/Ti+2*Td/IntegrationStep)*AS519+Td/IntegrationStep*AS518))</f>
        <v>1</v>
      </c>
      <c r="AU520" s="183">
        <f>SetPoint</f>
        <v>40.794124670000002</v>
      </c>
      <c r="AW520" s="51"/>
      <c r="AX520" s="51"/>
      <c r="AY520" s="51"/>
      <c r="AZ520" s="51"/>
    </row>
    <row r="521" spans="1:52" s="158" customFormat="1" ht="15" customHeight="1" x14ac:dyDescent="0.3">
      <c r="A521" s="19"/>
      <c r="B521" s="182"/>
      <c r="C521" s="183">
        <f>C520+IntegrationStep</f>
        <v>51.000000000000455</v>
      </c>
      <c r="D521" s="202">
        <f>15+[1]!STEPLOAD(5)</f>
        <v>20</v>
      </c>
      <c r="E521" s="183">
        <f t="shared" si="37"/>
        <v>45.874908658171755</v>
      </c>
      <c r="F521" s="183">
        <f t="shared" si="38"/>
        <v>0.5</v>
      </c>
      <c r="G521" s="183">
        <f>5</f>
        <v>5</v>
      </c>
      <c r="H521" s="183">
        <f>ManipulatedVariableHigher*AT521</f>
        <v>0</v>
      </c>
      <c r="I521" s="183">
        <f t="shared" si="39"/>
        <v>0.9</v>
      </c>
      <c r="J521" s="183">
        <f>1</f>
        <v>1</v>
      </c>
      <c r="K521" s="183">
        <f t="shared" si="40"/>
        <v>4.1870000000000003</v>
      </c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68"/>
      <c r="AD521" s="19"/>
      <c r="AE521" s="184"/>
      <c r="AF521" s="183">
        <f t="shared" si="41"/>
        <v>-2.5874908658171756</v>
      </c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68"/>
      <c r="AQ521" s="168"/>
      <c r="AR521" s="182"/>
      <c r="AS521" s="183">
        <f>(AU521-E521)/(MeasuredVariableHigher-MeasuredVariableLower)</f>
        <v>-5.0807839881717526E-2</v>
      </c>
      <c r="AT521" s="183">
        <f>[1]!LIM(AT520+Mode*r0*((1+IntegrationStep/2/Ti+Td/IntegrationStep)*AS521-(1-IntegrationStep/2/Ti+2*Td/IntegrationStep)*AS520+Td/IntegrationStep*AS519))</f>
        <v>0</v>
      </c>
      <c r="AU521" s="183">
        <f>SetPoint</f>
        <v>40.794124670000002</v>
      </c>
      <c r="AW521" s="51"/>
      <c r="AX521" s="51"/>
      <c r="AY521" s="51"/>
      <c r="AZ521" s="51"/>
    </row>
    <row r="522" spans="1:52" s="158" customFormat="1" ht="15" customHeight="1" x14ac:dyDescent="0.3">
      <c r="A522" s="19"/>
      <c r="B522" s="182"/>
      <c r="C522" s="183">
        <f>C521+IntegrationStep</f>
        <v>51.100000000000456</v>
      </c>
      <c r="D522" s="202">
        <f>15+[1]!STEPLOAD(5)</f>
        <v>20</v>
      </c>
      <c r="E522" s="183">
        <f t="shared" si="37"/>
        <v>45.616159571590032</v>
      </c>
      <c r="F522" s="183">
        <f t="shared" si="38"/>
        <v>0.5</v>
      </c>
      <c r="G522" s="183">
        <f>5</f>
        <v>5</v>
      </c>
      <c r="H522" s="183">
        <f>ManipulatedVariableHigher*AT522</f>
        <v>120</v>
      </c>
      <c r="I522" s="183">
        <f t="shared" si="39"/>
        <v>0.9</v>
      </c>
      <c r="J522" s="183">
        <f>1</f>
        <v>1</v>
      </c>
      <c r="K522" s="183">
        <f t="shared" si="40"/>
        <v>4.1870000000000003</v>
      </c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68"/>
      <c r="AD522" s="19"/>
      <c r="AE522" s="184"/>
      <c r="AF522" s="183">
        <f t="shared" si="41"/>
        <v>2.5972089771615128</v>
      </c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68"/>
      <c r="AQ522" s="168"/>
      <c r="AR522" s="182"/>
      <c r="AS522" s="183">
        <f>(AU522-E522)/(MeasuredVariableHigher-MeasuredVariableLower)</f>
        <v>-4.8220349015900298E-2</v>
      </c>
      <c r="AT522" s="183">
        <f>[1]!LIM(AT521+Mode*r0*((1+IntegrationStep/2/Ti+Td/IntegrationStep)*AS522-(1-IntegrationStep/2/Ti+2*Td/IntegrationStep)*AS521+Td/IntegrationStep*AS520))</f>
        <v>1</v>
      </c>
      <c r="AU522" s="183">
        <f>SetPoint</f>
        <v>40.794124670000002</v>
      </c>
      <c r="AW522" s="51"/>
      <c r="AX522" s="51"/>
      <c r="AY522" s="51"/>
      <c r="AZ522" s="51"/>
    </row>
    <row r="523" spans="1:52" s="158" customFormat="1" ht="15" customHeight="1" x14ac:dyDescent="0.3">
      <c r="A523" s="19"/>
      <c r="B523" s="182"/>
      <c r="C523" s="183">
        <f>C522+IntegrationStep</f>
        <v>51.200000000000458</v>
      </c>
      <c r="D523" s="202">
        <f>15+[1]!STEPLOAD(5)</f>
        <v>20</v>
      </c>
      <c r="E523" s="183">
        <f t="shared" si="37"/>
        <v>45.875880469306189</v>
      </c>
      <c r="F523" s="183">
        <f t="shared" si="38"/>
        <v>0.5</v>
      </c>
      <c r="G523" s="183">
        <f>5</f>
        <v>5</v>
      </c>
      <c r="H523" s="183">
        <f>ManipulatedVariableHigher*AT523</f>
        <v>0</v>
      </c>
      <c r="I523" s="183">
        <f t="shared" si="39"/>
        <v>0.9</v>
      </c>
      <c r="J523" s="183">
        <f>1</f>
        <v>1</v>
      </c>
      <c r="K523" s="183">
        <f t="shared" si="40"/>
        <v>4.1870000000000003</v>
      </c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68"/>
      <c r="AD523" s="19"/>
      <c r="AE523" s="184"/>
      <c r="AF523" s="183">
        <f t="shared" si="41"/>
        <v>-2.5875880469306192</v>
      </c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68"/>
      <c r="AQ523" s="168"/>
      <c r="AR523" s="182"/>
      <c r="AS523" s="183">
        <f>(AU523-E523)/(MeasuredVariableHigher-MeasuredVariableLower)</f>
        <v>-5.0817557993061868E-2</v>
      </c>
      <c r="AT523" s="183">
        <f>[1]!LIM(AT522+Mode*r0*((1+IntegrationStep/2/Ti+Td/IntegrationStep)*AS523-(1-IntegrationStep/2/Ti+2*Td/IntegrationStep)*AS522+Td/IntegrationStep*AS521))</f>
        <v>0</v>
      </c>
      <c r="AU523" s="183">
        <f>SetPoint</f>
        <v>40.794124670000002</v>
      </c>
      <c r="AW523" s="51"/>
      <c r="AX523" s="51"/>
      <c r="AY523" s="51"/>
      <c r="AZ523" s="51"/>
    </row>
    <row r="524" spans="1:52" s="158" customFormat="1" ht="15" customHeight="1" x14ac:dyDescent="0.3">
      <c r="A524" s="19"/>
      <c r="B524" s="182"/>
      <c r="C524" s="183">
        <f>C523+IntegrationStep</f>
        <v>51.300000000000459</v>
      </c>
      <c r="D524" s="202">
        <f>15+[1]!STEPLOAD(5)</f>
        <v>20</v>
      </c>
      <c r="E524" s="183">
        <f t="shared" si="37"/>
        <v>45.617121664613123</v>
      </c>
      <c r="F524" s="183">
        <f t="shared" si="38"/>
        <v>0.5</v>
      </c>
      <c r="G524" s="183">
        <f>5</f>
        <v>5</v>
      </c>
      <c r="H524" s="183">
        <f>ManipulatedVariableHigher*AT524</f>
        <v>120</v>
      </c>
      <c r="I524" s="183">
        <f t="shared" si="39"/>
        <v>0.9</v>
      </c>
      <c r="J524" s="183">
        <f>1</f>
        <v>1</v>
      </c>
      <c r="K524" s="183">
        <f t="shared" si="40"/>
        <v>4.1870000000000003</v>
      </c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68"/>
      <c r="AD524" s="19"/>
      <c r="AE524" s="184"/>
      <c r="AF524" s="183">
        <f t="shared" si="41"/>
        <v>2.5971127678592039</v>
      </c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68"/>
      <c r="AQ524" s="168"/>
      <c r="AR524" s="182"/>
      <c r="AS524" s="183">
        <f>(AU524-E524)/(MeasuredVariableHigher-MeasuredVariableLower)</f>
        <v>-4.8229969946131206E-2</v>
      </c>
      <c r="AT524" s="183">
        <f>[1]!LIM(AT523+Mode*r0*((1+IntegrationStep/2/Ti+Td/IntegrationStep)*AS524-(1-IntegrationStep/2/Ti+2*Td/IntegrationStep)*AS523+Td/IntegrationStep*AS522))</f>
        <v>1</v>
      </c>
      <c r="AU524" s="183">
        <f>SetPoint</f>
        <v>40.794124670000002</v>
      </c>
      <c r="AW524" s="51"/>
      <c r="AX524" s="51"/>
      <c r="AY524" s="51"/>
      <c r="AZ524" s="51"/>
    </row>
    <row r="525" spans="1:52" s="158" customFormat="1" ht="15" customHeight="1" x14ac:dyDescent="0.3">
      <c r="A525" s="19"/>
      <c r="B525" s="182"/>
      <c r="C525" s="183">
        <f>C524+IntegrationStep</f>
        <v>51.40000000000046</v>
      </c>
      <c r="D525" s="202">
        <f>15+[1]!STEPLOAD(5)</f>
        <v>20</v>
      </c>
      <c r="E525" s="183">
        <f t="shared" ref="E525:E588" si="42">E524+(C525-C524)*AF524</f>
        <v>45.876832941399044</v>
      </c>
      <c r="F525" s="183">
        <f t="shared" ref="F525:F588" si="43">0.5</f>
        <v>0.5</v>
      </c>
      <c r="G525" s="183">
        <f>5</f>
        <v>5</v>
      </c>
      <c r="H525" s="183">
        <f>ManipulatedVariableHigher*AT525</f>
        <v>0</v>
      </c>
      <c r="I525" s="183">
        <f t="shared" ref="I525:I588" si="44">0.9</f>
        <v>0.9</v>
      </c>
      <c r="J525" s="183">
        <f>1</f>
        <v>1</v>
      </c>
      <c r="K525" s="183">
        <f t="shared" ref="K525:K588" si="45">4.187</f>
        <v>4.1870000000000003</v>
      </c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68"/>
      <c r="AD525" s="19"/>
      <c r="AE525" s="184"/>
      <c r="AF525" s="183">
        <f t="shared" ref="AF525:AF588" si="46">F525/G525*(D525-E525)+H525*I525/G525/J525/K525</f>
        <v>-2.5876832941399046</v>
      </c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68"/>
      <c r="AQ525" s="168"/>
      <c r="AR525" s="182"/>
      <c r="AS525" s="183">
        <f>(AU525-E525)/(MeasuredVariableHigher-MeasuredVariableLower)</f>
        <v>-5.0827082713990418E-2</v>
      </c>
      <c r="AT525" s="183">
        <f>[1]!LIM(AT524+Mode*r0*((1+IntegrationStep/2/Ti+Td/IntegrationStep)*AS525-(1-IntegrationStep/2/Ti+2*Td/IntegrationStep)*AS524+Td/IntegrationStep*AS523))</f>
        <v>0</v>
      </c>
      <c r="AU525" s="183">
        <f>SetPoint</f>
        <v>40.794124670000002</v>
      </c>
      <c r="AW525" s="51"/>
      <c r="AX525" s="51"/>
      <c r="AY525" s="51"/>
      <c r="AZ525" s="51"/>
    </row>
    <row r="526" spans="1:52" s="158" customFormat="1" ht="15" customHeight="1" x14ac:dyDescent="0.3">
      <c r="A526" s="19"/>
      <c r="B526" s="182"/>
      <c r="C526" s="183">
        <f>C525+IntegrationStep</f>
        <v>51.500000000000462</v>
      </c>
      <c r="D526" s="202">
        <f>15+[1]!STEPLOAD(5)</f>
        <v>20</v>
      </c>
      <c r="E526" s="183">
        <f t="shared" si="42"/>
        <v>45.618064611985048</v>
      </c>
      <c r="F526" s="183">
        <f t="shared" si="43"/>
        <v>0.5</v>
      </c>
      <c r="G526" s="183">
        <f>5</f>
        <v>5</v>
      </c>
      <c r="H526" s="183">
        <f>ManipulatedVariableHigher*AT526</f>
        <v>120</v>
      </c>
      <c r="I526" s="183">
        <f t="shared" si="44"/>
        <v>0.9</v>
      </c>
      <c r="J526" s="183">
        <f>1</f>
        <v>1</v>
      </c>
      <c r="K526" s="183">
        <f t="shared" si="45"/>
        <v>4.1870000000000003</v>
      </c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68"/>
      <c r="AD526" s="19"/>
      <c r="AE526" s="184"/>
      <c r="AF526" s="183">
        <f t="shared" si="46"/>
        <v>2.5970184731220112</v>
      </c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68"/>
      <c r="AQ526" s="168"/>
      <c r="AR526" s="182"/>
      <c r="AS526" s="183">
        <f>(AU526-E526)/(MeasuredVariableHigher-MeasuredVariableLower)</f>
        <v>-4.8239399419850455E-2</v>
      </c>
      <c r="AT526" s="183">
        <f>[1]!LIM(AT525+Mode*r0*((1+IntegrationStep/2/Ti+Td/IntegrationStep)*AS526-(1-IntegrationStep/2/Ti+2*Td/IntegrationStep)*AS525+Td/IntegrationStep*AS524))</f>
        <v>1</v>
      </c>
      <c r="AU526" s="183">
        <f>SetPoint</f>
        <v>40.794124670000002</v>
      </c>
      <c r="AW526" s="51"/>
      <c r="AX526" s="51"/>
      <c r="AY526" s="51"/>
      <c r="AZ526" s="51"/>
    </row>
    <row r="527" spans="1:52" s="158" customFormat="1" ht="15" customHeight="1" x14ac:dyDescent="0.3">
      <c r="A527" s="19"/>
      <c r="B527" s="182"/>
      <c r="C527" s="183">
        <f>C526+IntegrationStep</f>
        <v>51.600000000000463</v>
      </c>
      <c r="D527" s="202">
        <f>15+[1]!STEPLOAD(5)</f>
        <v>20</v>
      </c>
      <c r="E527" s="183">
        <f t="shared" si="42"/>
        <v>45.877766459297256</v>
      </c>
      <c r="F527" s="183">
        <f t="shared" si="43"/>
        <v>0.5</v>
      </c>
      <c r="G527" s="183">
        <f>5</f>
        <v>5</v>
      </c>
      <c r="H527" s="183">
        <f>ManipulatedVariableHigher*AT527</f>
        <v>0</v>
      </c>
      <c r="I527" s="183">
        <f t="shared" si="44"/>
        <v>0.9</v>
      </c>
      <c r="J527" s="183">
        <f>1</f>
        <v>1</v>
      </c>
      <c r="K527" s="183">
        <f t="shared" si="45"/>
        <v>4.1870000000000003</v>
      </c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68"/>
      <c r="AD527" s="19"/>
      <c r="AE527" s="184"/>
      <c r="AF527" s="183">
        <f t="shared" si="46"/>
        <v>-2.5877766459297256</v>
      </c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68"/>
      <c r="AQ527" s="168"/>
      <c r="AR527" s="182"/>
      <c r="AS527" s="183">
        <f>(AU527-E527)/(MeasuredVariableHigher-MeasuredVariableLower)</f>
        <v>-5.0836417892972531E-2</v>
      </c>
      <c r="AT527" s="183">
        <f>[1]!LIM(AT526+Mode*r0*((1+IntegrationStep/2/Ti+Td/IntegrationStep)*AS527-(1-IntegrationStep/2/Ti+2*Td/IntegrationStep)*AS526+Td/IntegrationStep*AS525))</f>
        <v>0</v>
      </c>
      <c r="AU527" s="183">
        <f>SetPoint</f>
        <v>40.794124670000002</v>
      </c>
      <c r="AW527" s="51"/>
      <c r="AX527" s="51"/>
      <c r="AY527" s="51"/>
      <c r="AZ527" s="51"/>
    </row>
    <row r="528" spans="1:52" s="158" customFormat="1" ht="15" customHeight="1" x14ac:dyDescent="0.3">
      <c r="A528" s="19"/>
      <c r="B528" s="182"/>
      <c r="C528" s="183">
        <f>C527+IntegrationStep</f>
        <v>51.700000000000465</v>
      </c>
      <c r="D528" s="202">
        <f>15+[1]!STEPLOAD(5)</f>
        <v>20</v>
      </c>
      <c r="E528" s="183">
        <f t="shared" si="42"/>
        <v>45.618988794704279</v>
      </c>
      <c r="F528" s="183">
        <f t="shared" si="43"/>
        <v>0.5</v>
      </c>
      <c r="G528" s="183">
        <f>5</f>
        <v>5</v>
      </c>
      <c r="H528" s="183">
        <f>ManipulatedVariableHigher*AT528</f>
        <v>120</v>
      </c>
      <c r="I528" s="183">
        <f t="shared" si="44"/>
        <v>0.9</v>
      </c>
      <c r="J528" s="183">
        <f>1</f>
        <v>1</v>
      </c>
      <c r="K528" s="183">
        <f t="shared" si="45"/>
        <v>4.1870000000000003</v>
      </c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68"/>
      <c r="AD528" s="19"/>
      <c r="AE528" s="184"/>
      <c r="AF528" s="183">
        <f t="shared" si="46"/>
        <v>2.5969260548500879</v>
      </c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68"/>
      <c r="AQ528" s="168"/>
      <c r="AR528" s="182"/>
      <c r="AS528" s="183">
        <f>(AU528-E528)/(MeasuredVariableHigher-MeasuredVariableLower)</f>
        <v>-4.824864124704277E-2</v>
      </c>
      <c r="AT528" s="183">
        <f>[1]!LIM(AT527+Mode*r0*((1+IntegrationStep/2/Ti+Td/IntegrationStep)*AS528-(1-IntegrationStep/2/Ti+2*Td/IntegrationStep)*AS527+Td/IntegrationStep*AS526))</f>
        <v>1</v>
      </c>
      <c r="AU528" s="183">
        <f>SetPoint</f>
        <v>40.794124670000002</v>
      </c>
      <c r="AW528" s="51"/>
      <c r="AX528" s="51"/>
      <c r="AY528" s="51"/>
      <c r="AZ528" s="51"/>
    </row>
    <row r="529" spans="1:52" s="158" customFormat="1" ht="15" customHeight="1" x14ac:dyDescent="0.3">
      <c r="A529" s="19"/>
      <c r="B529" s="182"/>
      <c r="C529" s="183">
        <f>C528+IntegrationStep</f>
        <v>51.800000000000466</v>
      </c>
      <c r="D529" s="202">
        <f>15+[1]!STEPLOAD(5)</f>
        <v>20</v>
      </c>
      <c r="E529" s="183">
        <f t="shared" si="42"/>
        <v>45.878681400189294</v>
      </c>
      <c r="F529" s="183">
        <f t="shared" si="43"/>
        <v>0.5</v>
      </c>
      <c r="G529" s="183">
        <f>5</f>
        <v>5</v>
      </c>
      <c r="H529" s="183">
        <f>ManipulatedVariableHigher*AT529</f>
        <v>0</v>
      </c>
      <c r="I529" s="183">
        <f t="shared" si="44"/>
        <v>0.9</v>
      </c>
      <c r="J529" s="183">
        <f>1</f>
        <v>1</v>
      </c>
      <c r="K529" s="183">
        <f t="shared" si="45"/>
        <v>4.1870000000000003</v>
      </c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68"/>
      <c r="AD529" s="19"/>
      <c r="AE529" s="184"/>
      <c r="AF529" s="183">
        <f t="shared" si="46"/>
        <v>-2.5878681400189296</v>
      </c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68"/>
      <c r="AQ529" s="168"/>
      <c r="AR529" s="182"/>
      <c r="AS529" s="183">
        <f>(AU529-E529)/(MeasuredVariableHigher-MeasuredVariableLower)</f>
        <v>-5.0845567301892915E-2</v>
      </c>
      <c r="AT529" s="183">
        <f>[1]!LIM(AT528+Mode*r0*((1+IntegrationStep/2/Ti+Td/IntegrationStep)*AS529-(1-IntegrationStep/2/Ti+2*Td/IntegrationStep)*AS528+Td/IntegrationStep*AS527))</f>
        <v>0</v>
      </c>
      <c r="AU529" s="183">
        <f>SetPoint</f>
        <v>40.794124670000002</v>
      </c>
      <c r="AW529" s="51"/>
      <c r="AX529" s="51"/>
      <c r="AY529" s="51"/>
      <c r="AZ529" s="51"/>
    </row>
    <row r="530" spans="1:52" s="158" customFormat="1" ht="15" customHeight="1" x14ac:dyDescent="0.3">
      <c r="A530" s="19"/>
      <c r="B530" s="182"/>
      <c r="C530" s="183">
        <f>C529+IntegrationStep</f>
        <v>51.900000000000468</v>
      </c>
      <c r="D530" s="202">
        <f>15+[1]!STEPLOAD(5)</f>
        <v>20</v>
      </c>
      <c r="E530" s="183">
        <f t="shared" si="42"/>
        <v>45.619894586187399</v>
      </c>
      <c r="F530" s="183">
        <f t="shared" si="43"/>
        <v>0.5</v>
      </c>
      <c r="G530" s="183">
        <f>5</f>
        <v>5</v>
      </c>
      <c r="H530" s="183">
        <f>ManipulatedVariableHigher*AT530</f>
        <v>120</v>
      </c>
      <c r="I530" s="183">
        <f t="shared" si="44"/>
        <v>0.9</v>
      </c>
      <c r="J530" s="183">
        <f>1</f>
        <v>1</v>
      </c>
      <c r="K530" s="183">
        <f t="shared" si="45"/>
        <v>4.1870000000000003</v>
      </c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68"/>
      <c r="AD530" s="19"/>
      <c r="AE530" s="184"/>
      <c r="AF530" s="183">
        <f t="shared" si="46"/>
        <v>2.5968354757017762</v>
      </c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68"/>
      <c r="AQ530" s="168"/>
      <c r="AR530" s="182"/>
      <c r="AS530" s="183">
        <f>(AU530-E530)/(MeasuredVariableHigher-MeasuredVariableLower)</f>
        <v>-4.8257699161873974E-2</v>
      </c>
      <c r="AT530" s="183">
        <f>[1]!LIM(AT529+Mode*r0*((1+IntegrationStep/2/Ti+Td/IntegrationStep)*AS530-(1-IntegrationStep/2/Ti+2*Td/IntegrationStep)*AS529+Td/IntegrationStep*AS528))</f>
        <v>1</v>
      </c>
      <c r="AU530" s="183">
        <f>SetPoint</f>
        <v>40.794124670000002</v>
      </c>
      <c r="AW530" s="51"/>
      <c r="AX530" s="51"/>
      <c r="AY530" s="51"/>
      <c r="AZ530" s="51"/>
    </row>
    <row r="531" spans="1:52" s="158" customFormat="1" ht="15" customHeight="1" x14ac:dyDescent="0.3">
      <c r="A531" s="19"/>
      <c r="B531" s="182"/>
      <c r="C531" s="183">
        <f>C530+IntegrationStep</f>
        <v>52.000000000000469</v>
      </c>
      <c r="D531" s="202">
        <f>15+[1]!STEPLOAD(5)</f>
        <v>20</v>
      </c>
      <c r="E531" s="183">
        <f t="shared" si="42"/>
        <v>45.879578133757583</v>
      </c>
      <c r="F531" s="183">
        <f t="shared" si="43"/>
        <v>0.5</v>
      </c>
      <c r="G531" s="183">
        <f>5</f>
        <v>5</v>
      </c>
      <c r="H531" s="183">
        <f>ManipulatedVariableHigher*AT531</f>
        <v>0</v>
      </c>
      <c r="I531" s="183">
        <f t="shared" si="44"/>
        <v>0.9</v>
      </c>
      <c r="J531" s="183">
        <f>1</f>
        <v>1</v>
      </c>
      <c r="K531" s="183">
        <f t="shared" si="45"/>
        <v>4.1870000000000003</v>
      </c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68"/>
      <c r="AD531" s="19"/>
      <c r="AE531" s="184"/>
      <c r="AF531" s="183">
        <f t="shared" si="46"/>
        <v>-2.5879578133757586</v>
      </c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68"/>
      <c r="AQ531" s="168"/>
      <c r="AR531" s="182"/>
      <c r="AS531" s="183">
        <f>(AU531-E531)/(MeasuredVariableHigher-MeasuredVariableLower)</f>
        <v>-5.0854534637575811E-2</v>
      </c>
      <c r="AT531" s="183">
        <f>[1]!LIM(AT530+Mode*r0*((1+IntegrationStep/2/Ti+Td/IntegrationStep)*AS531-(1-IntegrationStep/2/Ti+2*Td/IntegrationStep)*AS530+Td/IntegrationStep*AS529))</f>
        <v>0</v>
      </c>
      <c r="AU531" s="183">
        <f>SetPoint</f>
        <v>40.794124670000002</v>
      </c>
      <c r="AW531" s="51"/>
      <c r="AX531" s="51"/>
      <c r="AY531" s="51"/>
      <c r="AZ531" s="51"/>
    </row>
    <row r="532" spans="1:52" s="158" customFormat="1" ht="15" customHeight="1" x14ac:dyDescent="0.3">
      <c r="A532" s="19"/>
      <c r="B532" s="182"/>
      <c r="C532" s="183">
        <f>C531+IntegrationStep</f>
        <v>52.10000000000047</v>
      </c>
      <c r="D532" s="202">
        <f>15+[1]!STEPLOAD(5)</f>
        <v>20</v>
      </c>
      <c r="E532" s="183">
        <f t="shared" si="42"/>
        <v>45.620782352420001</v>
      </c>
      <c r="F532" s="183">
        <f t="shared" si="43"/>
        <v>0.5</v>
      </c>
      <c r="G532" s="183">
        <f>5</f>
        <v>5</v>
      </c>
      <c r="H532" s="183">
        <f>ManipulatedVariableHigher*AT532</f>
        <v>120</v>
      </c>
      <c r="I532" s="183">
        <f t="shared" si="44"/>
        <v>0.9</v>
      </c>
      <c r="J532" s="183">
        <f>1</f>
        <v>1</v>
      </c>
      <c r="K532" s="183">
        <f t="shared" si="45"/>
        <v>4.1870000000000003</v>
      </c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68"/>
      <c r="AD532" s="19"/>
      <c r="AE532" s="184"/>
      <c r="AF532" s="183">
        <f t="shared" si="46"/>
        <v>2.596746699078516</v>
      </c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68"/>
      <c r="AQ532" s="168"/>
      <c r="AR532" s="182"/>
      <c r="AS532" s="183">
        <f>(AU532-E532)/(MeasuredVariableHigher-MeasuredVariableLower)</f>
        <v>-4.8266576824199985E-2</v>
      </c>
      <c r="AT532" s="183">
        <f>[1]!LIM(AT531+Mode*r0*((1+IntegrationStep/2/Ti+Td/IntegrationStep)*AS532-(1-IntegrationStep/2/Ti+2*Td/IntegrationStep)*AS531+Td/IntegrationStep*AS530))</f>
        <v>1</v>
      </c>
      <c r="AU532" s="183">
        <f>SetPoint</f>
        <v>40.794124670000002</v>
      </c>
      <c r="AW532" s="51"/>
      <c r="AX532" s="51"/>
      <c r="AY532" s="51"/>
      <c r="AZ532" s="51"/>
    </row>
    <row r="533" spans="1:52" s="158" customFormat="1" ht="15" customHeight="1" x14ac:dyDescent="0.3">
      <c r="A533" s="19"/>
      <c r="B533" s="182"/>
      <c r="C533" s="183">
        <f>C532+IntegrationStep</f>
        <v>52.200000000000472</v>
      </c>
      <c r="D533" s="202">
        <f>15+[1]!STEPLOAD(5)</f>
        <v>20</v>
      </c>
      <c r="E533" s="183">
        <f t="shared" si="42"/>
        <v>45.880457022327853</v>
      </c>
      <c r="F533" s="183">
        <f t="shared" si="43"/>
        <v>0.5</v>
      </c>
      <c r="G533" s="183">
        <f>5</f>
        <v>5</v>
      </c>
      <c r="H533" s="183">
        <f>ManipulatedVariableHigher*AT533</f>
        <v>0</v>
      </c>
      <c r="I533" s="183">
        <f t="shared" si="44"/>
        <v>0.9</v>
      </c>
      <c r="J533" s="183">
        <f>1</f>
        <v>1</v>
      </c>
      <c r="K533" s="183">
        <f t="shared" si="45"/>
        <v>4.1870000000000003</v>
      </c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68"/>
      <c r="AD533" s="19"/>
      <c r="AE533" s="184"/>
      <c r="AF533" s="183">
        <f t="shared" si="46"/>
        <v>-2.5880457022327854</v>
      </c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68"/>
      <c r="AQ533" s="168"/>
      <c r="AR533" s="182"/>
      <c r="AS533" s="183">
        <f>(AU533-E533)/(MeasuredVariableHigher-MeasuredVariableLower)</f>
        <v>-5.0863323523278513E-2</v>
      </c>
      <c r="AT533" s="183">
        <f>[1]!LIM(AT532+Mode*r0*((1+IntegrationStep/2/Ti+Td/IntegrationStep)*AS533-(1-IntegrationStep/2/Ti+2*Td/IntegrationStep)*AS532+Td/IntegrationStep*AS531))</f>
        <v>0</v>
      </c>
      <c r="AU533" s="183">
        <f>SetPoint</f>
        <v>40.794124670000002</v>
      </c>
      <c r="AW533" s="51"/>
      <c r="AX533" s="51"/>
      <c r="AY533" s="51"/>
      <c r="AZ533" s="51"/>
    </row>
    <row r="534" spans="1:52" s="158" customFormat="1" ht="15" customHeight="1" x14ac:dyDescent="0.3">
      <c r="A534" s="19"/>
      <c r="B534" s="182"/>
      <c r="C534" s="183">
        <f>C533+IntegrationStep</f>
        <v>52.300000000000473</v>
      </c>
      <c r="D534" s="202">
        <f>15+[1]!STEPLOAD(5)</f>
        <v>20</v>
      </c>
      <c r="E534" s="183">
        <f t="shared" si="42"/>
        <v>45.62165245210457</v>
      </c>
      <c r="F534" s="183">
        <f t="shared" si="43"/>
        <v>0.5</v>
      </c>
      <c r="G534" s="183">
        <f>5</f>
        <v>5</v>
      </c>
      <c r="H534" s="183">
        <f>ManipulatedVariableHigher*AT534</f>
        <v>120</v>
      </c>
      <c r="I534" s="183">
        <f t="shared" si="44"/>
        <v>0.9</v>
      </c>
      <c r="J534" s="183">
        <f>1</f>
        <v>1</v>
      </c>
      <c r="K534" s="183">
        <f t="shared" si="45"/>
        <v>4.1870000000000003</v>
      </c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68"/>
      <c r="AD534" s="19"/>
      <c r="AE534" s="184"/>
      <c r="AF534" s="183">
        <f t="shared" si="46"/>
        <v>2.5966596891100591</v>
      </c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68"/>
      <c r="AQ534" s="168"/>
      <c r="AR534" s="182"/>
      <c r="AS534" s="183">
        <f>(AU534-E534)/(MeasuredVariableHigher-MeasuredVariableLower)</f>
        <v>-4.8275277821045674E-2</v>
      </c>
      <c r="AT534" s="183">
        <f>[1]!LIM(AT533+Mode*r0*((1+IntegrationStep/2/Ti+Td/IntegrationStep)*AS534-(1-IntegrationStep/2/Ti+2*Td/IntegrationStep)*AS533+Td/IntegrationStep*AS532))</f>
        <v>1</v>
      </c>
      <c r="AU534" s="183">
        <f>SetPoint</f>
        <v>40.794124670000002</v>
      </c>
      <c r="AW534" s="51"/>
      <c r="AX534" s="51"/>
      <c r="AY534" s="51"/>
      <c r="AZ534" s="51"/>
    </row>
    <row r="535" spans="1:52" s="158" customFormat="1" ht="15" customHeight="1" x14ac:dyDescent="0.3">
      <c r="A535" s="19"/>
      <c r="B535" s="182"/>
      <c r="C535" s="183">
        <f>C534+IntegrationStep</f>
        <v>52.400000000000475</v>
      </c>
      <c r="D535" s="202">
        <f>15+[1]!STEPLOAD(5)</f>
        <v>20</v>
      </c>
      <c r="E535" s="183">
        <f t="shared" si="42"/>
        <v>45.881318421015578</v>
      </c>
      <c r="F535" s="183">
        <f t="shared" si="43"/>
        <v>0.5</v>
      </c>
      <c r="G535" s="183">
        <f>5</f>
        <v>5</v>
      </c>
      <c r="H535" s="183">
        <f>ManipulatedVariableHigher*AT535</f>
        <v>0</v>
      </c>
      <c r="I535" s="183">
        <f t="shared" si="44"/>
        <v>0.9</v>
      </c>
      <c r="J535" s="183">
        <f>1</f>
        <v>1</v>
      </c>
      <c r="K535" s="183">
        <f t="shared" si="45"/>
        <v>4.1870000000000003</v>
      </c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68"/>
      <c r="AD535" s="19"/>
      <c r="AE535" s="184"/>
      <c r="AF535" s="183">
        <f t="shared" si="46"/>
        <v>-2.588131842101558</v>
      </c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68"/>
      <c r="AQ535" s="168"/>
      <c r="AR535" s="182"/>
      <c r="AS535" s="183">
        <f>(AU535-E535)/(MeasuredVariableHigher-MeasuredVariableLower)</f>
        <v>-5.0871937510155757E-2</v>
      </c>
      <c r="AT535" s="183">
        <f>[1]!LIM(AT534+Mode*r0*((1+IntegrationStep/2/Ti+Td/IntegrationStep)*AS535-(1-IntegrationStep/2/Ti+2*Td/IntegrationStep)*AS534+Td/IntegrationStep*AS533))</f>
        <v>0</v>
      </c>
      <c r="AU535" s="183">
        <f>SetPoint</f>
        <v>40.794124670000002</v>
      </c>
      <c r="AW535" s="51"/>
      <c r="AX535" s="51"/>
      <c r="AY535" s="51"/>
      <c r="AZ535" s="51"/>
    </row>
    <row r="536" spans="1:52" s="158" customFormat="1" ht="15" customHeight="1" x14ac:dyDescent="0.3">
      <c r="A536" s="19"/>
      <c r="B536" s="182"/>
      <c r="C536" s="183">
        <f>C535+IntegrationStep</f>
        <v>52.500000000000476</v>
      </c>
      <c r="D536" s="202">
        <f>15+[1]!STEPLOAD(5)</f>
        <v>20</v>
      </c>
      <c r="E536" s="183">
        <f t="shared" si="42"/>
        <v>45.622505236805416</v>
      </c>
      <c r="F536" s="183">
        <f t="shared" si="43"/>
        <v>0.5</v>
      </c>
      <c r="G536" s="183">
        <f>5</f>
        <v>5</v>
      </c>
      <c r="H536" s="183">
        <f>ManipulatedVariableHigher*AT536</f>
        <v>120</v>
      </c>
      <c r="I536" s="183">
        <f t="shared" si="44"/>
        <v>0.9</v>
      </c>
      <c r="J536" s="183">
        <f>1</f>
        <v>1</v>
      </c>
      <c r="K536" s="183">
        <f t="shared" si="45"/>
        <v>4.1870000000000003</v>
      </c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68"/>
      <c r="AD536" s="19"/>
      <c r="AE536" s="184"/>
      <c r="AF536" s="183">
        <f t="shared" si="46"/>
        <v>2.5965744106399744</v>
      </c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68"/>
      <c r="AQ536" s="168"/>
      <c r="AR536" s="182"/>
      <c r="AS536" s="183">
        <f>(AU536-E536)/(MeasuredVariableHigher-MeasuredVariableLower)</f>
        <v>-4.8283805668054146E-2</v>
      </c>
      <c r="AT536" s="183">
        <f>[1]!LIM(AT535+Mode*r0*((1+IntegrationStep/2/Ti+Td/IntegrationStep)*AS536-(1-IntegrationStep/2/Ti+2*Td/IntegrationStep)*AS535+Td/IntegrationStep*AS534))</f>
        <v>1</v>
      </c>
      <c r="AU536" s="183">
        <f>SetPoint</f>
        <v>40.794124670000002</v>
      </c>
      <c r="AW536" s="51"/>
      <c r="AX536" s="51"/>
      <c r="AY536" s="51"/>
      <c r="AZ536" s="51"/>
    </row>
    <row r="537" spans="1:52" s="158" customFormat="1" ht="15" customHeight="1" x14ac:dyDescent="0.3">
      <c r="A537" s="19"/>
      <c r="B537" s="182"/>
      <c r="C537" s="183">
        <f>C536+IntegrationStep</f>
        <v>52.600000000000477</v>
      </c>
      <c r="D537" s="202">
        <f>15+[1]!STEPLOAD(5)</f>
        <v>20</v>
      </c>
      <c r="E537" s="183">
        <f t="shared" si="42"/>
        <v>45.882162677869417</v>
      </c>
      <c r="F537" s="183">
        <f t="shared" si="43"/>
        <v>0.5</v>
      </c>
      <c r="G537" s="183">
        <f>5</f>
        <v>5</v>
      </c>
      <c r="H537" s="183">
        <f>ManipulatedVariableHigher*AT537</f>
        <v>0</v>
      </c>
      <c r="I537" s="183">
        <f t="shared" si="44"/>
        <v>0.9</v>
      </c>
      <c r="J537" s="183">
        <f>1</f>
        <v>1</v>
      </c>
      <c r="K537" s="183">
        <f t="shared" si="45"/>
        <v>4.1870000000000003</v>
      </c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68"/>
      <c r="AD537" s="19"/>
      <c r="AE537" s="184"/>
      <c r="AF537" s="183">
        <f t="shared" si="46"/>
        <v>-2.588216267786942</v>
      </c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68"/>
      <c r="AQ537" s="168"/>
      <c r="AR537" s="182"/>
      <c r="AS537" s="183">
        <f>(AU537-E537)/(MeasuredVariableHigher-MeasuredVariableLower)</f>
        <v>-5.0880380078694144E-2</v>
      </c>
      <c r="AT537" s="183">
        <f>[1]!LIM(AT536+Mode*r0*((1+IntegrationStep/2/Ti+Td/IntegrationStep)*AS537-(1-IntegrationStep/2/Ti+2*Td/IntegrationStep)*AS536+Td/IntegrationStep*AS535))</f>
        <v>0</v>
      </c>
      <c r="AU537" s="183">
        <f>SetPoint</f>
        <v>40.794124670000002</v>
      </c>
      <c r="AW537" s="51"/>
      <c r="AX537" s="51"/>
      <c r="AY537" s="51"/>
      <c r="AZ537" s="51"/>
    </row>
    <row r="538" spans="1:52" s="158" customFormat="1" ht="15" customHeight="1" x14ac:dyDescent="0.3">
      <c r="A538" s="19"/>
      <c r="B538" s="182"/>
      <c r="C538" s="183">
        <f>C537+IntegrationStep</f>
        <v>52.700000000000479</v>
      </c>
      <c r="D538" s="202">
        <f>15+[1]!STEPLOAD(5)</f>
        <v>20</v>
      </c>
      <c r="E538" s="183">
        <f t="shared" si="42"/>
        <v>45.623341051090719</v>
      </c>
      <c r="F538" s="183">
        <f t="shared" si="43"/>
        <v>0.5</v>
      </c>
      <c r="G538" s="183">
        <f>5</f>
        <v>5</v>
      </c>
      <c r="H538" s="183">
        <f>ManipulatedVariableHigher*AT538</f>
        <v>120</v>
      </c>
      <c r="I538" s="183">
        <f t="shared" si="44"/>
        <v>0.9</v>
      </c>
      <c r="J538" s="183">
        <f>1</f>
        <v>1</v>
      </c>
      <c r="K538" s="183">
        <f t="shared" si="45"/>
        <v>4.1870000000000003</v>
      </c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68"/>
      <c r="AD538" s="19"/>
      <c r="AE538" s="184"/>
      <c r="AF538" s="183">
        <f t="shared" si="46"/>
        <v>2.5964908292114441</v>
      </c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68"/>
      <c r="AQ538" s="168"/>
      <c r="AR538" s="182"/>
      <c r="AS538" s="183">
        <f>(AU538-E538)/(MeasuredVariableHigher-MeasuredVariableLower)</f>
        <v>-4.8292163810907167E-2</v>
      </c>
      <c r="AT538" s="183">
        <f>[1]!LIM(AT537+Mode*r0*((1+IntegrationStep/2/Ti+Td/IntegrationStep)*AS538-(1-IntegrationStep/2/Ti+2*Td/IntegrationStep)*AS537+Td/IntegrationStep*AS536))</f>
        <v>1</v>
      </c>
      <c r="AU538" s="183">
        <f>SetPoint</f>
        <v>40.794124670000002</v>
      </c>
      <c r="AW538" s="51"/>
      <c r="AX538" s="51"/>
      <c r="AY538" s="51"/>
      <c r="AZ538" s="51"/>
    </row>
    <row r="539" spans="1:52" s="158" customFormat="1" ht="15" customHeight="1" x14ac:dyDescent="0.3">
      <c r="A539" s="19"/>
      <c r="B539" s="182"/>
      <c r="C539" s="183">
        <f>C538+IntegrationStep</f>
        <v>52.80000000000048</v>
      </c>
      <c r="D539" s="202">
        <f>15+[1]!STEPLOAD(5)</f>
        <v>20</v>
      </c>
      <c r="E539" s="183">
        <f t="shared" si="42"/>
        <v>45.88299013401187</v>
      </c>
      <c r="F539" s="183">
        <f t="shared" si="43"/>
        <v>0.5</v>
      </c>
      <c r="G539" s="183">
        <f>5</f>
        <v>5</v>
      </c>
      <c r="H539" s="183">
        <f>ManipulatedVariableHigher*AT539</f>
        <v>0</v>
      </c>
      <c r="I539" s="183">
        <f t="shared" si="44"/>
        <v>0.9</v>
      </c>
      <c r="J539" s="183">
        <f>1</f>
        <v>1</v>
      </c>
      <c r="K539" s="183">
        <f t="shared" si="45"/>
        <v>4.1870000000000003</v>
      </c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68"/>
      <c r="AD539" s="19"/>
      <c r="AE539" s="184"/>
      <c r="AF539" s="183">
        <f t="shared" si="46"/>
        <v>-2.588299013401187</v>
      </c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68"/>
      <c r="AQ539" s="168"/>
      <c r="AR539" s="182"/>
      <c r="AS539" s="183">
        <f>(AU539-E539)/(MeasuredVariableHigher-MeasuredVariableLower)</f>
        <v>-5.0888654640118672E-2</v>
      </c>
      <c r="AT539" s="183">
        <f>[1]!LIM(AT538+Mode*r0*((1+IntegrationStep/2/Ti+Td/IntegrationStep)*AS539-(1-IntegrationStep/2/Ti+2*Td/IntegrationStep)*AS538+Td/IntegrationStep*AS537))</f>
        <v>0</v>
      </c>
      <c r="AU539" s="183">
        <f>SetPoint</f>
        <v>40.794124670000002</v>
      </c>
      <c r="AW539" s="51"/>
      <c r="AX539" s="51"/>
      <c r="AY539" s="51"/>
      <c r="AZ539" s="51"/>
    </row>
    <row r="540" spans="1:52" s="158" customFormat="1" ht="15" customHeight="1" x14ac:dyDescent="0.3">
      <c r="A540" s="19"/>
      <c r="B540" s="182"/>
      <c r="C540" s="183">
        <f>C539+IntegrationStep</f>
        <v>52.900000000000482</v>
      </c>
      <c r="D540" s="202">
        <f>15+[1]!STEPLOAD(5)</f>
        <v>20</v>
      </c>
      <c r="E540" s="183">
        <f t="shared" si="42"/>
        <v>45.624160232671748</v>
      </c>
      <c r="F540" s="183">
        <f t="shared" si="43"/>
        <v>0.5</v>
      </c>
      <c r="G540" s="183">
        <f>5</f>
        <v>5</v>
      </c>
      <c r="H540" s="183">
        <f>ManipulatedVariableHigher*AT540</f>
        <v>120</v>
      </c>
      <c r="I540" s="183">
        <f t="shared" si="44"/>
        <v>0.9</v>
      </c>
      <c r="J540" s="183">
        <f>1</f>
        <v>1</v>
      </c>
      <c r="K540" s="183">
        <f t="shared" si="45"/>
        <v>4.1870000000000003</v>
      </c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68"/>
      <c r="AD540" s="19"/>
      <c r="AE540" s="184"/>
      <c r="AF540" s="183">
        <f t="shared" si="46"/>
        <v>2.596408911053341</v>
      </c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68"/>
      <c r="AQ540" s="168"/>
      <c r="AR540" s="182"/>
      <c r="AS540" s="183">
        <f>(AU540-E540)/(MeasuredVariableHigher-MeasuredVariableLower)</f>
        <v>-4.8300355626717459E-2</v>
      </c>
      <c r="AT540" s="183">
        <f>[1]!LIM(AT539+Mode*r0*((1+IntegrationStep/2/Ti+Td/IntegrationStep)*AS540-(1-IntegrationStep/2/Ti+2*Td/IntegrationStep)*AS539+Td/IntegrationStep*AS538))</f>
        <v>1</v>
      </c>
      <c r="AU540" s="183">
        <f>SetPoint</f>
        <v>40.794124670000002</v>
      </c>
      <c r="AW540" s="51"/>
      <c r="AX540" s="51"/>
      <c r="AY540" s="51"/>
      <c r="AZ540" s="51"/>
    </row>
    <row r="541" spans="1:52" s="158" customFormat="1" ht="15" customHeight="1" x14ac:dyDescent="0.3">
      <c r="A541" s="19"/>
      <c r="B541" s="182"/>
      <c r="C541" s="183">
        <f>C540+IntegrationStep</f>
        <v>53.000000000000483</v>
      </c>
      <c r="D541" s="202">
        <f>15+[1]!STEPLOAD(5)</f>
        <v>20</v>
      </c>
      <c r="E541" s="183">
        <f t="shared" si="42"/>
        <v>45.883801123777083</v>
      </c>
      <c r="F541" s="183">
        <f t="shared" si="43"/>
        <v>0.5</v>
      </c>
      <c r="G541" s="183">
        <f>5</f>
        <v>5</v>
      </c>
      <c r="H541" s="183">
        <f>ManipulatedVariableHigher*AT541</f>
        <v>0</v>
      </c>
      <c r="I541" s="183">
        <f t="shared" si="44"/>
        <v>0.9</v>
      </c>
      <c r="J541" s="183">
        <f>1</f>
        <v>1</v>
      </c>
      <c r="K541" s="183">
        <f t="shared" si="45"/>
        <v>4.1870000000000003</v>
      </c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68"/>
      <c r="AD541" s="19"/>
      <c r="AE541" s="184"/>
      <c r="AF541" s="183">
        <f t="shared" si="46"/>
        <v>-2.5883801123777084</v>
      </c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68"/>
      <c r="AQ541" s="168"/>
      <c r="AR541" s="182"/>
      <c r="AS541" s="183">
        <f>(AU541-E541)/(MeasuredVariableHigher-MeasuredVariableLower)</f>
        <v>-5.0896764537770804E-2</v>
      </c>
      <c r="AT541" s="183">
        <f>[1]!LIM(AT540+Mode*r0*((1+IntegrationStep/2/Ti+Td/IntegrationStep)*AS541-(1-IntegrationStep/2/Ti+2*Td/IntegrationStep)*AS540+Td/IntegrationStep*AS539))</f>
        <v>0</v>
      </c>
      <c r="AU541" s="183">
        <f>SetPoint</f>
        <v>40.794124670000002</v>
      </c>
      <c r="AW541" s="51"/>
      <c r="AX541" s="51"/>
      <c r="AY541" s="51"/>
      <c r="AZ541" s="51"/>
    </row>
    <row r="542" spans="1:52" s="158" customFormat="1" ht="15" customHeight="1" x14ac:dyDescent="0.3">
      <c r="A542" s="19"/>
      <c r="B542" s="182"/>
      <c r="C542" s="183">
        <f>C541+IntegrationStep</f>
        <v>53.100000000000485</v>
      </c>
      <c r="D542" s="202">
        <f>15+[1]!STEPLOAD(5)</f>
        <v>20</v>
      </c>
      <c r="E542" s="183">
        <f t="shared" si="42"/>
        <v>45.624963112539305</v>
      </c>
      <c r="F542" s="183">
        <f t="shared" si="43"/>
        <v>0.5</v>
      </c>
      <c r="G542" s="183">
        <f>5</f>
        <v>5</v>
      </c>
      <c r="H542" s="183">
        <f>ManipulatedVariableHigher*AT542</f>
        <v>120</v>
      </c>
      <c r="I542" s="183">
        <f t="shared" si="44"/>
        <v>0.9</v>
      </c>
      <c r="J542" s="183">
        <f>1</f>
        <v>1</v>
      </c>
      <c r="K542" s="183">
        <f t="shared" si="45"/>
        <v>4.1870000000000003</v>
      </c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68"/>
      <c r="AD542" s="19"/>
      <c r="AE542" s="184"/>
      <c r="AF542" s="183">
        <f t="shared" si="46"/>
        <v>2.5963286230665856</v>
      </c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68"/>
      <c r="AQ542" s="168"/>
      <c r="AR542" s="182"/>
      <c r="AS542" s="183">
        <f>(AU542-E542)/(MeasuredVariableHigher-MeasuredVariableLower)</f>
        <v>-4.8308384425393029E-2</v>
      </c>
      <c r="AT542" s="183">
        <f>[1]!LIM(AT541+Mode*r0*((1+IntegrationStep/2/Ti+Td/IntegrationStep)*AS542-(1-IntegrationStep/2/Ti+2*Td/IntegrationStep)*AS541+Td/IntegrationStep*AS540))</f>
        <v>1</v>
      </c>
      <c r="AU542" s="183">
        <f>SetPoint</f>
        <v>40.794124670000002</v>
      </c>
      <c r="AW542" s="51"/>
      <c r="AX542" s="51"/>
      <c r="AY542" s="51"/>
      <c r="AZ542" s="51"/>
    </row>
    <row r="543" spans="1:52" s="158" customFormat="1" ht="15" customHeight="1" x14ac:dyDescent="0.3">
      <c r="A543" s="19"/>
      <c r="B543" s="182"/>
      <c r="C543" s="183">
        <f>C542+IntegrationStep</f>
        <v>53.200000000000486</v>
      </c>
      <c r="D543" s="202">
        <f>15+[1]!STEPLOAD(5)</f>
        <v>20</v>
      </c>
      <c r="E543" s="183">
        <f t="shared" si="42"/>
        <v>45.884595974845965</v>
      </c>
      <c r="F543" s="183">
        <f t="shared" si="43"/>
        <v>0.5</v>
      </c>
      <c r="G543" s="183">
        <f>5</f>
        <v>5</v>
      </c>
      <c r="H543" s="183">
        <f>ManipulatedVariableHigher*AT543</f>
        <v>0</v>
      </c>
      <c r="I543" s="183">
        <f t="shared" si="44"/>
        <v>0.9</v>
      </c>
      <c r="J543" s="183">
        <f>1</f>
        <v>1</v>
      </c>
      <c r="K543" s="183">
        <f t="shared" si="45"/>
        <v>4.1870000000000003</v>
      </c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68"/>
      <c r="AD543" s="19"/>
      <c r="AE543" s="184"/>
      <c r="AF543" s="183">
        <f t="shared" si="46"/>
        <v>-2.5884595974845968</v>
      </c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68"/>
      <c r="AQ543" s="168"/>
      <c r="AR543" s="182"/>
      <c r="AS543" s="183">
        <f>(AU543-E543)/(MeasuredVariableHigher-MeasuredVariableLower)</f>
        <v>-5.0904713048459629E-2</v>
      </c>
      <c r="AT543" s="183">
        <f>[1]!LIM(AT542+Mode*r0*((1+IntegrationStep/2/Ti+Td/IntegrationStep)*AS543-(1-IntegrationStep/2/Ti+2*Td/IntegrationStep)*AS542+Td/IntegrationStep*AS541))</f>
        <v>0</v>
      </c>
      <c r="AU543" s="183">
        <f>SetPoint</f>
        <v>40.794124670000002</v>
      </c>
      <c r="AW543" s="51"/>
      <c r="AX543" s="51"/>
      <c r="AY543" s="51"/>
      <c r="AZ543" s="51"/>
    </row>
    <row r="544" spans="1:52" s="158" customFormat="1" ht="15" customHeight="1" x14ac:dyDescent="0.3">
      <c r="A544" s="19"/>
      <c r="B544" s="182"/>
      <c r="C544" s="183">
        <f>C543+IntegrationStep</f>
        <v>53.300000000000487</v>
      </c>
      <c r="D544" s="202">
        <f>15+[1]!STEPLOAD(5)</f>
        <v>20</v>
      </c>
      <c r="E544" s="183">
        <f t="shared" si="42"/>
        <v>45.625750015097502</v>
      </c>
      <c r="F544" s="183">
        <f t="shared" si="43"/>
        <v>0.5</v>
      </c>
      <c r="G544" s="183">
        <f>5</f>
        <v>5</v>
      </c>
      <c r="H544" s="183">
        <f>ManipulatedVariableHigher*AT544</f>
        <v>120</v>
      </c>
      <c r="I544" s="183">
        <f t="shared" si="44"/>
        <v>0.9</v>
      </c>
      <c r="J544" s="183">
        <f>1</f>
        <v>1</v>
      </c>
      <c r="K544" s="183">
        <f t="shared" si="45"/>
        <v>4.1870000000000003</v>
      </c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68"/>
      <c r="AD544" s="19"/>
      <c r="AE544" s="184"/>
      <c r="AF544" s="183">
        <f t="shared" si="46"/>
        <v>2.5962499328107658</v>
      </c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68"/>
      <c r="AQ544" s="168"/>
      <c r="AR544" s="182"/>
      <c r="AS544" s="183">
        <f>(AU544-E544)/(MeasuredVariableHigher-MeasuredVariableLower)</f>
        <v>-4.8316253450974997E-2</v>
      </c>
      <c r="AT544" s="183">
        <f>[1]!LIM(AT543+Mode*r0*((1+IntegrationStep/2/Ti+Td/IntegrationStep)*AS544-(1-IntegrationStep/2/Ti+2*Td/IntegrationStep)*AS543+Td/IntegrationStep*AS542))</f>
        <v>1</v>
      </c>
      <c r="AU544" s="183">
        <f>SetPoint</f>
        <v>40.794124670000002</v>
      </c>
      <c r="AW544" s="51"/>
      <c r="AX544" s="51"/>
      <c r="AY544" s="51"/>
      <c r="AZ544" s="51"/>
    </row>
    <row r="545" spans="1:52" s="158" customFormat="1" ht="15" customHeight="1" x14ac:dyDescent="0.3">
      <c r="A545" s="19"/>
      <c r="B545" s="182"/>
      <c r="C545" s="183">
        <f>C544+IntegrationStep</f>
        <v>53.400000000000489</v>
      </c>
      <c r="D545" s="202">
        <f>15+[1]!STEPLOAD(5)</f>
        <v>20</v>
      </c>
      <c r="E545" s="183">
        <f t="shared" si="42"/>
        <v>45.885375008378581</v>
      </c>
      <c r="F545" s="183">
        <f t="shared" si="43"/>
        <v>0.5</v>
      </c>
      <c r="G545" s="183">
        <f>5</f>
        <v>5</v>
      </c>
      <c r="H545" s="183">
        <f>ManipulatedVariableHigher*AT545</f>
        <v>0</v>
      </c>
      <c r="I545" s="183">
        <f t="shared" si="44"/>
        <v>0.9</v>
      </c>
      <c r="J545" s="183">
        <f>1</f>
        <v>1</v>
      </c>
      <c r="K545" s="183">
        <f t="shared" si="45"/>
        <v>4.1870000000000003</v>
      </c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68"/>
      <c r="AD545" s="19"/>
      <c r="AE545" s="184"/>
      <c r="AF545" s="183">
        <f t="shared" si="46"/>
        <v>-2.5885375008378584</v>
      </c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68"/>
      <c r="AQ545" s="168"/>
      <c r="AR545" s="182"/>
      <c r="AS545" s="183">
        <f>(AU545-E545)/(MeasuredVariableHigher-MeasuredVariableLower)</f>
        <v>-5.0912503383785793E-2</v>
      </c>
      <c r="AT545" s="183">
        <f>[1]!LIM(AT544+Mode*r0*((1+IntegrationStep/2/Ti+Td/IntegrationStep)*AS545-(1-IntegrationStep/2/Ti+2*Td/IntegrationStep)*AS544+Td/IntegrationStep*AS543))</f>
        <v>0</v>
      </c>
      <c r="AU545" s="183">
        <f>SetPoint</f>
        <v>40.794124670000002</v>
      </c>
      <c r="AW545" s="51"/>
      <c r="AX545" s="51"/>
      <c r="AY545" s="51"/>
      <c r="AZ545" s="51"/>
    </row>
    <row r="546" spans="1:52" s="158" customFormat="1" ht="15" customHeight="1" x14ac:dyDescent="0.3">
      <c r="A546" s="19"/>
      <c r="B546" s="182"/>
      <c r="C546" s="183">
        <f>C545+IntegrationStep</f>
        <v>53.50000000000049</v>
      </c>
      <c r="D546" s="202">
        <f>15+[1]!STEPLOAD(5)</f>
        <v>20</v>
      </c>
      <c r="E546" s="183">
        <f t="shared" si="42"/>
        <v>45.626521258294794</v>
      </c>
      <c r="F546" s="183">
        <f t="shared" si="43"/>
        <v>0.5</v>
      </c>
      <c r="G546" s="183">
        <f>5</f>
        <v>5</v>
      </c>
      <c r="H546" s="183">
        <f>ManipulatedVariableHigher*AT546</f>
        <v>120</v>
      </c>
      <c r="I546" s="183">
        <f t="shared" si="44"/>
        <v>0.9</v>
      </c>
      <c r="J546" s="183">
        <f>1</f>
        <v>1</v>
      </c>
      <c r="K546" s="183">
        <f t="shared" si="45"/>
        <v>4.1870000000000003</v>
      </c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68"/>
      <c r="AD546" s="19"/>
      <c r="AE546" s="184"/>
      <c r="AF546" s="183">
        <f t="shared" si="46"/>
        <v>2.5961728084910365</v>
      </c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68"/>
      <c r="AQ546" s="168"/>
      <c r="AR546" s="182"/>
      <c r="AS546" s="183">
        <f>(AU546-E546)/(MeasuredVariableHigher-MeasuredVariableLower)</f>
        <v>-4.832396588294792E-2</v>
      </c>
      <c r="AT546" s="183">
        <f>[1]!LIM(AT545+Mode*r0*((1+IntegrationStep/2/Ti+Td/IntegrationStep)*AS546-(1-IntegrationStep/2/Ti+2*Td/IntegrationStep)*AS545+Td/IntegrationStep*AS544))</f>
        <v>1</v>
      </c>
      <c r="AU546" s="183">
        <f>SetPoint</f>
        <v>40.794124670000002</v>
      </c>
      <c r="AW546" s="51"/>
      <c r="AX546" s="51"/>
      <c r="AY546" s="51"/>
      <c r="AZ546" s="51"/>
    </row>
    <row r="547" spans="1:52" s="158" customFormat="1" ht="15" customHeight="1" x14ac:dyDescent="0.3">
      <c r="A547" s="19"/>
      <c r="B547" s="182"/>
      <c r="C547" s="183">
        <f>C546+IntegrationStep</f>
        <v>53.600000000000492</v>
      </c>
      <c r="D547" s="202">
        <f>15+[1]!STEPLOAD(5)</f>
        <v>20</v>
      </c>
      <c r="E547" s="183">
        <f t="shared" si="42"/>
        <v>45.8861385391439</v>
      </c>
      <c r="F547" s="183">
        <f t="shared" si="43"/>
        <v>0.5</v>
      </c>
      <c r="G547" s="183">
        <f>5</f>
        <v>5</v>
      </c>
      <c r="H547" s="183">
        <f>ManipulatedVariableHigher*AT547</f>
        <v>0</v>
      </c>
      <c r="I547" s="183">
        <f t="shared" si="44"/>
        <v>0.9</v>
      </c>
      <c r="J547" s="183">
        <f>1</f>
        <v>1</v>
      </c>
      <c r="K547" s="183">
        <f t="shared" si="45"/>
        <v>4.1870000000000003</v>
      </c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68"/>
      <c r="AD547" s="19"/>
      <c r="AE547" s="184"/>
      <c r="AF547" s="183">
        <f t="shared" si="46"/>
        <v>-2.5886138539143904</v>
      </c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68"/>
      <c r="AQ547" s="168"/>
      <c r="AR547" s="182"/>
      <c r="AS547" s="183">
        <f>(AU547-E547)/(MeasuredVariableHigher-MeasuredVariableLower)</f>
        <v>-5.0920138691438979E-2</v>
      </c>
      <c r="AT547" s="183">
        <f>[1]!LIM(AT546+Mode*r0*((1+IntegrationStep/2/Ti+Td/IntegrationStep)*AS547-(1-IntegrationStep/2/Ti+2*Td/IntegrationStep)*AS546+Td/IntegrationStep*AS545))</f>
        <v>0</v>
      </c>
      <c r="AU547" s="183">
        <f>SetPoint</f>
        <v>40.794124670000002</v>
      </c>
      <c r="AW547" s="51"/>
      <c r="AX547" s="51"/>
      <c r="AY547" s="51"/>
      <c r="AZ547" s="51"/>
    </row>
    <row r="548" spans="1:52" s="158" customFormat="1" ht="15" customHeight="1" x14ac:dyDescent="0.3">
      <c r="A548" s="19"/>
      <c r="B548" s="182"/>
      <c r="C548" s="183">
        <f>C547+IntegrationStep</f>
        <v>53.700000000000493</v>
      </c>
      <c r="D548" s="202">
        <f>15+[1]!STEPLOAD(5)</f>
        <v>20</v>
      </c>
      <c r="E548" s="183">
        <f t="shared" si="42"/>
        <v>45.627277153752459</v>
      </c>
      <c r="F548" s="183">
        <f t="shared" si="43"/>
        <v>0.5</v>
      </c>
      <c r="G548" s="183">
        <f>5</f>
        <v>5</v>
      </c>
      <c r="H548" s="183">
        <f>ManipulatedVariableHigher*AT548</f>
        <v>120</v>
      </c>
      <c r="I548" s="183">
        <f t="shared" si="44"/>
        <v>0.9</v>
      </c>
      <c r="J548" s="183">
        <f>1</f>
        <v>1</v>
      </c>
      <c r="K548" s="183">
        <f t="shared" si="45"/>
        <v>4.1870000000000003</v>
      </c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68"/>
      <c r="AD548" s="19"/>
      <c r="AE548" s="184"/>
      <c r="AF548" s="183">
        <f t="shared" si="46"/>
        <v>2.5960972189452702</v>
      </c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68"/>
      <c r="AQ548" s="168"/>
      <c r="AR548" s="182"/>
      <c r="AS548" s="183">
        <f>(AU548-E548)/(MeasuredVariableHigher-MeasuredVariableLower)</f>
        <v>-4.8331524837524571E-2</v>
      </c>
      <c r="AT548" s="183">
        <f>[1]!LIM(AT547+Mode*r0*((1+IntegrationStep/2/Ti+Td/IntegrationStep)*AS548-(1-IntegrationStep/2/Ti+2*Td/IntegrationStep)*AS547+Td/IntegrationStep*AS546))</f>
        <v>1</v>
      </c>
      <c r="AU548" s="183">
        <f>SetPoint</f>
        <v>40.794124670000002</v>
      </c>
      <c r="AW548" s="51"/>
      <c r="AX548" s="51"/>
      <c r="AY548" s="51"/>
      <c r="AZ548" s="51"/>
    </row>
    <row r="549" spans="1:52" s="158" customFormat="1" ht="15" customHeight="1" x14ac:dyDescent="0.3">
      <c r="A549" s="19"/>
      <c r="B549" s="182"/>
      <c r="C549" s="183">
        <f>C548+IntegrationStep</f>
        <v>53.800000000000495</v>
      </c>
      <c r="D549" s="202">
        <f>15+[1]!STEPLOAD(5)</f>
        <v>20</v>
      </c>
      <c r="E549" s="183">
        <f t="shared" si="42"/>
        <v>45.886886875646987</v>
      </c>
      <c r="F549" s="183">
        <f t="shared" si="43"/>
        <v>0.5</v>
      </c>
      <c r="G549" s="183">
        <f>5</f>
        <v>5</v>
      </c>
      <c r="H549" s="183">
        <f>ManipulatedVariableHigher*AT549</f>
        <v>0</v>
      </c>
      <c r="I549" s="183">
        <f t="shared" si="44"/>
        <v>0.9</v>
      </c>
      <c r="J549" s="183">
        <f>1</f>
        <v>1</v>
      </c>
      <c r="K549" s="183">
        <f t="shared" si="45"/>
        <v>4.1870000000000003</v>
      </c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68"/>
      <c r="AD549" s="19"/>
      <c r="AE549" s="184"/>
      <c r="AF549" s="183">
        <f t="shared" si="46"/>
        <v>-2.5886886875646988</v>
      </c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68"/>
      <c r="AQ549" s="168"/>
      <c r="AR549" s="182"/>
      <c r="AS549" s="183">
        <f>(AU549-E549)/(MeasuredVariableHigher-MeasuredVariableLower)</f>
        <v>-5.0927622056469841E-2</v>
      </c>
      <c r="AT549" s="183">
        <f>[1]!LIM(AT548+Mode*r0*((1+IntegrationStep/2/Ti+Td/IntegrationStep)*AS549-(1-IntegrationStep/2/Ti+2*Td/IntegrationStep)*AS548+Td/IntegrationStep*AS547))</f>
        <v>0</v>
      </c>
      <c r="AU549" s="183">
        <f>SetPoint</f>
        <v>40.794124670000002</v>
      </c>
      <c r="AW549" s="51"/>
      <c r="AX549" s="51"/>
      <c r="AY549" s="51"/>
      <c r="AZ549" s="51"/>
    </row>
    <row r="550" spans="1:52" s="158" customFormat="1" ht="15" customHeight="1" x14ac:dyDescent="0.3">
      <c r="A550" s="19"/>
      <c r="B550" s="182"/>
      <c r="C550" s="183">
        <f>C549+IntegrationStep</f>
        <v>53.900000000000496</v>
      </c>
      <c r="D550" s="202">
        <f>15+[1]!STEPLOAD(5)</f>
        <v>20</v>
      </c>
      <c r="E550" s="183">
        <f t="shared" si="42"/>
        <v>45.628018006890514</v>
      </c>
      <c r="F550" s="183">
        <f t="shared" si="43"/>
        <v>0.5</v>
      </c>
      <c r="G550" s="183">
        <f>5</f>
        <v>5</v>
      </c>
      <c r="H550" s="183">
        <f>ManipulatedVariableHigher*AT550</f>
        <v>120</v>
      </c>
      <c r="I550" s="183">
        <f t="shared" si="44"/>
        <v>0.9</v>
      </c>
      <c r="J550" s="183">
        <f>1</f>
        <v>1</v>
      </c>
      <c r="K550" s="183">
        <f t="shared" si="45"/>
        <v>4.1870000000000003</v>
      </c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68"/>
      <c r="AD550" s="19"/>
      <c r="AE550" s="184"/>
      <c r="AF550" s="183">
        <f t="shared" si="46"/>
        <v>2.5960231336314648</v>
      </c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68"/>
      <c r="AQ550" s="168"/>
      <c r="AR550" s="182"/>
      <c r="AS550" s="183">
        <f>(AU550-E550)/(MeasuredVariableHigher-MeasuredVariableLower)</f>
        <v>-4.8338933368905115E-2</v>
      </c>
      <c r="AT550" s="183">
        <f>[1]!LIM(AT549+Mode*r0*((1+IntegrationStep/2/Ti+Td/IntegrationStep)*AS550-(1-IntegrationStep/2/Ti+2*Td/IntegrationStep)*AS549+Td/IntegrationStep*AS548))</f>
        <v>1</v>
      </c>
      <c r="AU550" s="183">
        <f>SetPoint</f>
        <v>40.794124670000002</v>
      </c>
      <c r="AW550" s="51"/>
      <c r="AX550" s="51"/>
      <c r="AY550" s="51"/>
      <c r="AZ550" s="51"/>
    </row>
    <row r="551" spans="1:52" s="158" customFormat="1" ht="15" customHeight="1" x14ac:dyDescent="0.3">
      <c r="A551" s="19"/>
      <c r="B551" s="182"/>
      <c r="C551" s="183">
        <f>C550+IntegrationStep</f>
        <v>54.000000000000497</v>
      </c>
      <c r="D551" s="202">
        <f>15+[1]!STEPLOAD(5)</f>
        <v>20</v>
      </c>
      <c r="E551" s="183">
        <f t="shared" si="42"/>
        <v>45.887620320253667</v>
      </c>
      <c r="F551" s="183">
        <f t="shared" si="43"/>
        <v>0.5</v>
      </c>
      <c r="G551" s="183">
        <f>5</f>
        <v>5</v>
      </c>
      <c r="H551" s="183">
        <f>ManipulatedVariableHigher*AT551</f>
        <v>0</v>
      </c>
      <c r="I551" s="183">
        <f t="shared" si="44"/>
        <v>0.9</v>
      </c>
      <c r="J551" s="183">
        <f>1</f>
        <v>1</v>
      </c>
      <c r="K551" s="183">
        <f t="shared" si="45"/>
        <v>4.1870000000000003</v>
      </c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68"/>
      <c r="AD551" s="19"/>
      <c r="AE551" s="184"/>
      <c r="AF551" s="183">
        <f t="shared" si="46"/>
        <v>-2.5887620320253668</v>
      </c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68"/>
      <c r="AQ551" s="168"/>
      <c r="AR551" s="182"/>
      <c r="AS551" s="183">
        <f>(AU551-E551)/(MeasuredVariableHigher-MeasuredVariableLower)</f>
        <v>-5.0934956502536648E-2</v>
      </c>
      <c r="AT551" s="183">
        <f>[1]!LIM(AT550+Mode*r0*((1+IntegrationStep/2/Ti+Td/IntegrationStep)*AS551-(1-IntegrationStep/2/Ti+2*Td/IntegrationStep)*AS550+Td/IntegrationStep*AS549))</f>
        <v>0</v>
      </c>
      <c r="AU551" s="183">
        <f>SetPoint</f>
        <v>40.794124670000002</v>
      </c>
      <c r="AW551" s="51"/>
      <c r="AX551" s="51"/>
      <c r="AY551" s="51"/>
      <c r="AZ551" s="51"/>
    </row>
    <row r="552" spans="1:52" s="158" customFormat="1" ht="15" customHeight="1" x14ac:dyDescent="0.3">
      <c r="A552" s="19"/>
      <c r="B552" s="182"/>
      <c r="C552" s="183">
        <f>C551+IntegrationStep</f>
        <v>54.100000000000499</v>
      </c>
      <c r="D552" s="202">
        <f>15+[1]!STEPLOAD(5)</f>
        <v>20</v>
      </c>
      <c r="E552" s="183">
        <f t="shared" si="42"/>
        <v>45.628744117051127</v>
      </c>
      <c r="F552" s="183">
        <f t="shared" si="43"/>
        <v>0.5</v>
      </c>
      <c r="G552" s="183">
        <f>5</f>
        <v>5</v>
      </c>
      <c r="H552" s="183">
        <f>ManipulatedVariableHigher*AT552</f>
        <v>120</v>
      </c>
      <c r="I552" s="183">
        <f t="shared" si="44"/>
        <v>0.9</v>
      </c>
      <c r="J552" s="183">
        <f>1</f>
        <v>1</v>
      </c>
      <c r="K552" s="183">
        <f t="shared" si="45"/>
        <v>4.1870000000000003</v>
      </c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68"/>
      <c r="AD552" s="19"/>
      <c r="AE552" s="184"/>
      <c r="AF552" s="183">
        <f t="shared" si="46"/>
        <v>2.5959505226154032</v>
      </c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68"/>
      <c r="AQ552" s="168"/>
      <c r="AR552" s="182"/>
      <c r="AS552" s="183">
        <f>(AU552-E552)/(MeasuredVariableHigher-MeasuredVariableLower)</f>
        <v>-4.834619447051125E-2</v>
      </c>
      <c r="AT552" s="183">
        <f>[1]!LIM(AT551+Mode*r0*((1+IntegrationStep/2/Ti+Td/IntegrationStep)*AS552-(1-IntegrationStep/2/Ti+2*Td/IntegrationStep)*AS551+Td/IntegrationStep*AS550))</f>
        <v>1</v>
      </c>
      <c r="AU552" s="183">
        <f>SetPoint</f>
        <v>40.794124670000002</v>
      </c>
      <c r="AW552" s="51"/>
      <c r="AX552" s="51"/>
      <c r="AY552" s="51"/>
      <c r="AZ552" s="51"/>
    </row>
    <row r="553" spans="1:52" s="158" customFormat="1" ht="15" customHeight="1" x14ac:dyDescent="0.3">
      <c r="A553" s="19"/>
      <c r="B553" s="182"/>
      <c r="C553" s="183">
        <f>C552+IntegrationStep</f>
        <v>54.2000000000005</v>
      </c>
      <c r="D553" s="202">
        <f>15+[1]!STEPLOAD(5)</f>
        <v>20</v>
      </c>
      <c r="E553" s="183">
        <f t="shared" si="42"/>
        <v>45.888339169312673</v>
      </c>
      <c r="F553" s="183">
        <f t="shared" si="43"/>
        <v>0.5</v>
      </c>
      <c r="G553" s="183">
        <f>5</f>
        <v>5</v>
      </c>
      <c r="H553" s="183">
        <f>ManipulatedVariableHigher*AT553</f>
        <v>0</v>
      </c>
      <c r="I553" s="183">
        <f t="shared" si="44"/>
        <v>0.9</v>
      </c>
      <c r="J553" s="183">
        <f>1</f>
        <v>1</v>
      </c>
      <c r="K553" s="183">
        <f t="shared" si="45"/>
        <v>4.1870000000000003</v>
      </c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68"/>
      <c r="AD553" s="19"/>
      <c r="AE553" s="184"/>
      <c r="AF553" s="183">
        <f t="shared" si="46"/>
        <v>-2.5888339169312675</v>
      </c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68"/>
      <c r="AQ553" s="168"/>
      <c r="AR553" s="182"/>
      <c r="AS553" s="183">
        <f>(AU553-E553)/(MeasuredVariableHigher-MeasuredVariableLower)</f>
        <v>-5.0942144993126701E-2</v>
      </c>
      <c r="AT553" s="183">
        <f>[1]!LIM(AT552+Mode*r0*((1+IntegrationStep/2/Ti+Td/IntegrationStep)*AS553-(1-IntegrationStep/2/Ti+2*Td/IntegrationStep)*AS552+Td/IntegrationStep*AS551))</f>
        <v>0</v>
      </c>
      <c r="AU553" s="183">
        <f>SetPoint</f>
        <v>40.794124670000002</v>
      </c>
      <c r="AW553" s="51"/>
      <c r="AX553" s="51"/>
      <c r="AY553" s="51"/>
      <c r="AZ553" s="51"/>
    </row>
    <row r="554" spans="1:52" s="158" customFormat="1" ht="15" customHeight="1" x14ac:dyDescent="0.3">
      <c r="A554" s="19"/>
      <c r="B554" s="182"/>
      <c r="C554" s="183">
        <f>C553+IntegrationStep</f>
        <v>54.300000000000502</v>
      </c>
      <c r="D554" s="202">
        <f>15+[1]!STEPLOAD(5)</f>
        <v>20</v>
      </c>
      <c r="E554" s="183">
        <f t="shared" si="42"/>
        <v>45.62945577761954</v>
      </c>
      <c r="F554" s="183">
        <f t="shared" si="43"/>
        <v>0.5</v>
      </c>
      <c r="G554" s="183">
        <f>5</f>
        <v>5</v>
      </c>
      <c r="H554" s="183">
        <f>ManipulatedVariableHigher*AT554</f>
        <v>120</v>
      </c>
      <c r="I554" s="183">
        <f t="shared" si="44"/>
        <v>0.9</v>
      </c>
      <c r="J554" s="183">
        <f>1</f>
        <v>1</v>
      </c>
      <c r="K554" s="183">
        <f t="shared" si="45"/>
        <v>4.1870000000000003</v>
      </c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68"/>
      <c r="AD554" s="19"/>
      <c r="AE554" s="184"/>
      <c r="AF554" s="183">
        <f t="shared" si="46"/>
        <v>2.5958793565585618</v>
      </c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68"/>
      <c r="AQ554" s="168"/>
      <c r="AR554" s="182"/>
      <c r="AS554" s="183">
        <f>(AU554-E554)/(MeasuredVariableHigher-MeasuredVariableLower)</f>
        <v>-4.8353311076195379E-2</v>
      </c>
      <c r="AT554" s="183">
        <f>[1]!LIM(AT553+Mode*r0*((1+IntegrationStep/2/Ti+Td/IntegrationStep)*AS554-(1-IntegrationStep/2/Ti+2*Td/IntegrationStep)*AS553+Td/IntegrationStep*AS552))</f>
        <v>1</v>
      </c>
      <c r="AU554" s="183">
        <f>SetPoint</f>
        <v>40.794124670000002</v>
      </c>
      <c r="AW554" s="51"/>
      <c r="AX554" s="51"/>
      <c r="AY554" s="51"/>
      <c r="AZ554" s="51"/>
    </row>
    <row r="555" spans="1:52" s="158" customFormat="1" ht="15" customHeight="1" x14ac:dyDescent="0.3">
      <c r="A555" s="19"/>
      <c r="B555" s="182"/>
      <c r="C555" s="183">
        <f>C554+IntegrationStep</f>
        <v>54.400000000000503</v>
      </c>
      <c r="D555" s="202">
        <f>15+[1]!STEPLOAD(5)</f>
        <v>20</v>
      </c>
      <c r="E555" s="183">
        <f t="shared" si="42"/>
        <v>45.889043713275399</v>
      </c>
      <c r="F555" s="183">
        <f t="shared" si="43"/>
        <v>0.5</v>
      </c>
      <c r="G555" s="183">
        <f>5</f>
        <v>5</v>
      </c>
      <c r="H555" s="183">
        <f>ManipulatedVariableHigher*AT555</f>
        <v>0</v>
      </c>
      <c r="I555" s="183">
        <f t="shared" si="44"/>
        <v>0.9</v>
      </c>
      <c r="J555" s="183">
        <f>1</f>
        <v>1</v>
      </c>
      <c r="K555" s="183">
        <f t="shared" si="45"/>
        <v>4.1870000000000003</v>
      </c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68"/>
      <c r="AD555" s="19"/>
      <c r="AE555" s="184"/>
      <c r="AF555" s="183">
        <f t="shared" si="46"/>
        <v>-2.5889043713275401</v>
      </c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68"/>
      <c r="AQ555" s="168"/>
      <c r="AR555" s="182"/>
      <c r="AS555" s="183">
        <f>(AU555-E555)/(MeasuredVariableHigher-MeasuredVariableLower)</f>
        <v>-5.0949190432753963E-2</v>
      </c>
      <c r="AT555" s="183">
        <f>[1]!LIM(AT554+Mode*r0*((1+IntegrationStep/2/Ti+Td/IntegrationStep)*AS555-(1-IntegrationStep/2/Ti+2*Td/IntegrationStep)*AS554+Td/IntegrationStep*AS553))</f>
        <v>0</v>
      </c>
      <c r="AU555" s="183">
        <f>SetPoint</f>
        <v>40.794124670000002</v>
      </c>
      <c r="AW555" s="51"/>
      <c r="AX555" s="51"/>
      <c r="AY555" s="51"/>
      <c r="AZ555" s="51"/>
    </row>
    <row r="556" spans="1:52" s="158" customFormat="1" ht="15" customHeight="1" x14ac:dyDescent="0.3">
      <c r="A556" s="19"/>
      <c r="B556" s="182"/>
      <c r="C556" s="183">
        <f>C555+IntegrationStep</f>
        <v>54.500000000000504</v>
      </c>
      <c r="D556" s="202">
        <f>15+[1]!STEPLOAD(5)</f>
        <v>20</v>
      </c>
      <c r="E556" s="183">
        <f t="shared" si="42"/>
        <v>45.630153276142643</v>
      </c>
      <c r="F556" s="183">
        <f t="shared" si="43"/>
        <v>0.5</v>
      </c>
      <c r="G556" s="183">
        <f>5</f>
        <v>5</v>
      </c>
      <c r="H556" s="183">
        <f>ManipulatedVariableHigher*AT556</f>
        <v>120</v>
      </c>
      <c r="I556" s="183">
        <f t="shared" si="44"/>
        <v>0.9</v>
      </c>
      <c r="J556" s="183">
        <f>1</f>
        <v>1</v>
      </c>
      <c r="K556" s="183">
        <f t="shared" si="45"/>
        <v>4.1870000000000003</v>
      </c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68"/>
      <c r="AD556" s="19"/>
      <c r="AE556" s="184"/>
      <c r="AF556" s="183">
        <f t="shared" si="46"/>
        <v>2.5958096067062515</v>
      </c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68"/>
      <c r="AQ556" s="168"/>
      <c r="AR556" s="182"/>
      <c r="AS556" s="183">
        <f>(AU556-E556)/(MeasuredVariableHigher-MeasuredVariableLower)</f>
        <v>-4.8360286061426408E-2</v>
      </c>
      <c r="AT556" s="183">
        <f>[1]!LIM(AT555+Mode*r0*((1+IntegrationStep/2/Ti+Td/IntegrationStep)*AS556-(1-IntegrationStep/2/Ti+2*Td/IntegrationStep)*AS555+Td/IntegrationStep*AS554))</f>
        <v>1</v>
      </c>
      <c r="AU556" s="183">
        <f>SetPoint</f>
        <v>40.794124670000002</v>
      </c>
      <c r="AW556" s="51"/>
      <c r="AX556" s="51"/>
      <c r="AY556" s="51"/>
      <c r="AZ556" s="51"/>
    </row>
    <row r="557" spans="1:52" s="158" customFormat="1" ht="15" customHeight="1" x14ac:dyDescent="0.3">
      <c r="A557" s="19"/>
      <c r="B557" s="182"/>
      <c r="C557" s="183">
        <f>C556+IntegrationStep</f>
        <v>54.600000000000506</v>
      </c>
      <c r="D557" s="202">
        <f>15+[1]!STEPLOAD(5)</f>
        <v>20</v>
      </c>
      <c r="E557" s="183">
        <f t="shared" si="42"/>
        <v>45.889734236813268</v>
      </c>
      <c r="F557" s="183">
        <f t="shared" si="43"/>
        <v>0.5</v>
      </c>
      <c r="G557" s="183">
        <f>5</f>
        <v>5</v>
      </c>
      <c r="H557" s="183">
        <f>ManipulatedVariableHigher*AT557</f>
        <v>0</v>
      </c>
      <c r="I557" s="183">
        <f t="shared" si="44"/>
        <v>0.9</v>
      </c>
      <c r="J557" s="183">
        <f>1</f>
        <v>1</v>
      </c>
      <c r="K557" s="183">
        <f t="shared" si="45"/>
        <v>4.1870000000000003</v>
      </c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68"/>
      <c r="AD557" s="19"/>
      <c r="AE557" s="184"/>
      <c r="AF557" s="183">
        <f t="shared" si="46"/>
        <v>-2.5889734236813271</v>
      </c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68"/>
      <c r="AQ557" s="168"/>
      <c r="AR557" s="182"/>
      <c r="AS557" s="183">
        <f>(AU557-E557)/(MeasuredVariableHigher-MeasuredVariableLower)</f>
        <v>-5.095609566813266E-2</v>
      </c>
      <c r="AT557" s="183">
        <f>[1]!LIM(AT556+Mode*r0*((1+IntegrationStep/2/Ti+Td/IntegrationStep)*AS557-(1-IntegrationStep/2/Ti+2*Td/IntegrationStep)*AS556+Td/IntegrationStep*AS555))</f>
        <v>0</v>
      </c>
      <c r="AU557" s="183">
        <f>SetPoint</f>
        <v>40.794124670000002</v>
      </c>
      <c r="AW557" s="51"/>
      <c r="AX557" s="51"/>
      <c r="AY557" s="51"/>
      <c r="AZ557" s="51"/>
    </row>
    <row r="558" spans="1:52" s="158" customFormat="1" ht="15" customHeight="1" x14ac:dyDescent="0.3">
      <c r="A558" s="19"/>
      <c r="B558" s="182"/>
      <c r="C558" s="183">
        <f>C557+IntegrationStep</f>
        <v>54.700000000000507</v>
      </c>
      <c r="D558" s="202">
        <f>15+[1]!STEPLOAD(5)</f>
        <v>20</v>
      </c>
      <c r="E558" s="183">
        <f t="shared" si="42"/>
        <v>45.630836894445132</v>
      </c>
      <c r="F558" s="183">
        <f t="shared" si="43"/>
        <v>0.5</v>
      </c>
      <c r="G558" s="183">
        <f>5</f>
        <v>5</v>
      </c>
      <c r="H558" s="183">
        <f>ManipulatedVariableHigher*AT558</f>
        <v>120</v>
      </c>
      <c r="I558" s="183">
        <f t="shared" si="44"/>
        <v>0.9</v>
      </c>
      <c r="J558" s="183">
        <f>1</f>
        <v>1</v>
      </c>
      <c r="K558" s="183">
        <f t="shared" si="45"/>
        <v>4.1870000000000003</v>
      </c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68"/>
      <c r="AD558" s="19"/>
      <c r="AE558" s="184"/>
      <c r="AF558" s="183">
        <f t="shared" si="46"/>
        <v>2.5957412448760029</v>
      </c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68"/>
      <c r="AQ558" s="168"/>
      <c r="AR558" s="182"/>
      <c r="AS558" s="183">
        <f>(AU558-E558)/(MeasuredVariableHigher-MeasuredVariableLower)</f>
        <v>-4.8367122244451298E-2</v>
      </c>
      <c r="AT558" s="183">
        <f>[1]!LIM(AT557+Mode*r0*((1+IntegrationStep/2/Ti+Td/IntegrationStep)*AS558-(1-IntegrationStep/2/Ti+2*Td/IntegrationStep)*AS557+Td/IntegrationStep*AS556))</f>
        <v>1</v>
      </c>
      <c r="AU558" s="183">
        <f>SetPoint</f>
        <v>40.794124670000002</v>
      </c>
      <c r="AW558" s="51"/>
      <c r="AX558" s="51"/>
      <c r="AY558" s="51"/>
      <c r="AZ558" s="51"/>
    </row>
    <row r="559" spans="1:52" s="158" customFormat="1" ht="15" customHeight="1" x14ac:dyDescent="0.3">
      <c r="A559" s="19"/>
      <c r="B559" s="182"/>
      <c r="C559" s="183">
        <f>C558+IntegrationStep</f>
        <v>54.800000000000509</v>
      </c>
      <c r="D559" s="202">
        <f>15+[1]!STEPLOAD(5)</f>
        <v>20</v>
      </c>
      <c r="E559" s="183">
        <f t="shared" si="42"/>
        <v>45.890411018932738</v>
      </c>
      <c r="F559" s="183">
        <f t="shared" si="43"/>
        <v>0.5</v>
      </c>
      <c r="G559" s="183">
        <f>5</f>
        <v>5</v>
      </c>
      <c r="H559" s="183">
        <f>ManipulatedVariableHigher*AT559</f>
        <v>0</v>
      </c>
      <c r="I559" s="183">
        <f t="shared" si="44"/>
        <v>0.9</v>
      </c>
      <c r="J559" s="183">
        <f>1</f>
        <v>1</v>
      </c>
      <c r="K559" s="183">
        <f t="shared" si="45"/>
        <v>4.1870000000000003</v>
      </c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68"/>
      <c r="AD559" s="19"/>
      <c r="AE559" s="184"/>
      <c r="AF559" s="183">
        <f t="shared" si="46"/>
        <v>-2.5890411018932742</v>
      </c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68"/>
      <c r="AQ559" s="168"/>
      <c r="AR559" s="182"/>
      <c r="AS559" s="183">
        <f>(AU559-E559)/(MeasuredVariableHigher-MeasuredVariableLower)</f>
        <v>-5.096286348932736E-2</v>
      </c>
      <c r="AT559" s="183">
        <f>[1]!LIM(AT558+Mode*r0*((1+IntegrationStep/2/Ti+Td/IntegrationStep)*AS559-(1-IntegrationStep/2/Ti+2*Td/IntegrationStep)*AS558+Td/IntegrationStep*AS557))</f>
        <v>0</v>
      </c>
      <c r="AU559" s="183">
        <f>SetPoint</f>
        <v>40.794124670000002</v>
      </c>
      <c r="AW559" s="51"/>
      <c r="AX559" s="51"/>
      <c r="AY559" s="51"/>
      <c r="AZ559" s="51"/>
    </row>
    <row r="560" spans="1:52" s="158" customFormat="1" ht="15" customHeight="1" x14ac:dyDescent="0.3">
      <c r="A560" s="19"/>
      <c r="B560" s="182"/>
      <c r="C560" s="183">
        <f>C559+IntegrationStep</f>
        <v>54.90000000000051</v>
      </c>
      <c r="D560" s="202">
        <f>15+[1]!STEPLOAD(5)</f>
        <v>20</v>
      </c>
      <c r="E560" s="183">
        <f t="shared" si="42"/>
        <v>45.631506908743404</v>
      </c>
      <c r="F560" s="183">
        <f t="shared" si="43"/>
        <v>0.5</v>
      </c>
      <c r="G560" s="183">
        <f>5</f>
        <v>5</v>
      </c>
      <c r="H560" s="183">
        <f>ManipulatedVariableHigher*AT560</f>
        <v>120</v>
      </c>
      <c r="I560" s="183">
        <f t="shared" si="44"/>
        <v>0.9</v>
      </c>
      <c r="J560" s="183">
        <f>1</f>
        <v>1</v>
      </c>
      <c r="K560" s="183">
        <f t="shared" si="45"/>
        <v>4.1870000000000003</v>
      </c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68"/>
      <c r="AD560" s="19"/>
      <c r="AE560" s="184"/>
      <c r="AF560" s="183">
        <f t="shared" si="46"/>
        <v>2.5956742434461755</v>
      </c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68"/>
      <c r="AQ560" s="168"/>
      <c r="AR560" s="182"/>
      <c r="AS560" s="183">
        <f>(AU560-E560)/(MeasuredVariableHigher-MeasuredVariableLower)</f>
        <v>-4.8373822387434019E-2</v>
      </c>
      <c r="AT560" s="183">
        <f>[1]!LIM(AT559+Mode*r0*((1+IntegrationStep/2/Ti+Td/IntegrationStep)*AS560-(1-IntegrationStep/2/Ti+2*Td/IntegrationStep)*AS559+Td/IntegrationStep*AS558))</f>
        <v>1</v>
      </c>
      <c r="AU560" s="183">
        <f>SetPoint</f>
        <v>40.794124670000002</v>
      </c>
      <c r="AW560" s="51"/>
      <c r="AX560" s="51"/>
      <c r="AY560" s="51"/>
      <c r="AZ560" s="51"/>
    </row>
    <row r="561" spans="1:52" s="158" customFormat="1" ht="15" customHeight="1" x14ac:dyDescent="0.3">
      <c r="A561" s="19"/>
      <c r="B561" s="182"/>
      <c r="C561" s="183">
        <f>C560+IntegrationStep</f>
        <v>55.000000000000512</v>
      </c>
      <c r="D561" s="202">
        <f>15+[1]!STEPLOAD(5)</f>
        <v>20</v>
      </c>
      <c r="E561" s="183">
        <f t="shared" si="42"/>
        <v>45.891074333088028</v>
      </c>
      <c r="F561" s="183">
        <f t="shared" si="43"/>
        <v>0.5</v>
      </c>
      <c r="G561" s="183">
        <f>5</f>
        <v>5</v>
      </c>
      <c r="H561" s="183">
        <f>ManipulatedVariableHigher*AT561</f>
        <v>0</v>
      </c>
      <c r="I561" s="183">
        <f t="shared" si="44"/>
        <v>0.9</v>
      </c>
      <c r="J561" s="183">
        <f>1</f>
        <v>1</v>
      </c>
      <c r="K561" s="183">
        <f t="shared" si="45"/>
        <v>4.1870000000000003</v>
      </c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68"/>
      <c r="AD561" s="19"/>
      <c r="AE561" s="184"/>
      <c r="AF561" s="183">
        <f t="shared" si="46"/>
        <v>-2.5891074333088029</v>
      </c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68"/>
      <c r="AQ561" s="168"/>
      <c r="AR561" s="182"/>
      <c r="AS561" s="183">
        <f>(AU561-E561)/(MeasuredVariableHigher-MeasuredVariableLower)</f>
        <v>-5.0969496630880261E-2</v>
      </c>
      <c r="AT561" s="183">
        <f>[1]!LIM(AT560+Mode*r0*((1+IntegrationStep/2/Ti+Td/IntegrationStep)*AS561-(1-IntegrationStep/2/Ti+2*Td/IntegrationStep)*AS560+Td/IntegrationStep*AS559))</f>
        <v>0</v>
      </c>
      <c r="AU561" s="183">
        <f>SetPoint</f>
        <v>40.794124670000002</v>
      </c>
      <c r="AW561" s="51"/>
      <c r="AX561" s="51"/>
      <c r="AY561" s="51"/>
      <c r="AZ561" s="51"/>
    </row>
    <row r="562" spans="1:52" s="158" customFormat="1" ht="15" customHeight="1" x14ac:dyDescent="0.3">
      <c r="A562" s="19"/>
      <c r="B562" s="182"/>
      <c r="C562" s="183">
        <f>C561+IntegrationStep</f>
        <v>55.100000000000513</v>
      </c>
      <c r="D562" s="202">
        <f>15+[1]!STEPLOAD(5)</f>
        <v>20</v>
      </c>
      <c r="E562" s="183">
        <f t="shared" si="42"/>
        <v>45.632163589757141</v>
      </c>
      <c r="F562" s="183">
        <f t="shared" si="43"/>
        <v>0.5</v>
      </c>
      <c r="G562" s="183">
        <f>5</f>
        <v>5</v>
      </c>
      <c r="H562" s="183">
        <f>ManipulatedVariableHigher*AT562</f>
        <v>120</v>
      </c>
      <c r="I562" s="183">
        <f t="shared" si="44"/>
        <v>0.9</v>
      </c>
      <c r="J562" s="183">
        <f>1</f>
        <v>1</v>
      </c>
      <c r="K562" s="183">
        <f t="shared" si="45"/>
        <v>4.1870000000000003</v>
      </c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68"/>
      <c r="AD562" s="19"/>
      <c r="AE562" s="184"/>
      <c r="AF562" s="183">
        <f t="shared" si="46"/>
        <v>2.5956085753448019</v>
      </c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68"/>
      <c r="AQ562" s="168"/>
      <c r="AR562" s="182"/>
      <c r="AS562" s="183">
        <f>(AU562-E562)/(MeasuredVariableHigher-MeasuredVariableLower)</f>
        <v>-4.8380389197571393E-2</v>
      </c>
      <c r="AT562" s="183">
        <f>[1]!LIM(AT561+Mode*r0*((1+IntegrationStep/2/Ti+Td/IntegrationStep)*AS562-(1-IntegrationStep/2/Ti+2*Td/IntegrationStep)*AS561+Td/IntegrationStep*AS560))</f>
        <v>1</v>
      </c>
      <c r="AU562" s="183">
        <f>SetPoint</f>
        <v>40.794124670000002</v>
      </c>
      <c r="AW562" s="51"/>
      <c r="AX562" s="51"/>
      <c r="AY562" s="51"/>
      <c r="AZ562" s="51"/>
    </row>
    <row r="563" spans="1:52" s="158" customFormat="1" ht="15" customHeight="1" x14ac:dyDescent="0.3">
      <c r="A563" s="19"/>
      <c r="B563" s="182"/>
      <c r="C563" s="183">
        <f>C562+IntegrationStep</f>
        <v>55.200000000000514</v>
      </c>
      <c r="D563" s="202">
        <f>15+[1]!STEPLOAD(5)</f>
        <v>20</v>
      </c>
      <c r="E563" s="183">
        <f t="shared" si="42"/>
        <v>45.891724447291622</v>
      </c>
      <c r="F563" s="183">
        <f t="shared" si="43"/>
        <v>0.5</v>
      </c>
      <c r="G563" s="183">
        <f>5</f>
        <v>5</v>
      </c>
      <c r="H563" s="183">
        <f>ManipulatedVariableHigher*AT563</f>
        <v>0</v>
      </c>
      <c r="I563" s="183">
        <f t="shared" si="44"/>
        <v>0.9</v>
      </c>
      <c r="J563" s="183">
        <f>1</f>
        <v>1</v>
      </c>
      <c r="K563" s="183">
        <f t="shared" si="45"/>
        <v>4.1870000000000003</v>
      </c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68"/>
      <c r="AD563" s="19"/>
      <c r="AE563" s="184"/>
      <c r="AF563" s="183">
        <f t="shared" si="46"/>
        <v>-2.5891724447291624</v>
      </c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68"/>
      <c r="AQ563" s="168"/>
      <c r="AR563" s="182"/>
      <c r="AS563" s="183">
        <f>(AU563-E563)/(MeasuredVariableHigher-MeasuredVariableLower)</f>
        <v>-5.0975997772916198E-2</v>
      </c>
      <c r="AT563" s="183">
        <f>[1]!LIM(AT562+Mode*r0*((1+IntegrationStep/2/Ti+Td/IntegrationStep)*AS563-(1-IntegrationStep/2/Ti+2*Td/IntegrationStep)*AS562+Td/IntegrationStep*AS561))</f>
        <v>0</v>
      </c>
      <c r="AU563" s="183">
        <f>SetPoint</f>
        <v>40.794124670000002</v>
      </c>
      <c r="AW563" s="51"/>
      <c r="AX563" s="51"/>
      <c r="AY563" s="51"/>
      <c r="AZ563" s="51"/>
    </row>
    <row r="564" spans="1:52" s="158" customFormat="1" ht="15" customHeight="1" x14ac:dyDescent="0.3">
      <c r="A564" s="19"/>
      <c r="B564" s="182"/>
      <c r="C564" s="183">
        <f>C563+IntegrationStep</f>
        <v>55.300000000000516</v>
      </c>
      <c r="D564" s="202">
        <f>15+[1]!STEPLOAD(5)</f>
        <v>20</v>
      </c>
      <c r="E564" s="183">
        <f t="shared" si="42"/>
        <v>45.632807202818704</v>
      </c>
      <c r="F564" s="183">
        <f t="shared" si="43"/>
        <v>0.5</v>
      </c>
      <c r="G564" s="183">
        <f>5</f>
        <v>5</v>
      </c>
      <c r="H564" s="183">
        <f>ManipulatedVariableHigher*AT564</f>
        <v>120</v>
      </c>
      <c r="I564" s="183">
        <f t="shared" si="44"/>
        <v>0.9</v>
      </c>
      <c r="J564" s="183">
        <f>1</f>
        <v>1</v>
      </c>
      <c r="K564" s="183">
        <f t="shared" si="45"/>
        <v>4.1870000000000003</v>
      </c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68"/>
      <c r="AD564" s="19"/>
      <c r="AE564" s="184"/>
      <c r="AF564" s="183">
        <f t="shared" si="46"/>
        <v>2.5955442140386458</v>
      </c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68"/>
      <c r="AQ564" s="168"/>
      <c r="AR564" s="182"/>
      <c r="AS564" s="183">
        <f>(AU564-E564)/(MeasuredVariableHigher-MeasuredVariableLower)</f>
        <v>-4.8386825328187014E-2</v>
      </c>
      <c r="AT564" s="183">
        <f>[1]!LIM(AT563+Mode*r0*((1+IntegrationStep/2/Ti+Td/IntegrationStep)*AS564-(1-IntegrationStep/2/Ti+2*Td/IntegrationStep)*AS563+Td/IntegrationStep*AS562))</f>
        <v>1</v>
      </c>
      <c r="AU564" s="183">
        <f>SetPoint</f>
        <v>40.794124670000002</v>
      </c>
      <c r="AW564" s="51"/>
      <c r="AX564" s="51"/>
      <c r="AY564" s="51"/>
      <c r="AZ564" s="51"/>
    </row>
    <row r="565" spans="1:52" s="158" customFormat="1" ht="15" customHeight="1" x14ac:dyDescent="0.3">
      <c r="A565" s="19"/>
      <c r="B565" s="182"/>
      <c r="C565" s="183">
        <f>C564+IntegrationStep</f>
        <v>55.400000000000517</v>
      </c>
      <c r="D565" s="202">
        <f>15+[1]!STEPLOAD(5)</f>
        <v>20</v>
      </c>
      <c r="E565" s="183">
        <f t="shared" si="42"/>
        <v>45.892361624222573</v>
      </c>
      <c r="F565" s="183">
        <f t="shared" si="43"/>
        <v>0.5</v>
      </c>
      <c r="G565" s="183">
        <f>5</f>
        <v>5</v>
      </c>
      <c r="H565" s="183">
        <f>ManipulatedVariableHigher*AT565</f>
        <v>0</v>
      </c>
      <c r="I565" s="183">
        <f t="shared" si="44"/>
        <v>0.9</v>
      </c>
      <c r="J565" s="183">
        <f>1</f>
        <v>1</v>
      </c>
      <c r="K565" s="183">
        <f t="shared" si="45"/>
        <v>4.1870000000000003</v>
      </c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68"/>
      <c r="AD565" s="19"/>
      <c r="AE565" s="184"/>
      <c r="AF565" s="183">
        <f t="shared" si="46"/>
        <v>-2.5892361624222575</v>
      </c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68"/>
      <c r="AQ565" s="168"/>
      <c r="AR565" s="182"/>
      <c r="AS565" s="183">
        <f>(AU565-E565)/(MeasuredVariableHigher-MeasuredVariableLower)</f>
        <v>-5.0982369542225708E-2</v>
      </c>
      <c r="AT565" s="183">
        <f>[1]!LIM(AT564+Mode*r0*((1+IntegrationStep/2/Ti+Td/IntegrationStep)*AS565-(1-IntegrationStep/2/Ti+2*Td/IntegrationStep)*AS564+Td/IntegrationStep*AS563))</f>
        <v>0</v>
      </c>
      <c r="AU565" s="183">
        <f>SetPoint</f>
        <v>40.794124670000002</v>
      </c>
      <c r="AW565" s="51"/>
      <c r="AX565" s="51"/>
      <c r="AY565" s="51"/>
      <c r="AZ565" s="51"/>
    </row>
    <row r="566" spans="1:52" s="158" customFormat="1" ht="15" customHeight="1" x14ac:dyDescent="0.3">
      <c r="A566" s="19"/>
      <c r="B566" s="182"/>
      <c r="C566" s="183">
        <f>C565+IntegrationStep</f>
        <v>55.500000000000519</v>
      </c>
      <c r="D566" s="202">
        <f>15+[1]!STEPLOAD(5)</f>
        <v>20</v>
      </c>
      <c r="E566" s="183">
        <f t="shared" si="42"/>
        <v>45.633438007980345</v>
      </c>
      <c r="F566" s="183">
        <f t="shared" si="43"/>
        <v>0.5</v>
      </c>
      <c r="G566" s="183">
        <f>5</f>
        <v>5</v>
      </c>
      <c r="H566" s="183">
        <f>ManipulatedVariableHigher*AT566</f>
        <v>120</v>
      </c>
      <c r="I566" s="183">
        <f t="shared" si="44"/>
        <v>0.9</v>
      </c>
      <c r="J566" s="183">
        <f>1</f>
        <v>1</v>
      </c>
      <c r="K566" s="183">
        <f t="shared" si="45"/>
        <v>4.1870000000000003</v>
      </c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68"/>
      <c r="AD566" s="19"/>
      <c r="AE566" s="184"/>
      <c r="AF566" s="183">
        <f t="shared" si="46"/>
        <v>2.5954811335224814</v>
      </c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68"/>
      <c r="AQ566" s="168"/>
      <c r="AR566" s="182"/>
      <c r="AS566" s="183">
        <f>(AU566-E566)/(MeasuredVariableHigher-MeasuredVariableLower)</f>
        <v>-4.839313337980343E-2</v>
      </c>
      <c r="AT566" s="183">
        <f>[1]!LIM(AT565+Mode*r0*((1+IntegrationStep/2/Ti+Td/IntegrationStep)*AS566-(1-IntegrationStep/2/Ti+2*Td/IntegrationStep)*AS565+Td/IntegrationStep*AS564))</f>
        <v>1</v>
      </c>
      <c r="AU566" s="183">
        <f>SetPoint</f>
        <v>40.794124670000002</v>
      </c>
      <c r="AW566" s="51"/>
      <c r="AX566" s="51"/>
      <c r="AY566" s="51"/>
      <c r="AZ566" s="51"/>
    </row>
    <row r="567" spans="1:52" s="158" customFormat="1" ht="15" customHeight="1" x14ac:dyDescent="0.3">
      <c r="A567" s="19"/>
      <c r="B567" s="182"/>
      <c r="C567" s="183">
        <f>C566+IntegrationStep</f>
        <v>55.60000000000052</v>
      </c>
      <c r="D567" s="202">
        <f>15+[1]!STEPLOAD(5)</f>
        <v>20</v>
      </c>
      <c r="E567" s="183">
        <f t="shared" si="42"/>
        <v>45.892986121332598</v>
      </c>
      <c r="F567" s="183">
        <f t="shared" si="43"/>
        <v>0.5</v>
      </c>
      <c r="G567" s="183">
        <f>5</f>
        <v>5</v>
      </c>
      <c r="H567" s="183">
        <f>ManipulatedVariableHigher*AT567</f>
        <v>0</v>
      </c>
      <c r="I567" s="183">
        <f t="shared" si="44"/>
        <v>0.9</v>
      </c>
      <c r="J567" s="183">
        <f>1</f>
        <v>1</v>
      </c>
      <c r="K567" s="183">
        <f t="shared" si="45"/>
        <v>4.1870000000000003</v>
      </c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68"/>
      <c r="AD567" s="19"/>
      <c r="AE567" s="184"/>
      <c r="AF567" s="183">
        <f t="shared" si="46"/>
        <v>-2.58929861213326</v>
      </c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68"/>
      <c r="AQ567" s="168"/>
      <c r="AR567" s="182"/>
      <c r="AS567" s="183">
        <f>(AU567-E567)/(MeasuredVariableHigher-MeasuredVariableLower)</f>
        <v>-5.0988614513325953E-2</v>
      </c>
      <c r="AT567" s="183">
        <f>[1]!LIM(AT566+Mode*r0*((1+IntegrationStep/2/Ti+Td/IntegrationStep)*AS567-(1-IntegrationStep/2/Ti+2*Td/IntegrationStep)*AS566+Td/IntegrationStep*AS565))</f>
        <v>0</v>
      </c>
      <c r="AU567" s="183">
        <f>SetPoint</f>
        <v>40.794124670000002</v>
      </c>
      <c r="AW567" s="51"/>
      <c r="AX567" s="51"/>
      <c r="AY567" s="51"/>
      <c r="AZ567" s="51"/>
    </row>
    <row r="568" spans="1:52" s="158" customFormat="1" ht="15" customHeight="1" x14ac:dyDescent="0.3">
      <c r="A568" s="19"/>
      <c r="B568" s="182"/>
      <c r="C568" s="183">
        <f>C567+IntegrationStep</f>
        <v>55.700000000000522</v>
      </c>
      <c r="D568" s="202">
        <f>15+[1]!STEPLOAD(5)</f>
        <v>20</v>
      </c>
      <c r="E568" s="183">
        <f t="shared" si="42"/>
        <v>45.634056260119266</v>
      </c>
      <c r="F568" s="183">
        <f t="shared" si="43"/>
        <v>0.5</v>
      </c>
      <c r="G568" s="183">
        <f>5</f>
        <v>5</v>
      </c>
      <c r="H568" s="183">
        <f>ManipulatedVariableHigher*AT568</f>
        <v>120</v>
      </c>
      <c r="I568" s="183">
        <f t="shared" si="44"/>
        <v>0.9</v>
      </c>
      <c r="J568" s="183">
        <f>1</f>
        <v>1</v>
      </c>
      <c r="K568" s="183">
        <f t="shared" si="45"/>
        <v>4.1870000000000003</v>
      </c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68"/>
      <c r="AD568" s="19"/>
      <c r="AE568" s="184"/>
      <c r="AF568" s="183">
        <f t="shared" si="46"/>
        <v>2.5954193083085895</v>
      </c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68"/>
      <c r="AQ568" s="168"/>
      <c r="AR568" s="182"/>
      <c r="AS568" s="183">
        <f>(AU568-E568)/(MeasuredVariableHigher-MeasuredVariableLower)</f>
        <v>-4.839931590119264E-2</v>
      </c>
      <c r="AT568" s="183">
        <f>[1]!LIM(AT567+Mode*r0*((1+IntegrationStep/2/Ti+Td/IntegrationStep)*AS568-(1-IntegrationStep/2/Ti+2*Td/IntegrationStep)*AS567+Td/IntegrationStep*AS566))</f>
        <v>1</v>
      </c>
      <c r="AU568" s="183">
        <f>SetPoint</f>
        <v>40.794124670000002</v>
      </c>
      <c r="AW568" s="51"/>
      <c r="AX568" s="51"/>
      <c r="AY568" s="51"/>
      <c r="AZ568" s="51"/>
    </row>
    <row r="569" spans="1:52" s="158" customFormat="1" ht="15" customHeight="1" x14ac:dyDescent="0.3">
      <c r="A569" s="19"/>
      <c r="B569" s="182"/>
      <c r="C569" s="183">
        <f>C568+IntegrationStep</f>
        <v>55.800000000000523</v>
      </c>
      <c r="D569" s="202">
        <f>15+[1]!STEPLOAD(5)</f>
        <v>20</v>
      </c>
      <c r="E569" s="183">
        <f t="shared" si="42"/>
        <v>45.893598190950129</v>
      </c>
      <c r="F569" s="183">
        <f t="shared" si="43"/>
        <v>0.5</v>
      </c>
      <c r="G569" s="183">
        <f>5</f>
        <v>5</v>
      </c>
      <c r="H569" s="183">
        <f>ManipulatedVariableHigher*AT569</f>
        <v>0</v>
      </c>
      <c r="I569" s="183">
        <f t="shared" si="44"/>
        <v>0.9</v>
      </c>
      <c r="J569" s="183">
        <f>1</f>
        <v>1</v>
      </c>
      <c r="K569" s="183">
        <f t="shared" si="45"/>
        <v>4.1870000000000003</v>
      </c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68"/>
      <c r="AD569" s="19"/>
      <c r="AE569" s="184"/>
      <c r="AF569" s="183">
        <f t="shared" si="46"/>
        <v>-2.5893598190950131</v>
      </c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68"/>
      <c r="AQ569" s="168"/>
      <c r="AR569" s="182"/>
      <c r="AS569" s="183">
        <f>(AU569-E569)/(MeasuredVariableHigher-MeasuredVariableLower)</f>
        <v>-5.099473520950127E-2</v>
      </c>
      <c r="AT569" s="183">
        <f>[1]!LIM(AT568+Mode*r0*((1+IntegrationStep/2/Ti+Td/IntegrationStep)*AS569-(1-IntegrationStep/2/Ti+2*Td/IntegrationStep)*AS568+Td/IntegrationStep*AS567))</f>
        <v>0</v>
      </c>
      <c r="AU569" s="183">
        <f>SetPoint</f>
        <v>40.794124670000002</v>
      </c>
      <c r="AW569" s="51"/>
      <c r="AX569" s="51"/>
      <c r="AY569" s="51"/>
      <c r="AZ569" s="51"/>
    </row>
    <row r="570" spans="1:52" s="158" customFormat="1" ht="15" customHeight="1" x14ac:dyDescent="0.3">
      <c r="A570" s="19"/>
      <c r="B570" s="182"/>
      <c r="C570" s="183">
        <f>C569+IntegrationStep</f>
        <v>55.900000000000524</v>
      </c>
      <c r="D570" s="202">
        <f>15+[1]!STEPLOAD(5)</f>
        <v>20</v>
      </c>
      <c r="E570" s="183">
        <f t="shared" si="42"/>
        <v>45.634662209040627</v>
      </c>
      <c r="F570" s="183">
        <f t="shared" si="43"/>
        <v>0.5</v>
      </c>
      <c r="G570" s="183">
        <f>5</f>
        <v>5</v>
      </c>
      <c r="H570" s="183">
        <f>ManipulatedVariableHigher*AT570</f>
        <v>120</v>
      </c>
      <c r="I570" s="183">
        <f t="shared" si="44"/>
        <v>0.9</v>
      </c>
      <c r="J570" s="183">
        <f>1</f>
        <v>1</v>
      </c>
      <c r="K570" s="183">
        <f t="shared" si="45"/>
        <v>4.1870000000000003</v>
      </c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68"/>
      <c r="AD570" s="19"/>
      <c r="AE570" s="184"/>
      <c r="AF570" s="183">
        <f t="shared" si="46"/>
        <v>2.5953587134164531</v>
      </c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68"/>
      <c r="AQ570" s="168"/>
      <c r="AR570" s="182"/>
      <c r="AS570" s="183">
        <f>(AU570-E570)/(MeasuredVariableHigher-MeasuredVariableLower)</f>
        <v>-4.8405375390406249E-2</v>
      </c>
      <c r="AT570" s="183">
        <f>[1]!LIM(AT569+Mode*r0*((1+IntegrationStep/2/Ti+Td/IntegrationStep)*AS570-(1-IntegrationStep/2/Ti+2*Td/IntegrationStep)*AS569+Td/IntegrationStep*AS568))</f>
        <v>1</v>
      </c>
      <c r="AU570" s="183">
        <f>SetPoint</f>
        <v>40.794124670000002</v>
      </c>
      <c r="AW570" s="51"/>
      <c r="AX570" s="51"/>
      <c r="AY570" s="51"/>
      <c r="AZ570" s="51"/>
    </row>
    <row r="571" spans="1:52" s="158" customFormat="1" ht="15" customHeight="1" x14ac:dyDescent="0.3">
      <c r="A571" s="19"/>
      <c r="B571" s="182"/>
      <c r="C571" s="183">
        <f>C570+IntegrationStep</f>
        <v>56.000000000000526</v>
      </c>
      <c r="D571" s="202">
        <f>15+[1]!STEPLOAD(5)</f>
        <v>20</v>
      </c>
      <c r="E571" s="183">
        <f t="shared" si="42"/>
        <v>45.894198080382274</v>
      </c>
      <c r="F571" s="183">
        <f t="shared" si="43"/>
        <v>0.5</v>
      </c>
      <c r="G571" s="183">
        <f>5</f>
        <v>5</v>
      </c>
      <c r="H571" s="183">
        <f>ManipulatedVariableHigher*AT571</f>
        <v>0</v>
      </c>
      <c r="I571" s="183">
        <f t="shared" si="44"/>
        <v>0.9</v>
      </c>
      <c r="J571" s="183">
        <f>1</f>
        <v>1</v>
      </c>
      <c r="K571" s="183">
        <f t="shared" si="45"/>
        <v>4.1870000000000003</v>
      </c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68"/>
      <c r="AD571" s="19"/>
      <c r="AE571" s="184"/>
      <c r="AF571" s="183">
        <f t="shared" si="46"/>
        <v>-2.5894198080382278</v>
      </c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68"/>
      <c r="AQ571" s="168"/>
      <c r="AR571" s="182"/>
      <c r="AS571" s="183">
        <f>(AU571-E571)/(MeasuredVariableHigher-MeasuredVariableLower)</f>
        <v>-5.100073410382272E-2</v>
      </c>
      <c r="AT571" s="183">
        <f>[1]!LIM(AT570+Mode*r0*((1+IntegrationStep/2/Ti+Td/IntegrationStep)*AS571-(1-IntegrationStep/2/Ti+2*Td/IntegrationStep)*AS570+Td/IntegrationStep*AS569))</f>
        <v>0</v>
      </c>
      <c r="AU571" s="183">
        <f>SetPoint</f>
        <v>40.794124670000002</v>
      </c>
      <c r="AW571" s="51"/>
      <c r="AX571" s="51"/>
      <c r="AY571" s="51"/>
      <c r="AZ571" s="51"/>
    </row>
    <row r="572" spans="1:52" s="158" customFormat="1" ht="15" customHeight="1" x14ac:dyDescent="0.3">
      <c r="A572" s="19"/>
      <c r="B572" s="182"/>
      <c r="C572" s="183">
        <f>C571+IntegrationStep</f>
        <v>56.100000000000527</v>
      </c>
      <c r="D572" s="202">
        <f>15+[1]!STEPLOAD(5)</f>
        <v>20</v>
      </c>
      <c r="E572" s="183">
        <f t="shared" si="42"/>
        <v>45.635256099578449</v>
      </c>
      <c r="F572" s="183">
        <f t="shared" si="43"/>
        <v>0.5</v>
      </c>
      <c r="G572" s="183">
        <f>5</f>
        <v>5</v>
      </c>
      <c r="H572" s="183">
        <f>ManipulatedVariableHigher*AT572</f>
        <v>120</v>
      </c>
      <c r="I572" s="183">
        <f t="shared" si="44"/>
        <v>0.9</v>
      </c>
      <c r="J572" s="183">
        <f>1</f>
        <v>1</v>
      </c>
      <c r="K572" s="183">
        <f t="shared" si="45"/>
        <v>4.1870000000000003</v>
      </c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68"/>
      <c r="AD572" s="19"/>
      <c r="AE572" s="184"/>
      <c r="AF572" s="183">
        <f t="shared" si="46"/>
        <v>2.5952993243626712</v>
      </c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68"/>
      <c r="AQ572" s="168"/>
      <c r="AR572" s="182"/>
      <c r="AS572" s="183">
        <f>(AU572-E572)/(MeasuredVariableHigher-MeasuredVariableLower)</f>
        <v>-4.8411314295784463E-2</v>
      </c>
      <c r="AT572" s="183">
        <f>[1]!LIM(AT571+Mode*r0*((1+IntegrationStep/2/Ti+Td/IntegrationStep)*AS572-(1-IntegrationStep/2/Ti+2*Td/IntegrationStep)*AS571+Td/IntegrationStep*AS570))</f>
        <v>1</v>
      </c>
      <c r="AU572" s="183">
        <f>SetPoint</f>
        <v>40.794124670000002</v>
      </c>
      <c r="AW572" s="51"/>
      <c r="AX572" s="51"/>
      <c r="AY572" s="51"/>
      <c r="AZ572" s="51"/>
    </row>
    <row r="573" spans="1:52" s="158" customFormat="1" ht="15" customHeight="1" x14ac:dyDescent="0.3">
      <c r="A573" s="19"/>
      <c r="B573" s="182"/>
      <c r="C573" s="183">
        <f>C572+IntegrationStep</f>
        <v>56.200000000000529</v>
      </c>
      <c r="D573" s="202">
        <f>15+[1]!STEPLOAD(5)</f>
        <v>20</v>
      </c>
      <c r="E573" s="183">
        <f t="shared" si="42"/>
        <v>45.894786032014721</v>
      </c>
      <c r="F573" s="183">
        <f t="shared" si="43"/>
        <v>0.5</v>
      </c>
      <c r="G573" s="183">
        <f>5</f>
        <v>5</v>
      </c>
      <c r="H573" s="183">
        <f>ManipulatedVariableHigher*AT573</f>
        <v>0</v>
      </c>
      <c r="I573" s="183">
        <f t="shared" si="44"/>
        <v>0.9</v>
      </c>
      <c r="J573" s="183">
        <f>1</f>
        <v>1</v>
      </c>
      <c r="K573" s="183">
        <f t="shared" si="45"/>
        <v>4.1870000000000003</v>
      </c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68"/>
      <c r="AD573" s="19"/>
      <c r="AE573" s="184"/>
      <c r="AF573" s="183">
        <f t="shared" si="46"/>
        <v>-2.5894786032014725</v>
      </c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68"/>
      <c r="AQ573" s="168"/>
      <c r="AR573" s="182"/>
      <c r="AS573" s="183">
        <f>(AU573-E573)/(MeasuredVariableHigher-MeasuredVariableLower)</f>
        <v>-5.100661362014719E-2</v>
      </c>
      <c r="AT573" s="183">
        <f>[1]!LIM(AT572+Mode*r0*((1+IntegrationStep/2/Ti+Td/IntegrationStep)*AS573-(1-IntegrationStep/2/Ti+2*Td/IntegrationStep)*AS572+Td/IntegrationStep*AS571))</f>
        <v>0</v>
      </c>
      <c r="AU573" s="183">
        <f>SetPoint</f>
        <v>40.794124670000002</v>
      </c>
      <c r="AW573" s="51"/>
      <c r="AX573" s="51"/>
      <c r="AY573" s="51"/>
      <c r="AZ573" s="51"/>
    </row>
    <row r="574" spans="1:52" s="158" customFormat="1" ht="15" customHeight="1" x14ac:dyDescent="0.3">
      <c r="A574" s="19"/>
      <c r="B574" s="182"/>
      <c r="C574" s="183">
        <f>C573+IntegrationStep</f>
        <v>56.30000000000053</v>
      </c>
      <c r="D574" s="202">
        <f>15+[1]!STEPLOAD(5)</f>
        <v>20</v>
      </c>
      <c r="E574" s="183">
        <f t="shared" si="42"/>
        <v>45.635838171694573</v>
      </c>
      <c r="F574" s="183">
        <f t="shared" si="43"/>
        <v>0.5</v>
      </c>
      <c r="G574" s="183">
        <f>5</f>
        <v>5</v>
      </c>
      <c r="H574" s="183">
        <f>ManipulatedVariableHigher*AT574</f>
        <v>120</v>
      </c>
      <c r="I574" s="183">
        <f t="shared" si="44"/>
        <v>0.9</v>
      </c>
      <c r="J574" s="183">
        <f>1</f>
        <v>1</v>
      </c>
      <c r="K574" s="183">
        <f t="shared" si="45"/>
        <v>4.1870000000000003</v>
      </c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68"/>
      <c r="AD574" s="19"/>
      <c r="AE574" s="184"/>
      <c r="AF574" s="183">
        <f t="shared" si="46"/>
        <v>2.5952411171510588</v>
      </c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68"/>
      <c r="AQ574" s="168"/>
      <c r="AR574" s="182"/>
      <c r="AS574" s="183">
        <f>(AU574-E574)/(MeasuredVariableHigher-MeasuredVariableLower)</f>
        <v>-4.8417135016945709E-2</v>
      </c>
      <c r="AT574" s="183">
        <f>[1]!LIM(AT573+Mode*r0*((1+IntegrationStep/2/Ti+Td/IntegrationStep)*AS574-(1-IntegrationStep/2/Ti+2*Td/IntegrationStep)*AS573+Td/IntegrationStep*AS572))</f>
        <v>1</v>
      </c>
      <c r="AU574" s="183">
        <f>SetPoint</f>
        <v>40.794124670000002</v>
      </c>
      <c r="AW574" s="51"/>
      <c r="AX574" s="51"/>
      <c r="AY574" s="51"/>
      <c r="AZ574" s="51"/>
    </row>
    <row r="575" spans="1:52" s="158" customFormat="1" ht="15" customHeight="1" x14ac:dyDescent="0.3">
      <c r="A575" s="19"/>
      <c r="B575" s="182"/>
      <c r="C575" s="183">
        <f>C574+IntegrationStep</f>
        <v>56.400000000000531</v>
      </c>
      <c r="D575" s="202">
        <f>15+[1]!STEPLOAD(5)</f>
        <v>20</v>
      </c>
      <c r="E575" s="183">
        <f t="shared" si="42"/>
        <v>45.895362283409682</v>
      </c>
      <c r="F575" s="183">
        <f t="shared" si="43"/>
        <v>0.5</v>
      </c>
      <c r="G575" s="183">
        <f>5</f>
        <v>5</v>
      </c>
      <c r="H575" s="183">
        <f>ManipulatedVariableHigher*AT575</f>
        <v>0</v>
      </c>
      <c r="I575" s="183">
        <f t="shared" si="44"/>
        <v>0.9</v>
      </c>
      <c r="J575" s="183">
        <f>1</f>
        <v>1</v>
      </c>
      <c r="K575" s="183">
        <f t="shared" si="45"/>
        <v>4.1870000000000003</v>
      </c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68"/>
      <c r="AD575" s="19"/>
      <c r="AE575" s="184"/>
      <c r="AF575" s="183">
        <f t="shared" si="46"/>
        <v>-2.5895362283409682</v>
      </c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68"/>
      <c r="AQ575" s="168"/>
      <c r="AR575" s="182"/>
      <c r="AS575" s="183">
        <f>(AU575-E575)/(MeasuredVariableHigher-MeasuredVariableLower)</f>
        <v>-5.1012376134096794E-2</v>
      </c>
      <c r="AT575" s="183">
        <f>[1]!LIM(AT574+Mode*r0*((1+IntegrationStep/2/Ti+Td/IntegrationStep)*AS575-(1-IntegrationStep/2/Ti+2*Td/IntegrationStep)*AS574+Td/IntegrationStep*AS573))</f>
        <v>0</v>
      </c>
      <c r="AU575" s="183">
        <f>SetPoint</f>
        <v>40.794124670000002</v>
      </c>
      <c r="AW575" s="51"/>
      <c r="AX575" s="51"/>
      <c r="AY575" s="51"/>
      <c r="AZ575" s="51"/>
    </row>
    <row r="576" spans="1:52" s="158" customFormat="1" ht="15" customHeight="1" x14ac:dyDescent="0.3">
      <c r="A576" s="19"/>
      <c r="B576" s="182"/>
      <c r="C576" s="183">
        <f>C575+IntegrationStep</f>
        <v>56.500000000000533</v>
      </c>
      <c r="D576" s="202">
        <f>15+[1]!STEPLOAD(5)</f>
        <v>20</v>
      </c>
      <c r="E576" s="183">
        <f t="shared" si="42"/>
        <v>45.636408660575583</v>
      </c>
      <c r="F576" s="183">
        <f t="shared" si="43"/>
        <v>0.5</v>
      </c>
      <c r="G576" s="183">
        <f>5</f>
        <v>5</v>
      </c>
      <c r="H576" s="183">
        <f>ManipulatedVariableHigher*AT576</f>
        <v>120</v>
      </c>
      <c r="I576" s="183">
        <f t="shared" si="44"/>
        <v>0.9</v>
      </c>
      <c r="J576" s="183">
        <f>1</f>
        <v>1</v>
      </c>
      <c r="K576" s="183">
        <f t="shared" si="45"/>
        <v>4.1870000000000003</v>
      </c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68"/>
      <c r="AD576" s="19"/>
      <c r="AE576" s="184"/>
      <c r="AF576" s="183">
        <f t="shared" si="46"/>
        <v>2.5951840682629577</v>
      </c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68"/>
      <c r="AQ576" s="168"/>
      <c r="AR576" s="182"/>
      <c r="AS576" s="183">
        <f>(AU576-E576)/(MeasuredVariableHigher-MeasuredVariableLower)</f>
        <v>-4.8422839905755806E-2</v>
      </c>
      <c r="AT576" s="183">
        <f>[1]!LIM(AT575+Mode*r0*((1+IntegrationStep/2/Ti+Td/IntegrationStep)*AS576-(1-IntegrationStep/2/Ti+2*Td/IntegrationStep)*AS575+Td/IntegrationStep*AS574))</f>
        <v>1</v>
      </c>
      <c r="AU576" s="183">
        <f>SetPoint</f>
        <v>40.794124670000002</v>
      </c>
      <c r="AW576" s="51"/>
      <c r="AX576" s="51"/>
      <c r="AY576" s="51"/>
      <c r="AZ576" s="51"/>
    </row>
    <row r="577" spans="1:52" s="158" customFormat="1" ht="15" customHeight="1" x14ac:dyDescent="0.3">
      <c r="A577" s="19"/>
      <c r="B577" s="182"/>
      <c r="C577" s="183">
        <f>C576+IntegrationStep</f>
        <v>56.600000000000534</v>
      </c>
      <c r="D577" s="202">
        <f>15+[1]!STEPLOAD(5)</f>
        <v>20</v>
      </c>
      <c r="E577" s="183">
        <f t="shared" si="42"/>
        <v>45.895927067401885</v>
      </c>
      <c r="F577" s="183">
        <f t="shared" si="43"/>
        <v>0.5</v>
      </c>
      <c r="G577" s="183">
        <f>5</f>
        <v>5</v>
      </c>
      <c r="H577" s="183">
        <f>ManipulatedVariableHigher*AT577</f>
        <v>0</v>
      </c>
      <c r="I577" s="183">
        <f t="shared" si="44"/>
        <v>0.9</v>
      </c>
      <c r="J577" s="183">
        <f>1</f>
        <v>1</v>
      </c>
      <c r="K577" s="183">
        <f t="shared" si="45"/>
        <v>4.1870000000000003</v>
      </c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68"/>
      <c r="AD577" s="19"/>
      <c r="AE577" s="184"/>
      <c r="AF577" s="183">
        <f t="shared" si="46"/>
        <v>-2.5895927067401887</v>
      </c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68"/>
      <c r="AQ577" s="168"/>
      <c r="AR577" s="182"/>
      <c r="AS577" s="183">
        <f>(AU577-E577)/(MeasuredVariableHigher-MeasuredVariableLower)</f>
        <v>-5.1018023974018833E-2</v>
      </c>
      <c r="AT577" s="183">
        <f>[1]!LIM(AT576+Mode*r0*((1+IntegrationStep/2/Ti+Td/IntegrationStep)*AS577-(1-IntegrationStep/2/Ti+2*Td/IntegrationStep)*AS576+Td/IntegrationStep*AS575))</f>
        <v>0</v>
      </c>
      <c r="AU577" s="183">
        <f>SetPoint</f>
        <v>40.794124670000002</v>
      </c>
      <c r="AW577" s="51"/>
      <c r="AX577" s="51"/>
      <c r="AY577" s="51"/>
      <c r="AZ577" s="51"/>
    </row>
    <row r="578" spans="1:52" s="158" customFormat="1" ht="15" customHeight="1" x14ac:dyDescent="0.3">
      <c r="A578" s="19"/>
      <c r="B578" s="182"/>
      <c r="C578" s="183">
        <f>C577+IntegrationStep</f>
        <v>56.700000000000536</v>
      </c>
      <c r="D578" s="202">
        <f>15+[1]!STEPLOAD(5)</f>
        <v>20</v>
      </c>
      <c r="E578" s="183">
        <f t="shared" si="42"/>
        <v>45.636967796727866</v>
      </c>
      <c r="F578" s="183">
        <f t="shared" si="43"/>
        <v>0.5</v>
      </c>
      <c r="G578" s="183">
        <f>5</f>
        <v>5</v>
      </c>
      <c r="H578" s="183">
        <f>ManipulatedVariableHigher*AT578</f>
        <v>120</v>
      </c>
      <c r="I578" s="183">
        <f t="shared" si="44"/>
        <v>0.9</v>
      </c>
      <c r="J578" s="183">
        <f>1</f>
        <v>1</v>
      </c>
      <c r="K578" s="183">
        <f t="shared" si="45"/>
        <v>4.1870000000000003</v>
      </c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68"/>
      <c r="AD578" s="19"/>
      <c r="AE578" s="184"/>
      <c r="AF578" s="183">
        <f t="shared" si="46"/>
        <v>2.5951281546477292</v>
      </c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68"/>
      <c r="AQ578" s="168"/>
      <c r="AR578" s="182"/>
      <c r="AS578" s="183">
        <f>(AU578-E578)/(MeasuredVariableHigher-MeasuredVariableLower)</f>
        <v>-4.8428431267278638E-2</v>
      </c>
      <c r="AT578" s="183">
        <f>[1]!LIM(AT577+Mode*r0*((1+IntegrationStep/2/Ti+Td/IntegrationStep)*AS578-(1-IntegrationStep/2/Ti+2*Td/IntegrationStep)*AS577+Td/IntegrationStep*AS576))</f>
        <v>1</v>
      </c>
      <c r="AU578" s="183">
        <f>SetPoint</f>
        <v>40.794124670000002</v>
      </c>
      <c r="AW578" s="51"/>
      <c r="AX578" s="51"/>
      <c r="AY578" s="51"/>
      <c r="AZ578" s="51"/>
    </row>
    <row r="579" spans="1:52" s="158" customFormat="1" ht="15" customHeight="1" x14ac:dyDescent="0.3">
      <c r="A579" s="19"/>
      <c r="B579" s="182"/>
      <c r="C579" s="183">
        <f>C578+IntegrationStep</f>
        <v>56.800000000000537</v>
      </c>
      <c r="D579" s="202">
        <f>15+[1]!STEPLOAD(5)</f>
        <v>20</v>
      </c>
      <c r="E579" s="183">
        <f t="shared" si="42"/>
        <v>45.89648061219264</v>
      </c>
      <c r="F579" s="183">
        <f t="shared" si="43"/>
        <v>0.5</v>
      </c>
      <c r="G579" s="183">
        <f>5</f>
        <v>5</v>
      </c>
      <c r="H579" s="183">
        <f>ManipulatedVariableHigher*AT579</f>
        <v>0</v>
      </c>
      <c r="I579" s="183">
        <f t="shared" si="44"/>
        <v>0.9</v>
      </c>
      <c r="J579" s="183">
        <f>1</f>
        <v>1</v>
      </c>
      <c r="K579" s="183">
        <f t="shared" si="45"/>
        <v>4.1870000000000003</v>
      </c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68"/>
      <c r="AD579" s="19"/>
      <c r="AE579" s="184"/>
      <c r="AF579" s="183">
        <f t="shared" si="46"/>
        <v>-2.5896480612192643</v>
      </c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68"/>
      <c r="AQ579" s="168"/>
      <c r="AR579" s="182"/>
      <c r="AS579" s="183">
        <f>(AU579-E579)/(MeasuredVariableHigher-MeasuredVariableLower)</f>
        <v>-5.1023559421926379E-2</v>
      </c>
      <c r="AT579" s="183">
        <f>[1]!LIM(AT578+Mode*r0*((1+IntegrationStep/2/Ti+Td/IntegrationStep)*AS579-(1-IntegrationStep/2/Ti+2*Td/IntegrationStep)*AS578+Td/IntegrationStep*AS577))</f>
        <v>0</v>
      </c>
      <c r="AU579" s="183">
        <f>SetPoint</f>
        <v>40.794124670000002</v>
      </c>
      <c r="AW579" s="51"/>
      <c r="AX579" s="51"/>
      <c r="AY579" s="51"/>
      <c r="AZ579" s="51"/>
    </row>
    <row r="580" spans="1:52" s="158" customFormat="1" ht="15" customHeight="1" x14ac:dyDescent="0.3">
      <c r="A580" s="19"/>
      <c r="B580" s="182"/>
      <c r="C580" s="183">
        <f>C579+IntegrationStep</f>
        <v>56.900000000000539</v>
      </c>
      <c r="D580" s="202">
        <f>15+[1]!STEPLOAD(5)</f>
        <v>20</v>
      </c>
      <c r="E580" s="183">
        <f t="shared" si="42"/>
        <v>45.637515806070709</v>
      </c>
      <c r="F580" s="183">
        <f t="shared" si="43"/>
        <v>0.5</v>
      </c>
      <c r="G580" s="183">
        <f>5</f>
        <v>5</v>
      </c>
      <c r="H580" s="183">
        <f>ManipulatedVariableHigher*AT580</f>
        <v>120</v>
      </c>
      <c r="I580" s="183">
        <f t="shared" si="44"/>
        <v>0.9</v>
      </c>
      <c r="J580" s="183">
        <f>1</f>
        <v>1</v>
      </c>
      <c r="K580" s="183">
        <f t="shared" si="45"/>
        <v>4.1870000000000003</v>
      </c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68"/>
      <c r="AD580" s="19"/>
      <c r="AE580" s="184"/>
      <c r="AF580" s="183">
        <f t="shared" si="46"/>
        <v>2.5950733537134449</v>
      </c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68"/>
      <c r="AQ580" s="168"/>
      <c r="AR580" s="182"/>
      <c r="AS580" s="183">
        <f>(AU580-E580)/(MeasuredVariableHigher-MeasuredVariableLower)</f>
        <v>-4.8433911360707071E-2</v>
      </c>
      <c r="AT580" s="183">
        <f>[1]!LIM(AT579+Mode*r0*((1+IntegrationStep/2/Ti+Td/IntegrationStep)*AS580-(1-IntegrationStep/2/Ti+2*Td/IntegrationStep)*AS579+Td/IntegrationStep*AS578))</f>
        <v>1</v>
      </c>
      <c r="AU580" s="183">
        <f>SetPoint</f>
        <v>40.794124670000002</v>
      </c>
      <c r="AW580" s="51"/>
      <c r="AX580" s="51"/>
      <c r="AY580" s="51"/>
      <c r="AZ580" s="51"/>
    </row>
    <row r="581" spans="1:52" s="158" customFormat="1" ht="15" customHeight="1" x14ac:dyDescent="0.3">
      <c r="A581" s="19"/>
      <c r="B581" s="182"/>
      <c r="C581" s="183">
        <f>C580+IntegrationStep</f>
        <v>57.00000000000054</v>
      </c>
      <c r="D581" s="202">
        <f>15+[1]!STEPLOAD(5)</f>
        <v>20</v>
      </c>
      <c r="E581" s="183">
        <f t="shared" si="42"/>
        <v>45.897023141442055</v>
      </c>
      <c r="F581" s="183">
        <f t="shared" si="43"/>
        <v>0.5</v>
      </c>
      <c r="G581" s="183">
        <f>5</f>
        <v>5</v>
      </c>
      <c r="H581" s="183">
        <f>ManipulatedVariableHigher*AT581</f>
        <v>0</v>
      </c>
      <c r="I581" s="183">
        <f t="shared" si="44"/>
        <v>0.9</v>
      </c>
      <c r="J581" s="183">
        <f>1</f>
        <v>1</v>
      </c>
      <c r="K581" s="183">
        <f t="shared" si="45"/>
        <v>4.1870000000000003</v>
      </c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68"/>
      <c r="AD581" s="19"/>
      <c r="AE581" s="184"/>
      <c r="AF581" s="183">
        <f t="shared" si="46"/>
        <v>-2.5897023141442057</v>
      </c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68"/>
      <c r="AQ581" s="168"/>
      <c r="AR581" s="182"/>
      <c r="AS581" s="183">
        <f>(AU581-E581)/(MeasuredVariableHigher-MeasuredVariableLower)</f>
        <v>-5.1028984714420529E-2</v>
      </c>
      <c r="AT581" s="183">
        <f>[1]!LIM(AT580+Mode*r0*((1+IntegrationStep/2/Ti+Td/IntegrationStep)*AS581-(1-IntegrationStep/2/Ti+2*Td/IntegrationStep)*AS580+Td/IntegrationStep*AS579))</f>
        <v>0</v>
      </c>
      <c r="AU581" s="183">
        <f>SetPoint</f>
        <v>40.794124670000002</v>
      </c>
      <c r="AW581" s="51"/>
      <c r="AX581" s="51"/>
      <c r="AY581" s="51"/>
      <c r="AZ581" s="51"/>
    </row>
    <row r="582" spans="1:52" s="158" customFormat="1" ht="15" customHeight="1" x14ac:dyDescent="0.3">
      <c r="A582" s="19"/>
      <c r="B582" s="182"/>
      <c r="C582" s="183">
        <f>C581+IntegrationStep</f>
        <v>57.100000000000541</v>
      </c>
      <c r="D582" s="202">
        <f>15+[1]!STEPLOAD(5)</f>
        <v>20</v>
      </c>
      <c r="E582" s="183">
        <f t="shared" si="42"/>
        <v>45.638052910027632</v>
      </c>
      <c r="F582" s="183">
        <f t="shared" si="43"/>
        <v>0.5</v>
      </c>
      <c r="G582" s="183">
        <f>5</f>
        <v>5</v>
      </c>
      <c r="H582" s="183">
        <f>ManipulatedVariableHigher*AT582</f>
        <v>120</v>
      </c>
      <c r="I582" s="183">
        <f t="shared" si="44"/>
        <v>0.9</v>
      </c>
      <c r="J582" s="183">
        <f>1</f>
        <v>1</v>
      </c>
      <c r="K582" s="183">
        <f t="shared" si="45"/>
        <v>4.1870000000000003</v>
      </c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68"/>
      <c r="AD582" s="19"/>
      <c r="AE582" s="184"/>
      <c r="AF582" s="183">
        <f t="shared" si="46"/>
        <v>2.5950196433177526</v>
      </c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68"/>
      <c r="AQ582" s="168"/>
      <c r="AR582" s="182"/>
      <c r="AS582" s="183">
        <f>(AU582-E582)/(MeasuredVariableHigher-MeasuredVariableLower)</f>
        <v>-4.8439282400276298E-2</v>
      </c>
      <c r="AT582" s="183">
        <f>[1]!LIM(AT581+Mode*r0*((1+IntegrationStep/2/Ti+Td/IntegrationStep)*AS582-(1-IntegrationStep/2/Ti+2*Td/IntegrationStep)*AS581+Td/IntegrationStep*AS580))</f>
        <v>1</v>
      </c>
      <c r="AU582" s="183">
        <f>SetPoint</f>
        <v>40.794124670000002</v>
      </c>
      <c r="AW582" s="51"/>
      <c r="AX582" s="51"/>
      <c r="AY582" s="51"/>
      <c r="AZ582" s="51"/>
    </row>
    <row r="583" spans="1:52" s="158" customFormat="1" ht="15" customHeight="1" x14ac:dyDescent="0.3">
      <c r="A583" s="19"/>
      <c r="B583" s="182"/>
      <c r="C583" s="183">
        <f>C582+IntegrationStep</f>
        <v>57.200000000000543</v>
      </c>
      <c r="D583" s="202">
        <f>15+[1]!STEPLOAD(5)</f>
        <v>20</v>
      </c>
      <c r="E583" s="183">
        <f t="shared" si="42"/>
        <v>45.897554874359408</v>
      </c>
      <c r="F583" s="183">
        <f t="shared" si="43"/>
        <v>0.5</v>
      </c>
      <c r="G583" s="183">
        <f>5</f>
        <v>5</v>
      </c>
      <c r="H583" s="183">
        <f>ManipulatedVariableHigher*AT583</f>
        <v>0</v>
      </c>
      <c r="I583" s="183">
        <f t="shared" si="44"/>
        <v>0.9</v>
      </c>
      <c r="J583" s="183">
        <f>1</f>
        <v>1</v>
      </c>
      <c r="K583" s="183">
        <f t="shared" si="45"/>
        <v>4.1870000000000003</v>
      </c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68"/>
      <c r="AD583" s="19"/>
      <c r="AE583" s="184"/>
      <c r="AF583" s="183">
        <f t="shared" si="46"/>
        <v>-2.5897554874359408</v>
      </c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68"/>
      <c r="AQ583" s="168"/>
      <c r="AR583" s="182"/>
      <c r="AS583" s="183">
        <f>(AU583-E583)/(MeasuredVariableHigher-MeasuredVariableLower)</f>
        <v>-5.1034302043594056E-2</v>
      </c>
      <c r="AT583" s="183">
        <f>[1]!LIM(AT582+Mode*r0*((1+IntegrationStep/2/Ti+Td/IntegrationStep)*AS583-(1-IntegrationStep/2/Ti+2*Td/IntegrationStep)*AS582+Td/IntegrationStep*AS581))</f>
        <v>0</v>
      </c>
      <c r="AU583" s="183">
        <f>SetPoint</f>
        <v>40.794124670000002</v>
      </c>
      <c r="AW583" s="51"/>
      <c r="AX583" s="51"/>
      <c r="AY583" s="51"/>
      <c r="AZ583" s="51"/>
    </row>
    <row r="584" spans="1:52" s="158" customFormat="1" ht="15" customHeight="1" x14ac:dyDescent="0.3">
      <c r="A584" s="19"/>
      <c r="B584" s="182"/>
      <c r="C584" s="183">
        <f>C583+IntegrationStep</f>
        <v>57.300000000000544</v>
      </c>
      <c r="D584" s="202">
        <f>15+[1]!STEPLOAD(5)</f>
        <v>20</v>
      </c>
      <c r="E584" s="183">
        <f t="shared" si="42"/>
        <v>45.638579325615808</v>
      </c>
      <c r="F584" s="183">
        <f t="shared" si="43"/>
        <v>0.5</v>
      </c>
      <c r="G584" s="183">
        <f>5</f>
        <v>5</v>
      </c>
      <c r="H584" s="183">
        <f>ManipulatedVariableHigher*AT584</f>
        <v>120</v>
      </c>
      <c r="I584" s="183">
        <f t="shared" si="44"/>
        <v>0.9</v>
      </c>
      <c r="J584" s="183">
        <f>1</f>
        <v>1</v>
      </c>
      <c r="K584" s="183">
        <f t="shared" si="45"/>
        <v>4.1870000000000003</v>
      </c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68"/>
      <c r="AD584" s="19"/>
      <c r="AE584" s="184"/>
      <c r="AF584" s="183">
        <f t="shared" si="46"/>
        <v>2.5949670017589352</v>
      </c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68"/>
      <c r="AQ584" s="168"/>
      <c r="AR584" s="182"/>
      <c r="AS584" s="183">
        <f>(AU584-E584)/(MeasuredVariableHigher-MeasuredVariableLower)</f>
        <v>-4.8444546556158062E-2</v>
      </c>
      <c r="AT584" s="183">
        <f>[1]!LIM(AT583+Mode*r0*((1+IntegrationStep/2/Ti+Td/IntegrationStep)*AS584-(1-IntegrationStep/2/Ti+2*Td/IntegrationStep)*AS583+Td/IntegrationStep*AS582))</f>
        <v>1</v>
      </c>
      <c r="AU584" s="183">
        <f>SetPoint</f>
        <v>40.794124670000002</v>
      </c>
      <c r="AW584" s="51"/>
      <c r="AX584" s="51"/>
      <c r="AY584" s="51"/>
      <c r="AZ584" s="51"/>
    </row>
    <row r="585" spans="1:52" s="158" customFormat="1" ht="15" customHeight="1" x14ac:dyDescent="0.3">
      <c r="A585" s="19"/>
      <c r="B585" s="182"/>
      <c r="C585" s="183">
        <f>C584+IntegrationStep</f>
        <v>57.400000000000546</v>
      </c>
      <c r="D585" s="202">
        <f>15+[1]!STEPLOAD(5)</f>
        <v>20</v>
      </c>
      <c r="E585" s="183">
        <f t="shared" si="42"/>
        <v>45.898076025791703</v>
      </c>
      <c r="F585" s="183">
        <f t="shared" si="43"/>
        <v>0.5</v>
      </c>
      <c r="G585" s="183">
        <f>5</f>
        <v>5</v>
      </c>
      <c r="H585" s="183">
        <f>ManipulatedVariableHigher*AT585</f>
        <v>0</v>
      </c>
      <c r="I585" s="183">
        <f t="shared" si="44"/>
        <v>0.9</v>
      </c>
      <c r="J585" s="183">
        <f>1</f>
        <v>1</v>
      </c>
      <c r="K585" s="183">
        <f t="shared" si="45"/>
        <v>4.1870000000000003</v>
      </c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68"/>
      <c r="AD585" s="19"/>
      <c r="AE585" s="184"/>
      <c r="AF585" s="183">
        <f t="shared" si="46"/>
        <v>-2.5898076025791705</v>
      </c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68"/>
      <c r="AQ585" s="168"/>
      <c r="AR585" s="182"/>
      <c r="AS585" s="183">
        <f>(AU585-E585)/(MeasuredVariableHigher-MeasuredVariableLower)</f>
        <v>-5.1039513557917006E-2</v>
      </c>
      <c r="AT585" s="183">
        <f>[1]!LIM(AT584+Mode*r0*((1+IntegrationStep/2/Ti+Td/IntegrationStep)*AS585-(1-IntegrationStep/2/Ti+2*Td/IntegrationStep)*AS584+Td/IntegrationStep*AS583))</f>
        <v>0</v>
      </c>
      <c r="AU585" s="183">
        <f>SetPoint</f>
        <v>40.794124670000002</v>
      </c>
      <c r="AW585" s="51"/>
      <c r="AX585" s="51"/>
      <c r="AY585" s="51"/>
      <c r="AZ585" s="51"/>
    </row>
    <row r="586" spans="1:52" s="158" customFormat="1" ht="15" customHeight="1" x14ac:dyDescent="0.3">
      <c r="A586" s="19"/>
      <c r="B586" s="182"/>
      <c r="C586" s="183">
        <f>C585+IntegrationStep</f>
        <v>57.500000000000547</v>
      </c>
      <c r="D586" s="202">
        <f>15+[1]!STEPLOAD(5)</f>
        <v>20</v>
      </c>
      <c r="E586" s="183">
        <f t="shared" si="42"/>
        <v>45.639095265533783</v>
      </c>
      <c r="F586" s="183">
        <f t="shared" si="43"/>
        <v>0.5</v>
      </c>
      <c r="G586" s="183">
        <f>5</f>
        <v>5</v>
      </c>
      <c r="H586" s="183">
        <f>ManipulatedVariableHigher*AT586</f>
        <v>120</v>
      </c>
      <c r="I586" s="183">
        <f t="shared" si="44"/>
        <v>0.9</v>
      </c>
      <c r="J586" s="183">
        <f>1</f>
        <v>1</v>
      </c>
      <c r="K586" s="183">
        <f t="shared" si="45"/>
        <v>4.1870000000000003</v>
      </c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68"/>
      <c r="AD586" s="19"/>
      <c r="AE586" s="184"/>
      <c r="AF586" s="183">
        <f t="shared" si="46"/>
        <v>2.5949154077671377</v>
      </c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68"/>
      <c r="AQ586" s="168"/>
      <c r="AR586" s="182"/>
      <c r="AS586" s="183">
        <f>(AU586-E586)/(MeasuredVariableHigher-MeasuredVariableLower)</f>
        <v>-4.8449705955337805E-2</v>
      </c>
      <c r="AT586" s="183">
        <f>[1]!LIM(AT585+Mode*r0*((1+IntegrationStep/2/Ti+Td/IntegrationStep)*AS586-(1-IntegrationStep/2/Ti+2*Td/IntegrationStep)*AS585+Td/IntegrationStep*AS584))</f>
        <v>1</v>
      </c>
      <c r="AU586" s="183">
        <f>SetPoint</f>
        <v>40.794124670000002</v>
      </c>
      <c r="AW586" s="51"/>
      <c r="AX586" s="51"/>
      <c r="AY586" s="51"/>
      <c r="AZ586" s="51"/>
    </row>
    <row r="587" spans="1:52" s="158" customFormat="1" ht="15" customHeight="1" x14ac:dyDescent="0.3">
      <c r="A587" s="19"/>
      <c r="B587" s="182"/>
      <c r="C587" s="183">
        <f>C586+IntegrationStep</f>
        <v>57.600000000000549</v>
      </c>
      <c r="D587" s="202">
        <f>15+[1]!STEPLOAD(5)</f>
        <v>20</v>
      </c>
      <c r="E587" s="183">
        <f t="shared" si="42"/>
        <v>45.898586806310497</v>
      </c>
      <c r="F587" s="183">
        <f t="shared" si="43"/>
        <v>0.5</v>
      </c>
      <c r="G587" s="183">
        <f>5</f>
        <v>5</v>
      </c>
      <c r="H587" s="183">
        <f>ManipulatedVariableHigher*AT587</f>
        <v>0</v>
      </c>
      <c r="I587" s="183">
        <f t="shared" si="44"/>
        <v>0.9</v>
      </c>
      <c r="J587" s="183">
        <f>1</f>
        <v>1</v>
      </c>
      <c r="K587" s="183">
        <f t="shared" si="45"/>
        <v>4.1870000000000003</v>
      </c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68"/>
      <c r="AD587" s="19"/>
      <c r="AE587" s="184"/>
      <c r="AF587" s="183">
        <f t="shared" si="46"/>
        <v>-2.5898586806310497</v>
      </c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68"/>
      <c r="AQ587" s="168"/>
      <c r="AR587" s="182"/>
      <c r="AS587" s="183">
        <f>(AU587-E587)/(MeasuredVariableHigher-MeasuredVariableLower)</f>
        <v>-5.1044621363104954E-2</v>
      </c>
      <c r="AT587" s="183">
        <f>[1]!LIM(AT586+Mode*r0*((1+IntegrationStep/2/Ti+Td/IntegrationStep)*AS587-(1-IntegrationStep/2/Ti+2*Td/IntegrationStep)*AS586+Td/IntegrationStep*AS585))</f>
        <v>0</v>
      </c>
      <c r="AU587" s="183">
        <f>SetPoint</f>
        <v>40.794124670000002</v>
      </c>
      <c r="AW587" s="51"/>
      <c r="AX587" s="51"/>
      <c r="AY587" s="51"/>
      <c r="AZ587" s="51"/>
    </row>
    <row r="588" spans="1:52" s="158" customFormat="1" ht="15" customHeight="1" x14ac:dyDescent="0.3">
      <c r="A588" s="19"/>
      <c r="B588" s="182"/>
      <c r="C588" s="183">
        <f>C587+IntegrationStep</f>
        <v>57.70000000000055</v>
      </c>
      <c r="D588" s="202">
        <f>15+[1]!STEPLOAD(5)</f>
        <v>20</v>
      </c>
      <c r="E588" s="183">
        <f t="shared" si="42"/>
        <v>45.639600938247391</v>
      </c>
      <c r="F588" s="183">
        <f t="shared" si="43"/>
        <v>0.5</v>
      </c>
      <c r="G588" s="183">
        <f>5</f>
        <v>5</v>
      </c>
      <c r="H588" s="183">
        <f>ManipulatedVariableHigher*AT588</f>
        <v>120</v>
      </c>
      <c r="I588" s="183">
        <f t="shared" si="44"/>
        <v>0.9</v>
      </c>
      <c r="J588" s="183">
        <f>1</f>
        <v>1</v>
      </c>
      <c r="K588" s="183">
        <f t="shared" si="45"/>
        <v>4.1870000000000003</v>
      </c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68"/>
      <c r="AD588" s="19"/>
      <c r="AE588" s="184"/>
      <c r="AF588" s="183">
        <f t="shared" si="46"/>
        <v>2.5948648404957768</v>
      </c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68"/>
      <c r="AQ588" s="168"/>
      <c r="AR588" s="182"/>
      <c r="AS588" s="183">
        <f>(AU588-E588)/(MeasuredVariableHigher-MeasuredVariableLower)</f>
        <v>-4.8454762682473881E-2</v>
      </c>
      <c r="AT588" s="183">
        <f>[1]!LIM(AT587+Mode*r0*((1+IntegrationStep/2/Ti+Td/IntegrationStep)*AS588-(1-IntegrationStep/2/Ti+2*Td/IntegrationStep)*AS587+Td/IntegrationStep*AS586))</f>
        <v>1</v>
      </c>
      <c r="AU588" s="183">
        <f>SetPoint</f>
        <v>40.794124670000002</v>
      </c>
      <c r="AW588" s="51"/>
      <c r="AX588" s="51"/>
      <c r="AY588" s="51"/>
      <c r="AZ588" s="51"/>
    </row>
    <row r="589" spans="1:52" s="158" customFormat="1" ht="15" customHeight="1" x14ac:dyDescent="0.3">
      <c r="A589" s="19"/>
      <c r="B589" s="182"/>
      <c r="C589" s="183">
        <f>C588+IntegrationStep</f>
        <v>57.800000000000551</v>
      </c>
      <c r="D589" s="202">
        <f>15+[1]!STEPLOAD(5)</f>
        <v>20</v>
      </c>
      <c r="E589" s="183">
        <f t="shared" ref="E589:E611" si="47">E588+(C589-C588)*AF588</f>
        <v>45.899087422296972</v>
      </c>
      <c r="F589" s="183">
        <f t="shared" ref="F589:F611" si="48">0.5</f>
        <v>0.5</v>
      </c>
      <c r="G589" s="183">
        <f>5</f>
        <v>5</v>
      </c>
      <c r="H589" s="183">
        <f>ManipulatedVariableHigher*AT589</f>
        <v>0</v>
      </c>
      <c r="I589" s="183">
        <f t="shared" ref="I589:I611" si="49">0.9</f>
        <v>0.9</v>
      </c>
      <c r="J589" s="183">
        <f>1</f>
        <v>1</v>
      </c>
      <c r="K589" s="183">
        <f t="shared" ref="K589:K611" si="50">4.187</f>
        <v>4.1870000000000003</v>
      </c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68"/>
      <c r="AD589" s="19"/>
      <c r="AE589" s="184"/>
      <c r="AF589" s="183">
        <f t="shared" ref="AF589:AF611" si="51">F589/G589*(D589-E589)+H589*I589/G589/J589/K589</f>
        <v>-2.5899087422296976</v>
      </c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68"/>
      <c r="AQ589" s="168"/>
      <c r="AR589" s="182"/>
      <c r="AS589" s="183">
        <f>(AU589-E589)/(MeasuredVariableHigher-MeasuredVariableLower)</f>
        <v>-5.1049627522969702E-2</v>
      </c>
      <c r="AT589" s="183">
        <f>[1]!LIM(AT588+Mode*r0*((1+IntegrationStep/2/Ti+Td/IntegrationStep)*AS589-(1-IntegrationStep/2/Ti+2*Td/IntegrationStep)*AS588+Td/IntegrationStep*AS587))</f>
        <v>0</v>
      </c>
      <c r="AU589" s="183">
        <f>SetPoint</f>
        <v>40.794124670000002</v>
      </c>
      <c r="AW589" s="51"/>
      <c r="AX589" s="51"/>
      <c r="AY589" s="51"/>
      <c r="AZ589" s="51"/>
    </row>
    <row r="590" spans="1:52" s="158" customFormat="1" ht="15" customHeight="1" x14ac:dyDescent="0.3">
      <c r="A590" s="19"/>
      <c r="B590" s="182"/>
      <c r="C590" s="183">
        <f>C589+IntegrationStep</f>
        <v>57.900000000000553</v>
      </c>
      <c r="D590" s="202">
        <f>15+[1]!STEPLOAD(5)</f>
        <v>20</v>
      </c>
      <c r="E590" s="183">
        <f t="shared" si="47"/>
        <v>45.640096548073998</v>
      </c>
      <c r="F590" s="183">
        <f t="shared" si="48"/>
        <v>0.5</v>
      </c>
      <c r="G590" s="183">
        <f>5</f>
        <v>5</v>
      </c>
      <c r="H590" s="183">
        <f>ManipulatedVariableHigher*AT590</f>
        <v>120</v>
      </c>
      <c r="I590" s="183">
        <f t="shared" si="49"/>
        <v>0.9</v>
      </c>
      <c r="J590" s="183">
        <f>1</f>
        <v>1</v>
      </c>
      <c r="K590" s="183">
        <f t="shared" si="50"/>
        <v>4.1870000000000003</v>
      </c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68"/>
      <c r="AD590" s="19"/>
      <c r="AE590" s="184"/>
      <c r="AF590" s="183">
        <f t="shared" si="51"/>
        <v>2.5948152795131163</v>
      </c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68"/>
      <c r="AQ590" s="168"/>
      <c r="AR590" s="182"/>
      <c r="AS590" s="183">
        <f>(AU590-E590)/(MeasuredVariableHigher-MeasuredVariableLower)</f>
        <v>-4.8459718780739965E-2</v>
      </c>
      <c r="AT590" s="183">
        <f>[1]!LIM(AT589+Mode*r0*((1+IntegrationStep/2/Ti+Td/IntegrationStep)*AS590-(1-IntegrationStep/2/Ti+2*Td/IntegrationStep)*AS589+Td/IntegrationStep*AS588))</f>
        <v>1</v>
      </c>
      <c r="AU590" s="183">
        <f>SetPoint</f>
        <v>40.794124670000002</v>
      </c>
      <c r="AW590" s="51"/>
      <c r="AX590" s="51"/>
      <c r="AY590" s="51"/>
      <c r="AZ590" s="51"/>
    </row>
    <row r="591" spans="1:52" s="158" customFormat="1" ht="15" customHeight="1" x14ac:dyDescent="0.3">
      <c r="A591" s="19"/>
      <c r="B591" s="182"/>
      <c r="C591" s="183">
        <f>C590+IntegrationStep</f>
        <v>58.000000000000554</v>
      </c>
      <c r="D591" s="202">
        <f>15+[1]!STEPLOAD(5)</f>
        <v>20</v>
      </c>
      <c r="E591" s="183">
        <f t="shared" si="47"/>
        <v>45.899578076025314</v>
      </c>
      <c r="F591" s="183">
        <f t="shared" si="48"/>
        <v>0.5</v>
      </c>
      <c r="G591" s="183">
        <f>5</f>
        <v>5</v>
      </c>
      <c r="H591" s="183">
        <f>ManipulatedVariableHigher*AT591</f>
        <v>0</v>
      </c>
      <c r="I591" s="183">
        <f t="shared" si="49"/>
        <v>0.9</v>
      </c>
      <c r="J591" s="183">
        <f>1</f>
        <v>1</v>
      </c>
      <c r="K591" s="183">
        <f t="shared" si="50"/>
        <v>4.1870000000000003</v>
      </c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68"/>
      <c r="AD591" s="19"/>
      <c r="AE591" s="184"/>
      <c r="AF591" s="183">
        <f t="shared" si="51"/>
        <v>-2.5899578076025316</v>
      </c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68"/>
      <c r="AQ591" s="168"/>
      <c r="AR591" s="182"/>
      <c r="AS591" s="183">
        <f>(AU591-E591)/(MeasuredVariableHigher-MeasuredVariableLower)</f>
        <v>-5.1054534060253121E-2</v>
      </c>
      <c r="AT591" s="183">
        <f>[1]!LIM(AT590+Mode*r0*((1+IntegrationStep/2/Ti+Td/IntegrationStep)*AS591-(1-IntegrationStep/2/Ti+2*Td/IntegrationStep)*AS590+Td/IntegrationStep*AS589))</f>
        <v>0</v>
      </c>
      <c r="AU591" s="183">
        <f>SetPoint</f>
        <v>40.794124670000002</v>
      </c>
      <c r="AW591" s="51"/>
      <c r="AX591" s="51"/>
      <c r="AY591" s="51"/>
      <c r="AZ591" s="51"/>
    </row>
    <row r="592" spans="1:52" s="158" customFormat="1" ht="15" customHeight="1" x14ac:dyDescent="0.3">
      <c r="A592" s="19"/>
      <c r="B592" s="182"/>
      <c r="C592" s="183">
        <f>C591+IntegrationStep</f>
        <v>58.100000000000556</v>
      </c>
      <c r="D592" s="202">
        <f>15+[1]!STEPLOAD(5)</f>
        <v>20</v>
      </c>
      <c r="E592" s="183">
        <f t="shared" si="47"/>
        <v>45.640582295265055</v>
      </c>
      <c r="F592" s="183">
        <f t="shared" si="48"/>
        <v>0.5</v>
      </c>
      <c r="G592" s="183">
        <f>5</f>
        <v>5</v>
      </c>
      <c r="H592" s="183">
        <f>ManipulatedVariableHigher*AT592</f>
        <v>120</v>
      </c>
      <c r="I592" s="183">
        <f t="shared" si="49"/>
        <v>0.9</v>
      </c>
      <c r="J592" s="183">
        <f>1</f>
        <v>1</v>
      </c>
      <c r="K592" s="183">
        <f t="shared" si="50"/>
        <v>4.1870000000000003</v>
      </c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68"/>
      <c r="AD592" s="19"/>
      <c r="AE592" s="184"/>
      <c r="AF592" s="183">
        <f t="shared" si="51"/>
        <v>2.5947667047940106</v>
      </c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68"/>
      <c r="AQ592" s="168"/>
      <c r="AR592" s="182"/>
      <c r="AS592" s="183">
        <f>(AU592-E592)/(MeasuredVariableHigher-MeasuredVariableLower)</f>
        <v>-4.8464576252650528E-2</v>
      </c>
      <c r="AT592" s="183">
        <f>[1]!LIM(AT591+Mode*r0*((1+IntegrationStep/2/Ti+Td/IntegrationStep)*AS592-(1-IntegrationStep/2/Ti+2*Td/IntegrationStep)*AS591+Td/IntegrationStep*AS590))</f>
        <v>1</v>
      </c>
      <c r="AU592" s="183">
        <f>SetPoint</f>
        <v>40.794124670000002</v>
      </c>
      <c r="AW592" s="51"/>
      <c r="AX592" s="51"/>
      <c r="AY592" s="51"/>
      <c r="AZ592" s="51"/>
    </row>
    <row r="593" spans="1:52" s="158" customFormat="1" ht="15" customHeight="1" x14ac:dyDescent="0.3">
      <c r="A593" s="19"/>
      <c r="B593" s="182"/>
      <c r="C593" s="183">
        <f>C592+IntegrationStep</f>
        <v>58.200000000000557</v>
      </c>
      <c r="D593" s="202">
        <f>15+[1]!STEPLOAD(5)</f>
        <v>20</v>
      </c>
      <c r="E593" s="183">
        <f t="shared" si="47"/>
        <v>45.900058965744464</v>
      </c>
      <c r="F593" s="183">
        <f t="shared" si="48"/>
        <v>0.5</v>
      </c>
      <c r="G593" s="183">
        <f>5</f>
        <v>5</v>
      </c>
      <c r="H593" s="183">
        <f>ManipulatedVariableHigher*AT593</f>
        <v>0</v>
      </c>
      <c r="I593" s="183">
        <f t="shared" si="49"/>
        <v>0.9</v>
      </c>
      <c r="J593" s="183">
        <f>1</f>
        <v>1</v>
      </c>
      <c r="K593" s="183">
        <f t="shared" si="50"/>
        <v>4.1870000000000003</v>
      </c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68"/>
      <c r="AD593" s="19"/>
      <c r="AE593" s="184"/>
      <c r="AF593" s="183">
        <f t="shared" si="51"/>
        <v>-2.5900058965744464</v>
      </c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68"/>
      <c r="AQ593" s="168"/>
      <c r="AR593" s="182"/>
      <c r="AS593" s="183">
        <f>(AU593-E593)/(MeasuredVariableHigher-MeasuredVariableLower)</f>
        <v>-5.105934295744461E-2</v>
      </c>
      <c r="AT593" s="183">
        <f>[1]!LIM(AT592+Mode*r0*((1+IntegrationStep/2/Ti+Td/IntegrationStep)*AS593-(1-IntegrationStep/2/Ti+2*Td/IntegrationStep)*AS592+Td/IntegrationStep*AS591))</f>
        <v>0</v>
      </c>
      <c r="AU593" s="183">
        <f>SetPoint</f>
        <v>40.794124670000002</v>
      </c>
      <c r="AW593" s="51"/>
      <c r="AX593" s="51"/>
      <c r="AY593" s="51"/>
      <c r="AZ593" s="51"/>
    </row>
    <row r="594" spans="1:52" s="158" customFormat="1" ht="15" customHeight="1" x14ac:dyDescent="0.3">
      <c r="A594" s="19"/>
      <c r="B594" s="182"/>
      <c r="C594" s="183">
        <f>C593+IntegrationStep</f>
        <v>58.300000000000558</v>
      </c>
      <c r="D594" s="202">
        <f>15+[1]!STEPLOAD(5)</f>
        <v>20</v>
      </c>
      <c r="E594" s="183">
        <f t="shared" si="47"/>
        <v>45.641058376087017</v>
      </c>
      <c r="F594" s="183">
        <f t="shared" si="48"/>
        <v>0.5</v>
      </c>
      <c r="G594" s="183">
        <f>5</f>
        <v>5</v>
      </c>
      <c r="H594" s="183">
        <f>ManipulatedVariableHigher*AT594</f>
        <v>120</v>
      </c>
      <c r="I594" s="183">
        <f t="shared" si="49"/>
        <v>0.9</v>
      </c>
      <c r="J594" s="183">
        <f>1</f>
        <v>1</v>
      </c>
      <c r="K594" s="183">
        <f t="shared" si="50"/>
        <v>4.1870000000000003</v>
      </c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68"/>
      <c r="AD594" s="19"/>
      <c r="AE594" s="184"/>
      <c r="AF594" s="183">
        <f t="shared" si="51"/>
        <v>2.5947190967118141</v>
      </c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68"/>
      <c r="AQ594" s="168"/>
      <c r="AR594" s="182"/>
      <c r="AS594" s="183">
        <f>(AU594-E594)/(MeasuredVariableHigher-MeasuredVariableLower)</f>
        <v>-4.8469337060870143E-2</v>
      </c>
      <c r="AT594" s="183">
        <f>[1]!LIM(AT593+Mode*r0*((1+IntegrationStep/2/Ti+Td/IntegrationStep)*AS594-(1-IntegrationStep/2/Ti+2*Td/IntegrationStep)*AS593+Td/IntegrationStep*AS592))</f>
        <v>1</v>
      </c>
      <c r="AU594" s="183">
        <f>SetPoint</f>
        <v>40.794124670000002</v>
      </c>
      <c r="AW594" s="51"/>
      <c r="AX594" s="51"/>
      <c r="AY594" s="51"/>
      <c r="AZ594" s="51"/>
    </row>
    <row r="595" spans="1:52" s="158" customFormat="1" ht="15" customHeight="1" x14ac:dyDescent="0.3">
      <c r="A595" s="19"/>
      <c r="B595" s="182"/>
      <c r="C595" s="183">
        <f>C594+IntegrationStep</f>
        <v>58.40000000000056</v>
      </c>
      <c r="D595" s="202">
        <f>15+[1]!STEPLOAD(5)</f>
        <v>20</v>
      </c>
      <c r="E595" s="183">
        <f t="shared" si="47"/>
        <v>45.900530285758201</v>
      </c>
      <c r="F595" s="183">
        <f t="shared" si="48"/>
        <v>0.5</v>
      </c>
      <c r="G595" s="183">
        <f>5</f>
        <v>5</v>
      </c>
      <c r="H595" s="183">
        <f>ManipulatedVariableHigher*AT595</f>
        <v>0</v>
      </c>
      <c r="I595" s="183">
        <f t="shared" si="49"/>
        <v>0.9</v>
      </c>
      <c r="J595" s="183">
        <f>1</f>
        <v>1</v>
      </c>
      <c r="K595" s="183">
        <f t="shared" si="50"/>
        <v>4.1870000000000003</v>
      </c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68"/>
      <c r="AD595" s="19"/>
      <c r="AE595" s="184"/>
      <c r="AF595" s="183">
        <f t="shared" si="51"/>
        <v>-2.5900530285758201</v>
      </c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68"/>
      <c r="AQ595" s="168"/>
      <c r="AR595" s="182"/>
      <c r="AS595" s="183">
        <f>(AU595-E595)/(MeasuredVariableHigher-MeasuredVariableLower)</f>
        <v>-5.1064056157581986E-2</v>
      </c>
      <c r="AT595" s="183">
        <f>[1]!LIM(AT594+Mode*r0*((1+IntegrationStep/2/Ti+Td/IntegrationStep)*AS595-(1-IntegrationStep/2/Ti+2*Td/IntegrationStep)*AS594+Td/IntegrationStep*AS593))</f>
        <v>0</v>
      </c>
      <c r="AU595" s="183">
        <f>SetPoint</f>
        <v>40.794124670000002</v>
      </c>
      <c r="AW595" s="51"/>
      <c r="AX595" s="51"/>
      <c r="AY595" s="51"/>
      <c r="AZ595" s="51"/>
    </row>
    <row r="596" spans="1:52" s="158" customFormat="1" ht="15" customHeight="1" x14ac:dyDescent="0.3">
      <c r="A596" s="19"/>
      <c r="B596" s="182"/>
      <c r="C596" s="183">
        <f>C595+IntegrationStep</f>
        <v>58.500000000000561</v>
      </c>
      <c r="D596" s="202">
        <f>15+[1]!STEPLOAD(5)</f>
        <v>20</v>
      </c>
      <c r="E596" s="183">
        <f t="shared" si="47"/>
        <v>45.641524982900613</v>
      </c>
      <c r="F596" s="183">
        <f t="shared" si="48"/>
        <v>0.5</v>
      </c>
      <c r="G596" s="183">
        <f>5</f>
        <v>5</v>
      </c>
      <c r="H596" s="183">
        <f>ManipulatedVariableHigher*AT596</f>
        <v>120</v>
      </c>
      <c r="I596" s="183">
        <f t="shared" si="49"/>
        <v>0.9</v>
      </c>
      <c r="J596" s="183">
        <f>1</f>
        <v>1</v>
      </c>
      <c r="K596" s="183">
        <f t="shared" si="50"/>
        <v>4.1870000000000003</v>
      </c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68"/>
      <c r="AD596" s="19"/>
      <c r="AE596" s="184"/>
      <c r="AF596" s="183">
        <f t="shared" si="51"/>
        <v>2.5946724360304545</v>
      </c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68"/>
      <c r="AQ596" s="168"/>
      <c r="AR596" s="182"/>
      <c r="AS596" s="183">
        <f>(AU596-E596)/(MeasuredVariableHigher-MeasuredVariableLower)</f>
        <v>-4.8474003129006106E-2</v>
      </c>
      <c r="AT596" s="183">
        <f>[1]!LIM(AT595+Mode*r0*((1+IntegrationStep/2/Ti+Td/IntegrationStep)*AS596-(1-IntegrationStep/2/Ti+2*Td/IntegrationStep)*AS595+Td/IntegrationStep*AS594))</f>
        <v>1</v>
      </c>
      <c r="AU596" s="183">
        <f>SetPoint</f>
        <v>40.794124670000002</v>
      </c>
      <c r="AW596" s="51"/>
      <c r="AX596" s="51"/>
      <c r="AY596" s="51"/>
      <c r="AZ596" s="51"/>
    </row>
    <row r="597" spans="1:52" s="158" customFormat="1" ht="15" customHeight="1" x14ac:dyDescent="0.3">
      <c r="A597" s="19"/>
      <c r="B597" s="182"/>
      <c r="C597" s="183">
        <f>C596+IntegrationStep</f>
        <v>58.600000000000563</v>
      </c>
      <c r="D597" s="202">
        <f>15+[1]!STEPLOAD(5)</f>
        <v>20</v>
      </c>
      <c r="E597" s="183">
        <f t="shared" si="47"/>
        <v>45.900992226503661</v>
      </c>
      <c r="F597" s="183">
        <f t="shared" si="48"/>
        <v>0.5</v>
      </c>
      <c r="G597" s="183">
        <f>5</f>
        <v>5</v>
      </c>
      <c r="H597" s="183">
        <f>ManipulatedVariableHigher*AT597</f>
        <v>0</v>
      </c>
      <c r="I597" s="183">
        <f t="shared" si="49"/>
        <v>0.9</v>
      </c>
      <c r="J597" s="183">
        <f>1</f>
        <v>1</v>
      </c>
      <c r="K597" s="183">
        <f t="shared" si="50"/>
        <v>4.1870000000000003</v>
      </c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68"/>
      <c r="AD597" s="19"/>
      <c r="AE597" s="184"/>
      <c r="AF597" s="183">
        <f t="shared" si="51"/>
        <v>-2.5900992226503661</v>
      </c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68"/>
      <c r="AQ597" s="168"/>
      <c r="AR597" s="182"/>
      <c r="AS597" s="183">
        <f>(AU597-E597)/(MeasuredVariableHigher-MeasuredVariableLower)</f>
        <v>-5.1068675565036588E-2</v>
      </c>
      <c r="AT597" s="183">
        <f>[1]!LIM(AT596+Mode*r0*((1+IntegrationStep/2/Ti+Td/IntegrationStep)*AS597-(1-IntegrationStep/2/Ti+2*Td/IntegrationStep)*AS596+Td/IntegrationStep*AS595))</f>
        <v>0</v>
      </c>
      <c r="AU597" s="183">
        <f>SetPoint</f>
        <v>40.794124670000002</v>
      </c>
      <c r="AW597" s="51"/>
      <c r="AX597" s="51"/>
      <c r="AY597" s="51"/>
      <c r="AZ597" s="51"/>
    </row>
    <row r="598" spans="1:52" s="158" customFormat="1" ht="15" customHeight="1" x14ac:dyDescent="0.3">
      <c r="A598" s="19"/>
      <c r="B598" s="182"/>
      <c r="C598" s="183">
        <f>C597+IntegrationStep</f>
        <v>58.700000000000564</v>
      </c>
      <c r="D598" s="202">
        <f>15+[1]!STEPLOAD(5)</f>
        <v>20</v>
      </c>
      <c r="E598" s="183">
        <f t="shared" si="47"/>
        <v>45.641982304238617</v>
      </c>
      <c r="F598" s="183">
        <f t="shared" si="48"/>
        <v>0.5</v>
      </c>
      <c r="G598" s="183">
        <f>5</f>
        <v>5</v>
      </c>
      <c r="H598" s="183">
        <f>ManipulatedVariableHigher*AT598</f>
        <v>120</v>
      </c>
      <c r="I598" s="183">
        <f t="shared" si="49"/>
        <v>0.9</v>
      </c>
      <c r="J598" s="183">
        <f>1</f>
        <v>1</v>
      </c>
      <c r="K598" s="183">
        <f t="shared" si="50"/>
        <v>4.1870000000000003</v>
      </c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68"/>
      <c r="AD598" s="19"/>
      <c r="AE598" s="184"/>
      <c r="AF598" s="183">
        <f t="shared" si="51"/>
        <v>2.5946267038966542</v>
      </c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68"/>
      <c r="AQ598" s="168"/>
      <c r="AR598" s="182"/>
      <c r="AS598" s="183">
        <f>(AU598-E598)/(MeasuredVariableHigher-MeasuredVariableLower)</f>
        <v>-4.847857634238615E-2</v>
      </c>
      <c r="AT598" s="183">
        <f>[1]!LIM(AT597+Mode*r0*((1+IntegrationStep/2/Ti+Td/IntegrationStep)*AS598-(1-IntegrationStep/2/Ti+2*Td/IntegrationStep)*AS597+Td/IntegrationStep*AS596))</f>
        <v>1</v>
      </c>
      <c r="AU598" s="183">
        <f>SetPoint</f>
        <v>40.794124670000002</v>
      </c>
      <c r="AW598" s="51"/>
      <c r="AX598" s="51"/>
      <c r="AY598" s="51"/>
      <c r="AZ598" s="51"/>
    </row>
    <row r="599" spans="1:52" s="158" customFormat="1" ht="15" customHeight="1" x14ac:dyDescent="0.3">
      <c r="A599" s="19"/>
      <c r="B599" s="182"/>
      <c r="C599" s="183">
        <f>C598+IntegrationStep</f>
        <v>58.800000000000566</v>
      </c>
      <c r="D599" s="202">
        <f>15+[1]!STEPLOAD(5)</f>
        <v>20</v>
      </c>
      <c r="E599" s="183">
        <f t="shared" si="47"/>
        <v>45.901444974628284</v>
      </c>
      <c r="F599" s="183">
        <f t="shared" si="48"/>
        <v>0.5</v>
      </c>
      <c r="G599" s="183">
        <f>5</f>
        <v>5</v>
      </c>
      <c r="H599" s="183">
        <f>ManipulatedVariableHigher*AT599</f>
        <v>0</v>
      </c>
      <c r="I599" s="183">
        <f t="shared" si="49"/>
        <v>0.9</v>
      </c>
      <c r="J599" s="183">
        <f>1</f>
        <v>1</v>
      </c>
      <c r="K599" s="183">
        <f t="shared" si="50"/>
        <v>4.1870000000000003</v>
      </c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68"/>
      <c r="AD599" s="19"/>
      <c r="AE599" s="184"/>
      <c r="AF599" s="183">
        <f t="shared" si="51"/>
        <v>-2.5901444974628287</v>
      </c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68"/>
      <c r="AQ599" s="168"/>
      <c r="AR599" s="182"/>
      <c r="AS599" s="183">
        <f>(AU599-E599)/(MeasuredVariableHigher-MeasuredVariableLower)</f>
        <v>-5.1073203046282815E-2</v>
      </c>
      <c r="AT599" s="183">
        <f>[1]!LIM(AT598+Mode*r0*((1+IntegrationStep/2/Ti+Td/IntegrationStep)*AS599-(1-IntegrationStep/2/Ti+2*Td/IntegrationStep)*AS598+Td/IntegrationStep*AS597))</f>
        <v>0</v>
      </c>
      <c r="AU599" s="183">
        <f>SetPoint</f>
        <v>40.794124670000002</v>
      </c>
      <c r="AW599" s="51"/>
      <c r="AX599" s="51"/>
      <c r="AY599" s="51"/>
      <c r="AZ599" s="51"/>
    </row>
    <row r="600" spans="1:52" s="158" customFormat="1" ht="15" customHeight="1" x14ac:dyDescent="0.3">
      <c r="A600" s="19"/>
      <c r="B600" s="182"/>
      <c r="C600" s="183">
        <f>C599+IntegrationStep</f>
        <v>58.900000000000567</v>
      </c>
      <c r="D600" s="202">
        <f>15+[1]!STEPLOAD(5)</f>
        <v>20</v>
      </c>
      <c r="E600" s="183">
        <f t="shared" si="47"/>
        <v>45.642430524881995</v>
      </c>
      <c r="F600" s="183">
        <f t="shared" si="48"/>
        <v>0.5</v>
      </c>
      <c r="G600" s="183">
        <f>5</f>
        <v>5</v>
      </c>
      <c r="H600" s="183">
        <f>ManipulatedVariableHigher*AT600</f>
        <v>120</v>
      </c>
      <c r="I600" s="183">
        <f t="shared" si="49"/>
        <v>0.9</v>
      </c>
      <c r="J600" s="183">
        <f>1</f>
        <v>1</v>
      </c>
      <c r="K600" s="183">
        <f t="shared" si="50"/>
        <v>4.1870000000000003</v>
      </c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68"/>
      <c r="AD600" s="19"/>
      <c r="AE600" s="184"/>
      <c r="AF600" s="183">
        <f t="shared" si="51"/>
        <v>2.5945818818323163</v>
      </c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68"/>
      <c r="AQ600" s="168"/>
      <c r="AR600" s="182"/>
      <c r="AS600" s="183">
        <f>(AU600-E600)/(MeasuredVariableHigher-MeasuredVariableLower)</f>
        <v>-4.8483058548819929E-2</v>
      </c>
      <c r="AT600" s="183">
        <f>[1]!LIM(AT599+Mode*r0*((1+IntegrationStep/2/Ti+Td/IntegrationStep)*AS600-(1-IntegrationStep/2/Ti+2*Td/IntegrationStep)*AS599+Td/IntegrationStep*AS598))</f>
        <v>1</v>
      </c>
      <c r="AU600" s="183">
        <f>SetPoint</f>
        <v>40.794124670000002</v>
      </c>
      <c r="AW600" s="51"/>
      <c r="AX600" s="51"/>
      <c r="AY600" s="51"/>
      <c r="AZ600" s="51"/>
    </row>
    <row r="601" spans="1:52" s="158" customFormat="1" ht="15" customHeight="1" x14ac:dyDescent="0.3">
      <c r="A601" s="19"/>
      <c r="B601" s="182"/>
      <c r="C601" s="183">
        <f>C600+IntegrationStep</f>
        <v>59.000000000000568</v>
      </c>
      <c r="D601" s="202">
        <f>15+[1]!STEPLOAD(5)</f>
        <v>20</v>
      </c>
      <c r="E601" s="183">
        <f t="shared" si="47"/>
        <v>45.901888713065233</v>
      </c>
      <c r="F601" s="183">
        <f t="shared" si="48"/>
        <v>0.5</v>
      </c>
      <c r="G601" s="183">
        <f>5</f>
        <v>5</v>
      </c>
      <c r="H601" s="183">
        <f>ManipulatedVariableHigher*AT601</f>
        <v>0</v>
      </c>
      <c r="I601" s="183">
        <f t="shared" si="49"/>
        <v>0.9</v>
      </c>
      <c r="J601" s="183">
        <f>1</f>
        <v>1</v>
      </c>
      <c r="K601" s="183">
        <f t="shared" si="50"/>
        <v>4.1870000000000003</v>
      </c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68"/>
      <c r="AD601" s="19"/>
      <c r="AE601" s="184"/>
      <c r="AF601" s="183">
        <f t="shared" si="51"/>
        <v>-2.5901888713065233</v>
      </c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68"/>
      <c r="AQ601" s="168"/>
      <c r="AR601" s="182"/>
      <c r="AS601" s="183">
        <f>(AU601-E601)/(MeasuredVariableHigher-MeasuredVariableLower)</f>
        <v>-5.1077640430652306E-2</v>
      </c>
      <c r="AT601" s="183">
        <f>[1]!LIM(AT600+Mode*r0*((1+IntegrationStep/2/Ti+Td/IntegrationStep)*AS601-(1-IntegrationStep/2/Ti+2*Td/IntegrationStep)*AS600+Td/IntegrationStep*AS599))</f>
        <v>0</v>
      </c>
      <c r="AU601" s="183">
        <f>SetPoint</f>
        <v>40.794124670000002</v>
      </c>
      <c r="AW601" s="51"/>
      <c r="AX601" s="51"/>
      <c r="AY601" s="51"/>
      <c r="AZ601" s="51"/>
    </row>
    <row r="602" spans="1:52" s="158" customFormat="1" ht="15" customHeight="1" x14ac:dyDescent="0.3">
      <c r="A602" s="19"/>
      <c r="B602" s="182"/>
      <c r="C602" s="183">
        <f>C601+IntegrationStep</f>
        <v>59.10000000000057</v>
      </c>
      <c r="D602" s="202">
        <f>15+[1]!STEPLOAD(5)</f>
        <v>20</v>
      </c>
      <c r="E602" s="183">
        <f t="shared" si="47"/>
        <v>45.642869825934575</v>
      </c>
      <c r="F602" s="183">
        <f t="shared" si="48"/>
        <v>0.5</v>
      </c>
      <c r="G602" s="183">
        <f>5</f>
        <v>5</v>
      </c>
      <c r="H602" s="183">
        <f>ManipulatedVariableHigher*AT602</f>
        <v>120</v>
      </c>
      <c r="I602" s="183">
        <f t="shared" si="49"/>
        <v>0.9</v>
      </c>
      <c r="J602" s="183">
        <f>1</f>
        <v>1</v>
      </c>
      <c r="K602" s="183">
        <f t="shared" si="50"/>
        <v>4.1870000000000003</v>
      </c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68"/>
      <c r="AD602" s="19"/>
      <c r="AE602" s="184"/>
      <c r="AF602" s="183">
        <f t="shared" si="51"/>
        <v>2.5945379517270584</v>
      </c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68"/>
      <c r="AQ602" s="168"/>
      <c r="AR602" s="182"/>
      <c r="AS602" s="183">
        <f>(AU602-E602)/(MeasuredVariableHigher-MeasuredVariableLower)</f>
        <v>-4.848745155934573E-2</v>
      </c>
      <c r="AT602" s="183">
        <f>[1]!LIM(AT601+Mode*r0*((1+IntegrationStep/2/Ti+Td/IntegrationStep)*AS602-(1-IntegrationStep/2/Ti+2*Td/IntegrationStep)*AS601+Td/IntegrationStep*AS600))</f>
        <v>1</v>
      </c>
      <c r="AU602" s="183">
        <f>SetPoint</f>
        <v>40.794124670000002</v>
      </c>
      <c r="AW602" s="51"/>
      <c r="AX602" s="51"/>
      <c r="AY602" s="51"/>
      <c r="AZ602" s="51"/>
    </row>
    <row r="603" spans="1:52" s="158" customFormat="1" ht="15" customHeight="1" x14ac:dyDescent="0.3">
      <c r="A603" s="19"/>
      <c r="B603" s="182"/>
      <c r="C603" s="183">
        <f>C602+IntegrationStep</f>
        <v>59.200000000000571</v>
      </c>
      <c r="D603" s="202">
        <f>15+[1]!STEPLOAD(5)</f>
        <v>20</v>
      </c>
      <c r="E603" s="183">
        <f t="shared" si="47"/>
        <v>45.902323621107286</v>
      </c>
      <c r="F603" s="183">
        <f t="shared" si="48"/>
        <v>0.5</v>
      </c>
      <c r="G603" s="183">
        <f>5</f>
        <v>5</v>
      </c>
      <c r="H603" s="183">
        <f>ManipulatedVariableHigher*AT603</f>
        <v>0</v>
      </c>
      <c r="I603" s="183">
        <f t="shared" si="49"/>
        <v>0.9</v>
      </c>
      <c r="J603" s="183">
        <f>1</f>
        <v>1</v>
      </c>
      <c r="K603" s="183">
        <f t="shared" si="50"/>
        <v>4.1870000000000003</v>
      </c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68"/>
      <c r="AD603" s="19"/>
      <c r="AE603" s="184"/>
      <c r="AF603" s="183">
        <f t="shared" si="51"/>
        <v>-2.5902323621107288</v>
      </c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68"/>
      <c r="AQ603" s="168"/>
      <c r="AR603" s="182"/>
      <c r="AS603" s="183">
        <f>(AU603-E603)/(MeasuredVariableHigher-MeasuredVariableLower)</f>
        <v>-5.1081989511072831E-2</v>
      </c>
      <c r="AT603" s="183">
        <f>[1]!LIM(AT602+Mode*r0*((1+IntegrationStep/2/Ti+Td/IntegrationStep)*AS603-(1-IntegrationStep/2/Ti+2*Td/IntegrationStep)*AS602+Td/IntegrationStep*AS601))</f>
        <v>0</v>
      </c>
      <c r="AU603" s="183">
        <f>SetPoint</f>
        <v>40.794124670000002</v>
      </c>
      <c r="AW603" s="51"/>
      <c r="AX603" s="51"/>
      <c r="AY603" s="51"/>
      <c r="AZ603" s="51"/>
    </row>
    <row r="604" spans="1:52" s="158" customFormat="1" ht="15" customHeight="1" x14ac:dyDescent="0.3">
      <c r="A604" s="19"/>
      <c r="B604" s="182"/>
      <c r="C604" s="183">
        <f>C603+IntegrationStep</f>
        <v>59.300000000000573</v>
      </c>
      <c r="D604" s="202">
        <f>15+[1]!STEPLOAD(5)</f>
        <v>20</v>
      </c>
      <c r="E604" s="183">
        <f t="shared" si="47"/>
        <v>45.643300384896207</v>
      </c>
      <c r="F604" s="183">
        <f t="shared" si="48"/>
        <v>0.5</v>
      </c>
      <c r="G604" s="183">
        <f>5</f>
        <v>5</v>
      </c>
      <c r="H604" s="183">
        <f>ManipulatedVariableHigher*AT604</f>
        <v>120</v>
      </c>
      <c r="I604" s="183">
        <f t="shared" si="49"/>
        <v>0.9</v>
      </c>
      <c r="J604" s="183">
        <f>1</f>
        <v>1</v>
      </c>
      <c r="K604" s="183">
        <f t="shared" si="50"/>
        <v>4.1870000000000003</v>
      </c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68"/>
      <c r="AD604" s="19"/>
      <c r="AE604" s="184"/>
      <c r="AF604" s="183">
        <f t="shared" si="51"/>
        <v>2.5944948958308953</v>
      </c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68"/>
      <c r="AQ604" s="168"/>
      <c r="AR604" s="182"/>
      <c r="AS604" s="183">
        <f>(AU604-E604)/(MeasuredVariableHigher-MeasuredVariableLower)</f>
        <v>-4.8491757148962054E-2</v>
      </c>
      <c r="AT604" s="183">
        <f>[1]!LIM(AT603+Mode*r0*((1+IntegrationStep/2/Ti+Td/IntegrationStep)*AS604-(1-IntegrationStep/2/Ti+2*Td/IntegrationStep)*AS603+Td/IntegrationStep*AS602))</f>
        <v>1</v>
      </c>
      <c r="AU604" s="183">
        <f>SetPoint</f>
        <v>40.794124670000002</v>
      </c>
      <c r="AW604" s="51"/>
      <c r="AX604" s="51"/>
      <c r="AY604" s="51"/>
      <c r="AZ604" s="51"/>
    </row>
    <row r="605" spans="1:52" s="158" customFormat="1" ht="15" customHeight="1" x14ac:dyDescent="0.3">
      <c r="A605" s="19"/>
      <c r="B605" s="182"/>
      <c r="C605" s="183">
        <f>C604+IntegrationStep</f>
        <v>59.400000000000574</v>
      </c>
      <c r="D605" s="202">
        <f>15+[1]!STEPLOAD(5)</f>
        <v>20</v>
      </c>
      <c r="E605" s="183">
        <f t="shared" si="47"/>
        <v>45.902749874479298</v>
      </c>
      <c r="F605" s="183">
        <f t="shared" si="48"/>
        <v>0.5</v>
      </c>
      <c r="G605" s="183">
        <f>5</f>
        <v>5</v>
      </c>
      <c r="H605" s="183">
        <f>ManipulatedVariableHigher*AT605</f>
        <v>0</v>
      </c>
      <c r="I605" s="183">
        <f t="shared" si="49"/>
        <v>0.9</v>
      </c>
      <c r="J605" s="183">
        <f>1</f>
        <v>1</v>
      </c>
      <c r="K605" s="183">
        <f t="shared" si="50"/>
        <v>4.1870000000000003</v>
      </c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68"/>
      <c r="AD605" s="19"/>
      <c r="AE605" s="184"/>
      <c r="AF605" s="183">
        <f t="shared" si="51"/>
        <v>-2.5902749874479301</v>
      </c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68"/>
      <c r="AQ605" s="168"/>
      <c r="AR605" s="182"/>
      <c r="AS605" s="183">
        <f>(AU605-E605)/(MeasuredVariableHigher-MeasuredVariableLower)</f>
        <v>-5.108625204479296E-2</v>
      </c>
      <c r="AT605" s="183">
        <f>[1]!LIM(AT604+Mode*r0*((1+IntegrationStep/2/Ti+Td/IntegrationStep)*AS605-(1-IntegrationStep/2/Ti+2*Td/IntegrationStep)*AS604+Td/IntegrationStep*AS603))</f>
        <v>0</v>
      </c>
      <c r="AU605" s="183">
        <f>SetPoint</f>
        <v>40.794124670000002</v>
      </c>
      <c r="AW605" s="51"/>
      <c r="AX605" s="51"/>
      <c r="AY605" s="51"/>
      <c r="AZ605" s="51"/>
    </row>
    <row r="606" spans="1:52" s="158" customFormat="1" ht="15" customHeight="1" x14ac:dyDescent="0.3">
      <c r="A606" s="19"/>
      <c r="B606" s="182"/>
      <c r="C606" s="183">
        <f>C605+IntegrationStep</f>
        <v>59.500000000000576</v>
      </c>
      <c r="D606" s="202">
        <f>15+[1]!STEPLOAD(5)</f>
        <v>20</v>
      </c>
      <c r="E606" s="183">
        <f t="shared" si="47"/>
        <v>45.643722375734498</v>
      </c>
      <c r="F606" s="183">
        <f t="shared" si="48"/>
        <v>0.5</v>
      </c>
      <c r="G606" s="183">
        <f>5</f>
        <v>5</v>
      </c>
      <c r="H606" s="183">
        <f>ManipulatedVariableHigher*AT606</f>
        <v>120</v>
      </c>
      <c r="I606" s="183">
        <f t="shared" si="49"/>
        <v>0.9</v>
      </c>
      <c r="J606" s="183">
        <f>1</f>
        <v>1</v>
      </c>
      <c r="K606" s="183">
        <f t="shared" si="50"/>
        <v>4.1870000000000003</v>
      </c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68"/>
      <c r="AD606" s="19"/>
      <c r="AE606" s="184"/>
      <c r="AF606" s="183">
        <f t="shared" si="51"/>
        <v>2.5944526967470662</v>
      </c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68"/>
      <c r="AQ606" s="168"/>
      <c r="AR606" s="182"/>
      <c r="AS606" s="183">
        <f>(AU606-E606)/(MeasuredVariableHigher-MeasuredVariableLower)</f>
        <v>-4.8495977057344958E-2</v>
      </c>
      <c r="AT606" s="183">
        <f>[1]!LIM(AT605+Mode*r0*((1+IntegrationStep/2/Ti+Td/IntegrationStep)*AS606-(1-IntegrationStep/2/Ti+2*Td/IntegrationStep)*AS605+Td/IntegrationStep*AS604))</f>
        <v>1</v>
      </c>
      <c r="AU606" s="183">
        <f>SetPoint</f>
        <v>40.794124670000002</v>
      </c>
      <c r="AW606" s="51"/>
      <c r="AX606" s="51"/>
      <c r="AY606" s="51"/>
      <c r="AZ606" s="51"/>
    </row>
    <row r="607" spans="1:52" s="158" customFormat="1" ht="15" customHeight="1" x14ac:dyDescent="0.3">
      <c r="A607" s="19"/>
      <c r="B607" s="182"/>
      <c r="C607" s="183">
        <f>C606+IntegrationStep</f>
        <v>59.600000000000577</v>
      </c>
      <c r="D607" s="202">
        <f>15+[1]!STEPLOAD(5)</f>
        <v>20</v>
      </c>
      <c r="E607" s="183">
        <f t="shared" si="47"/>
        <v>45.903167645409205</v>
      </c>
      <c r="F607" s="183">
        <f t="shared" si="48"/>
        <v>0.5</v>
      </c>
      <c r="G607" s="183">
        <f>5</f>
        <v>5</v>
      </c>
      <c r="H607" s="183">
        <f>ManipulatedVariableHigher*AT607</f>
        <v>0</v>
      </c>
      <c r="I607" s="183">
        <f t="shared" si="49"/>
        <v>0.9</v>
      </c>
      <c r="J607" s="183">
        <f>1</f>
        <v>1</v>
      </c>
      <c r="K607" s="183">
        <f t="shared" si="50"/>
        <v>4.1870000000000003</v>
      </c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68"/>
      <c r="AD607" s="19"/>
      <c r="AE607" s="184"/>
      <c r="AF607" s="183">
        <f t="shared" si="51"/>
        <v>-2.5903167645409209</v>
      </c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68"/>
      <c r="AQ607" s="168"/>
      <c r="AR607" s="182"/>
      <c r="AS607" s="183">
        <f>(AU607-E607)/(MeasuredVariableHigher-MeasuredVariableLower)</f>
        <v>-5.1090429754092032E-2</v>
      </c>
      <c r="AT607" s="183">
        <f>[1]!LIM(AT606+Mode*r0*((1+IntegrationStep/2/Ti+Td/IntegrationStep)*AS607-(1-IntegrationStep/2/Ti+2*Td/IntegrationStep)*AS606+Td/IntegrationStep*AS605))</f>
        <v>0</v>
      </c>
      <c r="AU607" s="183">
        <f>SetPoint</f>
        <v>40.794124670000002</v>
      </c>
      <c r="AW607" s="51"/>
      <c r="AX607" s="51"/>
      <c r="AY607" s="51"/>
      <c r="AZ607" s="51"/>
    </row>
    <row r="608" spans="1:52" s="158" customFormat="1" ht="15" customHeight="1" x14ac:dyDescent="0.3">
      <c r="A608" s="19"/>
      <c r="B608" s="182"/>
      <c r="C608" s="183">
        <f>C607+IntegrationStep</f>
        <v>59.700000000000578</v>
      </c>
      <c r="D608" s="202">
        <f>15+[1]!STEPLOAD(5)</f>
        <v>20</v>
      </c>
      <c r="E608" s="183">
        <f t="shared" si="47"/>
        <v>45.644135968955112</v>
      </c>
      <c r="F608" s="183">
        <f t="shared" si="48"/>
        <v>0.5</v>
      </c>
      <c r="G608" s="183">
        <f>5</f>
        <v>5</v>
      </c>
      <c r="H608" s="183">
        <f>ManipulatedVariableHigher*AT608</f>
        <v>120</v>
      </c>
      <c r="I608" s="183">
        <f t="shared" si="49"/>
        <v>0.9</v>
      </c>
      <c r="J608" s="183">
        <f>1</f>
        <v>1</v>
      </c>
      <c r="K608" s="183">
        <f t="shared" si="50"/>
        <v>4.1870000000000003</v>
      </c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68"/>
      <c r="AD608" s="19"/>
      <c r="AE608" s="184"/>
      <c r="AF608" s="183">
        <f t="shared" si="51"/>
        <v>2.5944113374250048</v>
      </c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68"/>
      <c r="AQ608" s="168"/>
      <c r="AR608" s="182"/>
      <c r="AS608" s="183">
        <f>(AU608-E608)/(MeasuredVariableHigher-MeasuredVariableLower)</f>
        <v>-4.8500112989551099E-2</v>
      </c>
      <c r="AT608" s="183">
        <f>[1]!LIM(AT607+Mode*r0*((1+IntegrationStep/2/Ti+Td/IntegrationStep)*AS608-(1-IntegrationStep/2/Ti+2*Td/IntegrationStep)*AS607+Td/IntegrationStep*AS606))</f>
        <v>1</v>
      </c>
      <c r="AU608" s="183">
        <f>SetPoint</f>
        <v>40.794124670000002</v>
      </c>
      <c r="AW608" s="51"/>
      <c r="AX608" s="51"/>
      <c r="AY608" s="51"/>
      <c r="AZ608" s="51"/>
    </row>
    <row r="609" spans="1:52" s="158" customFormat="1" ht="15" customHeight="1" x14ac:dyDescent="0.3">
      <c r="A609" s="19"/>
      <c r="B609" s="182"/>
      <c r="C609" s="183">
        <f>C608+IntegrationStep</f>
        <v>59.80000000000058</v>
      </c>
      <c r="D609" s="202">
        <f>15+[1]!STEPLOAD(5)</f>
        <v>20</v>
      </c>
      <c r="E609" s="183">
        <f t="shared" si="47"/>
        <v>45.903577102697618</v>
      </c>
      <c r="F609" s="183">
        <f t="shared" si="48"/>
        <v>0.5</v>
      </c>
      <c r="G609" s="183">
        <f>5</f>
        <v>5</v>
      </c>
      <c r="H609" s="183">
        <f>ManipulatedVariableHigher*AT609</f>
        <v>0</v>
      </c>
      <c r="I609" s="183">
        <f t="shared" si="49"/>
        <v>0.9</v>
      </c>
      <c r="J609" s="183">
        <f>1</f>
        <v>1</v>
      </c>
      <c r="K609" s="183">
        <f t="shared" si="50"/>
        <v>4.1870000000000003</v>
      </c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68"/>
      <c r="AD609" s="19"/>
      <c r="AE609" s="184"/>
      <c r="AF609" s="183">
        <f t="shared" si="51"/>
        <v>-2.5903577102697621</v>
      </c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68"/>
      <c r="AQ609" s="168"/>
      <c r="AR609" s="182"/>
      <c r="AS609" s="183">
        <f>(AU609-E609)/(MeasuredVariableHigher-MeasuredVariableLower)</f>
        <v>-5.1094524326976157E-2</v>
      </c>
      <c r="AT609" s="183">
        <f>[1]!LIM(AT608+Mode*r0*((1+IntegrationStep/2/Ti+Td/IntegrationStep)*AS609-(1-IntegrationStep/2/Ti+2*Td/IntegrationStep)*AS608+Td/IntegrationStep*AS607))</f>
        <v>0</v>
      </c>
      <c r="AU609" s="183">
        <f>SetPoint</f>
        <v>40.794124670000002</v>
      </c>
      <c r="AW609" s="51"/>
      <c r="AX609" s="51"/>
      <c r="AY609" s="51"/>
      <c r="AZ609" s="51"/>
    </row>
    <row r="610" spans="1:52" s="158" customFormat="1" ht="15" customHeight="1" x14ac:dyDescent="0.3">
      <c r="A610" s="19"/>
      <c r="B610" s="182"/>
      <c r="C610" s="183">
        <f>C609+IntegrationStep</f>
        <v>59.900000000000581</v>
      </c>
      <c r="D610" s="202">
        <f>15+[1]!STEPLOAD(5)</f>
        <v>20</v>
      </c>
      <c r="E610" s="183">
        <f t="shared" si="47"/>
        <v>45.644541331670638</v>
      </c>
      <c r="F610" s="183">
        <f t="shared" si="48"/>
        <v>0.5</v>
      </c>
      <c r="G610" s="183">
        <f>5</f>
        <v>5</v>
      </c>
      <c r="H610" s="183">
        <f>ManipulatedVariableHigher*AT610</f>
        <v>120</v>
      </c>
      <c r="I610" s="183">
        <f t="shared" si="49"/>
        <v>0.9</v>
      </c>
      <c r="J610" s="183">
        <f>1</f>
        <v>1</v>
      </c>
      <c r="K610" s="183">
        <f t="shared" si="50"/>
        <v>4.1870000000000003</v>
      </c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68"/>
      <c r="AD610" s="19"/>
      <c r="AE610" s="184"/>
      <c r="AF610" s="183">
        <f t="shared" si="51"/>
        <v>2.5943708011534521</v>
      </c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68"/>
      <c r="AQ610" s="168"/>
      <c r="AR610" s="182"/>
      <c r="AS610" s="183">
        <f>(AU610-E610)/(MeasuredVariableHigher-MeasuredVariableLower)</f>
        <v>-4.8504166616706354E-2</v>
      </c>
      <c r="AT610" s="183">
        <f>[1]!LIM(AT609+Mode*r0*((1+IntegrationStep/2/Ti+Td/IntegrationStep)*AS610-(1-IntegrationStep/2/Ti+2*Td/IntegrationStep)*AS609+Td/IntegrationStep*AS608))</f>
        <v>1</v>
      </c>
      <c r="AU610" s="183">
        <f>SetPoint</f>
        <v>40.794124670000002</v>
      </c>
      <c r="AW610" s="51"/>
      <c r="AX610" s="51"/>
      <c r="AY610" s="51"/>
      <c r="AZ610" s="51"/>
    </row>
    <row r="611" spans="1:52" s="158" customFormat="1" ht="15" customHeight="1" thickBot="1" x14ac:dyDescent="0.35">
      <c r="A611" s="19"/>
      <c r="B611" s="172" t="s">
        <v>67</v>
      </c>
      <c r="C611" s="185">
        <f>C610+IntegrationStep</f>
        <v>60.000000000000583</v>
      </c>
      <c r="D611" s="203">
        <f>15</f>
        <v>15</v>
      </c>
      <c r="E611" s="203">
        <f t="shared" si="47"/>
        <v>45.903978411785985</v>
      </c>
      <c r="F611" s="203">
        <f t="shared" si="48"/>
        <v>0.5</v>
      </c>
      <c r="G611" s="203">
        <f>5</f>
        <v>5</v>
      </c>
      <c r="H611" s="203">
        <f>ManipulatedVariableHigher*AT611</f>
        <v>0</v>
      </c>
      <c r="I611" s="203">
        <f t="shared" si="49"/>
        <v>0.9</v>
      </c>
      <c r="J611" s="203">
        <f>1</f>
        <v>1</v>
      </c>
      <c r="K611" s="203">
        <f t="shared" si="50"/>
        <v>4.1870000000000003</v>
      </c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168"/>
      <c r="AD611" s="19"/>
      <c r="AE611" s="204"/>
      <c r="AF611" s="203">
        <f t="shared" si="51"/>
        <v>-3.0903978411785986</v>
      </c>
      <c r="AG611" s="203"/>
      <c r="AH611" s="203"/>
      <c r="AI611" s="203"/>
      <c r="AJ611" s="203"/>
      <c r="AK611" s="203"/>
      <c r="AL611" s="203"/>
      <c r="AM611" s="203"/>
      <c r="AN611" s="203"/>
      <c r="AO611" s="203"/>
      <c r="AP611" s="168"/>
      <c r="AQ611" s="168"/>
      <c r="AR611" s="205"/>
      <c r="AS611" s="203">
        <f>(AU611-E611)/(MeasuredVariableHigher-MeasuredVariableLower)</f>
        <v>-5.109853741785983E-2</v>
      </c>
      <c r="AT611" s="203">
        <f>[1]!LIM(AT610+Mode*r0*((1+IntegrationStep/2/Ti+Td/IntegrationStep)*AS611-(1-IntegrationStep/2/Ti+2*Td/IntegrationStep)*AS610+Td/IntegrationStep*AS609))</f>
        <v>0</v>
      </c>
      <c r="AU611" s="203">
        <f>SetPoint</f>
        <v>40.794124670000002</v>
      </c>
      <c r="AW611" s="51"/>
      <c r="AX611" s="51"/>
      <c r="AY611" s="51"/>
      <c r="AZ611" s="51"/>
    </row>
    <row r="612" spans="1:52" ht="15" customHeight="1" x14ac:dyDescent="0.3">
      <c r="AW612" s="148"/>
      <c r="AX612" s="148"/>
      <c r="AY612" s="148"/>
      <c r="AZ612" s="148"/>
    </row>
    <row r="613" spans="1:52" ht="13.5" customHeight="1" x14ac:dyDescent="0.3">
      <c r="AW613" s="148"/>
      <c r="AX613" s="148"/>
      <c r="AY613" s="148"/>
      <c r="AZ613" s="148"/>
    </row>
    <row r="614" spans="1:52" ht="13.5" customHeight="1" x14ac:dyDescent="0.3">
      <c r="AW614" s="148"/>
      <c r="AX614" s="148"/>
      <c r="AY614" s="148"/>
      <c r="AZ614" s="148"/>
    </row>
    <row r="615" spans="1:52" ht="13.5" customHeight="1" x14ac:dyDescent="0.3">
      <c r="AW615" s="148"/>
      <c r="AX615" s="148"/>
      <c r="AY615" s="148"/>
      <c r="AZ615" s="148"/>
    </row>
    <row r="616" spans="1:52" ht="13.5" customHeight="1" x14ac:dyDescent="0.3">
      <c r="AW616" s="148"/>
      <c r="AX616" s="148"/>
      <c r="AY616" s="148"/>
      <c r="AZ616" s="148"/>
    </row>
    <row r="617" spans="1:52" ht="13.5" customHeight="1" x14ac:dyDescent="0.3">
      <c r="AW617" s="148"/>
      <c r="AX617" s="148"/>
      <c r="AY617" s="148"/>
      <c r="AZ617" s="148"/>
    </row>
    <row r="618" spans="1:52" ht="13.5" customHeight="1" x14ac:dyDescent="0.3">
      <c r="AW618" s="148"/>
      <c r="AX618" s="148"/>
      <c r="AY618" s="148"/>
      <c r="AZ618" s="148"/>
    </row>
    <row r="619" spans="1:52" ht="13.5" customHeight="1" x14ac:dyDescent="0.3">
      <c r="AW619" s="148"/>
      <c r="AX619" s="148"/>
      <c r="AY619" s="148"/>
      <c r="AZ619" s="148"/>
    </row>
    <row r="620" spans="1:52" ht="13.5" customHeight="1" x14ac:dyDescent="0.3">
      <c r="AW620" s="148"/>
      <c r="AX620" s="148"/>
      <c r="AY620" s="148"/>
      <c r="AZ620" s="148"/>
    </row>
    <row r="621" spans="1:52" ht="13.5" customHeight="1" x14ac:dyDescent="0.3">
      <c r="AW621" s="148"/>
      <c r="AX621" s="148"/>
      <c r="AY621" s="148"/>
      <c r="AZ621" s="148"/>
    </row>
    <row r="622" spans="1:52" ht="13.5" customHeight="1" x14ac:dyDescent="0.3">
      <c r="AW622" s="148"/>
      <c r="AX622" s="148"/>
      <c r="AY622" s="148"/>
      <c r="AZ622" s="148"/>
    </row>
    <row r="623" spans="1:52" ht="13.5" customHeight="1" x14ac:dyDescent="0.3">
      <c r="AW623" s="148"/>
      <c r="AX623" s="148"/>
      <c r="AY623" s="148"/>
      <c r="AZ623" s="148"/>
    </row>
    <row r="624" spans="1:52" ht="13.5" customHeight="1" x14ac:dyDescent="0.3">
      <c r="AW624" s="148"/>
      <c r="AX624" s="148"/>
      <c r="AY624" s="148"/>
      <c r="AZ624" s="148"/>
    </row>
    <row r="625" spans="49:52" ht="13.5" customHeight="1" x14ac:dyDescent="0.3">
      <c r="AW625" s="148"/>
      <c r="AX625" s="148"/>
      <c r="AY625" s="148"/>
      <c r="AZ625" s="148"/>
    </row>
    <row r="626" spans="49:52" ht="13.5" customHeight="1" x14ac:dyDescent="0.3">
      <c r="AW626" s="148"/>
      <c r="AX626" s="148"/>
      <c r="AY626" s="148"/>
      <c r="AZ626" s="148"/>
    </row>
    <row r="627" spans="49:52" ht="13.5" customHeight="1" x14ac:dyDescent="0.3">
      <c r="AW627" s="148"/>
      <c r="AX627" s="148"/>
      <c r="AY627" s="148"/>
      <c r="AZ627" s="148"/>
    </row>
    <row r="628" spans="49:52" ht="13.5" customHeight="1" x14ac:dyDescent="0.3">
      <c r="AW628" s="148"/>
      <c r="AX628" s="148"/>
      <c r="AY628" s="148"/>
      <c r="AZ628" s="148"/>
    </row>
    <row r="629" spans="49:52" ht="13.5" customHeight="1" x14ac:dyDescent="0.3">
      <c r="AW629" s="148"/>
      <c r="AX629" s="148"/>
      <c r="AY629" s="148"/>
      <c r="AZ629" s="148"/>
    </row>
    <row r="630" spans="49:52" ht="13.5" customHeight="1" x14ac:dyDescent="0.3">
      <c r="AW630" s="201"/>
      <c r="AX630" s="201"/>
      <c r="AY630" s="201"/>
      <c r="AZ630" s="201"/>
    </row>
    <row r="631" spans="49:52" ht="13.5" customHeight="1" x14ac:dyDescent="0.3">
      <c r="AW631" s="201"/>
      <c r="AX631" s="201"/>
      <c r="AY631" s="201"/>
      <c r="AZ631" s="201"/>
    </row>
    <row r="632" spans="49:52" ht="13.5" customHeight="1" x14ac:dyDescent="0.3">
      <c r="AW632" s="201"/>
      <c r="AX632" s="201"/>
      <c r="AY632" s="201"/>
      <c r="AZ632" s="201"/>
    </row>
    <row r="633" spans="49:52" x14ac:dyDescent="0.3">
      <c r="AW633" s="201"/>
      <c r="AX633" s="201"/>
      <c r="AY633" s="201"/>
      <c r="AZ633" s="201"/>
    </row>
  </sheetData>
  <sheetProtection algorithmName="SHA-512" hashValue="H3SxOlkoBnH4yLPWyImB42JaM55S7g3Gf917oWukALzNBlVC62sKhfRdM8CnuTCJ9wwKS4LtSlIwsp38m+UHaQ==" saltValue="3LYUMw92A8eV3MInta8YgA==" spinCount="100000" sheet="1" objects="1" scenarios="1" selectLockedCells="1"/>
  <mergeCells count="3">
    <mergeCell ref="A1:XFD1"/>
    <mergeCell ref="AX13:AX14"/>
    <mergeCell ref="AX23:AX24"/>
  </mergeCells>
  <conditionalFormatting sqref="AF10:AO10">
    <cfRule type="expression" dxfId="1" priority="1">
      <formula>ISBLANK(AF$9)</formula>
    </cfRule>
  </conditionalFormatting>
  <hyperlinks>
    <hyperlink ref="A1:XFD1" location="$A$3" tooltip="Click to hide the message" display="Tip:  Tune controller parameters by controls in the Controller group and then press the Rerun button for recalculation results" xr:uid="{7A148D6D-5010-4F78-AE17-78FD854A0D4C}"/>
  </hyperlinks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46B1C-6A77-48B3-9883-CE3DD941B832}">
  <sheetPr codeName="PSICREPORT1">
    <tabColor rgb="FF99FFCC"/>
  </sheetPr>
  <dimension ref="A1:AZ633"/>
  <sheetViews>
    <sheetView showGridLines="0" zoomScaleNormal="100" workbookViewId="0">
      <selection activeCell="A3" sqref="A3"/>
    </sheetView>
  </sheetViews>
  <sheetFormatPr defaultColWidth="9.109375" defaultRowHeight="14.4" x14ac:dyDescent="0.3"/>
  <cols>
    <col min="1" max="1" width="2.6640625" style="148" customWidth="1"/>
    <col min="2" max="7" width="12.6640625" style="148" customWidth="1"/>
    <col min="8" max="8" width="14.109375" style="148" bestFit="1" customWidth="1"/>
    <col min="9" max="11" width="12.6640625" style="148" customWidth="1"/>
    <col min="12" max="28" width="12.6640625" style="148" hidden="1" customWidth="1"/>
    <col min="29" max="29" width="4.6640625" style="148" customWidth="1"/>
    <col min="30" max="30" width="2.6640625" style="148" customWidth="1"/>
    <col min="31" max="31" width="18.6640625" style="148" customWidth="1"/>
    <col min="32" max="32" width="12.6640625" style="148" customWidth="1"/>
    <col min="33" max="41" width="12.6640625" style="148" hidden="1" customWidth="1"/>
    <col min="42" max="42" width="4.6640625" style="148" customWidth="1"/>
    <col min="43" max="43" width="2.6640625" style="148" customWidth="1"/>
    <col min="44" max="44" width="18.6640625" style="148" customWidth="1"/>
    <col min="45" max="48" width="12.6640625" style="148" customWidth="1"/>
    <col min="49" max="49" width="2.6640625" style="51" hidden="1" customWidth="1"/>
    <col min="50" max="51" width="20.6640625" style="51" hidden="1" customWidth="1"/>
    <col min="52" max="52" width="12.6640625" style="51" hidden="1" customWidth="1"/>
    <col min="53" max="16384" width="9.109375" style="148"/>
  </cols>
  <sheetData>
    <row r="1" spans="1:52" s="238" customFormat="1" ht="20.100000000000001" customHeight="1" x14ac:dyDescent="0.3">
      <c r="A1" s="238" t="s">
        <v>123</v>
      </c>
    </row>
    <row r="2" spans="1:52" ht="12.75" customHeight="1" x14ac:dyDescent="0.3">
      <c r="A2" s="150" t="s">
        <v>125</v>
      </c>
      <c r="B2" s="29"/>
      <c r="C2" s="29"/>
      <c r="D2" s="15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52" ht="12.75" customHeight="1" x14ac:dyDescent="0.3">
      <c r="A3" s="152" t="s">
        <v>126</v>
      </c>
      <c r="B3" s="29"/>
      <c r="C3" s="29"/>
      <c r="D3" s="15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52" ht="12.75" customHeight="1" x14ac:dyDescent="0.3">
      <c r="A4" s="153"/>
      <c r="B4" s="29"/>
      <c r="C4" s="29"/>
      <c r="D4" s="15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154"/>
      <c r="AU4" s="154"/>
    </row>
    <row r="5" spans="1:52" ht="15" customHeight="1" x14ac:dyDescent="0.3">
      <c r="A5" s="155" t="s">
        <v>76</v>
      </c>
      <c r="B5" s="29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154"/>
      <c r="AU5" s="154"/>
    </row>
    <row r="6" spans="1:52" ht="15" customHeight="1" x14ac:dyDescent="0.3">
      <c r="A6" s="6" t="s">
        <v>77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154"/>
      <c r="AU6" s="154"/>
    </row>
    <row r="7" spans="1:52" s="158" customFormat="1" ht="15" customHeight="1" x14ac:dyDescent="0.35">
      <c r="A7" s="8" t="s">
        <v>0</v>
      </c>
      <c r="B7" s="19"/>
      <c r="C7" s="156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9"/>
      <c r="Y7" s="9"/>
      <c r="Z7" s="9"/>
      <c r="AA7" s="9"/>
      <c r="AB7" s="9"/>
      <c r="AC7" s="9"/>
      <c r="AD7" s="9"/>
      <c r="AE7" s="9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8" t="s">
        <v>1</v>
      </c>
      <c r="AR7" s="9"/>
      <c r="AS7" s="157"/>
      <c r="AT7" s="157"/>
      <c r="AU7" s="157"/>
      <c r="AW7" s="85" t="s">
        <v>68</v>
      </c>
      <c r="AX7" s="32"/>
      <c r="AY7" s="32"/>
      <c r="AZ7" s="32"/>
    </row>
    <row r="8" spans="1:52" s="158" customFormat="1" ht="15" customHeight="1" thickBot="1" x14ac:dyDescent="0.35">
      <c r="A8" s="19" t="s">
        <v>5</v>
      </c>
      <c r="B8" s="19"/>
      <c r="C8" s="159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1"/>
      <c r="Y8" s="161"/>
      <c r="Z8" s="161"/>
      <c r="AA8" s="161"/>
      <c r="AB8" s="161"/>
      <c r="AC8" s="7"/>
      <c r="AD8" s="19" t="s">
        <v>53</v>
      </c>
      <c r="AE8" s="19"/>
      <c r="AF8" s="162" t="str">
        <f t="shared" ref="AF8:AO8" si="0">ADDRESS(12,3+MATCH(AF9,ModelVariablesNames,0),4,1,)</f>
        <v>E12</v>
      </c>
      <c r="AG8" s="162" t="e">
        <f t="shared" si="0"/>
        <v>#N/A</v>
      </c>
      <c r="AH8" s="162" t="e">
        <f t="shared" si="0"/>
        <v>#N/A</v>
      </c>
      <c r="AI8" s="162" t="e">
        <f t="shared" si="0"/>
        <v>#N/A</v>
      </c>
      <c r="AJ8" s="162" t="e">
        <f t="shared" si="0"/>
        <v>#N/A</v>
      </c>
      <c r="AK8" s="162" t="e">
        <f t="shared" si="0"/>
        <v>#N/A</v>
      </c>
      <c r="AL8" s="162" t="e">
        <f t="shared" si="0"/>
        <v>#N/A</v>
      </c>
      <c r="AM8" s="162" t="e">
        <f t="shared" si="0"/>
        <v>#N/A</v>
      </c>
      <c r="AN8" s="162" t="e">
        <f t="shared" si="0"/>
        <v>#N/A</v>
      </c>
      <c r="AO8" s="162" t="e">
        <f t="shared" si="0"/>
        <v>#N/A</v>
      </c>
      <c r="AP8" s="10"/>
      <c r="AQ8" s="19" t="s">
        <v>28</v>
      </c>
      <c r="AR8" s="19"/>
      <c r="AS8" s="162" t="str">
        <f>ADDRESS(11,3+MATCH(AS9,ModelVariablesNames,0),4,1,)</f>
        <v>E11</v>
      </c>
      <c r="AT8" s="162" t="str">
        <f>ADDRESS(12,3+MATCH(AT9,ModelVariablesNames,0),4,1,)</f>
        <v>H12</v>
      </c>
      <c r="AU8" s="162" t="str">
        <f>ADDRESS(12,3+MATCH(AU9,ModelVariablesNames,0),4,1,)</f>
        <v>E12</v>
      </c>
      <c r="AW8" s="102" t="s">
        <v>2</v>
      </c>
      <c r="AX8" s="57"/>
      <c r="AY8" s="57"/>
      <c r="AZ8" s="107"/>
    </row>
    <row r="9" spans="1:52" s="158" customFormat="1" ht="15" customHeight="1" thickBot="1" x14ac:dyDescent="0.35">
      <c r="A9" s="19"/>
      <c r="B9" s="163" t="s">
        <v>9</v>
      </c>
      <c r="C9" s="164" t="s">
        <v>64</v>
      </c>
      <c r="D9" s="165" t="s">
        <v>83</v>
      </c>
      <c r="E9" s="165" t="s">
        <v>84</v>
      </c>
      <c r="F9" s="165" t="s">
        <v>85</v>
      </c>
      <c r="G9" s="165" t="s">
        <v>86</v>
      </c>
      <c r="H9" s="165" t="s">
        <v>87</v>
      </c>
      <c r="I9" s="165" t="s">
        <v>88</v>
      </c>
      <c r="J9" s="165" t="s">
        <v>89</v>
      </c>
      <c r="K9" s="165" t="s">
        <v>90</v>
      </c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9"/>
      <c r="AD9" s="19"/>
      <c r="AE9" s="163" t="s">
        <v>55</v>
      </c>
      <c r="AF9" s="167" t="s">
        <v>84</v>
      </c>
      <c r="AG9" s="167"/>
      <c r="AH9" s="167"/>
      <c r="AI9" s="167"/>
      <c r="AJ9" s="167"/>
      <c r="AK9" s="167"/>
      <c r="AL9" s="167"/>
      <c r="AM9" s="167"/>
      <c r="AN9" s="167"/>
      <c r="AO9" s="167"/>
      <c r="AP9" s="168"/>
      <c r="AQ9" s="19"/>
      <c r="AR9" s="163" t="s">
        <v>9</v>
      </c>
      <c r="AS9" s="169" t="s">
        <v>84</v>
      </c>
      <c r="AT9" s="170" t="s">
        <v>87</v>
      </c>
      <c r="AU9" s="171" t="s">
        <v>84</v>
      </c>
      <c r="AW9" s="186"/>
      <c r="AX9" s="187" t="s">
        <v>22</v>
      </c>
      <c r="AY9" s="188"/>
      <c r="AZ9" s="189">
        <v>0.1</v>
      </c>
    </row>
    <row r="10" spans="1:52" s="158" customFormat="1" ht="15" customHeight="1" thickBot="1" x14ac:dyDescent="0.35">
      <c r="A10" s="19"/>
      <c r="B10" s="172" t="s">
        <v>11</v>
      </c>
      <c r="C10" s="173" t="s">
        <v>107</v>
      </c>
      <c r="D10" s="174" t="s">
        <v>91</v>
      </c>
      <c r="E10" s="174" t="s">
        <v>91</v>
      </c>
      <c r="F10" s="174" t="s">
        <v>92</v>
      </c>
      <c r="G10" s="174" t="s">
        <v>93</v>
      </c>
      <c r="H10" s="174" t="s">
        <v>96</v>
      </c>
      <c r="I10" s="174"/>
      <c r="J10" s="174" t="s">
        <v>95</v>
      </c>
      <c r="K10" s="174" t="s">
        <v>94</v>
      </c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5"/>
      <c r="Y10" s="175"/>
      <c r="Z10" s="175"/>
      <c r="AA10" s="175"/>
      <c r="AB10" s="175"/>
      <c r="AC10" s="19"/>
      <c r="AD10" s="19"/>
      <c r="AE10" s="172" t="s">
        <v>11</v>
      </c>
      <c r="AF10" s="174" t="str">
        <f t="shared" ref="AF10:AO10" si="1">IFERROR(HLOOKUP(AF9,$C$9:$AB$10,2,FALSE)&amp;"/"&amp;SimulationTimeUnit,)</f>
        <v>°C/min</v>
      </c>
      <c r="AG10" s="174">
        <f t="shared" si="1"/>
        <v>0</v>
      </c>
      <c r="AH10" s="174">
        <f t="shared" si="1"/>
        <v>0</v>
      </c>
      <c r="AI10" s="174">
        <f t="shared" si="1"/>
        <v>0</v>
      </c>
      <c r="AJ10" s="174">
        <f t="shared" si="1"/>
        <v>0</v>
      </c>
      <c r="AK10" s="174">
        <f t="shared" si="1"/>
        <v>0</v>
      </c>
      <c r="AL10" s="174">
        <f t="shared" si="1"/>
        <v>0</v>
      </c>
      <c r="AM10" s="174">
        <f t="shared" si="1"/>
        <v>0</v>
      </c>
      <c r="AN10" s="174">
        <f t="shared" si="1"/>
        <v>0</v>
      </c>
      <c r="AO10" s="174">
        <f t="shared" si="1"/>
        <v>0</v>
      </c>
      <c r="AP10" s="19"/>
      <c r="AQ10" s="19"/>
      <c r="AR10" s="172" t="s">
        <v>11</v>
      </c>
      <c r="AS10" s="176">
        <v>1</v>
      </c>
      <c r="AT10" s="177" t="s">
        <v>65</v>
      </c>
      <c r="AU10" s="176" t="s">
        <v>91</v>
      </c>
      <c r="AW10" s="186"/>
      <c r="AX10" s="186"/>
      <c r="AY10" s="186"/>
      <c r="AZ10" s="186"/>
    </row>
    <row r="11" spans="1:52" s="158" customFormat="1" ht="15" customHeight="1" x14ac:dyDescent="0.3">
      <c r="A11" s="19"/>
      <c r="B11" s="178" t="s">
        <v>66</v>
      </c>
      <c r="C11" s="179">
        <f>time</f>
        <v>0</v>
      </c>
      <c r="D11" s="180">
        <v>15</v>
      </c>
      <c r="E11" s="180">
        <f>D11+H11*I11/F11/J11/K11</f>
        <v>40.794124671602574</v>
      </c>
      <c r="F11" s="180">
        <v>0.5</v>
      </c>
      <c r="G11" s="180">
        <v>5</v>
      </c>
      <c r="H11" s="180">
        <v>60</v>
      </c>
      <c r="I11" s="180">
        <v>0.9</v>
      </c>
      <c r="J11" s="180">
        <v>1</v>
      </c>
      <c r="K11" s="180">
        <v>4.1870000000000003</v>
      </c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68"/>
      <c r="AD11" s="19"/>
      <c r="AE11" s="181" t="s">
        <v>66</v>
      </c>
      <c r="AF11" s="180">
        <f>F11/G11*(D11-E11)+H11*I11/G11/J11/K11</f>
        <v>0</v>
      </c>
      <c r="AG11" s="180"/>
      <c r="AH11" s="180"/>
      <c r="AI11" s="180"/>
      <c r="AJ11" s="180"/>
      <c r="AK11" s="180"/>
      <c r="AL11" s="180"/>
      <c r="AM11" s="180"/>
      <c r="AN11" s="180"/>
      <c r="AO11" s="180"/>
      <c r="AP11" s="168"/>
      <c r="AQ11" s="168"/>
      <c r="AR11" s="178" t="s">
        <v>66</v>
      </c>
      <c r="AS11" s="179">
        <f>(AU11-E11)/(MeasuredVariableHigher-MeasuredVariableLower)</f>
        <v>-1.6025722970880452E-11</v>
      </c>
      <c r="AT11" s="179">
        <f>H11/(ManipulatedVariableHigher-ManipulatedVariableLower)</f>
        <v>0.5</v>
      </c>
      <c r="AU11" s="179">
        <f>SetPoint</f>
        <v>40.794124670000002</v>
      </c>
      <c r="AW11" s="102" t="s">
        <v>69</v>
      </c>
      <c r="AX11" s="57"/>
      <c r="AY11" s="57"/>
      <c r="AZ11" s="107"/>
    </row>
    <row r="12" spans="1:52" s="158" customFormat="1" ht="15" customHeight="1" thickBot="1" x14ac:dyDescent="0.35">
      <c r="A12" s="19"/>
      <c r="B12" s="182"/>
      <c r="C12" s="183">
        <f>C11+IntegrationStep</f>
        <v>0.1</v>
      </c>
      <c r="D12" s="183">
        <f>15</f>
        <v>15</v>
      </c>
      <c r="E12" s="183">
        <f>E11+(C12-C11)*AF11</f>
        <v>40.794124671602574</v>
      </c>
      <c r="F12" s="183">
        <f>0.5</f>
        <v>0.5</v>
      </c>
      <c r="G12" s="183">
        <f>5</f>
        <v>5</v>
      </c>
      <c r="H12" s="183">
        <f>ManipulatedVariableHigher*AT12</f>
        <v>60.000001153130896</v>
      </c>
      <c r="I12" s="183">
        <f>0.9</f>
        <v>0.9</v>
      </c>
      <c r="J12" s="183">
        <f>1</f>
        <v>1</v>
      </c>
      <c r="K12" s="183">
        <f>4.187</f>
        <v>4.1870000000000003</v>
      </c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68"/>
      <c r="AD12" s="19"/>
      <c r="AE12" s="184"/>
      <c r="AF12" s="183">
        <f>F12/G12*(D12-E12)+H12*I12/G12/J12/K12</f>
        <v>4.9573336990960115E-8</v>
      </c>
      <c r="AG12" s="183"/>
      <c r="AH12" s="183"/>
      <c r="AI12" s="183"/>
      <c r="AJ12" s="183"/>
      <c r="AK12" s="183"/>
      <c r="AL12" s="183"/>
      <c r="AM12" s="183"/>
      <c r="AN12" s="183"/>
      <c r="AO12" s="183"/>
      <c r="AP12" s="168"/>
      <c r="AQ12" s="168"/>
      <c r="AR12" s="182"/>
      <c r="AS12" s="183">
        <f>(AU12-E12)/(MeasuredVariableHigher-MeasuredVariableLower)</f>
        <v>-1.6025722970880452E-11</v>
      </c>
      <c r="AT12" s="183">
        <f>[1]!LIM(AT11+Mode*r0*((1+IntegrationStep/2/Ti+Td/IntegrationStep)*AS12-(1-IntegrationStep/2/Ti+2*Td/IntegrationStep)*AS11+Td/IntegrationStep*0))</f>
        <v>0.50000000960942415</v>
      </c>
      <c r="AU12" s="183">
        <f>SetPoint</f>
        <v>40.794124670000002</v>
      </c>
      <c r="AW12" s="102" t="s">
        <v>70</v>
      </c>
      <c r="AX12" s="186"/>
      <c r="AY12" s="186"/>
      <c r="AZ12" s="186"/>
    </row>
    <row r="13" spans="1:52" s="158" customFormat="1" ht="15" customHeight="1" x14ac:dyDescent="0.3">
      <c r="A13" s="19"/>
      <c r="B13" s="182"/>
      <c r="C13" s="183">
        <f>C12+IntegrationStep</f>
        <v>0.2</v>
      </c>
      <c r="D13" s="183">
        <f>15</f>
        <v>15</v>
      </c>
      <c r="E13" s="183">
        <f t="shared" ref="E13:E76" si="2">E12+(C13-C12)*AF12</f>
        <v>40.79412467655991</v>
      </c>
      <c r="F13" s="183">
        <f t="shared" ref="F13:F76" si="3">0.5</f>
        <v>0.5</v>
      </c>
      <c r="G13" s="183">
        <f>5</f>
        <v>5</v>
      </c>
      <c r="H13" s="183">
        <f>ManipulatedVariableHigher*AT13</f>
        <v>59.999997492780459</v>
      </c>
      <c r="I13" s="183">
        <f t="shared" ref="I13:I76" si="4">0.9</f>
        <v>0.9</v>
      </c>
      <c r="J13" s="183">
        <f>1</f>
        <v>1</v>
      </c>
      <c r="K13" s="183">
        <f t="shared" ref="K13:K76" si="5">4.187</f>
        <v>4.1870000000000003</v>
      </c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68"/>
      <c r="AD13" s="19"/>
      <c r="AE13" s="184"/>
      <c r="AF13" s="183">
        <f t="shared" ref="AF13:AF76" si="6">F13/G13*(D13-E13)+H13*I13/G13/J13/K13</f>
        <v>-1.0828162277931597E-7</v>
      </c>
      <c r="AG13" s="183"/>
      <c r="AH13" s="183"/>
      <c r="AI13" s="183"/>
      <c r="AJ13" s="183"/>
      <c r="AK13" s="183"/>
      <c r="AL13" s="183"/>
      <c r="AM13" s="183"/>
      <c r="AN13" s="183"/>
      <c r="AO13" s="183"/>
      <c r="AP13" s="168"/>
      <c r="AQ13" s="168"/>
      <c r="AR13" s="182"/>
      <c r="AS13" s="183">
        <f>(AU13-E13)/(MeasuredVariableHigher-MeasuredVariableLower)</f>
        <v>-6.5599081722211849E-11</v>
      </c>
      <c r="AT13" s="183">
        <f>[1]!LIM(AT12+Mode*r0*((1+IntegrationStep/2/Ti+Td/IntegrationStep)*AS13-(1-IntegrationStep/2/Ti+2*Td/IntegrationStep)*AS12+Td/IntegrationStep*AS11))</f>
        <v>0.49999997910650384</v>
      </c>
      <c r="AU13" s="183">
        <f>SetPoint</f>
        <v>40.794124670000002</v>
      </c>
      <c r="AW13" s="186"/>
      <c r="AX13" s="235" t="s">
        <v>71</v>
      </c>
      <c r="AY13" s="190" t="s">
        <v>18</v>
      </c>
      <c r="AZ13" s="191">
        <v>0</v>
      </c>
    </row>
    <row r="14" spans="1:52" s="158" customFormat="1" ht="15" customHeight="1" thickBot="1" x14ac:dyDescent="0.35">
      <c r="A14" s="19"/>
      <c r="B14" s="182"/>
      <c r="C14" s="183">
        <f>C13+IntegrationStep</f>
        <v>0.30000000000000004</v>
      </c>
      <c r="D14" s="183">
        <f>15</f>
        <v>15</v>
      </c>
      <c r="E14" s="183">
        <f t="shared" si="2"/>
        <v>40.794124665731751</v>
      </c>
      <c r="F14" s="183">
        <f t="shared" si="3"/>
        <v>0.5</v>
      </c>
      <c r="G14" s="183">
        <f>5</f>
        <v>5</v>
      </c>
      <c r="H14" s="183">
        <f>ManipulatedVariableHigher*AT14</f>
        <v>60.000009052728529</v>
      </c>
      <c r="I14" s="183">
        <f t="shared" si="4"/>
        <v>0.9</v>
      </c>
      <c r="J14" s="183">
        <f>1</f>
        <v>1</v>
      </c>
      <c r="K14" s="183">
        <f t="shared" si="5"/>
        <v>4.1870000000000003</v>
      </c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68"/>
      <c r="AD14" s="19"/>
      <c r="AE14" s="184"/>
      <c r="AF14" s="183">
        <f t="shared" si="6"/>
        <v>3.8976576322014012E-7</v>
      </c>
      <c r="AG14" s="183"/>
      <c r="AH14" s="183"/>
      <c r="AI14" s="183"/>
      <c r="AJ14" s="183"/>
      <c r="AK14" s="183"/>
      <c r="AL14" s="183"/>
      <c r="AM14" s="183"/>
      <c r="AN14" s="183"/>
      <c r="AO14" s="183"/>
      <c r="AP14" s="168"/>
      <c r="AQ14" s="168"/>
      <c r="AR14" s="182"/>
      <c r="AS14" s="183">
        <f>(AU14-E14)/(MeasuredVariableHigher-MeasuredVariableLower)</f>
        <v>4.2682515299929944E-11</v>
      </c>
      <c r="AT14" s="183">
        <f>[1]!LIM(AT13+Mode*r0*((1+IntegrationStep/2/Ti+Td/IntegrationStep)*AS14-(1-IntegrationStep/2/Ti+2*Td/IntegrationStep)*AS13+Td/IntegrationStep*AS12))</f>
        <v>0.50000007543940439</v>
      </c>
      <c r="AU14" s="183">
        <f>SetPoint</f>
        <v>40.794124670000002</v>
      </c>
      <c r="AW14" s="186"/>
      <c r="AX14" s="236"/>
      <c r="AY14" s="192" t="s">
        <v>72</v>
      </c>
      <c r="AZ14" s="193">
        <v>100</v>
      </c>
    </row>
    <row r="15" spans="1:52" s="158" customFormat="1" ht="15" customHeight="1" thickBot="1" x14ac:dyDescent="0.35">
      <c r="A15" s="19"/>
      <c r="B15" s="182"/>
      <c r="C15" s="183">
        <f>C14+IntegrationStep</f>
        <v>0.4</v>
      </c>
      <c r="D15" s="183">
        <f>15</f>
        <v>15</v>
      </c>
      <c r="E15" s="183">
        <f t="shared" si="2"/>
        <v>40.794124704708324</v>
      </c>
      <c r="F15" s="183">
        <f t="shared" si="3"/>
        <v>0.5</v>
      </c>
      <c r="G15" s="183">
        <f>5</f>
        <v>5</v>
      </c>
      <c r="H15" s="183">
        <f>ManipulatedVariableHigher*AT15</f>
        <v>59.99997248489359</v>
      </c>
      <c r="I15" s="183">
        <f t="shared" si="4"/>
        <v>0.9</v>
      </c>
      <c r="J15" s="183">
        <f>1</f>
        <v>1</v>
      </c>
      <c r="K15" s="183">
        <f t="shared" si="5"/>
        <v>4.1870000000000003</v>
      </c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68"/>
      <c r="AD15" s="19"/>
      <c r="AE15" s="184"/>
      <c r="AF15" s="183">
        <f t="shared" si="6"/>
        <v>-1.1861907163179808E-6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68"/>
      <c r="AQ15" s="168"/>
      <c r="AR15" s="182"/>
      <c r="AS15" s="183">
        <f>(AU15-E15)/(MeasuredVariableHigher-MeasuredVariableLower)</f>
        <v>-3.4708321550169787E-10</v>
      </c>
      <c r="AT15" s="183">
        <f>[1]!LIM(AT14+Mode*r0*((1+IntegrationStep/2/Ti+Td/IntegrationStep)*AS15-(1-IntegrationStep/2/Ti+2*Td/IntegrationStep)*AS14+Td/IntegrationStep*AS13))</f>
        <v>0.49999977070744661</v>
      </c>
      <c r="AU15" s="183">
        <f>SetPoint</f>
        <v>40.794124670000002</v>
      </c>
      <c r="AW15" s="102" t="s">
        <v>28</v>
      </c>
      <c r="AX15" s="186"/>
      <c r="AY15" s="186"/>
      <c r="AZ15" s="186"/>
    </row>
    <row r="16" spans="1:52" s="158" customFormat="1" ht="15" customHeight="1" x14ac:dyDescent="0.3">
      <c r="A16" s="19"/>
      <c r="B16" s="182"/>
      <c r="C16" s="183">
        <f>C15+IntegrationStep</f>
        <v>0.5</v>
      </c>
      <c r="D16" s="183">
        <f>15</f>
        <v>15</v>
      </c>
      <c r="E16" s="183">
        <f t="shared" si="2"/>
        <v>40.794124586089254</v>
      </c>
      <c r="F16" s="183">
        <f t="shared" si="3"/>
        <v>0.5</v>
      </c>
      <c r="G16" s="183">
        <f>5</f>
        <v>5</v>
      </c>
      <c r="H16" s="183">
        <f>ManipulatedVariableHigher*AT16</f>
        <v>60.000088099970505</v>
      </c>
      <c r="I16" s="183">
        <f t="shared" si="4"/>
        <v>0.9</v>
      </c>
      <c r="J16" s="183">
        <f>1</f>
        <v>1</v>
      </c>
      <c r="K16" s="183">
        <f t="shared" si="5"/>
        <v>4.1870000000000003</v>
      </c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68"/>
      <c r="AD16" s="19"/>
      <c r="AE16" s="184"/>
      <c r="AF16" s="183">
        <f t="shared" si="6"/>
        <v>3.7959873702142488E-6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68"/>
      <c r="AQ16" s="168"/>
      <c r="AR16" s="182"/>
      <c r="AS16" s="183">
        <f>(AU16-E16)/(MeasuredVariableHigher-MeasuredVariableLower)</f>
        <v>8.3910748571724983E-10</v>
      </c>
      <c r="AT16" s="183">
        <f>[1]!LIM(AT15+Mode*r0*((1+IntegrationStep/2/Ti+Td/IntegrationStep)*AS16-(1-IntegrationStep/2/Ti+2*Td/IntegrationStep)*AS15+Td/IntegrationStep*AS14))</f>
        <v>0.50000073416642088</v>
      </c>
      <c r="AU16" s="183">
        <f>SetPoint</f>
        <v>40.794124670000002</v>
      </c>
      <c r="AW16" s="186"/>
      <c r="AX16" s="33" t="s">
        <v>33</v>
      </c>
      <c r="AY16" s="194"/>
      <c r="AZ16" s="195">
        <v>40.794124670000002</v>
      </c>
    </row>
    <row r="17" spans="1:52" s="158" customFormat="1" ht="15" customHeight="1" x14ac:dyDescent="0.3">
      <c r="A17" s="19"/>
      <c r="B17" s="182"/>
      <c r="C17" s="183">
        <f>C16+IntegrationStep</f>
        <v>0.6</v>
      </c>
      <c r="D17" s="183">
        <f>15</f>
        <v>15</v>
      </c>
      <c r="E17" s="183">
        <f t="shared" si="2"/>
        <v>40.794124965687992</v>
      </c>
      <c r="F17" s="183">
        <f t="shared" si="3"/>
        <v>0.5</v>
      </c>
      <c r="G17" s="183">
        <f>5</f>
        <v>5</v>
      </c>
      <c r="H17" s="183">
        <f>ManipulatedVariableHigher*AT17</f>
        <v>59.999722502721333</v>
      </c>
      <c r="I17" s="183">
        <f t="shared" si="4"/>
        <v>0.9</v>
      </c>
      <c r="J17" s="183">
        <f>1</f>
        <v>1</v>
      </c>
      <c r="K17" s="183">
        <f t="shared" si="5"/>
        <v>4.1870000000000003</v>
      </c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68"/>
      <c r="AD17" s="19"/>
      <c r="AE17" s="184"/>
      <c r="AF17" s="183">
        <f t="shared" si="6"/>
        <v>-1.1959074211365106E-5</v>
      </c>
      <c r="AG17" s="183"/>
      <c r="AH17" s="183"/>
      <c r="AI17" s="183"/>
      <c r="AJ17" s="183"/>
      <c r="AK17" s="183"/>
      <c r="AL17" s="183"/>
      <c r="AM17" s="183"/>
      <c r="AN17" s="183"/>
      <c r="AO17" s="183"/>
      <c r="AP17" s="168"/>
      <c r="AQ17" s="168"/>
      <c r="AR17" s="182"/>
      <c r="AS17" s="183">
        <f>(AU17-E17)/(MeasuredVariableHigher-MeasuredVariableLower)</f>
        <v>-2.9568798964874075E-9</v>
      </c>
      <c r="AT17" s="183">
        <f>[1]!LIM(AT16+Mode*r0*((1+IntegrationStep/2/Ti+Td/IntegrationStep)*AS17-(1-IntegrationStep/2/Ti+2*Td/IntegrationStep)*AS16+Td/IntegrationStep*AS15))</f>
        <v>0.49999768752267776</v>
      </c>
      <c r="AU17" s="183">
        <f>SetPoint</f>
        <v>40.794124670000002</v>
      </c>
      <c r="AW17" s="186"/>
      <c r="AX17" s="99" t="s">
        <v>37</v>
      </c>
      <c r="AY17" s="196"/>
      <c r="AZ17" s="197">
        <v>1</v>
      </c>
    </row>
    <row r="18" spans="1:52" s="158" customFormat="1" ht="15" customHeight="1" x14ac:dyDescent="0.3">
      <c r="A18" s="19"/>
      <c r="B18" s="182"/>
      <c r="C18" s="183">
        <f>C17+IntegrationStep</f>
        <v>0.7</v>
      </c>
      <c r="D18" s="183">
        <f>15</f>
        <v>15</v>
      </c>
      <c r="E18" s="183">
        <f t="shared" si="2"/>
        <v>40.794123769780569</v>
      </c>
      <c r="F18" s="183">
        <f t="shared" si="3"/>
        <v>0.5</v>
      </c>
      <c r="G18" s="183">
        <f>5</f>
        <v>5</v>
      </c>
      <c r="H18" s="183">
        <f>ManipulatedVariableHigher*AT18</f>
        <v>60.000878529510501</v>
      </c>
      <c r="I18" s="183">
        <f t="shared" si="4"/>
        <v>0.9</v>
      </c>
      <c r="J18" s="183">
        <f>1</f>
        <v>1</v>
      </c>
      <c r="K18" s="183">
        <f t="shared" si="5"/>
        <v>4.1870000000000003</v>
      </c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68"/>
      <c r="AD18" s="19"/>
      <c r="AE18" s="184"/>
      <c r="AF18" s="183">
        <f t="shared" si="6"/>
        <v>3.7858348403307929E-5</v>
      </c>
      <c r="AG18" s="183"/>
      <c r="AH18" s="183"/>
      <c r="AI18" s="183"/>
      <c r="AJ18" s="183"/>
      <c r="AK18" s="183"/>
      <c r="AL18" s="183"/>
      <c r="AM18" s="183"/>
      <c r="AN18" s="183"/>
      <c r="AO18" s="183"/>
      <c r="AP18" s="168"/>
      <c r="AQ18" s="168"/>
      <c r="AR18" s="182"/>
      <c r="AS18" s="183">
        <f>(AU18-E18)/(MeasuredVariableHigher-MeasuredVariableLower)</f>
        <v>9.0021943321971774E-9</v>
      </c>
      <c r="AT18" s="183">
        <f>[1]!LIM(AT17+Mode*r0*((1+IntegrationStep/2/Ti+Td/IntegrationStep)*AS18-(1-IntegrationStep/2/Ti+2*Td/IntegrationStep)*AS17+Td/IntegrationStep*AS16))</f>
        <v>0.50000732107925416</v>
      </c>
      <c r="AU18" s="183">
        <f>SetPoint</f>
        <v>40.794124670000002</v>
      </c>
      <c r="AW18" s="186"/>
      <c r="AX18" s="99" t="s">
        <v>44</v>
      </c>
      <c r="AY18" s="196"/>
      <c r="AZ18" s="198" t="s">
        <v>124</v>
      </c>
    </row>
    <row r="19" spans="1:52" s="158" customFormat="1" ht="15" customHeight="1" x14ac:dyDescent="0.3">
      <c r="A19" s="19"/>
      <c r="B19" s="182"/>
      <c r="C19" s="183">
        <f>C18+IntegrationStep</f>
        <v>0.79999999999999993</v>
      </c>
      <c r="D19" s="183">
        <f>15</f>
        <v>15</v>
      </c>
      <c r="E19" s="183">
        <f t="shared" si="2"/>
        <v>40.794127555615411</v>
      </c>
      <c r="F19" s="183">
        <f t="shared" si="3"/>
        <v>0.5</v>
      </c>
      <c r="G19" s="183">
        <f>5</f>
        <v>5</v>
      </c>
      <c r="H19" s="183">
        <f>ManipulatedVariableHigher*AT19</f>
        <v>59.997223083338497</v>
      </c>
      <c r="I19" s="183">
        <f t="shared" si="4"/>
        <v>0.9</v>
      </c>
      <c r="J19" s="183">
        <f>1</f>
        <v>1</v>
      </c>
      <c r="K19" s="183">
        <f t="shared" si="5"/>
        <v>4.1870000000000003</v>
      </c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68"/>
      <c r="AD19" s="19"/>
      <c r="AE19" s="184"/>
      <c r="AF19" s="183">
        <f t="shared" si="6"/>
        <v>-1.1966862556622715E-4</v>
      </c>
      <c r="AG19" s="183"/>
      <c r="AH19" s="183"/>
      <c r="AI19" s="183"/>
      <c r="AJ19" s="183"/>
      <c r="AK19" s="183"/>
      <c r="AL19" s="183"/>
      <c r="AM19" s="183"/>
      <c r="AN19" s="183"/>
      <c r="AO19" s="183"/>
      <c r="AP19" s="168"/>
      <c r="AQ19" s="168"/>
      <c r="AR19" s="182"/>
      <c r="AS19" s="183">
        <f>(AU19-E19)/(MeasuredVariableHigher-MeasuredVariableLower)</f>
        <v>-2.885615408843023E-8</v>
      </c>
      <c r="AT19" s="183">
        <f>[1]!LIM(AT18+Mode*r0*((1+IntegrationStep/2/Ti+Td/IntegrationStep)*AS19-(1-IntegrationStep/2/Ti+2*Td/IntegrationStep)*AS18+Td/IntegrationStep*AS17))</f>
        <v>0.4999768590278208</v>
      </c>
      <c r="AU19" s="183">
        <f>SetPoint</f>
        <v>40.794124670000002</v>
      </c>
      <c r="AW19" s="186"/>
      <c r="AX19" s="99" t="s">
        <v>73</v>
      </c>
      <c r="AY19" s="196"/>
      <c r="AZ19" s="198">
        <v>15</v>
      </c>
    </row>
    <row r="20" spans="1:52" s="158" customFormat="1" ht="15" customHeight="1" x14ac:dyDescent="0.3">
      <c r="A20" s="19"/>
      <c r="B20" s="182"/>
      <c r="C20" s="183">
        <f>C19+IntegrationStep</f>
        <v>0.89999999999999991</v>
      </c>
      <c r="D20" s="183">
        <f>15</f>
        <v>15</v>
      </c>
      <c r="E20" s="183">
        <f t="shared" si="2"/>
        <v>40.794115588752852</v>
      </c>
      <c r="F20" s="183">
        <f t="shared" si="3"/>
        <v>0.5</v>
      </c>
      <c r="G20" s="183">
        <f>5</f>
        <v>5</v>
      </c>
      <c r="H20" s="183">
        <f>ManipulatedVariableHigher*AT20</f>
        <v>60.008781823010224</v>
      </c>
      <c r="I20" s="183">
        <f t="shared" si="4"/>
        <v>0.9</v>
      </c>
      <c r="J20" s="183">
        <f>1</f>
        <v>1</v>
      </c>
      <c r="K20" s="183">
        <f t="shared" si="5"/>
        <v>4.1870000000000003</v>
      </c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68"/>
      <c r="AD20" s="19"/>
      <c r="AE20" s="184"/>
      <c r="AF20" s="183">
        <f t="shared" si="6"/>
        <v>3.7844068092152128E-4</v>
      </c>
      <c r="AG20" s="183"/>
      <c r="AH20" s="183"/>
      <c r="AI20" s="183"/>
      <c r="AJ20" s="183"/>
      <c r="AK20" s="183"/>
      <c r="AL20" s="183"/>
      <c r="AM20" s="183"/>
      <c r="AN20" s="183"/>
      <c r="AO20" s="183"/>
      <c r="AP20" s="168"/>
      <c r="AQ20" s="168"/>
      <c r="AR20" s="182"/>
      <c r="AS20" s="183">
        <f>(AU20-E20)/(MeasuredVariableHigher-MeasuredVariableLower)</f>
        <v>9.0812471498225025E-8</v>
      </c>
      <c r="AT20" s="183">
        <f>[1]!LIM(AT19+Mode*r0*((1+IntegrationStep/2/Ti+Td/IntegrationStep)*AS20-(1-IntegrationStep/2/Ti+2*Td/IntegrationStep)*AS19+Td/IntegrationStep*AS18))</f>
        <v>0.50007318185841854</v>
      </c>
      <c r="AU20" s="183">
        <f>SetPoint</f>
        <v>40.794124670000002</v>
      </c>
      <c r="AW20" s="186"/>
      <c r="AX20" s="99" t="s">
        <v>74</v>
      </c>
      <c r="AY20" s="196"/>
      <c r="AZ20" s="198">
        <v>4</v>
      </c>
    </row>
    <row r="21" spans="1:52" s="158" customFormat="1" ht="15" customHeight="1" thickBot="1" x14ac:dyDescent="0.35">
      <c r="A21" s="19"/>
      <c r="B21" s="182"/>
      <c r="C21" s="183">
        <f>C20+IntegrationStep</f>
        <v>0.99999999999999989</v>
      </c>
      <c r="D21" s="183">
        <f>15</f>
        <v>15</v>
      </c>
      <c r="E21" s="183">
        <f t="shared" si="2"/>
        <v>40.794153432820941</v>
      </c>
      <c r="F21" s="183">
        <f t="shared" si="3"/>
        <v>0.5</v>
      </c>
      <c r="G21" s="183">
        <f>5</f>
        <v>5</v>
      </c>
      <c r="H21" s="183">
        <f>ManipulatedVariableHigher*AT21</f>
        <v>59.972232331364168</v>
      </c>
      <c r="I21" s="183">
        <f t="shared" si="4"/>
        <v>0.9</v>
      </c>
      <c r="J21" s="183">
        <f>1</f>
        <v>1</v>
      </c>
      <c r="K21" s="183">
        <f t="shared" si="5"/>
        <v>4.1870000000000003</v>
      </c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68"/>
      <c r="AD21" s="19"/>
      <c r="AE21" s="184"/>
      <c r="AF21" s="183">
        <f t="shared" si="6"/>
        <v>-1.1966139662238362E-3</v>
      </c>
      <c r="AG21" s="183"/>
      <c r="AH21" s="183"/>
      <c r="AI21" s="183"/>
      <c r="AJ21" s="183"/>
      <c r="AK21" s="183"/>
      <c r="AL21" s="183"/>
      <c r="AM21" s="183"/>
      <c r="AN21" s="183"/>
      <c r="AO21" s="183"/>
      <c r="AP21" s="168"/>
      <c r="AQ21" s="168"/>
      <c r="AR21" s="182"/>
      <c r="AS21" s="183">
        <f>(AU21-E21)/(MeasuredVariableHigher-MeasuredVariableLower)</f>
        <v>-2.8762820939221003E-7</v>
      </c>
      <c r="AT21" s="183">
        <f>[1]!LIM(AT20+Mode*r0*((1+IntegrationStep/2/Ti+Td/IntegrationStep)*AS21-(1-IntegrationStep/2/Ti+2*Td/IntegrationStep)*AS20+Td/IntegrationStep*AS19))</f>
        <v>0.49976860276136809</v>
      </c>
      <c r="AU21" s="183">
        <f>SetPoint</f>
        <v>40.794124670000002</v>
      </c>
      <c r="AW21" s="186"/>
      <c r="AX21" s="44" t="s">
        <v>75</v>
      </c>
      <c r="AY21" s="199"/>
      <c r="AZ21" s="193">
        <v>4</v>
      </c>
    </row>
    <row r="22" spans="1:52" s="158" customFormat="1" ht="15" customHeight="1" thickBot="1" x14ac:dyDescent="0.35">
      <c r="A22" s="19"/>
      <c r="B22" s="182"/>
      <c r="C22" s="183">
        <f>C21+IntegrationStep</f>
        <v>1.0999999999999999</v>
      </c>
      <c r="D22" s="183">
        <f>15</f>
        <v>15</v>
      </c>
      <c r="E22" s="183">
        <f t="shared" si="2"/>
        <v>40.794033771424317</v>
      </c>
      <c r="F22" s="183">
        <f t="shared" si="3"/>
        <v>0.5</v>
      </c>
      <c r="G22" s="183">
        <f>5</f>
        <v>5</v>
      </c>
      <c r="H22" s="183">
        <f>ManipulatedVariableHigher*AT22</f>
        <v>60.087804151641862</v>
      </c>
      <c r="I22" s="183">
        <f t="shared" si="4"/>
        <v>0.9</v>
      </c>
      <c r="J22" s="183">
        <f>1</f>
        <v>1</v>
      </c>
      <c r="K22" s="183">
        <f t="shared" si="5"/>
        <v>4.1870000000000003</v>
      </c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68"/>
      <c r="AD22" s="19"/>
      <c r="AE22" s="184"/>
      <c r="AF22" s="183">
        <f t="shared" si="6"/>
        <v>3.7838087413835098E-3</v>
      </c>
      <c r="AG22" s="183"/>
      <c r="AH22" s="183"/>
      <c r="AI22" s="183"/>
      <c r="AJ22" s="183"/>
      <c r="AK22" s="183"/>
      <c r="AL22" s="183"/>
      <c r="AM22" s="183"/>
      <c r="AN22" s="183"/>
      <c r="AO22" s="183"/>
      <c r="AP22" s="168"/>
      <c r="AQ22" s="168"/>
      <c r="AR22" s="182"/>
      <c r="AS22" s="183">
        <f>(AU22-E22)/(MeasuredVariableHigher-MeasuredVariableLower)</f>
        <v>9.0898575685116615E-7</v>
      </c>
      <c r="AT22" s="183">
        <f>[1]!LIM(AT21+Mode*r0*((1+IntegrationStep/2/Ti+Td/IntegrationStep)*AS22-(1-IntegrationStep/2/Ti+2*Td/IntegrationStep)*AS21+Td/IntegrationStep*AS20))</f>
        <v>0.50073170126368216</v>
      </c>
      <c r="AU22" s="183">
        <f>SetPoint</f>
        <v>40.794124670000002</v>
      </c>
      <c r="AW22" s="102" t="s">
        <v>50</v>
      </c>
      <c r="AX22" s="186"/>
      <c r="AY22" s="186"/>
      <c r="AZ22" s="200"/>
    </row>
    <row r="23" spans="1:52" s="158" customFormat="1" ht="15" customHeight="1" x14ac:dyDescent="0.3">
      <c r="A23" s="19"/>
      <c r="B23" s="182"/>
      <c r="C23" s="183">
        <f>C22+IntegrationStep</f>
        <v>1.2</v>
      </c>
      <c r="D23" s="183">
        <f>15</f>
        <v>15</v>
      </c>
      <c r="E23" s="183">
        <f t="shared" si="2"/>
        <v>40.794412152298456</v>
      </c>
      <c r="F23" s="183">
        <f t="shared" si="3"/>
        <v>0.5</v>
      </c>
      <c r="G23" s="183">
        <f>5</f>
        <v>5</v>
      </c>
      <c r="H23" s="183">
        <f>ManipulatedVariableHigher*AT23</f>
        <v>59.722358629620217</v>
      </c>
      <c r="I23" s="183">
        <f t="shared" si="4"/>
        <v>0.9</v>
      </c>
      <c r="J23" s="183">
        <f>1</f>
        <v>1</v>
      </c>
      <c r="K23" s="183">
        <f t="shared" si="5"/>
        <v>4.1870000000000003</v>
      </c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68"/>
      <c r="AD23" s="19"/>
      <c r="AE23" s="184"/>
      <c r="AF23" s="183">
        <f t="shared" si="6"/>
        <v>-1.1964608272205801E-2</v>
      </c>
      <c r="AG23" s="183"/>
      <c r="AH23" s="183"/>
      <c r="AI23" s="183"/>
      <c r="AJ23" s="183"/>
      <c r="AK23" s="183"/>
      <c r="AL23" s="183"/>
      <c r="AM23" s="183"/>
      <c r="AN23" s="183"/>
      <c r="AO23" s="183"/>
      <c r="AP23" s="168"/>
      <c r="AQ23" s="168"/>
      <c r="AR23" s="182"/>
      <c r="AS23" s="183">
        <f>(AU23-E23)/(MeasuredVariableHigher-MeasuredVariableLower)</f>
        <v>-2.8748229845376727E-6</v>
      </c>
      <c r="AT23" s="183">
        <f>[1]!LIM(AT22+Mode*r0*((1+IntegrationStep/2/Ti+Td/IntegrationStep)*AS23-(1-IntegrationStep/2/Ti+2*Td/IntegrationStep)*AS22+Td/IntegrationStep*AS21))</f>
        <v>0.49768632191350182</v>
      </c>
      <c r="AU23" s="183">
        <f>SetPoint</f>
        <v>40.794124670000002</v>
      </c>
      <c r="AW23" s="186"/>
      <c r="AX23" s="235" t="s">
        <v>71</v>
      </c>
      <c r="AY23" s="190" t="s">
        <v>18</v>
      </c>
      <c r="AZ23" s="191">
        <v>0</v>
      </c>
    </row>
    <row r="24" spans="1:52" s="158" customFormat="1" ht="15" customHeight="1" thickBot="1" x14ac:dyDescent="0.35">
      <c r="A24" s="19"/>
      <c r="B24" s="182"/>
      <c r="C24" s="183">
        <f>C23+IntegrationStep</f>
        <v>1.3</v>
      </c>
      <c r="D24" s="183">
        <f>15</f>
        <v>15</v>
      </c>
      <c r="E24" s="183">
        <f t="shared" si="2"/>
        <v>40.793215691471232</v>
      </c>
      <c r="F24" s="183">
        <f t="shared" si="3"/>
        <v>0.5</v>
      </c>
      <c r="G24" s="183">
        <f>5</f>
        <v>5</v>
      </c>
      <c r="H24" s="183">
        <f>ManipulatedVariableHigher*AT24</f>
        <v>60.877920786143122</v>
      </c>
      <c r="I24" s="183">
        <f t="shared" si="4"/>
        <v>0.9</v>
      </c>
      <c r="J24" s="183">
        <f>1</f>
        <v>1</v>
      </c>
      <c r="K24" s="183">
        <f t="shared" si="5"/>
        <v>4.1870000000000003</v>
      </c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68"/>
      <c r="AD24" s="19"/>
      <c r="AE24" s="184"/>
      <c r="AF24" s="183">
        <f t="shared" si="6"/>
        <v>3.7832895029079161E-2</v>
      </c>
      <c r="AG24" s="183"/>
      <c r="AH24" s="183"/>
      <c r="AI24" s="183"/>
      <c r="AJ24" s="183"/>
      <c r="AK24" s="183"/>
      <c r="AL24" s="183"/>
      <c r="AM24" s="183"/>
      <c r="AN24" s="183"/>
      <c r="AO24" s="183"/>
      <c r="AP24" s="168"/>
      <c r="AQ24" s="168"/>
      <c r="AR24" s="182"/>
      <c r="AS24" s="183">
        <f>(AU24-E24)/(MeasuredVariableHigher-MeasuredVariableLower)</f>
        <v>9.0897852876992141E-6</v>
      </c>
      <c r="AT24" s="183">
        <f>[1]!LIM(AT23+Mode*r0*((1+IntegrationStep/2/Ti+Td/IntegrationStep)*AS24-(1-IntegrationStep/2/Ti+2*Td/IntegrationStep)*AS23+Td/IntegrationStep*AS22))</f>
        <v>0.50731600655119269</v>
      </c>
      <c r="AU24" s="183">
        <f>SetPoint</f>
        <v>40.794124670000002</v>
      </c>
      <c r="AW24" s="186"/>
      <c r="AX24" s="236"/>
      <c r="AY24" s="192" t="s">
        <v>72</v>
      </c>
      <c r="AZ24" s="193">
        <v>120</v>
      </c>
    </row>
    <row r="25" spans="1:52" s="158" customFormat="1" ht="15" customHeight="1" x14ac:dyDescent="0.3">
      <c r="A25" s="19"/>
      <c r="B25" s="182"/>
      <c r="C25" s="183">
        <f>C24+IntegrationStep</f>
        <v>1.4000000000000001</v>
      </c>
      <c r="D25" s="183">
        <f>15</f>
        <v>15</v>
      </c>
      <c r="E25" s="183">
        <f t="shared" si="2"/>
        <v>40.796998980974138</v>
      </c>
      <c r="F25" s="183">
        <f t="shared" si="3"/>
        <v>0.5</v>
      </c>
      <c r="G25" s="183">
        <f>5</f>
        <v>5</v>
      </c>
      <c r="H25" s="183">
        <f>ManipulatedVariableHigher*AT25</f>
        <v>57.223959137597582</v>
      </c>
      <c r="I25" s="183">
        <f t="shared" si="4"/>
        <v>0.9</v>
      </c>
      <c r="J25" s="183">
        <f>1</f>
        <v>1</v>
      </c>
      <c r="K25" s="183">
        <f t="shared" si="5"/>
        <v>4.1870000000000003</v>
      </c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68"/>
      <c r="AD25" s="19"/>
      <c r="AE25" s="184"/>
      <c r="AF25" s="183">
        <f t="shared" si="6"/>
        <v>-0.11963000443427463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68"/>
      <c r="AQ25" s="168"/>
      <c r="AR25" s="182"/>
      <c r="AS25" s="183">
        <f>(AU25-E25)/(MeasuredVariableHigher-MeasuredVariableLower)</f>
        <v>-2.8743109741355965E-5</v>
      </c>
      <c r="AT25" s="183">
        <f>[1]!LIM(AT24+Mode*r0*((1+IntegrationStep/2/Ti+Td/IntegrationStep)*AS25-(1-IntegrationStep/2/Ti+2*Td/IntegrationStep)*AS24+Td/IntegrationStep*AS23))</f>
        <v>0.47686632614664654</v>
      </c>
      <c r="AU25" s="183">
        <f>SetPoint</f>
        <v>40.794124670000002</v>
      </c>
      <c r="AW25" s="51"/>
      <c r="AX25" s="51"/>
      <c r="AY25" s="51"/>
      <c r="AZ25" s="51"/>
    </row>
    <row r="26" spans="1:52" s="158" customFormat="1" ht="15" customHeight="1" x14ac:dyDescent="0.3">
      <c r="A26" s="19"/>
      <c r="B26" s="182"/>
      <c r="C26" s="183">
        <f>C25+IntegrationStep</f>
        <v>1.5000000000000002</v>
      </c>
      <c r="D26" s="183">
        <f>15</f>
        <v>15</v>
      </c>
      <c r="E26" s="183">
        <f t="shared" si="2"/>
        <v>40.785035980530708</v>
      </c>
      <c r="F26" s="183">
        <f t="shared" si="3"/>
        <v>0.5</v>
      </c>
      <c r="G26" s="183">
        <f>5</f>
        <v>5</v>
      </c>
      <c r="H26" s="183">
        <f>ManipulatedVariableHigher*AT26</f>
        <v>68.778020142102235</v>
      </c>
      <c r="I26" s="183">
        <f t="shared" si="4"/>
        <v>0.9</v>
      </c>
      <c r="J26" s="183">
        <f>1</f>
        <v>1</v>
      </c>
      <c r="K26" s="183">
        <f t="shared" si="5"/>
        <v>4.1870000000000003</v>
      </c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68"/>
      <c r="AD26" s="19"/>
      <c r="AE26" s="184"/>
      <c r="AF26" s="183">
        <f t="shared" si="6"/>
        <v>0.37827777896589287</v>
      </c>
      <c r="AG26" s="183"/>
      <c r="AH26" s="183"/>
      <c r="AI26" s="183"/>
      <c r="AJ26" s="183"/>
      <c r="AK26" s="183"/>
      <c r="AL26" s="183"/>
      <c r="AM26" s="183"/>
      <c r="AN26" s="183"/>
      <c r="AO26" s="183"/>
      <c r="AP26" s="168"/>
      <c r="AQ26" s="168"/>
      <c r="AR26" s="182"/>
      <c r="AS26" s="183">
        <f>(AU26-E26)/(MeasuredVariableHigher-MeasuredVariableLower)</f>
        <v>9.0886894692943088E-5</v>
      </c>
      <c r="AT26" s="183">
        <f>[1]!LIM(AT25+Mode*r0*((1+IntegrationStep/2/Ti+Td/IntegrationStep)*AS26-(1-IntegrationStep/2/Ti+2*Td/IntegrationStep)*AS25+Td/IntegrationStep*AS24))</f>
        <v>0.57315016785085193</v>
      </c>
      <c r="AU26" s="183">
        <f>SetPoint</f>
        <v>40.794124670000002</v>
      </c>
      <c r="AW26" s="51"/>
      <c r="AX26" s="51"/>
      <c r="AY26" s="51"/>
      <c r="AZ26" s="51"/>
    </row>
    <row r="27" spans="1:52" s="158" customFormat="1" ht="15" customHeight="1" x14ac:dyDescent="0.3">
      <c r="A27" s="19"/>
      <c r="B27" s="182"/>
      <c r="C27" s="183">
        <f>C26+IntegrationStep</f>
        <v>1.6000000000000003</v>
      </c>
      <c r="D27" s="183">
        <f>15</f>
        <v>15</v>
      </c>
      <c r="E27" s="183">
        <f t="shared" si="2"/>
        <v>40.822863758427296</v>
      </c>
      <c r="F27" s="183">
        <f t="shared" si="3"/>
        <v>0.5</v>
      </c>
      <c r="G27" s="183">
        <f>5</f>
        <v>5</v>
      </c>
      <c r="H27" s="183">
        <f>ManipulatedVariableHigher*AT27</f>
        <v>32.243338395385145</v>
      </c>
      <c r="I27" s="183">
        <f t="shared" si="4"/>
        <v>0.9</v>
      </c>
      <c r="J27" s="183">
        <f>1</f>
        <v>1</v>
      </c>
      <c r="K27" s="183">
        <f t="shared" si="5"/>
        <v>4.1870000000000003</v>
      </c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68"/>
      <c r="AD27" s="19"/>
      <c r="AE27" s="184"/>
      <c r="AF27" s="183">
        <f t="shared" si="6"/>
        <v>-1.1961385585106719</v>
      </c>
      <c r="AG27" s="183"/>
      <c r="AH27" s="183"/>
      <c r="AI27" s="183"/>
      <c r="AJ27" s="183"/>
      <c r="AK27" s="183"/>
      <c r="AL27" s="183"/>
      <c r="AM27" s="183"/>
      <c r="AN27" s="183"/>
      <c r="AO27" s="183"/>
      <c r="AP27" s="168"/>
      <c r="AQ27" s="168"/>
      <c r="AR27" s="182"/>
      <c r="AS27" s="183">
        <f>(AU27-E27)/(MeasuredVariableHigher-MeasuredVariableLower)</f>
        <v>-2.873908842729378E-4</v>
      </c>
      <c r="AT27" s="183">
        <f>[1]!LIM(AT26+Mode*r0*((1+IntegrationStep/2/Ti+Td/IntegrationStep)*AS27-(1-IntegrationStep/2/Ti+2*Td/IntegrationStep)*AS26+Td/IntegrationStep*AS25))</f>
        <v>0.26869448662820955</v>
      </c>
      <c r="AU27" s="183">
        <f>SetPoint</f>
        <v>40.794124670000002</v>
      </c>
      <c r="AW27" s="51"/>
      <c r="AX27" s="51"/>
      <c r="AY27" s="51"/>
      <c r="AZ27" s="51"/>
    </row>
    <row r="28" spans="1:52" s="158" customFormat="1" ht="15" customHeight="1" x14ac:dyDescent="0.3">
      <c r="A28" s="19"/>
      <c r="B28" s="182"/>
      <c r="C28" s="183">
        <f>C27+IntegrationStep</f>
        <v>1.7000000000000004</v>
      </c>
      <c r="D28" s="183">
        <f>15</f>
        <v>15</v>
      </c>
      <c r="E28" s="183">
        <f t="shared" si="2"/>
        <v>40.703249902576232</v>
      </c>
      <c r="F28" s="183">
        <f t="shared" si="3"/>
        <v>0.5</v>
      </c>
      <c r="G28" s="183">
        <f>5</f>
        <v>5</v>
      </c>
      <c r="H28" s="183">
        <f>ManipulatedVariableHigher*AT28</f>
        <v>120</v>
      </c>
      <c r="I28" s="183">
        <f t="shared" si="4"/>
        <v>0.9</v>
      </c>
      <c r="J28" s="183">
        <f>1</f>
        <v>1</v>
      </c>
      <c r="K28" s="183">
        <f t="shared" si="5"/>
        <v>4.1870000000000003</v>
      </c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68"/>
      <c r="AD28" s="19"/>
      <c r="AE28" s="184"/>
      <c r="AF28" s="183">
        <f t="shared" si="6"/>
        <v>2.5884999440628929</v>
      </c>
      <c r="AG28" s="183"/>
      <c r="AH28" s="183"/>
      <c r="AI28" s="183"/>
      <c r="AJ28" s="183"/>
      <c r="AK28" s="183"/>
      <c r="AL28" s="183"/>
      <c r="AM28" s="183"/>
      <c r="AN28" s="183"/>
      <c r="AO28" s="183"/>
      <c r="AP28" s="168"/>
      <c r="AQ28" s="168"/>
      <c r="AR28" s="182"/>
      <c r="AS28" s="183">
        <f>(AU28-E28)/(MeasuredVariableHigher-MeasuredVariableLower)</f>
        <v>9.0874767423770213E-4</v>
      </c>
      <c r="AT28" s="183">
        <f>[1]!LIM(AT27+Mode*r0*((1+IntegrationStep/2/Ti+Td/IntegrationStep)*AS28-(1-IntegrationStep/2/Ti+2*Td/IntegrationStep)*AS27+Td/IntegrationStep*AS26))</f>
        <v>1</v>
      </c>
      <c r="AU28" s="183">
        <f>SetPoint</f>
        <v>40.794124670000002</v>
      </c>
      <c r="AW28" s="51"/>
      <c r="AX28" s="51"/>
      <c r="AY28" s="51"/>
      <c r="AZ28" s="51"/>
    </row>
    <row r="29" spans="1:52" s="158" customFormat="1" ht="15" customHeight="1" x14ac:dyDescent="0.3">
      <c r="A29" s="19"/>
      <c r="B29" s="182"/>
      <c r="C29" s="183">
        <f>C28+IntegrationStep</f>
        <v>1.8000000000000005</v>
      </c>
      <c r="D29" s="183">
        <f>15</f>
        <v>15</v>
      </c>
      <c r="E29" s="183">
        <f t="shared" si="2"/>
        <v>40.962099896982522</v>
      </c>
      <c r="F29" s="183">
        <f t="shared" si="3"/>
        <v>0.5</v>
      </c>
      <c r="G29" s="183">
        <f>5</f>
        <v>5</v>
      </c>
      <c r="H29" s="183">
        <f>ManipulatedVariableHigher*AT29</f>
        <v>0</v>
      </c>
      <c r="I29" s="183">
        <f t="shared" si="4"/>
        <v>0.9</v>
      </c>
      <c r="J29" s="183">
        <f>1</f>
        <v>1</v>
      </c>
      <c r="K29" s="183">
        <f t="shared" si="5"/>
        <v>4.1870000000000003</v>
      </c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68"/>
      <c r="AD29" s="19"/>
      <c r="AE29" s="184"/>
      <c r="AF29" s="183">
        <f t="shared" si="6"/>
        <v>-2.5962099896982522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68"/>
      <c r="AQ29" s="168"/>
      <c r="AR29" s="182"/>
      <c r="AS29" s="183">
        <f>(AU29-E29)/(MeasuredVariableHigher-MeasuredVariableLower)</f>
        <v>-1.6797522698252009E-3</v>
      </c>
      <c r="AT29" s="183">
        <f>[1]!LIM(AT28+Mode*r0*((1+IntegrationStep/2/Ti+Td/IntegrationStep)*AS29-(1-IntegrationStep/2/Ti+2*Td/IntegrationStep)*AS28+Td/IntegrationStep*AS27))</f>
        <v>0</v>
      </c>
      <c r="AU29" s="183">
        <f>SetPoint</f>
        <v>40.794124670000002</v>
      </c>
      <c r="AW29" s="51"/>
      <c r="AX29" s="51"/>
      <c r="AY29" s="51"/>
      <c r="AZ29" s="51"/>
    </row>
    <row r="30" spans="1:52" s="158" customFormat="1" ht="15" customHeight="1" x14ac:dyDescent="0.3">
      <c r="A30" s="19"/>
      <c r="B30" s="182"/>
      <c r="C30" s="183">
        <f>C29+IntegrationStep</f>
        <v>1.9000000000000006</v>
      </c>
      <c r="D30" s="183">
        <f>15</f>
        <v>15</v>
      </c>
      <c r="E30" s="183">
        <f t="shared" si="2"/>
        <v>40.7024788980127</v>
      </c>
      <c r="F30" s="183">
        <f t="shared" si="3"/>
        <v>0.5</v>
      </c>
      <c r="G30" s="183">
        <f>5</f>
        <v>5</v>
      </c>
      <c r="H30" s="183">
        <f>ManipulatedVariableHigher*AT30</f>
        <v>120</v>
      </c>
      <c r="I30" s="183">
        <f t="shared" si="4"/>
        <v>0.9</v>
      </c>
      <c r="J30" s="183">
        <f>1</f>
        <v>1</v>
      </c>
      <c r="K30" s="183">
        <f t="shared" si="5"/>
        <v>4.1870000000000003</v>
      </c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68"/>
      <c r="AD30" s="19"/>
      <c r="AE30" s="184"/>
      <c r="AF30" s="183">
        <f t="shared" si="6"/>
        <v>2.588577044519246</v>
      </c>
      <c r="AG30" s="183"/>
      <c r="AH30" s="183"/>
      <c r="AI30" s="183"/>
      <c r="AJ30" s="183"/>
      <c r="AK30" s="183"/>
      <c r="AL30" s="183"/>
      <c r="AM30" s="183"/>
      <c r="AN30" s="183"/>
      <c r="AO30" s="183"/>
      <c r="AP30" s="168"/>
      <c r="AQ30" s="168"/>
      <c r="AR30" s="182"/>
      <c r="AS30" s="183">
        <f>(AU30-E30)/(MeasuredVariableHigher-MeasuredVariableLower)</f>
        <v>9.1645771987302282E-4</v>
      </c>
      <c r="AT30" s="183">
        <f>[1]!LIM(AT29+Mode*r0*((1+IntegrationStep/2/Ti+Td/IntegrationStep)*AS30-(1-IntegrationStep/2/Ti+2*Td/IntegrationStep)*AS29+Td/IntegrationStep*AS28))</f>
        <v>1</v>
      </c>
      <c r="AU30" s="183">
        <f>SetPoint</f>
        <v>40.794124670000002</v>
      </c>
      <c r="AW30" s="51"/>
      <c r="AX30" s="51"/>
      <c r="AY30" s="51"/>
      <c r="AZ30" s="51"/>
    </row>
    <row r="31" spans="1:52" s="158" customFormat="1" ht="15" customHeight="1" x14ac:dyDescent="0.3">
      <c r="A31" s="19"/>
      <c r="B31" s="182"/>
      <c r="C31" s="183">
        <f>C30+IntegrationStep</f>
        <v>2.0000000000000004</v>
      </c>
      <c r="D31" s="183">
        <f>15</f>
        <v>15</v>
      </c>
      <c r="E31" s="183">
        <f t="shared" si="2"/>
        <v>40.961336602464627</v>
      </c>
      <c r="F31" s="183">
        <f t="shared" si="3"/>
        <v>0.5</v>
      </c>
      <c r="G31" s="183">
        <f>5</f>
        <v>5</v>
      </c>
      <c r="H31" s="183">
        <f>ManipulatedVariableHigher*AT31</f>
        <v>0</v>
      </c>
      <c r="I31" s="183">
        <f t="shared" si="4"/>
        <v>0.9</v>
      </c>
      <c r="J31" s="183">
        <f>1</f>
        <v>1</v>
      </c>
      <c r="K31" s="183">
        <f t="shared" si="5"/>
        <v>4.1870000000000003</v>
      </c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68"/>
      <c r="AD31" s="19"/>
      <c r="AE31" s="184"/>
      <c r="AF31" s="183">
        <f t="shared" si="6"/>
        <v>-2.5961336602464629</v>
      </c>
      <c r="AG31" s="183"/>
      <c r="AH31" s="183"/>
      <c r="AI31" s="183"/>
      <c r="AJ31" s="183"/>
      <c r="AK31" s="183"/>
      <c r="AL31" s="183"/>
      <c r="AM31" s="183"/>
      <c r="AN31" s="183"/>
      <c r="AO31" s="183"/>
      <c r="AP31" s="168"/>
      <c r="AQ31" s="168"/>
      <c r="AR31" s="182"/>
      <c r="AS31" s="183">
        <f>(AU31-E31)/(MeasuredVariableHigher-MeasuredVariableLower)</f>
        <v>-1.6721193246462462E-3</v>
      </c>
      <c r="AT31" s="183">
        <f>[1]!LIM(AT30+Mode*r0*((1+IntegrationStep/2/Ti+Td/IntegrationStep)*AS31-(1-IntegrationStep/2/Ti+2*Td/IntegrationStep)*AS30+Td/IntegrationStep*AS29))</f>
        <v>0</v>
      </c>
      <c r="AU31" s="183">
        <f>SetPoint</f>
        <v>40.794124670000002</v>
      </c>
      <c r="AW31" s="51"/>
      <c r="AX31" s="51"/>
      <c r="AY31" s="51"/>
      <c r="AZ31" s="51"/>
    </row>
    <row r="32" spans="1:52" s="158" customFormat="1" ht="15" customHeight="1" x14ac:dyDescent="0.3">
      <c r="A32" s="19"/>
      <c r="B32" s="182"/>
      <c r="C32" s="183">
        <f>C31+IntegrationStep</f>
        <v>2.1000000000000005</v>
      </c>
      <c r="D32" s="183">
        <f>15</f>
        <v>15</v>
      </c>
      <c r="E32" s="183">
        <f t="shared" si="2"/>
        <v>40.701723236439982</v>
      </c>
      <c r="F32" s="183">
        <f t="shared" si="3"/>
        <v>0.5</v>
      </c>
      <c r="G32" s="183">
        <f>5</f>
        <v>5</v>
      </c>
      <c r="H32" s="183">
        <f>ManipulatedVariableHigher*AT32</f>
        <v>120</v>
      </c>
      <c r="I32" s="183">
        <f t="shared" si="4"/>
        <v>0.9</v>
      </c>
      <c r="J32" s="183">
        <f>1</f>
        <v>1</v>
      </c>
      <c r="K32" s="183">
        <f t="shared" si="5"/>
        <v>4.1870000000000003</v>
      </c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68"/>
      <c r="AD32" s="19"/>
      <c r="AE32" s="184"/>
      <c r="AF32" s="183">
        <f t="shared" si="6"/>
        <v>2.588652610676518</v>
      </c>
      <c r="AG32" s="183"/>
      <c r="AH32" s="183"/>
      <c r="AI32" s="183"/>
      <c r="AJ32" s="183"/>
      <c r="AK32" s="183"/>
      <c r="AL32" s="183"/>
      <c r="AM32" s="183"/>
      <c r="AN32" s="183"/>
      <c r="AO32" s="183"/>
      <c r="AP32" s="168"/>
      <c r="AQ32" s="168"/>
      <c r="AR32" s="182"/>
      <c r="AS32" s="183">
        <f>(AU32-E32)/(MeasuredVariableHigher-MeasuredVariableLower)</f>
        <v>9.2401433560020509E-4</v>
      </c>
      <c r="AT32" s="183">
        <f>[1]!LIM(AT31+Mode*r0*((1+IntegrationStep/2/Ti+Td/IntegrationStep)*AS32-(1-IntegrationStep/2/Ti+2*Td/IntegrationStep)*AS31+Td/IntegrationStep*AS30))</f>
        <v>1</v>
      </c>
      <c r="AU32" s="183">
        <f>SetPoint</f>
        <v>40.794124670000002</v>
      </c>
      <c r="AW32" s="51"/>
      <c r="AX32" s="51"/>
      <c r="AY32" s="51"/>
      <c r="AZ32" s="51"/>
    </row>
    <row r="33" spans="1:52" s="158" customFormat="1" ht="15" customHeight="1" x14ac:dyDescent="0.3">
      <c r="A33" s="19"/>
      <c r="B33" s="182"/>
      <c r="C33" s="183">
        <f>C32+IntegrationStep</f>
        <v>2.2000000000000006</v>
      </c>
      <c r="D33" s="183">
        <f>15</f>
        <v>15</v>
      </c>
      <c r="E33" s="183">
        <f t="shared" si="2"/>
        <v>40.960588497507636</v>
      </c>
      <c r="F33" s="183">
        <f t="shared" si="3"/>
        <v>0.5</v>
      </c>
      <c r="G33" s="183">
        <f>5</f>
        <v>5</v>
      </c>
      <c r="H33" s="183">
        <f>ManipulatedVariableHigher*AT33</f>
        <v>0</v>
      </c>
      <c r="I33" s="183">
        <f t="shared" si="4"/>
        <v>0.9</v>
      </c>
      <c r="J33" s="183">
        <f>1</f>
        <v>1</v>
      </c>
      <c r="K33" s="183">
        <f t="shared" si="5"/>
        <v>4.1870000000000003</v>
      </c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68"/>
      <c r="AD33" s="19"/>
      <c r="AE33" s="184"/>
      <c r="AF33" s="183">
        <f t="shared" si="6"/>
        <v>-2.5960588497507637</v>
      </c>
      <c r="AG33" s="183"/>
      <c r="AH33" s="183"/>
      <c r="AI33" s="183"/>
      <c r="AJ33" s="183"/>
      <c r="AK33" s="183"/>
      <c r="AL33" s="183"/>
      <c r="AM33" s="183"/>
      <c r="AN33" s="183"/>
      <c r="AO33" s="183"/>
      <c r="AP33" s="168"/>
      <c r="AQ33" s="168"/>
      <c r="AR33" s="182"/>
      <c r="AS33" s="183">
        <f>(AU33-E33)/(MeasuredVariableHigher-MeasuredVariableLower)</f>
        <v>-1.6646382750763423E-3</v>
      </c>
      <c r="AT33" s="183">
        <f>[1]!LIM(AT32+Mode*r0*((1+IntegrationStep/2/Ti+Td/IntegrationStep)*AS33-(1-IntegrationStep/2/Ti+2*Td/IntegrationStep)*AS32+Td/IntegrationStep*AS31))</f>
        <v>0</v>
      </c>
      <c r="AU33" s="183">
        <f>SetPoint</f>
        <v>40.794124670000002</v>
      </c>
      <c r="AW33" s="51"/>
      <c r="AX33" s="51"/>
      <c r="AY33" s="51"/>
      <c r="AZ33" s="51"/>
    </row>
    <row r="34" spans="1:52" s="158" customFormat="1" ht="15" customHeight="1" x14ac:dyDescent="0.3">
      <c r="A34" s="19"/>
      <c r="B34" s="182"/>
      <c r="C34" s="183">
        <f>C33+IntegrationStep</f>
        <v>2.3000000000000007</v>
      </c>
      <c r="D34" s="183">
        <f>15</f>
        <v>15</v>
      </c>
      <c r="E34" s="183">
        <f t="shared" si="2"/>
        <v>40.700982612532563</v>
      </c>
      <c r="F34" s="183">
        <f t="shared" si="3"/>
        <v>0.5</v>
      </c>
      <c r="G34" s="183">
        <f>5</f>
        <v>5</v>
      </c>
      <c r="H34" s="183">
        <f>ManipulatedVariableHigher*AT34</f>
        <v>120</v>
      </c>
      <c r="I34" s="183">
        <f t="shared" si="4"/>
        <v>0.9</v>
      </c>
      <c r="J34" s="183">
        <f>1</f>
        <v>1</v>
      </c>
      <c r="K34" s="183">
        <f t="shared" si="5"/>
        <v>4.1870000000000003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68"/>
      <c r="AD34" s="19"/>
      <c r="AE34" s="184"/>
      <c r="AF34" s="183">
        <f t="shared" si="6"/>
        <v>2.5887266730672596</v>
      </c>
      <c r="AG34" s="183"/>
      <c r="AH34" s="183"/>
      <c r="AI34" s="183"/>
      <c r="AJ34" s="183"/>
      <c r="AK34" s="183"/>
      <c r="AL34" s="183"/>
      <c r="AM34" s="183"/>
      <c r="AN34" s="183"/>
      <c r="AO34" s="183"/>
      <c r="AP34" s="168"/>
      <c r="AQ34" s="168"/>
      <c r="AR34" s="182"/>
      <c r="AS34" s="183">
        <f>(AU34-E34)/(MeasuredVariableHigher-MeasuredVariableLower)</f>
        <v>9.3142057467439083E-4</v>
      </c>
      <c r="AT34" s="183">
        <f>[1]!LIM(AT33+Mode*r0*((1+IntegrationStep/2/Ti+Td/IntegrationStep)*AS34-(1-IntegrationStep/2/Ti+2*Td/IntegrationStep)*AS33+Td/IntegrationStep*AS32))</f>
        <v>1</v>
      </c>
      <c r="AU34" s="183">
        <f>SetPoint</f>
        <v>40.794124670000002</v>
      </c>
      <c r="AW34" s="51"/>
      <c r="AX34" s="51"/>
      <c r="AY34" s="51"/>
      <c r="AZ34" s="51"/>
    </row>
    <row r="35" spans="1:52" s="158" customFormat="1" ht="15" customHeight="1" x14ac:dyDescent="0.3">
      <c r="A35" s="19"/>
      <c r="B35" s="182"/>
      <c r="C35" s="183">
        <f>C34+IntegrationStep</f>
        <v>2.4000000000000008</v>
      </c>
      <c r="D35" s="183">
        <f>15</f>
        <v>15</v>
      </c>
      <c r="E35" s="183">
        <f t="shared" si="2"/>
        <v>40.959855279839289</v>
      </c>
      <c r="F35" s="183">
        <f t="shared" si="3"/>
        <v>0.5</v>
      </c>
      <c r="G35" s="183">
        <f>5</f>
        <v>5</v>
      </c>
      <c r="H35" s="183">
        <f>ManipulatedVariableHigher*AT35</f>
        <v>0</v>
      </c>
      <c r="I35" s="183">
        <f t="shared" si="4"/>
        <v>0.9</v>
      </c>
      <c r="J35" s="183">
        <f>1</f>
        <v>1</v>
      </c>
      <c r="K35" s="183">
        <f t="shared" si="5"/>
        <v>4.1870000000000003</v>
      </c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68"/>
      <c r="AD35" s="19"/>
      <c r="AE35" s="184"/>
      <c r="AF35" s="183">
        <f t="shared" si="6"/>
        <v>-2.5959855279839292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68"/>
      <c r="AQ35" s="168"/>
      <c r="AR35" s="182"/>
      <c r="AS35" s="183">
        <f>(AU35-E35)/(MeasuredVariableHigher-MeasuredVariableLower)</f>
        <v>-1.6573060983928656E-3</v>
      </c>
      <c r="AT35" s="183">
        <f>[1]!LIM(AT34+Mode*r0*((1+IntegrationStep/2/Ti+Td/IntegrationStep)*AS35-(1-IntegrationStep/2/Ti+2*Td/IntegrationStep)*AS34+Td/IntegrationStep*AS33))</f>
        <v>0</v>
      </c>
      <c r="AU35" s="183">
        <f>SetPoint</f>
        <v>40.794124670000002</v>
      </c>
      <c r="AW35" s="51"/>
      <c r="AX35" s="51"/>
      <c r="AY35" s="51"/>
      <c r="AZ35" s="51"/>
    </row>
    <row r="36" spans="1:52" s="158" customFormat="1" ht="15" customHeight="1" x14ac:dyDescent="0.3">
      <c r="A36" s="19"/>
      <c r="B36" s="182"/>
      <c r="C36" s="183">
        <f>C35+IntegrationStep</f>
        <v>2.5000000000000009</v>
      </c>
      <c r="D36" s="183">
        <f>15</f>
        <v>15</v>
      </c>
      <c r="E36" s="183">
        <f t="shared" si="2"/>
        <v>40.700256727040895</v>
      </c>
      <c r="F36" s="183">
        <f t="shared" si="3"/>
        <v>0.5</v>
      </c>
      <c r="G36" s="183">
        <f>5</f>
        <v>5</v>
      </c>
      <c r="H36" s="183">
        <f>ManipulatedVariableHigher*AT36</f>
        <v>120</v>
      </c>
      <c r="I36" s="183">
        <f t="shared" si="4"/>
        <v>0.9</v>
      </c>
      <c r="J36" s="183">
        <f>1</f>
        <v>1</v>
      </c>
      <c r="K36" s="183">
        <f t="shared" si="5"/>
        <v>4.1870000000000003</v>
      </c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68"/>
      <c r="AD36" s="19"/>
      <c r="AE36" s="184"/>
      <c r="AF36" s="183">
        <f t="shared" si="6"/>
        <v>2.5887992616164266</v>
      </c>
      <c r="AG36" s="183"/>
      <c r="AH36" s="183"/>
      <c r="AI36" s="183"/>
      <c r="AJ36" s="183"/>
      <c r="AK36" s="183"/>
      <c r="AL36" s="183"/>
      <c r="AM36" s="183"/>
      <c r="AN36" s="183"/>
      <c r="AO36" s="183"/>
      <c r="AP36" s="168"/>
      <c r="AQ36" s="168"/>
      <c r="AR36" s="182"/>
      <c r="AS36" s="183">
        <f>(AU36-E36)/(MeasuredVariableHigher-MeasuredVariableLower)</f>
        <v>9.3867942959107613E-4</v>
      </c>
      <c r="AT36" s="183">
        <f>[1]!LIM(AT35+Mode*r0*((1+IntegrationStep/2/Ti+Td/IntegrationStep)*AS36-(1-IntegrationStep/2/Ti+2*Td/IntegrationStep)*AS35+Td/IntegrationStep*AS34))</f>
        <v>1</v>
      </c>
      <c r="AU36" s="183">
        <f>SetPoint</f>
        <v>40.794124670000002</v>
      </c>
      <c r="AW36" s="51"/>
      <c r="AX36" s="51"/>
      <c r="AY36" s="51"/>
      <c r="AZ36" s="51"/>
    </row>
    <row r="37" spans="1:52" s="158" customFormat="1" ht="15" customHeight="1" x14ac:dyDescent="0.3">
      <c r="A37" s="19"/>
      <c r="B37" s="182"/>
      <c r="C37" s="183">
        <f>C36+IntegrationStep</f>
        <v>2.600000000000001</v>
      </c>
      <c r="D37" s="183">
        <f>15</f>
        <v>15</v>
      </c>
      <c r="E37" s="183">
        <f t="shared" si="2"/>
        <v>40.959136653202535</v>
      </c>
      <c r="F37" s="183">
        <f t="shared" si="3"/>
        <v>0.5</v>
      </c>
      <c r="G37" s="183">
        <f>5</f>
        <v>5</v>
      </c>
      <c r="H37" s="183">
        <f>ManipulatedVariableHigher*AT37</f>
        <v>0</v>
      </c>
      <c r="I37" s="183">
        <f t="shared" si="4"/>
        <v>0.9</v>
      </c>
      <c r="J37" s="183">
        <f>1</f>
        <v>1</v>
      </c>
      <c r="K37" s="183">
        <f t="shared" si="5"/>
        <v>4.1870000000000003</v>
      </c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68"/>
      <c r="AD37" s="19"/>
      <c r="AE37" s="184"/>
      <c r="AF37" s="183">
        <f t="shared" si="6"/>
        <v>-2.5959136653202535</v>
      </c>
      <c r="AG37" s="183"/>
      <c r="AH37" s="183"/>
      <c r="AI37" s="183"/>
      <c r="AJ37" s="183"/>
      <c r="AK37" s="183"/>
      <c r="AL37" s="183"/>
      <c r="AM37" s="183"/>
      <c r="AN37" s="183"/>
      <c r="AO37" s="183"/>
      <c r="AP37" s="168"/>
      <c r="AQ37" s="168"/>
      <c r="AR37" s="182"/>
      <c r="AS37" s="183">
        <f>(AU37-E37)/(MeasuredVariableHigher-MeasuredVariableLower)</f>
        <v>-1.6501198320253252E-3</v>
      </c>
      <c r="AT37" s="183">
        <f>[1]!LIM(AT36+Mode*r0*((1+IntegrationStep/2/Ti+Td/IntegrationStep)*AS37-(1-IntegrationStep/2/Ti+2*Td/IntegrationStep)*AS36+Td/IntegrationStep*AS35))</f>
        <v>0</v>
      </c>
      <c r="AU37" s="183">
        <f>SetPoint</f>
        <v>40.794124670000002</v>
      </c>
      <c r="AW37" s="51"/>
      <c r="AX37" s="51"/>
      <c r="AY37" s="51"/>
      <c r="AZ37" s="51"/>
    </row>
    <row r="38" spans="1:52" s="158" customFormat="1" ht="15" customHeight="1" x14ac:dyDescent="0.3">
      <c r="A38" s="19"/>
      <c r="B38" s="182"/>
      <c r="C38" s="183">
        <f>C37+IntegrationStep</f>
        <v>2.7000000000000011</v>
      </c>
      <c r="D38" s="183">
        <f>15</f>
        <v>15</v>
      </c>
      <c r="E38" s="183">
        <f t="shared" si="2"/>
        <v>40.699545286670507</v>
      </c>
      <c r="F38" s="183">
        <f t="shared" si="3"/>
        <v>0.5</v>
      </c>
      <c r="G38" s="183">
        <f>5</f>
        <v>5</v>
      </c>
      <c r="H38" s="183">
        <f>ManipulatedVariableHigher*AT38</f>
        <v>120</v>
      </c>
      <c r="I38" s="183">
        <f t="shared" si="4"/>
        <v>0.9</v>
      </c>
      <c r="J38" s="183">
        <f>1</f>
        <v>1</v>
      </c>
      <c r="K38" s="183">
        <f t="shared" si="5"/>
        <v>4.1870000000000003</v>
      </c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68"/>
      <c r="AD38" s="19"/>
      <c r="AE38" s="184"/>
      <c r="AF38" s="183">
        <f t="shared" si="6"/>
        <v>2.5888704056534655</v>
      </c>
      <c r="AG38" s="183"/>
      <c r="AH38" s="183"/>
      <c r="AI38" s="183"/>
      <c r="AJ38" s="183"/>
      <c r="AK38" s="183"/>
      <c r="AL38" s="183"/>
      <c r="AM38" s="183"/>
      <c r="AN38" s="183"/>
      <c r="AO38" s="183"/>
      <c r="AP38" s="168"/>
      <c r="AQ38" s="168"/>
      <c r="AR38" s="182"/>
      <c r="AS38" s="183">
        <f>(AU38-E38)/(MeasuredVariableHigher-MeasuredVariableLower)</f>
        <v>9.4579383329495669E-4</v>
      </c>
      <c r="AT38" s="183">
        <f>[1]!LIM(AT37+Mode*r0*((1+IntegrationStep/2/Ti+Td/IntegrationStep)*AS38-(1-IntegrationStep/2/Ti+2*Td/IntegrationStep)*AS37+Td/IntegrationStep*AS36))</f>
        <v>1</v>
      </c>
      <c r="AU38" s="183">
        <f>SetPoint</f>
        <v>40.794124670000002</v>
      </c>
      <c r="AW38" s="51"/>
      <c r="AX38" s="51"/>
      <c r="AY38" s="51"/>
      <c r="AZ38" s="51"/>
    </row>
    <row r="39" spans="1:52" s="158" customFormat="1" ht="15" customHeight="1" x14ac:dyDescent="0.3">
      <c r="A39" s="19"/>
      <c r="B39" s="182"/>
      <c r="C39" s="183">
        <f>C38+IntegrationStep</f>
        <v>2.8000000000000012</v>
      </c>
      <c r="D39" s="183">
        <f>15</f>
        <v>15</v>
      </c>
      <c r="E39" s="183">
        <f t="shared" si="2"/>
        <v>40.958432327235855</v>
      </c>
      <c r="F39" s="183">
        <f t="shared" si="3"/>
        <v>0.5</v>
      </c>
      <c r="G39" s="183">
        <f>5</f>
        <v>5</v>
      </c>
      <c r="H39" s="183">
        <f>ManipulatedVariableHigher*AT39</f>
        <v>0</v>
      </c>
      <c r="I39" s="183">
        <f t="shared" si="4"/>
        <v>0.9</v>
      </c>
      <c r="J39" s="183">
        <f>1</f>
        <v>1</v>
      </c>
      <c r="K39" s="183">
        <f t="shared" si="5"/>
        <v>4.1870000000000003</v>
      </c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68"/>
      <c r="AD39" s="19"/>
      <c r="AE39" s="184"/>
      <c r="AF39" s="183">
        <f t="shared" si="6"/>
        <v>-2.5958432327235856</v>
      </c>
      <c r="AG39" s="183"/>
      <c r="AH39" s="183"/>
      <c r="AI39" s="183"/>
      <c r="AJ39" s="183"/>
      <c r="AK39" s="183"/>
      <c r="AL39" s="183"/>
      <c r="AM39" s="183"/>
      <c r="AN39" s="183"/>
      <c r="AO39" s="183"/>
      <c r="AP39" s="168"/>
      <c r="AQ39" s="168"/>
      <c r="AR39" s="182"/>
      <c r="AS39" s="183">
        <f>(AU39-E39)/(MeasuredVariableHigher-MeasuredVariableLower)</f>
        <v>-1.6430765723585239E-3</v>
      </c>
      <c r="AT39" s="183">
        <f>[1]!LIM(AT38+Mode*r0*((1+IntegrationStep/2/Ti+Td/IntegrationStep)*AS39-(1-IntegrationStep/2/Ti+2*Td/IntegrationStep)*AS38+Td/IntegrationStep*AS37))</f>
        <v>0</v>
      </c>
      <c r="AU39" s="183">
        <f>SetPoint</f>
        <v>40.794124670000002</v>
      </c>
      <c r="AW39" s="51"/>
      <c r="AX39" s="51"/>
      <c r="AY39" s="51"/>
      <c r="AZ39" s="51"/>
    </row>
    <row r="40" spans="1:52" s="158" customFormat="1" ht="15" customHeight="1" x14ac:dyDescent="0.3">
      <c r="A40" s="19"/>
      <c r="B40" s="182"/>
      <c r="C40" s="183">
        <f>C39+IntegrationStep</f>
        <v>2.9000000000000012</v>
      </c>
      <c r="D40" s="183">
        <f>15</f>
        <v>15</v>
      </c>
      <c r="E40" s="183">
        <f t="shared" si="2"/>
        <v>40.698848003963498</v>
      </c>
      <c r="F40" s="183">
        <f t="shared" si="3"/>
        <v>0.5</v>
      </c>
      <c r="G40" s="183">
        <f>5</f>
        <v>5</v>
      </c>
      <c r="H40" s="183">
        <f>ManipulatedVariableHigher*AT40</f>
        <v>120</v>
      </c>
      <c r="I40" s="183">
        <f t="shared" si="4"/>
        <v>0.9</v>
      </c>
      <c r="J40" s="183">
        <f>1</f>
        <v>1</v>
      </c>
      <c r="K40" s="183">
        <f t="shared" si="5"/>
        <v>4.1870000000000003</v>
      </c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68"/>
      <c r="AD40" s="19"/>
      <c r="AE40" s="184"/>
      <c r="AF40" s="183">
        <f t="shared" si="6"/>
        <v>2.588940133924166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68"/>
      <c r="AQ40" s="168"/>
      <c r="AR40" s="182"/>
      <c r="AS40" s="183">
        <f>(AU40-E40)/(MeasuredVariableHigher-MeasuredVariableLower)</f>
        <v>9.527666603650431E-4</v>
      </c>
      <c r="AT40" s="183">
        <f>[1]!LIM(AT39+Mode*r0*((1+IntegrationStep/2/Ti+Td/IntegrationStep)*AS40-(1-IntegrationStep/2/Ti+2*Td/IntegrationStep)*AS39+Td/IntegrationStep*AS38))</f>
        <v>1</v>
      </c>
      <c r="AU40" s="183">
        <f>SetPoint</f>
        <v>40.794124670000002</v>
      </c>
      <c r="AW40" s="51"/>
      <c r="AX40" s="51"/>
      <c r="AY40" s="51"/>
      <c r="AZ40" s="51"/>
    </row>
    <row r="41" spans="1:52" s="158" customFormat="1" ht="15" customHeight="1" x14ac:dyDescent="0.3">
      <c r="A41" s="19"/>
      <c r="B41" s="182"/>
      <c r="C41" s="183">
        <f>C40+IntegrationStep</f>
        <v>3.0000000000000013</v>
      </c>
      <c r="D41" s="183">
        <f>15</f>
        <v>15</v>
      </c>
      <c r="E41" s="183">
        <f t="shared" si="2"/>
        <v>40.957742017355912</v>
      </c>
      <c r="F41" s="183">
        <f t="shared" si="3"/>
        <v>0.5</v>
      </c>
      <c r="G41" s="183">
        <f>5</f>
        <v>5</v>
      </c>
      <c r="H41" s="183">
        <f>ManipulatedVariableHigher*AT41</f>
        <v>0</v>
      </c>
      <c r="I41" s="183">
        <f t="shared" si="4"/>
        <v>0.9</v>
      </c>
      <c r="J41" s="183">
        <f>1</f>
        <v>1</v>
      </c>
      <c r="K41" s="183">
        <f t="shared" si="5"/>
        <v>4.1870000000000003</v>
      </c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68"/>
      <c r="AD41" s="19"/>
      <c r="AE41" s="184"/>
      <c r="AF41" s="183">
        <f t="shared" si="6"/>
        <v>-2.5957742017355914</v>
      </c>
      <c r="AG41" s="183"/>
      <c r="AH41" s="183"/>
      <c r="AI41" s="183"/>
      <c r="AJ41" s="183"/>
      <c r="AK41" s="183"/>
      <c r="AL41" s="183"/>
      <c r="AM41" s="183"/>
      <c r="AN41" s="183"/>
      <c r="AO41" s="183"/>
      <c r="AP41" s="168"/>
      <c r="AQ41" s="168"/>
      <c r="AR41" s="182"/>
      <c r="AS41" s="183">
        <f>(AU41-E41)/(MeasuredVariableHigher-MeasuredVariableLower)</f>
        <v>-1.6361734735590972E-3</v>
      </c>
      <c r="AT41" s="183">
        <f>[1]!LIM(AT40+Mode*r0*((1+IntegrationStep/2/Ti+Td/IntegrationStep)*AS41-(1-IntegrationStep/2/Ti+2*Td/IntegrationStep)*AS40+Td/IntegrationStep*AS39))</f>
        <v>0</v>
      </c>
      <c r="AU41" s="183">
        <f>SetPoint</f>
        <v>40.794124670000002</v>
      </c>
      <c r="AW41" s="51"/>
      <c r="AX41" s="51"/>
      <c r="AY41" s="51"/>
      <c r="AZ41" s="51"/>
    </row>
    <row r="42" spans="1:52" s="158" customFormat="1" ht="15" customHeight="1" x14ac:dyDescent="0.3">
      <c r="A42" s="19"/>
      <c r="B42" s="182"/>
      <c r="C42" s="183">
        <f>C41+IntegrationStep</f>
        <v>3.1000000000000014</v>
      </c>
      <c r="D42" s="183">
        <f>15</f>
        <v>15</v>
      </c>
      <c r="E42" s="183">
        <f t="shared" si="2"/>
        <v>40.698164597182355</v>
      </c>
      <c r="F42" s="183">
        <f t="shared" si="3"/>
        <v>0.5</v>
      </c>
      <c r="G42" s="183">
        <f>5</f>
        <v>5</v>
      </c>
      <c r="H42" s="183">
        <f>ManipulatedVariableHigher*AT42</f>
        <v>120</v>
      </c>
      <c r="I42" s="183">
        <f t="shared" si="4"/>
        <v>0.9</v>
      </c>
      <c r="J42" s="183">
        <f>1</f>
        <v>1</v>
      </c>
      <c r="K42" s="183">
        <f t="shared" si="5"/>
        <v>4.1870000000000003</v>
      </c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68"/>
      <c r="AD42" s="19"/>
      <c r="AE42" s="184"/>
      <c r="AF42" s="183">
        <f t="shared" si="6"/>
        <v>2.5890084746022803</v>
      </c>
      <c r="AG42" s="183"/>
      <c r="AH42" s="183"/>
      <c r="AI42" s="183"/>
      <c r="AJ42" s="183"/>
      <c r="AK42" s="183"/>
      <c r="AL42" s="183"/>
      <c r="AM42" s="183"/>
      <c r="AN42" s="183"/>
      <c r="AO42" s="183"/>
      <c r="AP42" s="168"/>
      <c r="AQ42" s="168"/>
      <c r="AR42" s="182"/>
      <c r="AS42" s="183">
        <f>(AU42-E42)/(MeasuredVariableHigher-MeasuredVariableLower)</f>
        <v>9.5960072817646846E-4</v>
      </c>
      <c r="AT42" s="183">
        <f>[1]!LIM(AT41+Mode*r0*((1+IntegrationStep/2/Ti+Td/IntegrationStep)*AS42-(1-IntegrationStep/2/Ti+2*Td/IntegrationStep)*AS41+Td/IntegrationStep*AS40))</f>
        <v>1</v>
      </c>
      <c r="AU42" s="183">
        <f>SetPoint</f>
        <v>40.794124670000002</v>
      </c>
      <c r="AW42" s="51"/>
      <c r="AX42" s="51"/>
      <c r="AY42" s="51"/>
      <c r="AZ42" s="51"/>
    </row>
    <row r="43" spans="1:52" s="158" customFormat="1" ht="15" customHeight="1" x14ac:dyDescent="0.3">
      <c r="A43" s="19"/>
      <c r="B43" s="182"/>
      <c r="C43" s="183">
        <f>C42+IntegrationStep</f>
        <v>3.2000000000000015</v>
      </c>
      <c r="D43" s="183">
        <f>15</f>
        <v>15</v>
      </c>
      <c r="E43" s="183">
        <f t="shared" si="2"/>
        <v>40.957065444642581</v>
      </c>
      <c r="F43" s="183">
        <f t="shared" si="3"/>
        <v>0.5</v>
      </c>
      <c r="G43" s="183">
        <f>5</f>
        <v>5</v>
      </c>
      <c r="H43" s="183">
        <f>ManipulatedVariableHigher*AT43</f>
        <v>0</v>
      </c>
      <c r="I43" s="183">
        <f t="shared" si="4"/>
        <v>0.9</v>
      </c>
      <c r="J43" s="183">
        <f>1</f>
        <v>1</v>
      </c>
      <c r="K43" s="183">
        <f t="shared" si="5"/>
        <v>4.1870000000000003</v>
      </c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68"/>
      <c r="AD43" s="19"/>
      <c r="AE43" s="184"/>
      <c r="AF43" s="183">
        <f t="shared" si="6"/>
        <v>-2.5957065444642584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68"/>
      <c r="AQ43" s="168"/>
      <c r="AR43" s="182"/>
      <c r="AS43" s="183">
        <f>(AU43-E43)/(MeasuredVariableHigher-MeasuredVariableLower)</f>
        <v>-1.6294077464257838E-3</v>
      </c>
      <c r="AT43" s="183">
        <f>[1]!LIM(AT42+Mode*r0*((1+IntegrationStep/2/Ti+Td/IntegrationStep)*AS43-(1-IntegrationStep/2/Ti+2*Td/IntegrationStep)*AS42+Td/IntegrationStep*AS41))</f>
        <v>0</v>
      </c>
      <c r="AU43" s="183">
        <f>SetPoint</f>
        <v>40.794124670000002</v>
      </c>
      <c r="AW43" s="51"/>
      <c r="AX43" s="51"/>
      <c r="AY43" s="51"/>
      <c r="AZ43" s="51"/>
    </row>
    <row r="44" spans="1:52" s="158" customFormat="1" ht="15" customHeight="1" x14ac:dyDescent="0.3">
      <c r="A44" s="19"/>
      <c r="B44" s="182"/>
      <c r="C44" s="183">
        <f>C43+IntegrationStep</f>
        <v>3.3000000000000016</v>
      </c>
      <c r="D44" s="183">
        <f>15</f>
        <v>15</v>
      </c>
      <c r="E44" s="183">
        <f t="shared" si="2"/>
        <v>40.697494790196153</v>
      </c>
      <c r="F44" s="183">
        <f t="shared" si="3"/>
        <v>0.5</v>
      </c>
      <c r="G44" s="183">
        <f>5</f>
        <v>5</v>
      </c>
      <c r="H44" s="183">
        <f>ManipulatedVariableHigher*AT44</f>
        <v>120</v>
      </c>
      <c r="I44" s="183">
        <f t="shared" si="4"/>
        <v>0.9</v>
      </c>
      <c r="J44" s="183">
        <f>1</f>
        <v>1</v>
      </c>
      <c r="K44" s="183">
        <f t="shared" si="5"/>
        <v>4.1870000000000003</v>
      </c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68"/>
      <c r="AD44" s="19"/>
      <c r="AE44" s="184"/>
      <c r="AF44" s="183">
        <f t="shared" si="6"/>
        <v>2.5890754553009008</v>
      </c>
      <c r="AG44" s="183"/>
      <c r="AH44" s="183"/>
      <c r="AI44" s="183"/>
      <c r="AJ44" s="183"/>
      <c r="AK44" s="183"/>
      <c r="AL44" s="183"/>
      <c r="AM44" s="183"/>
      <c r="AN44" s="183"/>
      <c r="AO44" s="183"/>
      <c r="AP44" s="168"/>
      <c r="AQ44" s="168"/>
      <c r="AR44" s="182"/>
      <c r="AS44" s="183">
        <f>(AU44-E44)/(MeasuredVariableHigher-MeasuredVariableLower)</f>
        <v>9.662987980384941E-4</v>
      </c>
      <c r="AT44" s="183">
        <f>[1]!LIM(AT43+Mode*r0*((1+IntegrationStep/2/Ti+Td/IntegrationStep)*AS44-(1-IntegrationStep/2/Ti+2*Td/IntegrationStep)*AS43+Td/IntegrationStep*AS42))</f>
        <v>1</v>
      </c>
      <c r="AU44" s="183">
        <f>SetPoint</f>
        <v>40.794124670000002</v>
      </c>
      <c r="AW44" s="51"/>
      <c r="AX44" s="51"/>
      <c r="AY44" s="51"/>
      <c r="AZ44" s="51"/>
    </row>
    <row r="45" spans="1:52" s="158" customFormat="1" ht="15" customHeight="1" x14ac:dyDescent="0.3">
      <c r="A45" s="19"/>
      <c r="B45" s="182"/>
      <c r="C45" s="183">
        <f>C44+IntegrationStep</f>
        <v>3.4000000000000017</v>
      </c>
      <c r="D45" s="183">
        <f>15</f>
        <v>15</v>
      </c>
      <c r="E45" s="183">
        <f t="shared" si="2"/>
        <v>40.956402335726246</v>
      </c>
      <c r="F45" s="183">
        <f t="shared" si="3"/>
        <v>0.5</v>
      </c>
      <c r="G45" s="183">
        <f>5</f>
        <v>5</v>
      </c>
      <c r="H45" s="183">
        <f>ManipulatedVariableHigher*AT45</f>
        <v>0</v>
      </c>
      <c r="I45" s="183">
        <f t="shared" si="4"/>
        <v>0.9</v>
      </c>
      <c r="J45" s="183">
        <f>1</f>
        <v>1</v>
      </c>
      <c r="K45" s="183">
        <f t="shared" si="5"/>
        <v>4.1870000000000003</v>
      </c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68"/>
      <c r="AD45" s="19"/>
      <c r="AE45" s="184"/>
      <c r="AF45" s="183">
        <f t="shared" si="6"/>
        <v>-2.5956402335726247</v>
      </c>
      <c r="AG45" s="183"/>
      <c r="AH45" s="183"/>
      <c r="AI45" s="183"/>
      <c r="AJ45" s="183"/>
      <c r="AK45" s="183"/>
      <c r="AL45" s="183"/>
      <c r="AM45" s="183"/>
      <c r="AN45" s="183"/>
      <c r="AO45" s="183"/>
      <c r="AP45" s="168"/>
      <c r="AQ45" s="168"/>
      <c r="AR45" s="182"/>
      <c r="AS45" s="183">
        <f>(AU45-E45)/(MeasuredVariableHigher-MeasuredVariableLower)</f>
        <v>-1.6227766572624346E-3</v>
      </c>
      <c r="AT45" s="183">
        <f>[1]!LIM(AT44+Mode*r0*((1+IntegrationStep/2/Ti+Td/IntegrationStep)*AS45-(1-IntegrationStep/2/Ti+2*Td/IntegrationStep)*AS44+Td/IntegrationStep*AS43))</f>
        <v>0</v>
      </c>
      <c r="AU45" s="183">
        <f>SetPoint</f>
        <v>40.794124670000002</v>
      </c>
      <c r="AW45" s="51"/>
      <c r="AX45" s="51"/>
      <c r="AY45" s="51"/>
      <c r="AZ45" s="51"/>
    </row>
    <row r="46" spans="1:52" s="158" customFormat="1" ht="15" customHeight="1" x14ac:dyDescent="0.3">
      <c r="A46" s="19"/>
      <c r="B46" s="182"/>
      <c r="C46" s="183">
        <f>C45+IntegrationStep</f>
        <v>3.5000000000000018</v>
      </c>
      <c r="D46" s="183">
        <f>15</f>
        <v>15</v>
      </c>
      <c r="E46" s="183">
        <f t="shared" si="2"/>
        <v>40.696838312368982</v>
      </c>
      <c r="F46" s="183">
        <f t="shared" si="3"/>
        <v>0.5</v>
      </c>
      <c r="G46" s="183">
        <f>5</f>
        <v>5</v>
      </c>
      <c r="H46" s="183">
        <f>ManipulatedVariableHigher*AT46</f>
        <v>120</v>
      </c>
      <c r="I46" s="183">
        <f t="shared" si="4"/>
        <v>0.9</v>
      </c>
      <c r="J46" s="183">
        <f>1</f>
        <v>1</v>
      </c>
      <c r="K46" s="183">
        <f t="shared" si="5"/>
        <v>4.1870000000000003</v>
      </c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68"/>
      <c r="AD46" s="19"/>
      <c r="AE46" s="184"/>
      <c r="AF46" s="183">
        <f t="shared" si="6"/>
        <v>2.5891411030836178</v>
      </c>
      <c r="AG46" s="183"/>
      <c r="AH46" s="183"/>
      <c r="AI46" s="183"/>
      <c r="AJ46" s="183"/>
      <c r="AK46" s="183"/>
      <c r="AL46" s="183"/>
      <c r="AM46" s="183"/>
      <c r="AN46" s="183"/>
      <c r="AO46" s="183"/>
      <c r="AP46" s="168"/>
      <c r="AQ46" s="168"/>
      <c r="AR46" s="182"/>
      <c r="AS46" s="183">
        <f>(AU46-E46)/(MeasuredVariableHigher-MeasuredVariableLower)</f>
        <v>9.7286357631020336E-4</v>
      </c>
      <c r="AT46" s="183">
        <f>[1]!LIM(AT45+Mode*r0*((1+IntegrationStep/2/Ti+Td/IntegrationStep)*AS46-(1-IntegrationStep/2/Ti+2*Td/IntegrationStep)*AS45+Td/IntegrationStep*AS44))</f>
        <v>1</v>
      </c>
      <c r="AU46" s="183">
        <f>SetPoint</f>
        <v>40.794124670000002</v>
      </c>
      <c r="AW46" s="51"/>
      <c r="AX46" s="51"/>
      <c r="AY46" s="51"/>
      <c r="AZ46" s="51"/>
    </row>
    <row r="47" spans="1:52" s="158" customFormat="1" ht="15" customHeight="1" x14ac:dyDescent="0.3">
      <c r="A47" s="19"/>
      <c r="B47" s="182"/>
      <c r="C47" s="183">
        <f>C46+IntegrationStep</f>
        <v>3.6000000000000019</v>
      </c>
      <c r="D47" s="183">
        <f>15</f>
        <v>15</v>
      </c>
      <c r="E47" s="183">
        <f t="shared" si="2"/>
        <v>40.955752422677342</v>
      </c>
      <c r="F47" s="183">
        <f t="shared" si="3"/>
        <v>0.5</v>
      </c>
      <c r="G47" s="183">
        <f>5</f>
        <v>5</v>
      </c>
      <c r="H47" s="183">
        <f>ManipulatedVariableHigher*AT47</f>
        <v>0</v>
      </c>
      <c r="I47" s="183">
        <f t="shared" si="4"/>
        <v>0.9</v>
      </c>
      <c r="J47" s="183">
        <f>1</f>
        <v>1</v>
      </c>
      <c r="K47" s="183">
        <f t="shared" si="5"/>
        <v>4.1870000000000003</v>
      </c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68"/>
      <c r="AD47" s="19"/>
      <c r="AE47" s="184"/>
      <c r="AF47" s="183">
        <f t="shared" si="6"/>
        <v>-2.5955752422677345</v>
      </c>
      <c r="AG47" s="183"/>
      <c r="AH47" s="183"/>
      <c r="AI47" s="183"/>
      <c r="AJ47" s="183"/>
      <c r="AK47" s="183"/>
      <c r="AL47" s="183"/>
      <c r="AM47" s="183"/>
      <c r="AN47" s="183"/>
      <c r="AO47" s="183"/>
      <c r="AP47" s="168"/>
      <c r="AQ47" s="168"/>
      <c r="AR47" s="182"/>
      <c r="AS47" s="183">
        <f>(AU47-E47)/(MeasuredVariableHigher-MeasuredVariableLower)</f>
        <v>-1.616277526773402E-3</v>
      </c>
      <c r="AT47" s="183">
        <f>[1]!LIM(AT46+Mode*r0*((1+IntegrationStep/2/Ti+Td/IntegrationStep)*AS47-(1-IntegrationStep/2/Ti+2*Td/IntegrationStep)*AS46+Td/IntegrationStep*AS45))</f>
        <v>0</v>
      </c>
      <c r="AU47" s="183">
        <f>SetPoint</f>
        <v>40.794124670000002</v>
      </c>
      <c r="AW47" s="51"/>
      <c r="AX47" s="51"/>
      <c r="AY47" s="51"/>
      <c r="AZ47" s="51"/>
    </row>
    <row r="48" spans="1:52" s="158" customFormat="1" ht="15" customHeight="1" x14ac:dyDescent="0.3">
      <c r="A48" s="19"/>
      <c r="B48" s="182"/>
      <c r="C48" s="183">
        <f>C47+IntegrationStep</f>
        <v>3.700000000000002</v>
      </c>
      <c r="D48" s="183">
        <f>15</f>
        <v>15</v>
      </c>
      <c r="E48" s="183">
        <f t="shared" si="2"/>
        <v>40.696194898450571</v>
      </c>
      <c r="F48" s="183">
        <f t="shared" si="3"/>
        <v>0.5</v>
      </c>
      <c r="G48" s="183">
        <f>5</f>
        <v>5</v>
      </c>
      <c r="H48" s="183">
        <f>ManipulatedVariableHigher*AT48</f>
        <v>120</v>
      </c>
      <c r="I48" s="183">
        <f t="shared" si="4"/>
        <v>0.9</v>
      </c>
      <c r="J48" s="183">
        <f>1</f>
        <v>1</v>
      </c>
      <c r="K48" s="183">
        <f t="shared" si="5"/>
        <v>4.1870000000000003</v>
      </c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68"/>
      <c r="AD48" s="19"/>
      <c r="AE48" s="184"/>
      <c r="AF48" s="183">
        <f t="shared" si="6"/>
        <v>2.5892054444754589</v>
      </c>
      <c r="AG48" s="183"/>
      <c r="AH48" s="183"/>
      <c r="AI48" s="183"/>
      <c r="AJ48" s="183"/>
      <c r="AK48" s="183"/>
      <c r="AL48" s="183"/>
      <c r="AM48" s="183"/>
      <c r="AN48" s="183"/>
      <c r="AO48" s="183"/>
      <c r="AP48" s="168"/>
      <c r="AQ48" s="168"/>
      <c r="AR48" s="182"/>
      <c r="AS48" s="183">
        <f>(AU48-E48)/(MeasuredVariableHigher-MeasuredVariableLower)</f>
        <v>9.7929771549431165E-4</v>
      </c>
      <c r="AT48" s="183">
        <f>[1]!LIM(AT47+Mode*r0*((1+IntegrationStep/2/Ti+Td/IntegrationStep)*AS48-(1-IntegrationStep/2/Ti+2*Td/IntegrationStep)*AS47+Td/IntegrationStep*AS46))</f>
        <v>1</v>
      </c>
      <c r="AU48" s="183">
        <f>SetPoint</f>
        <v>40.794124670000002</v>
      </c>
      <c r="AW48" s="51"/>
      <c r="AX48" s="51"/>
      <c r="AY48" s="51"/>
      <c r="AZ48" s="51"/>
    </row>
    <row r="49" spans="1:52" s="158" customFormat="1" ht="15" customHeight="1" x14ac:dyDescent="0.3">
      <c r="A49" s="19"/>
      <c r="B49" s="182"/>
      <c r="C49" s="183">
        <f>C48+IntegrationStep</f>
        <v>3.800000000000002</v>
      </c>
      <c r="D49" s="183">
        <f>15</f>
        <v>15</v>
      </c>
      <c r="E49" s="183">
        <f t="shared" si="2"/>
        <v>40.955115442898119</v>
      </c>
      <c r="F49" s="183">
        <f t="shared" si="3"/>
        <v>0.5</v>
      </c>
      <c r="G49" s="183">
        <f>5</f>
        <v>5</v>
      </c>
      <c r="H49" s="183">
        <f>ManipulatedVariableHigher*AT49</f>
        <v>0</v>
      </c>
      <c r="I49" s="183">
        <f t="shared" si="4"/>
        <v>0.9</v>
      </c>
      <c r="J49" s="183">
        <f>1</f>
        <v>1</v>
      </c>
      <c r="K49" s="183">
        <f t="shared" si="5"/>
        <v>4.1870000000000003</v>
      </c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68"/>
      <c r="AD49" s="19"/>
      <c r="AE49" s="184"/>
      <c r="AF49" s="183">
        <f t="shared" si="6"/>
        <v>-2.595511544289812</v>
      </c>
      <c r="AG49" s="183"/>
      <c r="AH49" s="183"/>
      <c r="AI49" s="183"/>
      <c r="AJ49" s="183"/>
      <c r="AK49" s="183"/>
      <c r="AL49" s="183"/>
      <c r="AM49" s="183"/>
      <c r="AN49" s="183"/>
      <c r="AO49" s="183"/>
      <c r="AP49" s="168"/>
      <c r="AQ49" s="168"/>
      <c r="AR49" s="182"/>
      <c r="AS49" s="183">
        <f>(AU49-E49)/(MeasuredVariableHigher-MeasuredVariableLower)</f>
        <v>-1.6099077289811704E-3</v>
      </c>
      <c r="AT49" s="183">
        <f>[1]!LIM(AT48+Mode*r0*((1+IntegrationStep/2/Ti+Td/IntegrationStep)*AS49-(1-IntegrationStep/2/Ti+2*Td/IntegrationStep)*AS48+Td/IntegrationStep*AS47))</f>
        <v>0</v>
      </c>
      <c r="AU49" s="183">
        <f>SetPoint</f>
        <v>40.794124670000002</v>
      </c>
      <c r="AW49" s="51"/>
      <c r="AX49" s="51"/>
      <c r="AY49" s="51"/>
      <c r="AZ49" s="51"/>
    </row>
    <row r="50" spans="1:52" s="158" customFormat="1" ht="15" customHeight="1" x14ac:dyDescent="0.3">
      <c r="A50" s="19"/>
      <c r="B50" s="182"/>
      <c r="C50" s="183">
        <f>C49+IntegrationStep</f>
        <v>3.9000000000000021</v>
      </c>
      <c r="D50" s="183">
        <f>15</f>
        <v>15</v>
      </c>
      <c r="E50" s="183">
        <f t="shared" si="2"/>
        <v>40.695564288469136</v>
      </c>
      <c r="F50" s="183">
        <f t="shared" si="3"/>
        <v>0.5</v>
      </c>
      <c r="G50" s="183">
        <f>5</f>
        <v>5</v>
      </c>
      <c r="H50" s="183">
        <f>ManipulatedVariableHigher*AT50</f>
        <v>120</v>
      </c>
      <c r="I50" s="183">
        <f t="shared" si="4"/>
        <v>0.9</v>
      </c>
      <c r="J50" s="183">
        <f>1</f>
        <v>1</v>
      </c>
      <c r="K50" s="183">
        <f t="shared" si="5"/>
        <v>4.1870000000000003</v>
      </c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68"/>
      <c r="AD50" s="19"/>
      <c r="AE50" s="184"/>
      <c r="AF50" s="183">
        <f t="shared" si="6"/>
        <v>2.5892685054736022</v>
      </c>
      <c r="AG50" s="183"/>
      <c r="AH50" s="183"/>
      <c r="AI50" s="183"/>
      <c r="AJ50" s="183"/>
      <c r="AK50" s="183"/>
      <c r="AL50" s="183"/>
      <c r="AM50" s="183"/>
      <c r="AN50" s="183"/>
      <c r="AO50" s="183"/>
      <c r="AP50" s="168"/>
      <c r="AQ50" s="168"/>
      <c r="AR50" s="182"/>
      <c r="AS50" s="183">
        <f>(AU50-E50)/(MeasuredVariableHigher-MeasuredVariableLower)</f>
        <v>9.8560381530866437E-4</v>
      </c>
      <c r="AT50" s="183">
        <f>[1]!LIM(AT49+Mode*r0*((1+IntegrationStep/2/Ti+Td/IntegrationStep)*AS50-(1-IntegrationStep/2/Ti+2*Td/IntegrationStep)*AS49+Td/IntegrationStep*AS48))</f>
        <v>1</v>
      </c>
      <c r="AU50" s="183">
        <f>SetPoint</f>
        <v>40.794124670000002</v>
      </c>
      <c r="AW50" s="51"/>
      <c r="AX50" s="51"/>
      <c r="AY50" s="51"/>
      <c r="AZ50" s="51"/>
    </row>
    <row r="51" spans="1:52" s="158" customFormat="1" ht="15" customHeight="1" x14ac:dyDescent="0.3">
      <c r="A51" s="19"/>
      <c r="B51" s="182"/>
      <c r="C51" s="183">
        <f>C50+IntegrationStep</f>
        <v>4.0000000000000018</v>
      </c>
      <c r="D51" s="183">
        <f>15</f>
        <v>15</v>
      </c>
      <c r="E51" s="183">
        <f t="shared" si="2"/>
        <v>40.954491139016497</v>
      </c>
      <c r="F51" s="183">
        <f t="shared" si="3"/>
        <v>0.5</v>
      </c>
      <c r="G51" s="183">
        <f>5</f>
        <v>5</v>
      </c>
      <c r="H51" s="183">
        <f>ManipulatedVariableHigher*AT51</f>
        <v>0</v>
      </c>
      <c r="I51" s="183">
        <f t="shared" si="4"/>
        <v>0.9</v>
      </c>
      <c r="J51" s="183">
        <f>1</f>
        <v>1</v>
      </c>
      <c r="K51" s="183">
        <f t="shared" si="5"/>
        <v>4.1870000000000003</v>
      </c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68"/>
      <c r="AD51" s="19"/>
      <c r="AE51" s="184"/>
      <c r="AF51" s="183">
        <f t="shared" si="6"/>
        <v>-2.5954491139016498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68"/>
      <c r="AQ51" s="168"/>
      <c r="AR51" s="182"/>
      <c r="AS51" s="183">
        <f>(AU51-E51)/(MeasuredVariableHigher-MeasuredVariableLower)</f>
        <v>-1.6036646901649476E-3</v>
      </c>
      <c r="AT51" s="183">
        <f>[1]!LIM(AT50+Mode*r0*((1+IntegrationStep/2/Ti+Td/IntegrationStep)*AS51-(1-IntegrationStep/2/Ti+2*Td/IntegrationStep)*AS50+Td/IntegrationStep*AS49))</f>
        <v>0</v>
      </c>
      <c r="AU51" s="183">
        <f>SetPoint</f>
        <v>40.794124670000002</v>
      </c>
      <c r="AW51" s="51"/>
      <c r="AX51" s="51"/>
      <c r="AY51" s="51"/>
      <c r="AZ51" s="51"/>
    </row>
    <row r="52" spans="1:52" s="158" customFormat="1" ht="15" customHeight="1" x14ac:dyDescent="0.3">
      <c r="A52" s="19"/>
      <c r="B52" s="182"/>
      <c r="C52" s="183">
        <f>C51+IntegrationStep</f>
        <v>4.1000000000000014</v>
      </c>
      <c r="D52" s="183">
        <f>15</f>
        <v>15</v>
      </c>
      <c r="E52" s="183">
        <f t="shared" si="2"/>
        <v>40.694946227626332</v>
      </c>
      <c r="F52" s="183">
        <f t="shared" si="3"/>
        <v>0.5</v>
      </c>
      <c r="G52" s="183">
        <f>5</f>
        <v>5</v>
      </c>
      <c r="H52" s="183">
        <f>ManipulatedVariableHigher*AT52</f>
        <v>120</v>
      </c>
      <c r="I52" s="183">
        <f t="shared" si="4"/>
        <v>0.9</v>
      </c>
      <c r="J52" s="183">
        <f>1</f>
        <v>1</v>
      </c>
      <c r="K52" s="183">
        <f t="shared" si="5"/>
        <v>4.1870000000000003</v>
      </c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68"/>
      <c r="AD52" s="19"/>
      <c r="AE52" s="184"/>
      <c r="AF52" s="183">
        <f t="shared" si="6"/>
        <v>2.589330311557883</v>
      </c>
      <c r="AG52" s="183"/>
      <c r="AH52" s="183"/>
      <c r="AI52" s="183"/>
      <c r="AJ52" s="183"/>
      <c r="AK52" s="183"/>
      <c r="AL52" s="183"/>
      <c r="AM52" s="183"/>
      <c r="AN52" s="183"/>
      <c r="AO52" s="183"/>
      <c r="AP52" s="168"/>
      <c r="AQ52" s="168"/>
      <c r="AR52" s="182"/>
      <c r="AS52" s="183">
        <f>(AU52-E52)/(MeasuredVariableHigher-MeasuredVariableLower)</f>
        <v>9.9178442373670361E-4</v>
      </c>
      <c r="AT52" s="183">
        <f>[1]!LIM(AT51+Mode*r0*((1+IntegrationStep/2/Ti+Td/IntegrationStep)*AS52-(1-IntegrationStep/2/Ti+2*Td/IntegrationStep)*AS51+Td/IntegrationStep*AS50))</f>
        <v>1</v>
      </c>
      <c r="AU52" s="183">
        <f>SetPoint</f>
        <v>40.794124670000002</v>
      </c>
      <c r="AW52" s="51"/>
      <c r="AX52" s="51"/>
      <c r="AY52" s="51"/>
      <c r="AZ52" s="51"/>
    </row>
    <row r="53" spans="1:52" s="158" customFormat="1" ht="15" customHeight="1" x14ac:dyDescent="0.3">
      <c r="A53" s="19"/>
      <c r="B53" s="182"/>
      <c r="C53" s="183">
        <f>C52+IntegrationStep</f>
        <v>4.2000000000000011</v>
      </c>
      <c r="D53" s="183">
        <f>15</f>
        <v>15</v>
      </c>
      <c r="E53" s="183">
        <f t="shared" si="2"/>
        <v>40.953879258782116</v>
      </c>
      <c r="F53" s="183">
        <f t="shared" si="3"/>
        <v>0.5</v>
      </c>
      <c r="G53" s="183">
        <f>5</f>
        <v>5</v>
      </c>
      <c r="H53" s="183">
        <f>ManipulatedVariableHigher*AT53</f>
        <v>0</v>
      </c>
      <c r="I53" s="183">
        <f t="shared" si="4"/>
        <v>0.9</v>
      </c>
      <c r="J53" s="183">
        <f>1</f>
        <v>1</v>
      </c>
      <c r="K53" s="183">
        <f t="shared" si="5"/>
        <v>4.1870000000000003</v>
      </c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68"/>
      <c r="AD53" s="19"/>
      <c r="AE53" s="184"/>
      <c r="AF53" s="183">
        <f t="shared" si="6"/>
        <v>-2.595387925878212</v>
      </c>
      <c r="AG53" s="183"/>
      <c r="AH53" s="183"/>
      <c r="AI53" s="183"/>
      <c r="AJ53" s="183"/>
      <c r="AK53" s="183"/>
      <c r="AL53" s="183"/>
      <c r="AM53" s="183"/>
      <c r="AN53" s="183"/>
      <c r="AO53" s="183"/>
      <c r="AP53" s="168"/>
      <c r="AQ53" s="168"/>
      <c r="AR53" s="182"/>
      <c r="AS53" s="183">
        <f>(AU53-E53)/(MeasuredVariableHigher-MeasuredVariableLower)</f>
        <v>-1.5975458878211412E-3</v>
      </c>
      <c r="AT53" s="183">
        <f>[1]!LIM(AT52+Mode*r0*((1+IntegrationStep/2/Ti+Td/IntegrationStep)*AS53-(1-IntegrationStep/2/Ti+2*Td/IntegrationStep)*AS52+Td/IntegrationStep*AS51))</f>
        <v>0</v>
      </c>
      <c r="AU53" s="183">
        <f>SetPoint</f>
        <v>40.794124670000002</v>
      </c>
      <c r="AW53" s="51"/>
      <c r="AX53" s="51"/>
      <c r="AY53" s="51"/>
      <c r="AZ53" s="51"/>
    </row>
    <row r="54" spans="1:52" s="158" customFormat="1" ht="15" customHeight="1" x14ac:dyDescent="0.3">
      <c r="A54" s="19"/>
      <c r="B54" s="182"/>
      <c r="C54" s="183">
        <f>C53+IntegrationStep</f>
        <v>4.3000000000000007</v>
      </c>
      <c r="D54" s="183">
        <f>15</f>
        <v>15</v>
      </c>
      <c r="E54" s="183">
        <f t="shared" si="2"/>
        <v>40.694340466194298</v>
      </c>
      <c r="F54" s="183">
        <f t="shared" si="3"/>
        <v>0.5</v>
      </c>
      <c r="G54" s="183">
        <f>5</f>
        <v>5</v>
      </c>
      <c r="H54" s="183">
        <f>ManipulatedVariableHigher*AT54</f>
        <v>120</v>
      </c>
      <c r="I54" s="183">
        <f t="shared" si="4"/>
        <v>0.9</v>
      </c>
      <c r="J54" s="183">
        <f>1</f>
        <v>1</v>
      </c>
      <c r="K54" s="183">
        <f t="shared" si="5"/>
        <v>4.1870000000000003</v>
      </c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68"/>
      <c r="AD54" s="19"/>
      <c r="AE54" s="184"/>
      <c r="AF54" s="183">
        <f t="shared" si="6"/>
        <v>2.5893908877010863</v>
      </c>
      <c r="AG54" s="183"/>
      <c r="AH54" s="183"/>
      <c r="AI54" s="183"/>
      <c r="AJ54" s="183"/>
      <c r="AK54" s="183"/>
      <c r="AL54" s="183"/>
      <c r="AM54" s="183"/>
      <c r="AN54" s="183"/>
      <c r="AO54" s="183"/>
      <c r="AP54" s="168"/>
      <c r="AQ54" s="168"/>
      <c r="AR54" s="182"/>
      <c r="AS54" s="183">
        <f>(AU54-E54)/(MeasuredVariableHigher-MeasuredVariableLower)</f>
        <v>9.9784203805704415E-4</v>
      </c>
      <c r="AT54" s="183">
        <f>[1]!LIM(AT53+Mode*r0*((1+IntegrationStep/2/Ti+Td/IntegrationStep)*AS54-(1-IntegrationStep/2/Ti+2*Td/IntegrationStep)*AS53+Td/IntegrationStep*AS52))</f>
        <v>1</v>
      </c>
      <c r="AU54" s="183">
        <f>SetPoint</f>
        <v>40.794124670000002</v>
      </c>
      <c r="AW54" s="51"/>
      <c r="AX54" s="51"/>
      <c r="AY54" s="51"/>
      <c r="AZ54" s="51"/>
    </row>
    <row r="55" spans="1:52" s="158" customFormat="1" ht="15" customHeight="1" x14ac:dyDescent="0.3">
      <c r="A55" s="19"/>
      <c r="B55" s="182"/>
      <c r="C55" s="183">
        <f>C54+IntegrationStep</f>
        <v>4.4000000000000004</v>
      </c>
      <c r="D55" s="183">
        <f>15</f>
        <v>15</v>
      </c>
      <c r="E55" s="183">
        <f t="shared" si="2"/>
        <v>40.953279554964404</v>
      </c>
      <c r="F55" s="183">
        <f t="shared" si="3"/>
        <v>0.5</v>
      </c>
      <c r="G55" s="183">
        <f>5</f>
        <v>5</v>
      </c>
      <c r="H55" s="183">
        <f>ManipulatedVariableHigher*AT55</f>
        <v>0</v>
      </c>
      <c r="I55" s="183">
        <f t="shared" si="4"/>
        <v>0.9</v>
      </c>
      <c r="J55" s="183">
        <f>1</f>
        <v>1</v>
      </c>
      <c r="K55" s="183">
        <f t="shared" si="5"/>
        <v>4.1870000000000003</v>
      </c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68"/>
      <c r="AD55" s="19"/>
      <c r="AE55" s="184"/>
      <c r="AF55" s="183">
        <f t="shared" si="6"/>
        <v>-2.5953279554964404</v>
      </c>
      <c r="AG55" s="183"/>
      <c r="AH55" s="183"/>
      <c r="AI55" s="183"/>
      <c r="AJ55" s="183"/>
      <c r="AK55" s="183"/>
      <c r="AL55" s="183"/>
      <c r="AM55" s="183"/>
      <c r="AN55" s="183"/>
      <c r="AO55" s="183"/>
      <c r="AP55" s="168"/>
      <c r="AQ55" s="168"/>
      <c r="AR55" s="182"/>
      <c r="AS55" s="183">
        <f>(AU55-E55)/(MeasuredVariableHigher-MeasuredVariableLower)</f>
        <v>-1.5915488496440133E-3</v>
      </c>
      <c r="AT55" s="183">
        <f>[1]!LIM(AT54+Mode*r0*((1+IntegrationStep/2/Ti+Td/IntegrationStep)*AS55-(1-IntegrationStep/2/Ti+2*Td/IntegrationStep)*AS54+Td/IntegrationStep*AS53))</f>
        <v>0</v>
      </c>
      <c r="AU55" s="183">
        <f>SetPoint</f>
        <v>40.794124670000002</v>
      </c>
      <c r="AW55" s="51"/>
      <c r="AX55" s="51"/>
      <c r="AY55" s="51"/>
      <c r="AZ55" s="51"/>
    </row>
    <row r="56" spans="1:52" s="158" customFormat="1" ht="15" customHeight="1" x14ac:dyDescent="0.3">
      <c r="A56" s="19"/>
      <c r="B56" s="182"/>
      <c r="C56" s="183">
        <f>C55+IntegrationStep</f>
        <v>4.5</v>
      </c>
      <c r="D56" s="183">
        <f>15</f>
        <v>15</v>
      </c>
      <c r="E56" s="183">
        <f t="shared" si="2"/>
        <v>40.693746759414758</v>
      </c>
      <c r="F56" s="183">
        <f t="shared" si="3"/>
        <v>0.5</v>
      </c>
      <c r="G56" s="183">
        <f>5</f>
        <v>5</v>
      </c>
      <c r="H56" s="183">
        <f>ManipulatedVariableHigher*AT56</f>
        <v>120</v>
      </c>
      <c r="I56" s="183">
        <f t="shared" si="4"/>
        <v>0.9</v>
      </c>
      <c r="J56" s="183">
        <f>1</f>
        <v>1</v>
      </c>
      <c r="K56" s="183">
        <f t="shared" si="5"/>
        <v>4.1870000000000003</v>
      </c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68"/>
      <c r="AD56" s="19"/>
      <c r="AE56" s="184"/>
      <c r="AF56" s="183">
        <f t="shared" si="6"/>
        <v>2.5894502583790402</v>
      </c>
      <c r="AG56" s="183"/>
      <c r="AH56" s="183"/>
      <c r="AI56" s="183"/>
      <c r="AJ56" s="183"/>
      <c r="AK56" s="183"/>
      <c r="AL56" s="183"/>
      <c r="AM56" s="183"/>
      <c r="AN56" s="183"/>
      <c r="AO56" s="183"/>
      <c r="AP56" s="168"/>
      <c r="AQ56" s="168"/>
      <c r="AR56" s="182"/>
      <c r="AS56" s="183">
        <f>(AU56-E56)/(MeasuredVariableHigher-MeasuredVariableLower)</f>
        <v>1.0037791058524449E-3</v>
      </c>
      <c r="AT56" s="183">
        <f>[1]!LIM(AT55+Mode*r0*((1+IntegrationStep/2/Ti+Td/IntegrationStep)*AS56-(1-IntegrationStep/2/Ti+2*Td/IntegrationStep)*AS55+Td/IntegrationStep*AS54))</f>
        <v>1</v>
      </c>
      <c r="AU56" s="183">
        <f>SetPoint</f>
        <v>40.794124670000002</v>
      </c>
      <c r="AW56" s="51"/>
      <c r="AX56" s="51"/>
      <c r="AY56" s="51"/>
      <c r="AZ56" s="51"/>
    </row>
    <row r="57" spans="1:52" s="158" customFormat="1" ht="15" customHeight="1" x14ac:dyDescent="0.3">
      <c r="A57" s="19"/>
      <c r="B57" s="182"/>
      <c r="C57" s="183">
        <f>C56+IntegrationStep</f>
        <v>4.5999999999999996</v>
      </c>
      <c r="D57" s="183">
        <f>15</f>
        <v>15</v>
      </c>
      <c r="E57" s="183">
        <f t="shared" si="2"/>
        <v>40.952691785252661</v>
      </c>
      <c r="F57" s="183">
        <f t="shared" si="3"/>
        <v>0.5</v>
      </c>
      <c r="G57" s="183">
        <f>5</f>
        <v>5</v>
      </c>
      <c r="H57" s="183">
        <f>ManipulatedVariableHigher*AT57</f>
        <v>0</v>
      </c>
      <c r="I57" s="183">
        <f t="shared" si="4"/>
        <v>0.9</v>
      </c>
      <c r="J57" s="183">
        <f>1</f>
        <v>1</v>
      </c>
      <c r="K57" s="183">
        <f t="shared" si="5"/>
        <v>4.1870000000000003</v>
      </c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68"/>
      <c r="AD57" s="19"/>
      <c r="AE57" s="184"/>
      <c r="AF57" s="183">
        <f t="shared" si="6"/>
        <v>-2.5952691785252662</v>
      </c>
      <c r="AG57" s="183"/>
      <c r="AH57" s="183"/>
      <c r="AI57" s="183"/>
      <c r="AJ57" s="183"/>
      <c r="AK57" s="183"/>
      <c r="AL57" s="183"/>
      <c r="AM57" s="183"/>
      <c r="AN57" s="183"/>
      <c r="AO57" s="183"/>
      <c r="AP57" s="168"/>
      <c r="AQ57" s="168"/>
      <c r="AR57" s="182"/>
      <c r="AS57" s="183">
        <f>(AU57-E57)/(MeasuredVariableHigher-MeasuredVariableLower)</f>
        <v>-1.5856711525265865E-3</v>
      </c>
      <c r="AT57" s="183">
        <f>[1]!LIM(AT56+Mode*r0*((1+IntegrationStep/2/Ti+Td/IntegrationStep)*AS57-(1-IntegrationStep/2/Ti+2*Td/IntegrationStep)*AS56+Td/IntegrationStep*AS55))</f>
        <v>0</v>
      </c>
      <c r="AU57" s="183">
        <f>SetPoint</f>
        <v>40.794124670000002</v>
      </c>
      <c r="AW57" s="51"/>
      <c r="AX57" s="51"/>
      <c r="AY57" s="51"/>
      <c r="AZ57" s="51"/>
    </row>
    <row r="58" spans="1:52" s="158" customFormat="1" ht="15" customHeight="1" x14ac:dyDescent="0.3">
      <c r="A58" s="19"/>
      <c r="B58" s="182"/>
      <c r="C58" s="183">
        <f>C57+IntegrationStep</f>
        <v>4.6999999999999993</v>
      </c>
      <c r="D58" s="183">
        <f>15</f>
        <v>15</v>
      </c>
      <c r="E58" s="183">
        <f t="shared" si="2"/>
        <v>40.693164867400135</v>
      </c>
      <c r="F58" s="183">
        <f t="shared" si="3"/>
        <v>0.5</v>
      </c>
      <c r="G58" s="183">
        <f>5</f>
        <v>5</v>
      </c>
      <c r="H58" s="183">
        <f>ManipulatedVariableHigher*AT58</f>
        <v>120</v>
      </c>
      <c r="I58" s="183">
        <f t="shared" si="4"/>
        <v>0.9</v>
      </c>
      <c r="J58" s="183">
        <f>1</f>
        <v>1</v>
      </c>
      <c r="K58" s="183">
        <f t="shared" si="5"/>
        <v>4.1870000000000003</v>
      </c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68"/>
      <c r="AD58" s="19"/>
      <c r="AE58" s="184"/>
      <c r="AF58" s="183">
        <f t="shared" si="6"/>
        <v>2.5895084475805024</v>
      </c>
      <c r="AG58" s="183"/>
      <c r="AH58" s="183"/>
      <c r="AI58" s="183"/>
      <c r="AJ58" s="183"/>
      <c r="AK58" s="183"/>
      <c r="AL58" s="183"/>
      <c r="AM58" s="183"/>
      <c r="AN58" s="183"/>
      <c r="AO58" s="183"/>
      <c r="AP58" s="168"/>
      <c r="AQ58" s="168"/>
      <c r="AR58" s="182"/>
      <c r="AS58" s="183">
        <f>(AU58-E58)/(MeasuredVariableHigher-MeasuredVariableLower)</f>
        <v>1.0095980259986702E-3</v>
      </c>
      <c r="AT58" s="183">
        <f>[1]!LIM(AT57+Mode*r0*((1+IntegrationStep/2/Ti+Td/IntegrationStep)*AS58-(1-IntegrationStep/2/Ti+2*Td/IntegrationStep)*AS57+Td/IntegrationStep*AS56))</f>
        <v>1</v>
      </c>
      <c r="AU58" s="183">
        <f>SetPoint</f>
        <v>40.794124670000002</v>
      </c>
      <c r="AW58" s="51"/>
      <c r="AX58" s="51"/>
      <c r="AY58" s="51"/>
      <c r="AZ58" s="51"/>
    </row>
    <row r="59" spans="1:52" s="158" customFormat="1" ht="15" customHeight="1" x14ac:dyDescent="0.3">
      <c r="A59" s="19"/>
      <c r="B59" s="182"/>
      <c r="C59" s="183">
        <f>C58+IntegrationStep</f>
        <v>4.7999999999999989</v>
      </c>
      <c r="D59" s="183">
        <f>15</f>
        <v>15</v>
      </c>
      <c r="E59" s="183">
        <f t="shared" si="2"/>
        <v>40.952115712158182</v>
      </c>
      <c r="F59" s="183">
        <f t="shared" si="3"/>
        <v>0.5</v>
      </c>
      <c r="G59" s="183">
        <f>5</f>
        <v>5</v>
      </c>
      <c r="H59" s="183">
        <f>ManipulatedVariableHigher*AT59</f>
        <v>0</v>
      </c>
      <c r="I59" s="183">
        <f t="shared" si="4"/>
        <v>0.9</v>
      </c>
      <c r="J59" s="183">
        <f>1</f>
        <v>1</v>
      </c>
      <c r="K59" s="183">
        <f t="shared" si="5"/>
        <v>4.1870000000000003</v>
      </c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68"/>
      <c r="AD59" s="19"/>
      <c r="AE59" s="184"/>
      <c r="AF59" s="183">
        <f t="shared" si="6"/>
        <v>-2.5952115712158186</v>
      </c>
      <c r="AG59" s="183"/>
      <c r="AH59" s="183"/>
      <c r="AI59" s="183"/>
      <c r="AJ59" s="183"/>
      <c r="AK59" s="183"/>
      <c r="AL59" s="183"/>
      <c r="AM59" s="183"/>
      <c r="AN59" s="183"/>
      <c r="AO59" s="183"/>
      <c r="AP59" s="168"/>
      <c r="AQ59" s="168"/>
      <c r="AR59" s="182"/>
      <c r="AS59" s="183">
        <f>(AU59-E59)/(MeasuredVariableHigher-MeasuredVariableLower)</f>
        <v>-1.5799104215818004E-3</v>
      </c>
      <c r="AT59" s="183">
        <f>[1]!LIM(AT58+Mode*r0*((1+IntegrationStep/2/Ti+Td/IntegrationStep)*AS59-(1-IntegrationStep/2/Ti+2*Td/IntegrationStep)*AS58+Td/IntegrationStep*AS57))</f>
        <v>0</v>
      </c>
      <c r="AU59" s="183">
        <f>SetPoint</f>
        <v>40.794124670000002</v>
      </c>
      <c r="AW59" s="51"/>
      <c r="AX59" s="51"/>
      <c r="AY59" s="51"/>
      <c r="AZ59" s="51"/>
    </row>
    <row r="60" spans="1:52" s="158" customFormat="1" ht="15" customHeight="1" x14ac:dyDescent="0.3">
      <c r="A60" s="19"/>
      <c r="B60" s="182"/>
      <c r="C60" s="183">
        <f>C59+IntegrationStep</f>
        <v>4.8999999999999986</v>
      </c>
      <c r="D60" s="183">
        <f>15</f>
        <v>15</v>
      </c>
      <c r="E60" s="183">
        <f t="shared" si="2"/>
        <v>40.6925945550366</v>
      </c>
      <c r="F60" s="183">
        <f t="shared" si="3"/>
        <v>0.5</v>
      </c>
      <c r="G60" s="183">
        <f>5</f>
        <v>5</v>
      </c>
      <c r="H60" s="183">
        <f>ManipulatedVariableHigher*AT60</f>
        <v>120</v>
      </c>
      <c r="I60" s="183">
        <f t="shared" si="4"/>
        <v>0.9</v>
      </c>
      <c r="J60" s="183">
        <f>1</f>
        <v>1</v>
      </c>
      <c r="K60" s="183">
        <f t="shared" si="5"/>
        <v>4.1870000000000003</v>
      </c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68"/>
      <c r="AD60" s="19"/>
      <c r="AE60" s="184"/>
      <c r="AF60" s="183">
        <f t="shared" si="6"/>
        <v>2.5895654788168558</v>
      </c>
      <c r="AG60" s="183"/>
      <c r="AH60" s="183"/>
      <c r="AI60" s="183"/>
      <c r="AJ60" s="183"/>
      <c r="AK60" s="183"/>
      <c r="AL60" s="183"/>
      <c r="AM60" s="183"/>
      <c r="AN60" s="183"/>
      <c r="AO60" s="183"/>
      <c r="AP60" s="168"/>
      <c r="AQ60" s="168"/>
      <c r="AR60" s="182"/>
      <c r="AS60" s="183">
        <f>(AU60-E60)/(MeasuredVariableHigher-MeasuredVariableLower)</f>
        <v>1.0153011496340269E-3</v>
      </c>
      <c r="AT60" s="183">
        <f>[1]!LIM(AT59+Mode*r0*((1+IntegrationStep/2/Ti+Td/IntegrationStep)*AS60-(1-IntegrationStep/2/Ti+2*Td/IntegrationStep)*AS59+Td/IntegrationStep*AS58))</f>
        <v>1</v>
      </c>
      <c r="AU60" s="183">
        <f>SetPoint</f>
        <v>40.794124670000002</v>
      </c>
      <c r="AW60" s="51"/>
      <c r="AX60" s="51"/>
      <c r="AY60" s="51"/>
      <c r="AZ60" s="51"/>
    </row>
    <row r="61" spans="1:52" s="158" customFormat="1" ht="15" customHeight="1" x14ac:dyDescent="0.3">
      <c r="A61" s="19"/>
      <c r="B61" s="182"/>
      <c r="C61" s="183">
        <f>C60+IntegrationStep</f>
        <v>4.9999999999999982</v>
      </c>
      <c r="D61" s="202">
        <f>15+[1]!STEPLOAD(5)</f>
        <v>20</v>
      </c>
      <c r="E61" s="183">
        <f t="shared" si="2"/>
        <v>40.951551102918287</v>
      </c>
      <c r="F61" s="183">
        <f t="shared" si="3"/>
        <v>0.5</v>
      </c>
      <c r="G61" s="183">
        <f>5</f>
        <v>5</v>
      </c>
      <c r="H61" s="183">
        <f>ManipulatedVariableHigher*AT61</f>
        <v>0</v>
      </c>
      <c r="I61" s="183">
        <f t="shared" si="4"/>
        <v>0.9</v>
      </c>
      <c r="J61" s="183">
        <f>1</f>
        <v>1</v>
      </c>
      <c r="K61" s="183">
        <f t="shared" si="5"/>
        <v>4.1870000000000003</v>
      </c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68"/>
      <c r="AD61" s="19"/>
      <c r="AE61" s="184"/>
      <c r="AF61" s="183">
        <f t="shared" si="6"/>
        <v>-2.0951551102918287</v>
      </c>
      <c r="AG61" s="183"/>
      <c r="AH61" s="183"/>
      <c r="AI61" s="183"/>
      <c r="AJ61" s="183"/>
      <c r="AK61" s="183"/>
      <c r="AL61" s="183"/>
      <c r="AM61" s="183"/>
      <c r="AN61" s="183"/>
      <c r="AO61" s="183"/>
      <c r="AP61" s="168"/>
      <c r="AQ61" s="168"/>
      <c r="AR61" s="182"/>
      <c r="AS61" s="183">
        <f>(AU61-E61)/(MeasuredVariableHigher-MeasuredVariableLower)</f>
        <v>-1.5742643291828528E-3</v>
      </c>
      <c r="AT61" s="183">
        <f>[1]!LIM(AT60+Mode*r0*((1+IntegrationStep/2/Ti+Td/IntegrationStep)*AS61-(1-IntegrationStep/2/Ti+2*Td/IntegrationStep)*AS60+Td/IntegrationStep*AS59))</f>
        <v>0</v>
      </c>
      <c r="AU61" s="183">
        <f>SetPoint</f>
        <v>40.794124670000002</v>
      </c>
      <c r="AW61" s="51"/>
      <c r="AX61" s="51"/>
      <c r="AY61" s="51"/>
      <c r="AZ61" s="51"/>
    </row>
    <row r="62" spans="1:52" s="158" customFormat="1" ht="15" customHeight="1" x14ac:dyDescent="0.3">
      <c r="A62" s="19"/>
      <c r="B62" s="182"/>
      <c r="C62" s="183">
        <f>C61+IntegrationStep</f>
        <v>5.0999999999999979</v>
      </c>
      <c r="D62" s="202">
        <f>15+[1]!STEPLOAD(5)</f>
        <v>20</v>
      </c>
      <c r="E62" s="183">
        <f t="shared" si="2"/>
        <v>40.742035591889106</v>
      </c>
      <c r="F62" s="183">
        <f t="shared" si="3"/>
        <v>0.5</v>
      </c>
      <c r="G62" s="183">
        <f>5</f>
        <v>5</v>
      </c>
      <c r="H62" s="183">
        <f>ManipulatedVariableHigher*AT62</f>
        <v>120</v>
      </c>
      <c r="I62" s="183">
        <f t="shared" si="4"/>
        <v>0.9</v>
      </c>
      <c r="J62" s="183">
        <f>1</f>
        <v>1</v>
      </c>
      <c r="K62" s="183">
        <f t="shared" si="5"/>
        <v>4.1870000000000003</v>
      </c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68"/>
      <c r="AD62" s="19"/>
      <c r="AE62" s="184"/>
      <c r="AF62" s="183">
        <f t="shared" si="6"/>
        <v>3.0846213751316056</v>
      </c>
      <c r="AG62" s="183"/>
      <c r="AH62" s="183"/>
      <c r="AI62" s="183"/>
      <c r="AJ62" s="183"/>
      <c r="AK62" s="183"/>
      <c r="AL62" s="183"/>
      <c r="AM62" s="183"/>
      <c r="AN62" s="183"/>
      <c r="AO62" s="183"/>
      <c r="AP62" s="168"/>
      <c r="AQ62" s="168"/>
      <c r="AR62" s="182"/>
      <c r="AS62" s="183">
        <f>(AU62-E62)/(MeasuredVariableHigher-MeasuredVariableLower)</f>
        <v>5.2089078110896026E-4</v>
      </c>
      <c r="AT62" s="183">
        <f>[1]!LIM(AT61+Mode*r0*((1+IntegrationStep/2/Ti+Td/IntegrationStep)*AS62-(1-IntegrationStep/2/Ti+2*Td/IntegrationStep)*AS61+Td/IntegrationStep*AS60))</f>
        <v>1</v>
      </c>
      <c r="AU62" s="183">
        <f>SetPoint</f>
        <v>40.794124670000002</v>
      </c>
      <c r="AW62" s="51"/>
      <c r="AX62" s="51"/>
      <c r="AY62" s="51"/>
      <c r="AZ62" s="51"/>
    </row>
    <row r="63" spans="1:52" s="158" customFormat="1" ht="15" customHeight="1" x14ac:dyDescent="0.3">
      <c r="A63" s="19"/>
      <c r="B63" s="182"/>
      <c r="C63" s="183">
        <f>C62+IntegrationStep</f>
        <v>5.1999999999999975</v>
      </c>
      <c r="D63" s="202">
        <f>15+[1]!STEPLOAD(5)</f>
        <v>20</v>
      </c>
      <c r="E63" s="183">
        <f t="shared" si="2"/>
        <v>41.050497729402267</v>
      </c>
      <c r="F63" s="183">
        <f t="shared" si="3"/>
        <v>0.5</v>
      </c>
      <c r="G63" s="183">
        <f>5</f>
        <v>5</v>
      </c>
      <c r="H63" s="183">
        <f>ManipulatedVariableHigher*AT63</f>
        <v>0</v>
      </c>
      <c r="I63" s="183">
        <f t="shared" si="4"/>
        <v>0.9</v>
      </c>
      <c r="J63" s="183">
        <f>1</f>
        <v>1</v>
      </c>
      <c r="K63" s="183">
        <f t="shared" si="5"/>
        <v>4.1870000000000003</v>
      </c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68"/>
      <c r="AD63" s="19"/>
      <c r="AE63" s="184"/>
      <c r="AF63" s="183">
        <f t="shared" si="6"/>
        <v>-2.1050497729402267</v>
      </c>
      <c r="AG63" s="183"/>
      <c r="AH63" s="183"/>
      <c r="AI63" s="183"/>
      <c r="AJ63" s="183"/>
      <c r="AK63" s="183"/>
      <c r="AL63" s="183"/>
      <c r="AM63" s="183"/>
      <c r="AN63" s="183"/>
      <c r="AO63" s="183"/>
      <c r="AP63" s="168"/>
      <c r="AQ63" s="168"/>
      <c r="AR63" s="182"/>
      <c r="AS63" s="183">
        <f>(AU63-E63)/(MeasuredVariableHigher-MeasuredVariableLower)</f>
        <v>-2.5637305940226442E-3</v>
      </c>
      <c r="AT63" s="183">
        <f>[1]!LIM(AT62+Mode*r0*((1+IntegrationStep/2/Ti+Td/IntegrationStep)*AS63-(1-IntegrationStep/2/Ti+2*Td/IntegrationStep)*AS62+Td/IntegrationStep*AS61))</f>
        <v>0</v>
      </c>
      <c r="AU63" s="183">
        <f>SetPoint</f>
        <v>40.794124670000002</v>
      </c>
      <c r="AW63" s="51"/>
      <c r="AX63" s="51"/>
      <c r="AY63" s="51"/>
      <c r="AZ63" s="51"/>
    </row>
    <row r="64" spans="1:52" s="158" customFormat="1" ht="15" customHeight="1" x14ac:dyDescent="0.3">
      <c r="A64" s="19"/>
      <c r="B64" s="182"/>
      <c r="C64" s="183">
        <f>C63+IntegrationStep</f>
        <v>5.2999999999999972</v>
      </c>
      <c r="D64" s="202">
        <f>15+[1]!STEPLOAD(5)</f>
        <v>20</v>
      </c>
      <c r="E64" s="183">
        <f t="shared" si="2"/>
        <v>40.839992752108245</v>
      </c>
      <c r="F64" s="183">
        <f t="shared" si="3"/>
        <v>0.5</v>
      </c>
      <c r="G64" s="183">
        <f>5</f>
        <v>5</v>
      </c>
      <c r="H64" s="183">
        <f>ManipulatedVariableHigher*AT64</f>
        <v>120</v>
      </c>
      <c r="I64" s="183">
        <f t="shared" si="4"/>
        <v>0.9</v>
      </c>
      <c r="J64" s="183">
        <f>1</f>
        <v>1</v>
      </c>
      <c r="K64" s="183">
        <f t="shared" si="5"/>
        <v>4.1870000000000003</v>
      </c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68"/>
      <c r="AD64" s="19"/>
      <c r="AE64" s="184"/>
      <c r="AF64" s="183">
        <f t="shared" si="6"/>
        <v>3.0748256591096914</v>
      </c>
      <c r="AG64" s="183"/>
      <c r="AH64" s="183"/>
      <c r="AI64" s="183"/>
      <c r="AJ64" s="183"/>
      <c r="AK64" s="183"/>
      <c r="AL64" s="183"/>
      <c r="AM64" s="183"/>
      <c r="AN64" s="183"/>
      <c r="AO64" s="183"/>
      <c r="AP64" s="168"/>
      <c r="AQ64" s="168"/>
      <c r="AR64" s="182"/>
      <c r="AS64" s="183">
        <f>(AU64-E64)/(MeasuredVariableHigher-MeasuredVariableLower)</f>
        <v>-4.5868082108242448E-4</v>
      </c>
      <c r="AT64" s="183">
        <f>[1]!LIM(AT63+Mode*r0*((1+IntegrationStep/2/Ti+Td/IntegrationStep)*AS64-(1-IntegrationStep/2/Ti+2*Td/IntegrationStep)*AS63+Td/IntegrationStep*AS62))</f>
        <v>1</v>
      </c>
      <c r="AU64" s="183">
        <f>SetPoint</f>
        <v>40.794124670000002</v>
      </c>
      <c r="AW64" s="51"/>
      <c r="AX64" s="51"/>
      <c r="AY64" s="51"/>
      <c r="AZ64" s="51"/>
    </row>
    <row r="65" spans="1:52" s="158" customFormat="1" ht="15" customHeight="1" x14ac:dyDescent="0.3">
      <c r="A65" s="19"/>
      <c r="B65" s="182"/>
      <c r="C65" s="183">
        <f>C64+IntegrationStep</f>
        <v>5.3999999999999968</v>
      </c>
      <c r="D65" s="202">
        <f>15+[1]!STEPLOAD(5)</f>
        <v>20</v>
      </c>
      <c r="E65" s="183">
        <f t="shared" si="2"/>
        <v>41.147475318019211</v>
      </c>
      <c r="F65" s="183">
        <f t="shared" si="3"/>
        <v>0.5</v>
      </c>
      <c r="G65" s="183">
        <f>5</f>
        <v>5</v>
      </c>
      <c r="H65" s="183">
        <f>ManipulatedVariableHigher*AT65</f>
        <v>0</v>
      </c>
      <c r="I65" s="183">
        <f t="shared" si="4"/>
        <v>0.9</v>
      </c>
      <c r="J65" s="183">
        <f>1</f>
        <v>1</v>
      </c>
      <c r="K65" s="183">
        <f t="shared" si="5"/>
        <v>4.1870000000000003</v>
      </c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68"/>
      <c r="AD65" s="19"/>
      <c r="AE65" s="184"/>
      <c r="AF65" s="183">
        <f t="shared" si="6"/>
        <v>-2.1147475318019211</v>
      </c>
      <c r="AG65" s="183"/>
      <c r="AH65" s="183"/>
      <c r="AI65" s="183"/>
      <c r="AJ65" s="183"/>
      <c r="AK65" s="183"/>
      <c r="AL65" s="183"/>
      <c r="AM65" s="183"/>
      <c r="AN65" s="183"/>
      <c r="AO65" s="183"/>
      <c r="AP65" s="168"/>
      <c r="AQ65" s="168"/>
      <c r="AR65" s="182"/>
      <c r="AS65" s="183">
        <f>(AU65-E65)/(MeasuredVariableHigher-MeasuredVariableLower)</f>
        <v>-3.533506480192088E-3</v>
      </c>
      <c r="AT65" s="183">
        <f>[1]!LIM(AT64+Mode*r0*((1+IntegrationStep/2/Ti+Td/IntegrationStep)*AS65-(1-IntegrationStep/2/Ti+2*Td/IntegrationStep)*AS64+Td/IntegrationStep*AS63))</f>
        <v>0</v>
      </c>
      <c r="AU65" s="183">
        <f>SetPoint</f>
        <v>40.794124670000002</v>
      </c>
      <c r="AW65" s="51"/>
      <c r="AX65" s="51"/>
      <c r="AY65" s="51"/>
      <c r="AZ65" s="51"/>
    </row>
    <row r="66" spans="1:52" s="158" customFormat="1" ht="15" customHeight="1" x14ac:dyDescent="0.3">
      <c r="A66" s="19"/>
      <c r="B66" s="182"/>
      <c r="C66" s="183">
        <f>C65+IntegrationStep</f>
        <v>5.4999999999999964</v>
      </c>
      <c r="D66" s="202">
        <f>15+[1]!STEPLOAD(5)</f>
        <v>20</v>
      </c>
      <c r="E66" s="183">
        <f t="shared" si="2"/>
        <v>40.93600056483902</v>
      </c>
      <c r="F66" s="183">
        <f t="shared" si="3"/>
        <v>0.5</v>
      </c>
      <c r="G66" s="183">
        <f>5</f>
        <v>5</v>
      </c>
      <c r="H66" s="183">
        <f>ManipulatedVariableHigher*AT66</f>
        <v>120</v>
      </c>
      <c r="I66" s="183">
        <f t="shared" si="4"/>
        <v>0.9</v>
      </c>
      <c r="J66" s="183">
        <f>1</f>
        <v>1</v>
      </c>
      <c r="K66" s="183">
        <f t="shared" si="5"/>
        <v>4.1870000000000003</v>
      </c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68"/>
      <c r="AD66" s="19"/>
      <c r="AE66" s="184"/>
      <c r="AF66" s="183">
        <f t="shared" si="6"/>
        <v>3.0652248778366142</v>
      </c>
      <c r="AG66" s="183"/>
      <c r="AH66" s="183"/>
      <c r="AI66" s="183"/>
      <c r="AJ66" s="183"/>
      <c r="AK66" s="183"/>
      <c r="AL66" s="183"/>
      <c r="AM66" s="183"/>
      <c r="AN66" s="183"/>
      <c r="AO66" s="183"/>
      <c r="AP66" s="168"/>
      <c r="AQ66" s="168"/>
      <c r="AR66" s="182"/>
      <c r="AS66" s="183">
        <f>(AU66-E66)/(MeasuredVariableHigher-MeasuredVariableLower)</f>
        <v>-1.4187589483901774E-3</v>
      </c>
      <c r="AT66" s="183">
        <f>[1]!LIM(AT65+Mode*r0*((1+IntegrationStep/2/Ti+Td/IntegrationStep)*AS66-(1-IntegrationStep/2/Ti+2*Td/IntegrationStep)*AS65+Td/IntegrationStep*AS64))</f>
        <v>1</v>
      </c>
      <c r="AU66" s="183">
        <f>SetPoint</f>
        <v>40.794124670000002</v>
      </c>
      <c r="AW66" s="51"/>
      <c r="AX66" s="51"/>
      <c r="AY66" s="51"/>
      <c r="AZ66" s="51"/>
    </row>
    <row r="67" spans="1:52" s="158" customFormat="1" ht="15" customHeight="1" x14ac:dyDescent="0.3">
      <c r="A67" s="19"/>
      <c r="B67" s="182"/>
      <c r="C67" s="183">
        <f>C66+IntegrationStep</f>
        <v>5.5999999999999961</v>
      </c>
      <c r="D67" s="202">
        <f>15+[1]!STEPLOAD(5)</f>
        <v>20</v>
      </c>
      <c r="E67" s="183">
        <f t="shared" si="2"/>
        <v>41.24252305262268</v>
      </c>
      <c r="F67" s="183">
        <f t="shared" si="3"/>
        <v>0.5</v>
      </c>
      <c r="G67" s="183">
        <f>5</f>
        <v>5</v>
      </c>
      <c r="H67" s="183">
        <f>ManipulatedVariableHigher*AT67</f>
        <v>0</v>
      </c>
      <c r="I67" s="183">
        <f t="shared" si="4"/>
        <v>0.9</v>
      </c>
      <c r="J67" s="183">
        <f>1</f>
        <v>1</v>
      </c>
      <c r="K67" s="183">
        <f t="shared" si="5"/>
        <v>4.1870000000000003</v>
      </c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68"/>
      <c r="AD67" s="19"/>
      <c r="AE67" s="184"/>
      <c r="AF67" s="183">
        <f t="shared" si="6"/>
        <v>-2.1242523052622682</v>
      </c>
      <c r="AG67" s="183"/>
      <c r="AH67" s="183"/>
      <c r="AI67" s="183"/>
      <c r="AJ67" s="183"/>
      <c r="AK67" s="183"/>
      <c r="AL67" s="183"/>
      <c r="AM67" s="183"/>
      <c r="AN67" s="183"/>
      <c r="AO67" s="183"/>
      <c r="AP67" s="168"/>
      <c r="AQ67" s="168"/>
      <c r="AR67" s="182"/>
      <c r="AS67" s="183">
        <f>(AU67-E67)/(MeasuredVariableHigher-MeasuredVariableLower)</f>
        <v>-4.4839838262267758E-3</v>
      </c>
      <c r="AT67" s="183">
        <f>[1]!LIM(AT66+Mode*r0*((1+IntegrationStep/2/Ti+Td/IntegrationStep)*AS67-(1-IntegrationStep/2/Ti+2*Td/IntegrationStep)*AS66+Td/IntegrationStep*AS65))</f>
        <v>0</v>
      </c>
      <c r="AU67" s="183">
        <f>SetPoint</f>
        <v>40.794124670000002</v>
      </c>
      <c r="AW67" s="51"/>
      <c r="AX67" s="51"/>
      <c r="AY67" s="51"/>
      <c r="AZ67" s="51"/>
    </row>
    <row r="68" spans="1:52" s="158" customFormat="1" ht="15" customHeight="1" x14ac:dyDescent="0.3">
      <c r="A68" s="19"/>
      <c r="B68" s="182"/>
      <c r="C68" s="183">
        <f>C67+IntegrationStep</f>
        <v>5.6999999999999957</v>
      </c>
      <c r="D68" s="202">
        <f>15+[1]!STEPLOAD(5)</f>
        <v>20</v>
      </c>
      <c r="E68" s="183">
        <f t="shared" si="2"/>
        <v>41.030097822096451</v>
      </c>
      <c r="F68" s="183">
        <f t="shared" si="3"/>
        <v>0.5</v>
      </c>
      <c r="G68" s="183">
        <f>5</f>
        <v>5</v>
      </c>
      <c r="H68" s="183">
        <f>ManipulatedVariableHigher*AT68</f>
        <v>120</v>
      </c>
      <c r="I68" s="183">
        <f t="shared" si="4"/>
        <v>0.9</v>
      </c>
      <c r="J68" s="183">
        <f>1</f>
        <v>1</v>
      </c>
      <c r="K68" s="183">
        <f t="shared" si="5"/>
        <v>4.1870000000000003</v>
      </c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68"/>
      <c r="AD68" s="19"/>
      <c r="AE68" s="184"/>
      <c r="AF68" s="183">
        <f t="shared" si="6"/>
        <v>3.055815152110871</v>
      </c>
      <c r="AG68" s="183"/>
      <c r="AH68" s="183"/>
      <c r="AI68" s="183"/>
      <c r="AJ68" s="183"/>
      <c r="AK68" s="183"/>
      <c r="AL68" s="183"/>
      <c r="AM68" s="183"/>
      <c r="AN68" s="183"/>
      <c r="AO68" s="183"/>
      <c r="AP68" s="168"/>
      <c r="AQ68" s="168"/>
      <c r="AR68" s="182"/>
      <c r="AS68" s="183">
        <f>(AU68-E68)/(MeasuredVariableHigher-MeasuredVariableLower)</f>
        <v>-2.3597315209644876E-3</v>
      </c>
      <c r="AT68" s="183">
        <f>[1]!LIM(AT67+Mode*r0*((1+IntegrationStep/2/Ti+Td/IntegrationStep)*AS68-(1-IntegrationStep/2/Ti+2*Td/IntegrationStep)*AS67+Td/IntegrationStep*AS66))</f>
        <v>1</v>
      </c>
      <c r="AU68" s="183">
        <f>SetPoint</f>
        <v>40.794124670000002</v>
      </c>
      <c r="AW68" s="51"/>
      <c r="AX68" s="51"/>
      <c r="AY68" s="51"/>
      <c r="AZ68" s="51"/>
    </row>
    <row r="69" spans="1:52" s="158" customFormat="1" ht="15" customHeight="1" x14ac:dyDescent="0.3">
      <c r="A69" s="19"/>
      <c r="B69" s="182"/>
      <c r="C69" s="183">
        <f>C68+IntegrationStep</f>
        <v>5.7999999999999954</v>
      </c>
      <c r="D69" s="202">
        <f>15+[1]!STEPLOAD(5)</f>
        <v>20</v>
      </c>
      <c r="E69" s="183">
        <f t="shared" si="2"/>
        <v>41.335679337307539</v>
      </c>
      <c r="F69" s="183">
        <f t="shared" si="3"/>
        <v>0.5</v>
      </c>
      <c r="G69" s="183">
        <f>5</f>
        <v>5</v>
      </c>
      <c r="H69" s="183">
        <f>ManipulatedVariableHigher*AT69</f>
        <v>0</v>
      </c>
      <c r="I69" s="183">
        <f t="shared" si="4"/>
        <v>0.9</v>
      </c>
      <c r="J69" s="183">
        <f>1</f>
        <v>1</v>
      </c>
      <c r="K69" s="183">
        <f t="shared" si="5"/>
        <v>4.1870000000000003</v>
      </c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68"/>
      <c r="AD69" s="19"/>
      <c r="AE69" s="184"/>
      <c r="AF69" s="183">
        <f t="shared" si="6"/>
        <v>-2.1335679337307538</v>
      </c>
      <c r="AG69" s="183"/>
      <c r="AH69" s="183"/>
      <c r="AI69" s="183"/>
      <c r="AJ69" s="183"/>
      <c r="AK69" s="183"/>
      <c r="AL69" s="183"/>
      <c r="AM69" s="183"/>
      <c r="AN69" s="183"/>
      <c r="AO69" s="183"/>
      <c r="AP69" s="168"/>
      <c r="AQ69" s="168"/>
      <c r="AR69" s="182"/>
      <c r="AS69" s="183">
        <f>(AU69-E69)/(MeasuredVariableHigher-MeasuredVariableLower)</f>
        <v>-5.4155466730753691E-3</v>
      </c>
      <c r="AT69" s="183">
        <f>[1]!LIM(AT68+Mode*r0*((1+IntegrationStep/2/Ti+Td/IntegrationStep)*AS69-(1-IntegrationStep/2/Ti+2*Td/IntegrationStep)*AS68+Td/IntegrationStep*AS67))</f>
        <v>0</v>
      </c>
      <c r="AU69" s="183">
        <f>SetPoint</f>
        <v>40.794124670000002</v>
      </c>
      <c r="AW69" s="51"/>
      <c r="AX69" s="51"/>
      <c r="AY69" s="51"/>
      <c r="AZ69" s="51"/>
    </row>
    <row r="70" spans="1:52" s="158" customFormat="1" ht="15" customHeight="1" x14ac:dyDescent="0.3">
      <c r="A70" s="19"/>
      <c r="B70" s="182"/>
      <c r="C70" s="183">
        <f>C69+IntegrationStep</f>
        <v>5.899999999999995</v>
      </c>
      <c r="D70" s="202">
        <f>15+[1]!STEPLOAD(5)</f>
        <v>20</v>
      </c>
      <c r="E70" s="183">
        <f t="shared" si="2"/>
        <v>41.122322543934466</v>
      </c>
      <c r="F70" s="183">
        <f t="shared" si="3"/>
        <v>0.5</v>
      </c>
      <c r="G70" s="183">
        <f>5</f>
        <v>5</v>
      </c>
      <c r="H70" s="183">
        <f>ManipulatedVariableHigher*AT70</f>
        <v>120</v>
      </c>
      <c r="I70" s="183">
        <f t="shared" si="4"/>
        <v>0.9</v>
      </c>
      <c r="J70" s="183">
        <f>1</f>
        <v>1</v>
      </c>
      <c r="K70" s="183">
        <f t="shared" si="5"/>
        <v>4.1870000000000003</v>
      </c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68"/>
      <c r="AD70" s="19"/>
      <c r="AE70" s="184"/>
      <c r="AF70" s="183">
        <f t="shared" si="6"/>
        <v>3.0465926799270693</v>
      </c>
      <c r="AG70" s="183"/>
      <c r="AH70" s="183"/>
      <c r="AI70" s="183"/>
      <c r="AJ70" s="183"/>
      <c r="AK70" s="183"/>
      <c r="AL70" s="183"/>
      <c r="AM70" s="183"/>
      <c r="AN70" s="183"/>
      <c r="AO70" s="183"/>
      <c r="AP70" s="168"/>
      <c r="AQ70" s="168"/>
      <c r="AR70" s="182"/>
      <c r="AS70" s="183">
        <f>(AU70-E70)/(MeasuredVariableHigher-MeasuredVariableLower)</f>
        <v>-3.2819787393446377E-3</v>
      </c>
      <c r="AT70" s="183">
        <f>[1]!LIM(AT69+Mode*r0*((1+IntegrationStep/2/Ti+Td/IntegrationStep)*AS70-(1-IntegrationStep/2/Ti+2*Td/IntegrationStep)*AS69+Td/IntegrationStep*AS68))</f>
        <v>1</v>
      </c>
      <c r="AU70" s="183">
        <f>SetPoint</f>
        <v>40.794124670000002</v>
      </c>
      <c r="AW70" s="51"/>
      <c r="AX70" s="51"/>
      <c r="AY70" s="51"/>
      <c r="AZ70" s="51"/>
    </row>
    <row r="71" spans="1:52" s="158" customFormat="1" ht="15" customHeight="1" x14ac:dyDescent="0.3">
      <c r="A71" s="19"/>
      <c r="B71" s="182"/>
      <c r="C71" s="183">
        <f>C70+IntegrationStep</f>
        <v>5.9999999999999947</v>
      </c>
      <c r="D71" s="202">
        <f>15+[1]!STEPLOAD(5)</f>
        <v>20</v>
      </c>
      <c r="E71" s="183">
        <f t="shared" si="2"/>
        <v>41.42698181192717</v>
      </c>
      <c r="F71" s="183">
        <f t="shared" si="3"/>
        <v>0.5</v>
      </c>
      <c r="G71" s="183">
        <f>5</f>
        <v>5</v>
      </c>
      <c r="H71" s="183">
        <f>ManipulatedVariableHigher*AT71</f>
        <v>0</v>
      </c>
      <c r="I71" s="183">
        <f t="shared" si="4"/>
        <v>0.9</v>
      </c>
      <c r="J71" s="183">
        <f>1</f>
        <v>1</v>
      </c>
      <c r="K71" s="183">
        <f t="shared" si="5"/>
        <v>4.1870000000000003</v>
      </c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68"/>
      <c r="AD71" s="19"/>
      <c r="AE71" s="184"/>
      <c r="AF71" s="183">
        <f t="shared" si="6"/>
        <v>-2.142698181192717</v>
      </c>
      <c r="AG71" s="183"/>
      <c r="AH71" s="183"/>
      <c r="AI71" s="183"/>
      <c r="AJ71" s="183"/>
      <c r="AK71" s="183"/>
      <c r="AL71" s="183"/>
      <c r="AM71" s="183"/>
      <c r="AN71" s="183"/>
      <c r="AO71" s="183"/>
      <c r="AP71" s="168"/>
      <c r="AQ71" s="168"/>
      <c r="AR71" s="182"/>
      <c r="AS71" s="183">
        <f>(AU71-E71)/(MeasuredVariableHigher-MeasuredVariableLower)</f>
        <v>-6.3285714192716823E-3</v>
      </c>
      <c r="AT71" s="183">
        <f>[1]!LIM(AT70+Mode*r0*((1+IntegrationStep/2/Ti+Td/IntegrationStep)*AS71-(1-IntegrationStep/2/Ti+2*Td/IntegrationStep)*AS70+Td/IntegrationStep*AS69))</f>
        <v>0</v>
      </c>
      <c r="AU71" s="183">
        <f>SetPoint</f>
        <v>40.794124670000002</v>
      </c>
      <c r="AW71" s="51"/>
      <c r="AX71" s="51"/>
      <c r="AY71" s="51"/>
      <c r="AZ71" s="51"/>
    </row>
    <row r="72" spans="1:52" s="158" customFormat="1" ht="15" customHeight="1" x14ac:dyDescent="0.3">
      <c r="A72" s="19"/>
      <c r="B72" s="182"/>
      <c r="C72" s="183">
        <f>C71+IntegrationStep</f>
        <v>6.0999999999999943</v>
      </c>
      <c r="D72" s="202">
        <f>15+[1]!STEPLOAD(5)</f>
        <v>20</v>
      </c>
      <c r="E72" s="183">
        <f t="shared" si="2"/>
        <v>41.212711993807901</v>
      </c>
      <c r="F72" s="183">
        <f t="shared" si="3"/>
        <v>0.5</v>
      </c>
      <c r="G72" s="183">
        <f>5</f>
        <v>5</v>
      </c>
      <c r="H72" s="183">
        <f>ManipulatedVariableHigher*AT72</f>
        <v>120</v>
      </c>
      <c r="I72" s="183">
        <f t="shared" si="4"/>
        <v>0.9</v>
      </c>
      <c r="J72" s="183">
        <f>1</f>
        <v>1</v>
      </c>
      <c r="K72" s="183">
        <f t="shared" si="5"/>
        <v>4.1870000000000003</v>
      </c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68"/>
      <c r="AD72" s="19"/>
      <c r="AE72" s="184"/>
      <c r="AF72" s="183">
        <f t="shared" si="6"/>
        <v>3.0375537349397259</v>
      </c>
      <c r="AG72" s="183"/>
      <c r="AH72" s="183"/>
      <c r="AI72" s="183"/>
      <c r="AJ72" s="183"/>
      <c r="AK72" s="183"/>
      <c r="AL72" s="183"/>
      <c r="AM72" s="183"/>
      <c r="AN72" s="183"/>
      <c r="AO72" s="183"/>
      <c r="AP72" s="168"/>
      <c r="AQ72" s="168"/>
      <c r="AR72" s="182"/>
      <c r="AS72" s="183">
        <f>(AU72-E72)/(MeasuredVariableHigher-MeasuredVariableLower)</f>
        <v>-4.1858732380789833E-3</v>
      </c>
      <c r="AT72" s="183">
        <f>[1]!LIM(AT71+Mode*r0*((1+IntegrationStep/2/Ti+Td/IntegrationStep)*AS72-(1-IntegrationStep/2/Ti+2*Td/IntegrationStep)*AS71+Td/IntegrationStep*AS70))</f>
        <v>1</v>
      </c>
      <c r="AU72" s="183">
        <f>SetPoint</f>
        <v>40.794124670000002</v>
      </c>
      <c r="AW72" s="51"/>
      <c r="AX72" s="51"/>
      <c r="AY72" s="51"/>
      <c r="AZ72" s="51"/>
    </row>
    <row r="73" spans="1:52" s="158" customFormat="1" ht="15" customHeight="1" x14ac:dyDescent="0.3">
      <c r="A73" s="19"/>
      <c r="B73" s="182"/>
      <c r="C73" s="183">
        <f>C72+IntegrationStep</f>
        <v>6.199999999999994</v>
      </c>
      <c r="D73" s="202">
        <f>15+[1]!STEPLOAD(5)</f>
        <v>20</v>
      </c>
      <c r="E73" s="183">
        <f t="shared" si="2"/>
        <v>41.516467367301871</v>
      </c>
      <c r="F73" s="183">
        <f t="shared" si="3"/>
        <v>0.5</v>
      </c>
      <c r="G73" s="183">
        <f>5</f>
        <v>5</v>
      </c>
      <c r="H73" s="183">
        <f>ManipulatedVariableHigher*AT73</f>
        <v>0</v>
      </c>
      <c r="I73" s="183">
        <f t="shared" si="4"/>
        <v>0.9</v>
      </c>
      <c r="J73" s="183">
        <f>1</f>
        <v>1</v>
      </c>
      <c r="K73" s="183">
        <f t="shared" si="5"/>
        <v>4.1870000000000003</v>
      </c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68"/>
      <c r="AD73" s="19"/>
      <c r="AE73" s="184"/>
      <c r="AF73" s="183">
        <f t="shared" si="6"/>
        <v>-2.151646736730187</v>
      </c>
      <c r="AG73" s="183"/>
      <c r="AH73" s="183"/>
      <c r="AI73" s="183"/>
      <c r="AJ73" s="183"/>
      <c r="AK73" s="183"/>
      <c r="AL73" s="183"/>
      <c r="AM73" s="183"/>
      <c r="AN73" s="183"/>
      <c r="AO73" s="183"/>
      <c r="AP73" s="168"/>
      <c r="AQ73" s="168"/>
      <c r="AR73" s="182"/>
      <c r="AS73" s="183">
        <f>(AU73-E73)/(MeasuredVariableHigher-MeasuredVariableLower)</f>
        <v>-7.2234269730186897E-3</v>
      </c>
      <c r="AT73" s="183">
        <f>[1]!LIM(AT72+Mode*r0*((1+IntegrationStep/2/Ti+Td/IntegrationStep)*AS73-(1-IntegrationStep/2/Ti+2*Td/IntegrationStep)*AS72+Td/IntegrationStep*AS71))</f>
        <v>0</v>
      </c>
      <c r="AU73" s="183">
        <f>SetPoint</f>
        <v>40.794124670000002</v>
      </c>
      <c r="AW73" s="51"/>
      <c r="AX73" s="51"/>
      <c r="AY73" s="51"/>
      <c r="AZ73" s="51"/>
    </row>
    <row r="74" spans="1:52" s="158" customFormat="1" ht="15" customHeight="1" x14ac:dyDescent="0.3">
      <c r="A74" s="19"/>
      <c r="B74" s="182"/>
      <c r="C74" s="183">
        <f>C73+IntegrationStep</f>
        <v>6.2999999999999936</v>
      </c>
      <c r="D74" s="202">
        <f>15+[1]!STEPLOAD(5)</f>
        <v>20</v>
      </c>
      <c r="E74" s="183">
        <f t="shared" si="2"/>
        <v>41.301302693628855</v>
      </c>
      <c r="F74" s="183">
        <f t="shared" si="3"/>
        <v>0.5</v>
      </c>
      <c r="G74" s="183">
        <f>5</f>
        <v>5</v>
      </c>
      <c r="H74" s="183">
        <f>ManipulatedVariableHigher*AT74</f>
        <v>120</v>
      </c>
      <c r="I74" s="183">
        <f t="shared" si="4"/>
        <v>0.9</v>
      </c>
      <c r="J74" s="183">
        <f>1</f>
        <v>1</v>
      </c>
      <c r="K74" s="183">
        <f t="shared" si="5"/>
        <v>4.1870000000000003</v>
      </c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68"/>
      <c r="AD74" s="19"/>
      <c r="AE74" s="184"/>
      <c r="AF74" s="183">
        <f t="shared" si="6"/>
        <v>3.0286946649576305</v>
      </c>
      <c r="AG74" s="183"/>
      <c r="AH74" s="183"/>
      <c r="AI74" s="183"/>
      <c r="AJ74" s="183"/>
      <c r="AK74" s="183"/>
      <c r="AL74" s="183"/>
      <c r="AM74" s="183"/>
      <c r="AN74" s="183"/>
      <c r="AO74" s="183"/>
      <c r="AP74" s="168"/>
      <c r="AQ74" s="168"/>
      <c r="AR74" s="182"/>
      <c r="AS74" s="183">
        <f>(AU74-E74)/(MeasuredVariableHigher-MeasuredVariableLower)</f>
        <v>-5.0717802362885318E-3</v>
      </c>
      <c r="AT74" s="183">
        <f>[1]!LIM(AT73+Mode*r0*((1+IntegrationStep/2/Ti+Td/IntegrationStep)*AS74-(1-IntegrationStep/2/Ti+2*Td/IntegrationStep)*AS73+Td/IntegrationStep*AS72))</f>
        <v>1</v>
      </c>
      <c r="AU74" s="183">
        <f>SetPoint</f>
        <v>40.794124670000002</v>
      </c>
      <c r="AW74" s="51"/>
      <c r="AX74" s="51"/>
      <c r="AY74" s="51"/>
      <c r="AZ74" s="51"/>
    </row>
    <row r="75" spans="1:52" s="158" customFormat="1" ht="15" customHeight="1" x14ac:dyDescent="0.3">
      <c r="A75" s="19"/>
      <c r="B75" s="182"/>
      <c r="C75" s="183">
        <f>C74+IntegrationStep</f>
        <v>6.3999999999999932</v>
      </c>
      <c r="D75" s="202">
        <f>15+[1]!STEPLOAD(5)</f>
        <v>20</v>
      </c>
      <c r="E75" s="183">
        <f t="shared" si="2"/>
        <v>41.604172160124619</v>
      </c>
      <c r="F75" s="183">
        <f t="shared" si="3"/>
        <v>0.5</v>
      </c>
      <c r="G75" s="183">
        <f>5</f>
        <v>5</v>
      </c>
      <c r="H75" s="183">
        <f>ManipulatedVariableHigher*AT75</f>
        <v>0</v>
      </c>
      <c r="I75" s="183">
        <f t="shared" si="4"/>
        <v>0.9</v>
      </c>
      <c r="J75" s="183">
        <f>1</f>
        <v>1</v>
      </c>
      <c r="K75" s="183">
        <f t="shared" si="5"/>
        <v>4.1870000000000003</v>
      </c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68"/>
      <c r="AD75" s="19"/>
      <c r="AE75" s="184"/>
      <c r="AF75" s="183">
        <f t="shared" si="6"/>
        <v>-2.1604172160124619</v>
      </c>
      <c r="AG75" s="183"/>
      <c r="AH75" s="183"/>
      <c r="AI75" s="183"/>
      <c r="AJ75" s="183"/>
      <c r="AK75" s="183"/>
      <c r="AL75" s="183"/>
      <c r="AM75" s="183"/>
      <c r="AN75" s="183"/>
      <c r="AO75" s="183"/>
      <c r="AP75" s="168"/>
      <c r="AQ75" s="168"/>
      <c r="AR75" s="182"/>
      <c r="AS75" s="183">
        <f>(AU75-E75)/(MeasuredVariableHigher-MeasuredVariableLower)</f>
        <v>-8.100474901246173E-3</v>
      </c>
      <c r="AT75" s="183">
        <f>[1]!LIM(AT74+Mode*r0*((1+IntegrationStep/2/Ti+Td/IntegrationStep)*AS75-(1-IntegrationStep/2/Ti+2*Td/IntegrationStep)*AS74+Td/IntegrationStep*AS73))</f>
        <v>0</v>
      </c>
      <c r="AU75" s="183">
        <f>SetPoint</f>
        <v>40.794124670000002</v>
      </c>
      <c r="AW75" s="51"/>
      <c r="AX75" s="51"/>
      <c r="AY75" s="51"/>
      <c r="AZ75" s="51"/>
    </row>
    <row r="76" spans="1:52" s="158" customFormat="1" ht="15" customHeight="1" x14ac:dyDescent="0.3">
      <c r="A76" s="19"/>
      <c r="B76" s="182"/>
      <c r="C76" s="183">
        <f>C75+IntegrationStep</f>
        <v>6.4999999999999929</v>
      </c>
      <c r="D76" s="202">
        <f>15+[1]!STEPLOAD(5)</f>
        <v>20</v>
      </c>
      <c r="E76" s="183">
        <f t="shared" si="2"/>
        <v>41.388130438523376</v>
      </c>
      <c r="F76" s="183">
        <f t="shared" si="3"/>
        <v>0.5</v>
      </c>
      <c r="G76" s="183">
        <f>5</f>
        <v>5</v>
      </c>
      <c r="H76" s="183">
        <f>ManipulatedVariableHigher*AT76</f>
        <v>120</v>
      </c>
      <c r="I76" s="183">
        <f t="shared" si="4"/>
        <v>0.9</v>
      </c>
      <c r="J76" s="183">
        <f>1</f>
        <v>1</v>
      </c>
      <c r="K76" s="183">
        <f t="shared" si="5"/>
        <v>4.1870000000000003</v>
      </c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68"/>
      <c r="AD76" s="19"/>
      <c r="AE76" s="184"/>
      <c r="AF76" s="183">
        <f t="shared" si="6"/>
        <v>3.0200118904681785</v>
      </c>
      <c r="AG76" s="183"/>
      <c r="AH76" s="183"/>
      <c r="AI76" s="183"/>
      <c r="AJ76" s="183"/>
      <c r="AK76" s="183"/>
      <c r="AL76" s="183"/>
      <c r="AM76" s="183"/>
      <c r="AN76" s="183"/>
      <c r="AO76" s="183"/>
      <c r="AP76" s="168"/>
      <c r="AQ76" s="168"/>
      <c r="AR76" s="182"/>
      <c r="AS76" s="183">
        <f>(AU76-E76)/(MeasuredVariableHigher-MeasuredVariableLower)</f>
        <v>-5.9400576852337399E-3</v>
      </c>
      <c r="AT76" s="183">
        <f>[1]!LIM(AT75+Mode*r0*((1+IntegrationStep/2/Ti+Td/IntegrationStep)*AS76-(1-IntegrationStep/2/Ti+2*Td/IntegrationStep)*AS75+Td/IntegrationStep*AS74))</f>
        <v>1</v>
      </c>
      <c r="AU76" s="183">
        <f>SetPoint</f>
        <v>40.794124670000002</v>
      </c>
      <c r="AW76" s="51"/>
      <c r="AX76" s="51"/>
      <c r="AY76" s="51"/>
      <c r="AZ76" s="51"/>
    </row>
    <row r="77" spans="1:52" s="158" customFormat="1" ht="15" customHeight="1" x14ac:dyDescent="0.3">
      <c r="A77" s="19"/>
      <c r="B77" s="182"/>
      <c r="C77" s="183">
        <f>C76+IntegrationStep</f>
        <v>6.5999999999999925</v>
      </c>
      <c r="D77" s="202">
        <f>15+[1]!STEPLOAD(5)</f>
        <v>20</v>
      </c>
      <c r="E77" s="183">
        <f t="shared" ref="E77:E140" si="7">E76+(C77-C76)*AF76</f>
        <v>41.690131627570196</v>
      </c>
      <c r="F77" s="183">
        <f t="shared" ref="F77:F140" si="8">0.5</f>
        <v>0.5</v>
      </c>
      <c r="G77" s="183">
        <f>5</f>
        <v>5</v>
      </c>
      <c r="H77" s="183">
        <f>ManipulatedVariableHigher*AT77</f>
        <v>0</v>
      </c>
      <c r="I77" s="183">
        <f t="shared" ref="I77:I140" si="9">0.9</f>
        <v>0.9</v>
      </c>
      <c r="J77" s="183">
        <f>1</f>
        <v>1</v>
      </c>
      <c r="K77" s="183">
        <f t="shared" ref="K77:K140" si="10">4.187</f>
        <v>4.1870000000000003</v>
      </c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68"/>
      <c r="AD77" s="19"/>
      <c r="AE77" s="184"/>
      <c r="AF77" s="183">
        <f t="shared" ref="AF77:AF140" si="11">F77/G77*(D77-E77)+H77*I77/G77/J77/K77</f>
        <v>-2.1690131627570195</v>
      </c>
      <c r="AG77" s="183"/>
      <c r="AH77" s="183"/>
      <c r="AI77" s="183"/>
      <c r="AJ77" s="183"/>
      <c r="AK77" s="183"/>
      <c r="AL77" s="183"/>
      <c r="AM77" s="183"/>
      <c r="AN77" s="183"/>
      <c r="AO77" s="183"/>
      <c r="AP77" s="168"/>
      <c r="AQ77" s="168"/>
      <c r="AR77" s="182"/>
      <c r="AS77" s="183">
        <f>(AU77-E77)/(MeasuredVariableHigher-MeasuredVariableLower)</f>
        <v>-8.9600695757019368E-3</v>
      </c>
      <c r="AT77" s="183">
        <f>[1]!LIM(AT76+Mode*r0*((1+IntegrationStep/2/Ti+Td/IntegrationStep)*AS77-(1-IntegrationStep/2/Ti+2*Td/IntegrationStep)*AS76+Td/IntegrationStep*AS75))</f>
        <v>0</v>
      </c>
      <c r="AU77" s="183">
        <f>SetPoint</f>
        <v>40.794124670000002</v>
      </c>
      <c r="AW77" s="51"/>
      <c r="AX77" s="51"/>
      <c r="AY77" s="51"/>
      <c r="AZ77" s="51"/>
    </row>
    <row r="78" spans="1:52" s="158" customFormat="1" ht="15" customHeight="1" x14ac:dyDescent="0.3">
      <c r="A78" s="19"/>
      <c r="B78" s="182"/>
      <c r="C78" s="183">
        <f>C77+IntegrationStep</f>
        <v>6.6999999999999922</v>
      </c>
      <c r="D78" s="202">
        <f>15+[1]!STEPLOAD(5)</f>
        <v>20</v>
      </c>
      <c r="E78" s="183">
        <f t="shared" si="7"/>
        <v>41.473230311294493</v>
      </c>
      <c r="F78" s="183">
        <f t="shared" si="8"/>
        <v>0.5</v>
      </c>
      <c r="G78" s="183">
        <f>5</f>
        <v>5</v>
      </c>
      <c r="H78" s="183">
        <f>ManipulatedVariableHigher*AT78</f>
        <v>120</v>
      </c>
      <c r="I78" s="183">
        <f t="shared" si="9"/>
        <v>0.9</v>
      </c>
      <c r="J78" s="183">
        <f>1</f>
        <v>1</v>
      </c>
      <c r="K78" s="183">
        <f t="shared" si="10"/>
        <v>4.1870000000000003</v>
      </c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68"/>
      <c r="AD78" s="19"/>
      <c r="AE78" s="184"/>
      <c r="AF78" s="183">
        <f t="shared" si="11"/>
        <v>3.0115019031910668</v>
      </c>
      <c r="AG78" s="183"/>
      <c r="AH78" s="183"/>
      <c r="AI78" s="183"/>
      <c r="AJ78" s="183"/>
      <c r="AK78" s="183"/>
      <c r="AL78" s="183"/>
      <c r="AM78" s="183"/>
      <c r="AN78" s="183"/>
      <c r="AO78" s="183"/>
      <c r="AP78" s="168"/>
      <c r="AQ78" s="168"/>
      <c r="AR78" s="182"/>
      <c r="AS78" s="183">
        <f>(AU78-E78)/(MeasuredVariableHigher-MeasuredVariableLower)</f>
        <v>-6.7910564129449111E-3</v>
      </c>
      <c r="AT78" s="183">
        <f>[1]!LIM(AT77+Mode*r0*((1+IntegrationStep/2/Ti+Td/IntegrationStep)*AS78-(1-IntegrationStep/2/Ti+2*Td/IntegrationStep)*AS77+Td/IntegrationStep*AS76))</f>
        <v>1</v>
      </c>
      <c r="AU78" s="183">
        <f>SetPoint</f>
        <v>40.794124670000002</v>
      </c>
      <c r="AW78" s="51"/>
      <c r="AX78" s="51"/>
      <c r="AY78" s="51"/>
      <c r="AZ78" s="51"/>
    </row>
    <row r="79" spans="1:52" s="158" customFormat="1" ht="15" customHeight="1" x14ac:dyDescent="0.3">
      <c r="A79" s="19"/>
      <c r="B79" s="182"/>
      <c r="C79" s="183">
        <f>C78+IntegrationStep</f>
        <v>6.7999999999999918</v>
      </c>
      <c r="D79" s="202">
        <f>15+[1]!STEPLOAD(5)</f>
        <v>20</v>
      </c>
      <c r="E79" s="183">
        <f t="shared" si="7"/>
        <v>41.774380501613599</v>
      </c>
      <c r="F79" s="183">
        <f t="shared" si="8"/>
        <v>0.5</v>
      </c>
      <c r="G79" s="183">
        <f>5</f>
        <v>5</v>
      </c>
      <c r="H79" s="183">
        <f>ManipulatedVariableHigher*AT79</f>
        <v>0</v>
      </c>
      <c r="I79" s="183">
        <f t="shared" si="9"/>
        <v>0.9</v>
      </c>
      <c r="J79" s="183">
        <f>1</f>
        <v>1</v>
      </c>
      <c r="K79" s="183">
        <f t="shared" si="10"/>
        <v>4.1870000000000003</v>
      </c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68"/>
      <c r="AD79" s="19"/>
      <c r="AE79" s="184"/>
      <c r="AF79" s="183">
        <f t="shared" si="11"/>
        <v>-2.1774380501613599</v>
      </c>
      <c r="AG79" s="183"/>
      <c r="AH79" s="183"/>
      <c r="AI79" s="183"/>
      <c r="AJ79" s="183"/>
      <c r="AK79" s="183"/>
      <c r="AL79" s="183"/>
      <c r="AM79" s="183"/>
      <c r="AN79" s="183"/>
      <c r="AO79" s="183"/>
      <c r="AP79" s="168"/>
      <c r="AQ79" s="168"/>
      <c r="AR79" s="182"/>
      <c r="AS79" s="183">
        <f>(AU79-E79)/(MeasuredVariableHigher-MeasuredVariableLower)</f>
        <v>-9.8025583161359727E-3</v>
      </c>
      <c r="AT79" s="183">
        <f>[1]!LIM(AT78+Mode*r0*((1+IntegrationStep/2/Ti+Td/IntegrationStep)*AS79-(1-IntegrationStep/2/Ti+2*Td/IntegrationStep)*AS78+Td/IntegrationStep*AS77))</f>
        <v>0</v>
      </c>
      <c r="AU79" s="183">
        <f>SetPoint</f>
        <v>40.794124670000002</v>
      </c>
      <c r="AW79" s="51"/>
      <c r="AX79" s="51"/>
      <c r="AY79" s="51"/>
      <c r="AZ79" s="51"/>
    </row>
    <row r="80" spans="1:52" s="158" customFormat="1" ht="15" customHeight="1" x14ac:dyDescent="0.3">
      <c r="A80" s="19"/>
      <c r="B80" s="182"/>
      <c r="C80" s="183">
        <f>C79+IntegrationStep</f>
        <v>6.8999999999999915</v>
      </c>
      <c r="D80" s="202">
        <f>15+[1]!STEPLOAD(5)</f>
        <v>20</v>
      </c>
      <c r="E80" s="183">
        <f t="shared" si="7"/>
        <v>41.556636696597465</v>
      </c>
      <c r="F80" s="183">
        <f t="shared" si="8"/>
        <v>0.5</v>
      </c>
      <c r="G80" s="183">
        <f>5</f>
        <v>5</v>
      </c>
      <c r="H80" s="183">
        <f>ManipulatedVariableHigher*AT80</f>
        <v>120</v>
      </c>
      <c r="I80" s="183">
        <f t="shared" si="9"/>
        <v>0.9</v>
      </c>
      <c r="J80" s="183">
        <f>1</f>
        <v>1</v>
      </c>
      <c r="K80" s="183">
        <f t="shared" si="10"/>
        <v>4.1870000000000003</v>
      </c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68"/>
      <c r="AD80" s="19"/>
      <c r="AE80" s="184"/>
      <c r="AF80" s="183">
        <f t="shared" si="11"/>
        <v>3.0031612646607697</v>
      </c>
      <c r="AG80" s="183"/>
      <c r="AH80" s="183"/>
      <c r="AI80" s="183"/>
      <c r="AJ80" s="183"/>
      <c r="AK80" s="183"/>
      <c r="AL80" s="183"/>
      <c r="AM80" s="183"/>
      <c r="AN80" s="183"/>
      <c r="AO80" s="183"/>
      <c r="AP80" s="168"/>
      <c r="AQ80" s="168"/>
      <c r="AR80" s="182"/>
      <c r="AS80" s="183">
        <f>(AU80-E80)/(MeasuredVariableHigher-MeasuredVariableLower)</f>
        <v>-7.6251202659746295E-3</v>
      </c>
      <c r="AT80" s="183">
        <f>[1]!LIM(AT79+Mode*r0*((1+IntegrationStep/2/Ti+Td/IntegrationStep)*AS80-(1-IntegrationStep/2/Ti+2*Td/IntegrationStep)*AS79+Td/IntegrationStep*AS78))</f>
        <v>1</v>
      </c>
      <c r="AU80" s="183">
        <f>SetPoint</f>
        <v>40.794124670000002</v>
      </c>
      <c r="AW80" s="51"/>
      <c r="AX80" s="51"/>
      <c r="AY80" s="51"/>
      <c r="AZ80" s="51"/>
    </row>
    <row r="81" spans="1:52" s="158" customFormat="1" ht="15" customHeight="1" x14ac:dyDescent="0.3">
      <c r="A81" s="19"/>
      <c r="B81" s="182"/>
      <c r="C81" s="183">
        <f>C80+IntegrationStep</f>
        <v>6.9999999999999911</v>
      </c>
      <c r="D81" s="202">
        <f>15+[1]!STEPLOAD(5)</f>
        <v>20</v>
      </c>
      <c r="E81" s="183">
        <f t="shared" si="7"/>
        <v>41.856952823063544</v>
      </c>
      <c r="F81" s="183">
        <f t="shared" si="8"/>
        <v>0.5</v>
      </c>
      <c r="G81" s="183">
        <f>5</f>
        <v>5</v>
      </c>
      <c r="H81" s="183">
        <f>ManipulatedVariableHigher*AT81</f>
        <v>0</v>
      </c>
      <c r="I81" s="183">
        <f t="shared" si="9"/>
        <v>0.9</v>
      </c>
      <c r="J81" s="183">
        <f>1</f>
        <v>1</v>
      </c>
      <c r="K81" s="183">
        <f t="shared" si="10"/>
        <v>4.1870000000000003</v>
      </c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68"/>
      <c r="AD81" s="19"/>
      <c r="AE81" s="184"/>
      <c r="AF81" s="183">
        <f t="shared" si="11"/>
        <v>-2.1856952823063547</v>
      </c>
      <c r="AG81" s="183"/>
      <c r="AH81" s="183"/>
      <c r="AI81" s="183"/>
      <c r="AJ81" s="183"/>
      <c r="AK81" s="183"/>
      <c r="AL81" s="183"/>
      <c r="AM81" s="183"/>
      <c r="AN81" s="183"/>
      <c r="AO81" s="183"/>
      <c r="AP81" s="168"/>
      <c r="AQ81" s="168"/>
      <c r="AR81" s="182"/>
      <c r="AS81" s="183">
        <f>(AU81-E81)/(MeasuredVariableHigher-MeasuredVariableLower)</f>
        <v>-1.0628281530635419E-2</v>
      </c>
      <c r="AT81" s="183">
        <f>[1]!LIM(AT80+Mode*r0*((1+IntegrationStep/2/Ti+Td/IntegrationStep)*AS81-(1-IntegrationStep/2/Ti+2*Td/IntegrationStep)*AS80+Td/IntegrationStep*AS79))</f>
        <v>0</v>
      </c>
      <c r="AU81" s="183">
        <f>SetPoint</f>
        <v>40.794124670000002</v>
      </c>
      <c r="AW81" s="51"/>
      <c r="AX81" s="51"/>
      <c r="AY81" s="51"/>
      <c r="AZ81" s="51"/>
    </row>
    <row r="82" spans="1:52" s="158" customFormat="1" ht="15" customHeight="1" x14ac:dyDescent="0.3">
      <c r="A82" s="19"/>
      <c r="B82" s="182"/>
      <c r="C82" s="183">
        <f>C81+IntegrationStep</f>
        <v>7.0999999999999908</v>
      </c>
      <c r="D82" s="202">
        <f>15+[1]!STEPLOAD(5)</f>
        <v>20</v>
      </c>
      <c r="E82" s="183">
        <f t="shared" si="7"/>
        <v>41.638383294832913</v>
      </c>
      <c r="F82" s="183">
        <f t="shared" si="8"/>
        <v>0.5</v>
      </c>
      <c r="G82" s="183">
        <f>5</f>
        <v>5</v>
      </c>
      <c r="H82" s="183">
        <f>ManipulatedVariableHigher*AT82</f>
        <v>120</v>
      </c>
      <c r="I82" s="183">
        <f t="shared" si="9"/>
        <v>0.9</v>
      </c>
      <c r="J82" s="183">
        <f>1</f>
        <v>1</v>
      </c>
      <c r="K82" s="183">
        <f t="shared" si="10"/>
        <v>4.1870000000000003</v>
      </c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68"/>
      <c r="AD82" s="19"/>
      <c r="AE82" s="184"/>
      <c r="AF82" s="183">
        <f t="shared" si="11"/>
        <v>2.9949866048372247</v>
      </c>
      <c r="AG82" s="183"/>
      <c r="AH82" s="183"/>
      <c r="AI82" s="183"/>
      <c r="AJ82" s="183"/>
      <c r="AK82" s="183"/>
      <c r="AL82" s="183"/>
      <c r="AM82" s="183"/>
      <c r="AN82" s="183"/>
      <c r="AO82" s="183"/>
      <c r="AP82" s="168"/>
      <c r="AQ82" s="168"/>
      <c r="AR82" s="182"/>
      <c r="AS82" s="183">
        <f>(AU82-E82)/(MeasuredVariableHigher-MeasuredVariableLower)</f>
        <v>-8.4425862483291075E-3</v>
      </c>
      <c r="AT82" s="183">
        <f>[1]!LIM(AT81+Mode*r0*((1+IntegrationStep/2/Ti+Td/IntegrationStep)*AS82-(1-IntegrationStep/2/Ti+2*Td/IntegrationStep)*AS81+Td/IntegrationStep*AS80))</f>
        <v>1</v>
      </c>
      <c r="AU82" s="183">
        <f>SetPoint</f>
        <v>40.794124670000002</v>
      </c>
      <c r="AW82" s="51"/>
      <c r="AX82" s="51"/>
      <c r="AY82" s="51"/>
      <c r="AZ82" s="51"/>
    </row>
    <row r="83" spans="1:52" s="158" customFormat="1" ht="15" customHeight="1" x14ac:dyDescent="0.3">
      <c r="A83" s="19"/>
      <c r="B83" s="182"/>
      <c r="C83" s="183">
        <f>C82+IntegrationStep</f>
        <v>7.1999999999999904</v>
      </c>
      <c r="D83" s="202">
        <f>15+[1]!STEPLOAD(5)</f>
        <v>20</v>
      </c>
      <c r="E83" s="183">
        <f t="shared" si="7"/>
        <v>41.937881955316634</v>
      </c>
      <c r="F83" s="183">
        <f t="shared" si="8"/>
        <v>0.5</v>
      </c>
      <c r="G83" s="183">
        <f>5</f>
        <v>5</v>
      </c>
      <c r="H83" s="183">
        <f>ManipulatedVariableHigher*AT83</f>
        <v>0</v>
      </c>
      <c r="I83" s="183">
        <f t="shared" si="9"/>
        <v>0.9</v>
      </c>
      <c r="J83" s="183">
        <f>1</f>
        <v>1</v>
      </c>
      <c r="K83" s="183">
        <f t="shared" si="10"/>
        <v>4.1870000000000003</v>
      </c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68"/>
      <c r="AD83" s="19"/>
      <c r="AE83" s="184"/>
      <c r="AF83" s="183">
        <f t="shared" si="11"/>
        <v>-2.1937881955316634</v>
      </c>
      <c r="AG83" s="183"/>
      <c r="AH83" s="183"/>
      <c r="AI83" s="183"/>
      <c r="AJ83" s="183"/>
      <c r="AK83" s="183"/>
      <c r="AL83" s="183"/>
      <c r="AM83" s="183"/>
      <c r="AN83" s="183"/>
      <c r="AO83" s="183"/>
      <c r="AP83" s="168"/>
      <c r="AQ83" s="168"/>
      <c r="AR83" s="182"/>
      <c r="AS83" s="183">
        <f>(AU83-E83)/(MeasuredVariableHigher-MeasuredVariableLower)</f>
        <v>-1.1437572853166315E-2</v>
      </c>
      <c r="AT83" s="183">
        <f>[1]!LIM(AT82+Mode*r0*((1+IntegrationStep/2/Ti+Td/IntegrationStep)*AS83-(1-IntegrationStep/2/Ti+2*Td/IntegrationStep)*AS82+Td/IntegrationStep*AS81))</f>
        <v>0</v>
      </c>
      <c r="AU83" s="183">
        <f>SetPoint</f>
        <v>40.794124670000002</v>
      </c>
      <c r="AW83" s="51"/>
      <c r="AX83" s="51"/>
      <c r="AY83" s="51"/>
      <c r="AZ83" s="51"/>
    </row>
    <row r="84" spans="1:52" s="158" customFormat="1" ht="15" customHeight="1" x14ac:dyDescent="0.3">
      <c r="A84" s="19"/>
      <c r="B84" s="182"/>
      <c r="C84" s="183">
        <f>C83+IntegrationStep</f>
        <v>7.2999999999999901</v>
      </c>
      <c r="D84" s="202">
        <f>15+[1]!STEPLOAD(5)</f>
        <v>20</v>
      </c>
      <c r="E84" s="183">
        <f t="shared" si="7"/>
        <v>41.71850313576347</v>
      </c>
      <c r="F84" s="183">
        <f t="shared" si="8"/>
        <v>0.5</v>
      </c>
      <c r="G84" s="183">
        <f>5</f>
        <v>5</v>
      </c>
      <c r="H84" s="183">
        <f>ManipulatedVariableHigher*AT84</f>
        <v>120</v>
      </c>
      <c r="I84" s="183">
        <f t="shared" si="9"/>
        <v>0.9</v>
      </c>
      <c r="J84" s="183">
        <f>1</f>
        <v>1</v>
      </c>
      <c r="K84" s="183">
        <f t="shared" si="10"/>
        <v>4.1870000000000003</v>
      </c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68"/>
      <c r="AD84" s="19"/>
      <c r="AE84" s="184"/>
      <c r="AF84" s="183">
        <f t="shared" si="11"/>
        <v>2.986974620744169</v>
      </c>
      <c r="AG84" s="183"/>
      <c r="AH84" s="183"/>
      <c r="AI84" s="183"/>
      <c r="AJ84" s="183"/>
      <c r="AK84" s="183"/>
      <c r="AL84" s="183"/>
      <c r="AM84" s="183"/>
      <c r="AN84" s="183"/>
      <c r="AO84" s="183"/>
      <c r="AP84" s="168"/>
      <c r="AQ84" s="168"/>
      <c r="AR84" s="182"/>
      <c r="AS84" s="183">
        <f>(AU84-E84)/(MeasuredVariableHigher-MeasuredVariableLower)</f>
        <v>-9.2437846576346773E-3</v>
      </c>
      <c r="AT84" s="183">
        <f>[1]!LIM(AT83+Mode*r0*((1+IntegrationStep/2/Ti+Td/IntegrationStep)*AS84-(1-IntegrationStep/2/Ti+2*Td/IntegrationStep)*AS83+Td/IntegrationStep*AS82))</f>
        <v>1</v>
      </c>
      <c r="AU84" s="183">
        <f>SetPoint</f>
        <v>40.794124670000002</v>
      </c>
      <c r="AW84" s="51"/>
      <c r="AX84" s="51"/>
      <c r="AY84" s="51"/>
      <c r="AZ84" s="51"/>
    </row>
    <row r="85" spans="1:52" s="158" customFormat="1" ht="15" customHeight="1" x14ac:dyDescent="0.3">
      <c r="A85" s="19"/>
      <c r="B85" s="182"/>
      <c r="C85" s="183">
        <f>C84+IntegrationStep</f>
        <v>7.3999999999999897</v>
      </c>
      <c r="D85" s="202">
        <f>15+[1]!STEPLOAD(5)</f>
        <v>20</v>
      </c>
      <c r="E85" s="183">
        <f t="shared" si="7"/>
        <v>42.017200597837885</v>
      </c>
      <c r="F85" s="183">
        <f t="shared" si="8"/>
        <v>0.5</v>
      </c>
      <c r="G85" s="183">
        <f>5</f>
        <v>5</v>
      </c>
      <c r="H85" s="183">
        <f>ManipulatedVariableHigher*AT85</f>
        <v>0</v>
      </c>
      <c r="I85" s="183">
        <f t="shared" si="9"/>
        <v>0.9</v>
      </c>
      <c r="J85" s="183">
        <f>1</f>
        <v>1</v>
      </c>
      <c r="K85" s="183">
        <f t="shared" si="10"/>
        <v>4.1870000000000003</v>
      </c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68"/>
      <c r="AD85" s="19"/>
      <c r="AE85" s="184"/>
      <c r="AF85" s="183">
        <f t="shared" si="11"/>
        <v>-2.2017200597837885</v>
      </c>
      <c r="AG85" s="183"/>
      <c r="AH85" s="183"/>
      <c r="AI85" s="183"/>
      <c r="AJ85" s="183"/>
      <c r="AK85" s="183"/>
      <c r="AL85" s="183"/>
      <c r="AM85" s="183"/>
      <c r="AN85" s="183"/>
      <c r="AO85" s="183"/>
      <c r="AP85" s="168"/>
      <c r="AQ85" s="168"/>
      <c r="AR85" s="182"/>
      <c r="AS85" s="183">
        <f>(AU85-E85)/(MeasuredVariableHigher-MeasuredVariableLower)</f>
        <v>-1.2230759278378826E-2</v>
      </c>
      <c r="AT85" s="183">
        <f>[1]!LIM(AT84+Mode*r0*((1+IntegrationStep/2/Ti+Td/IntegrationStep)*AS85-(1-IntegrationStep/2/Ti+2*Td/IntegrationStep)*AS84+Td/IntegrationStep*AS83))</f>
        <v>0</v>
      </c>
      <c r="AU85" s="183">
        <f>SetPoint</f>
        <v>40.794124670000002</v>
      </c>
      <c r="AW85" s="51"/>
      <c r="AX85" s="51"/>
      <c r="AY85" s="51"/>
      <c r="AZ85" s="51"/>
    </row>
    <row r="86" spans="1:52" s="158" customFormat="1" ht="15" customHeight="1" x14ac:dyDescent="0.3">
      <c r="A86" s="19"/>
      <c r="B86" s="182"/>
      <c r="C86" s="183">
        <f>C85+IntegrationStep</f>
        <v>7.4999999999999893</v>
      </c>
      <c r="D86" s="202">
        <f>15+[1]!STEPLOAD(5)</f>
        <v>20</v>
      </c>
      <c r="E86" s="183">
        <f t="shared" si="7"/>
        <v>41.797028591859508</v>
      </c>
      <c r="F86" s="183">
        <f t="shared" si="8"/>
        <v>0.5</v>
      </c>
      <c r="G86" s="183">
        <f>5</f>
        <v>5</v>
      </c>
      <c r="H86" s="183">
        <f>ManipulatedVariableHigher*AT86</f>
        <v>120</v>
      </c>
      <c r="I86" s="183">
        <f t="shared" si="9"/>
        <v>0.9</v>
      </c>
      <c r="J86" s="183">
        <f>1</f>
        <v>1</v>
      </c>
      <c r="K86" s="183">
        <f t="shared" si="10"/>
        <v>4.1870000000000003</v>
      </c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68"/>
      <c r="AD86" s="19"/>
      <c r="AE86" s="184"/>
      <c r="AF86" s="183">
        <f t="shared" si="11"/>
        <v>2.9791220751345651</v>
      </c>
      <c r="AG86" s="183"/>
      <c r="AH86" s="183"/>
      <c r="AI86" s="183"/>
      <c r="AJ86" s="183"/>
      <c r="AK86" s="183"/>
      <c r="AL86" s="183"/>
      <c r="AM86" s="183"/>
      <c r="AN86" s="183"/>
      <c r="AO86" s="183"/>
      <c r="AP86" s="168"/>
      <c r="AQ86" s="168"/>
      <c r="AR86" s="182"/>
      <c r="AS86" s="183">
        <f>(AU86-E86)/(MeasuredVariableHigher-MeasuredVariableLower)</f>
        <v>-1.0029039218595059E-2</v>
      </c>
      <c r="AT86" s="183">
        <f>[1]!LIM(AT85+Mode*r0*((1+IntegrationStep/2/Ti+Td/IntegrationStep)*AS86-(1-IntegrationStep/2/Ti+2*Td/IntegrationStep)*AS85+Td/IntegrationStep*AS84))</f>
        <v>1</v>
      </c>
      <c r="AU86" s="183">
        <f>SetPoint</f>
        <v>40.794124670000002</v>
      </c>
      <c r="AW86" s="51"/>
      <c r="AX86" s="51"/>
      <c r="AY86" s="51"/>
      <c r="AZ86" s="51"/>
    </row>
    <row r="87" spans="1:52" s="158" customFormat="1" ht="15" customHeight="1" x14ac:dyDescent="0.3">
      <c r="A87" s="19"/>
      <c r="B87" s="182"/>
      <c r="C87" s="183">
        <f>C86+IntegrationStep</f>
        <v>7.599999999999989</v>
      </c>
      <c r="D87" s="202">
        <f>15+[1]!STEPLOAD(5)</f>
        <v>20</v>
      </c>
      <c r="E87" s="183">
        <f t="shared" si="7"/>
        <v>42.094940799372964</v>
      </c>
      <c r="F87" s="183">
        <f t="shared" si="8"/>
        <v>0.5</v>
      </c>
      <c r="G87" s="183">
        <f>5</f>
        <v>5</v>
      </c>
      <c r="H87" s="183">
        <f>ManipulatedVariableHigher*AT87</f>
        <v>0</v>
      </c>
      <c r="I87" s="183">
        <f t="shared" si="9"/>
        <v>0.9</v>
      </c>
      <c r="J87" s="183">
        <f>1</f>
        <v>1</v>
      </c>
      <c r="K87" s="183">
        <f t="shared" si="10"/>
        <v>4.1870000000000003</v>
      </c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68"/>
      <c r="AD87" s="19"/>
      <c r="AE87" s="184"/>
      <c r="AF87" s="183">
        <f t="shared" si="11"/>
        <v>-2.2094940799372966</v>
      </c>
      <c r="AG87" s="183"/>
      <c r="AH87" s="183"/>
      <c r="AI87" s="183"/>
      <c r="AJ87" s="183"/>
      <c r="AK87" s="183"/>
      <c r="AL87" s="183"/>
      <c r="AM87" s="183"/>
      <c r="AN87" s="183"/>
      <c r="AO87" s="183"/>
      <c r="AP87" s="168"/>
      <c r="AQ87" s="168"/>
      <c r="AR87" s="182"/>
      <c r="AS87" s="183">
        <f>(AU87-E87)/(MeasuredVariableHigher-MeasuredVariableLower)</f>
        <v>-1.3008161293729614E-2</v>
      </c>
      <c r="AT87" s="183">
        <f>[1]!LIM(AT86+Mode*r0*((1+IntegrationStep/2/Ti+Td/IntegrationStep)*AS87-(1-IntegrationStep/2/Ti+2*Td/IntegrationStep)*AS86+Td/IntegrationStep*AS85))</f>
        <v>0</v>
      </c>
      <c r="AU87" s="183">
        <f>SetPoint</f>
        <v>40.794124670000002</v>
      </c>
      <c r="AW87" s="51"/>
      <c r="AX87" s="51"/>
      <c r="AY87" s="51"/>
      <c r="AZ87" s="51"/>
    </row>
    <row r="88" spans="1:52" s="158" customFormat="1" ht="15" customHeight="1" x14ac:dyDescent="0.3">
      <c r="A88" s="19"/>
      <c r="B88" s="182"/>
      <c r="C88" s="183">
        <f>C87+IntegrationStep</f>
        <v>7.6999999999999886</v>
      </c>
      <c r="D88" s="202">
        <f>15+[1]!STEPLOAD(5)</f>
        <v>20</v>
      </c>
      <c r="E88" s="183">
        <f t="shared" si="7"/>
        <v>41.873991391379235</v>
      </c>
      <c r="F88" s="183">
        <f t="shared" si="8"/>
        <v>0.5</v>
      </c>
      <c r="G88" s="183">
        <f>5</f>
        <v>5</v>
      </c>
      <c r="H88" s="183">
        <f>ManipulatedVariableHigher*AT88</f>
        <v>120</v>
      </c>
      <c r="I88" s="183">
        <f t="shared" si="9"/>
        <v>0.9</v>
      </c>
      <c r="J88" s="183">
        <f>1</f>
        <v>1</v>
      </c>
      <c r="K88" s="183">
        <f t="shared" si="10"/>
        <v>4.1870000000000003</v>
      </c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68"/>
      <c r="AD88" s="19"/>
      <c r="AE88" s="184"/>
      <c r="AF88" s="183">
        <f t="shared" si="11"/>
        <v>2.9714257951825926</v>
      </c>
      <c r="AG88" s="183"/>
      <c r="AH88" s="183"/>
      <c r="AI88" s="183"/>
      <c r="AJ88" s="183"/>
      <c r="AK88" s="183"/>
      <c r="AL88" s="183"/>
      <c r="AM88" s="183"/>
      <c r="AN88" s="183"/>
      <c r="AO88" s="183"/>
      <c r="AP88" s="168"/>
      <c r="AQ88" s="168"/>
      <c r="AR88" s="182"/>
      <c r="AS88" s="183">
        <f>(AU88-E88)/(MeasuredVariableHigher-MeasuredVariableLower)</f>
        <v>-1.0798667213792327E-2</v>
      </c>
      <c r="AT88" s="183">
        <f>[1]!LIM(AT87+Mode*r0*((1+IntegrationStep/2/Ti+Td/IntegrationStep)*AS88-(1-IntegrationStep/2/Ti+2*Td/IntegrationStep)*AS87+Td/IntegrationStep*AS86))</f>
        <v>1</v>
      </c>
      <c r="AU88" s="183">
        <f>SetPoint</f>
        <v>40.794124670000002</v>
      </c>
      <c r="AW88" s="51"/>
      <c r="AX88" s="51"/>
      <c r="AY88" s="51"/>
      <c r="AZ88" s="51"/>
    </row>
    <row r="89" spans="1:52" s="158" customFormat="1" ht="15" customHeight="1" x14ac:dyDescent="0.3">
      <c r="A89" s="19"/>
      <c r="B89" s="182"/>
      <c r="C89" s="183">
        <f>C88+IntegrationStep</f>
        <v>7.7999999999999883</v>
      </c>
      <c r="D89" s="202">
        <f>15+[1]!STEPLOAD(5)</f>
        <v>20</v>
      </c>
      <c r="E89" s="183">
        <f t="shared" si="7"/>
        <v>42.171133970897493</v>
      </c>
      <c r="F89" s="183">
        <f t="shared" si="8"/>
        <v>0.5</v>
      </c>
      <c r="G89" s="183">
        <f>5</f>
        <v>5</v>
      </c>
      <c r="H89" s="183">
        <f>ManipulatedVariableHigher*AT89</f>
        <v>0</v>
      </c>
      <c r="I89" s="183">
        <f t="shared" si="9"/>
        <v>0.9</v>
      </c>
      <c r="J89" s="183">
        <f>1</f>
        <v>1</v>
      </c>
      <c r="K89" s="183">
        <f t="shared" si="10"/>
        <v>4.1870000000000003</v>
      </c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68"/>
      <c r="AD89" s="19"/>
      <c r="AE89" s="184"/>
      <c r="AF89" s="183">
        <f t="shared" si="11"/>
        <v>-2.2171133970897494</v>
      </c>
      <c r="AG89" s="183"/>
      <c r="AH89" s="183"/>
      <c r="AI89" s="183"/>
      <c r="AJ89" s="183"/>
      <c r="AK89" s="183"/>
      <c r="AL89" s="183"/>
      <c r="AM89" s="183"/>
      <c r="AN89" s="183"/>
      <c r="AO89" s="183"/>
      <c r="AP89" s="168"/>
      <c r="AQ89" s="168"/>
      <c r="AR89" s="182"/>
      <c r="AS89" s="183">
        <f>(AU89-E89)/(MeasuredVariableHigher-MeasuredVariableLower)</f>
        <v>-1.377009300897491E-2</v>
      </c>
      <c r="AT89" s="183">
        <f>[1]!LIM(AT88+Mode*r0*((1+IntegrationStep/2/Ti+Td/IntegrationStep)*AS89-(1-IntegrationStep/2/Ti+2*Td/IntegrationStep)*AS88+Td/IntegrationStep*AS87))</f>
        <v>0</v>
      </c>
      <c r="AU89" s="183">
        <f>SetPoint</f>
        <v>40.794124670000002</v>
      </c>
      <c r="AW89" s="51"/>
      <c r="AX89" s="51"/>
      <c r="AY89" s="51"/>
      <c r="AZ89" s="51"/>
    </row>
    <row r="90" spans="1:52" s="158" customFormat="1" ht="15" customHeight="1" x14ac:dyDescent="0.3">
      <c r="A90" s="19"/>
      <c r="B90" s="182"/>
      <c r="C90" s="183">
        <f>C89+IntegrationStep</f>
        <v>7.8999999999999879</v>
      </c>
      <c r="D90" s="202">
        <f>15+[1]!STEPLOAD(5)</f>
        <v>20</v>
      </c>
      <c r="E90" s="183">
        <f t="shared" si="7"/>
        <v>41.949422631188519</v>
      </c>
      <c r="F90" s="183">
        <f t="shared" si="8"/>
        <v>0.5</v>
      </c>
      <c r="G90" s="183">
        <f>5</f>
        <v>5</v>
      </c>
      <c r="H90" s="183">
        <f>ManipulatedVariableHigher*AT90</f>
        <v>120</v>
      </c>
      <c r="I90" s="183">
        <f t="shared" si="9"/>
        <v>0.9</v>
      </c>
      <c r="J90" s="183">
        <f>1</f>
        <v>1</v>
      </c>
      <c r="K90" s="183">
        <f t="shared" si="10"/>
        <v>4.1870000000000003</v>
      </c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68"/>
      <c r="AD90" s="19"/>
      <c r="AE90" s="184"/>
      <c r="AF90" s="183">
        <f t="shared" si="11"/>
        <v>2.9638826712016644</v>
      </c>
      <c r="AG90" s="183"/>
      <c r="AH90" s="183"/>
      <c r="AI90" s="183"/>
      <c r="AJ90" s="183"/>
      <c r="AK90" s="183"/>
      <c r="AL90" s="183"/>
      <c r="AM90" s="183"/>
      <c r="AN90" s="183"/>
      <c r="AO90" s="183"/>
      <c r="AP90" s="168"/>
      <c r="AQ90" s="168"/>
      <c r="AR90" s="182"/>
      <c r="AS90" s="183">
        <f>(AU90-E90)/(MeasuredVariableHigher-MeasuredVariableLower)</f>
        <v>-1.1552979611885164E-2</v>
      </c>
      <c r="AT90" s="183">
        <f>[1]!LIM(AT89+Mode*r0*((1+IntegrationStep/2/Ti+Td/IntegrationStep)*AS90-(1-IntegrationStep/2/Ti+2*Td/IntegrationStep)*AS89+Td/IntegrationStep*AS88))</f>
        <v>1</v>
      </c>
      <c r="AU90" s="183">
        <f>SetPoint</f>
        <v>40.794124670000002</v>
      </c>
      <c r="AW90" s="51"/>
      <c r="AX90" s="51"/>
      <c r="AY90" s="51"/>
      <c r="AZ90" s="51"/>
    </row>
    <row r="91" spans="1:52" s="158" customFormat="1" ht="15" customHeight="1" x14ac:dyDescent="0.3">
      <c r="A91" s="19"/>
      <c r="B91" s="182"/>
      <c r="C91" s="183">
        <f>C90+IntegrationStep</f>
        <v>7.9999999999999876</v>
      </c>
      <c r="D91" s="202">
        <f>15+[1]!STEPLOAD(5)</f>
        <v>20</v>
      </c>
      <c r="E91" s="183">
        <f t="shared" si="7"/>
        <v>42.245810898308683</v>
      </c>
      <c r="F91" s="183">
        <f t="shared" si="8"/>
        <v>0.5</v>
      </c>
      <c r="G91" s="183">
        <f>5</f>
        <v>5</v>
      </c>
      <c r="H91" s="183">
        <f>ManipulatedVariableHigher*AT91</f>
        <v>0</v>
      </c>
      <c r="I91" s="183">
        <f t="shared" si="9"/>
        <v>0.9</v>
      </c>
      <c r="J91" s="183">
        <f>1</f>
        <v>1</v>
      </c>
      <c r="K91" s="183">
        <f t="shared" si="10"/>
        <v>4.1870000000000003</v>
      </c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68"/>
      <c r="AD91" s="19"/>
      <c r="AE91" s="184"/>
      <c r="AF91" s="183">
        <f t="shared" si="11"/>
        <v>-2.2245810898308682</v>
      </c>
      <c r="AG91" s="183"/>
      <c r="AH91" s="183"/>
      <c r="AI91" s="183"/>
      <c r="AJ91" s="183"/>
      <c r="AK91" s="183"/>
      <c r="AL91" s="183"/>
      <c r="AM91" s="183"/>
      <c r="AN91" s="183"/>
      <c r="AO91" s="183"/>
      <c r="AP91" s="168"/>
      <c r="AQ91" s="168"/>
      <c r="AR91" s="182"/>
      <c r="AS91" s="183">
        <f>(AU91-E91)/(MeasuredVariableHigher-MeasuredVariableLower)</f>
        <v>-1.4516862283086809E-2</v>
      </c>
      <c r="AT91" s="183">
        <f>[1]!LIM(AT90+Mode*r0*((1+IntegrationStep/2/Ti+Td/IntegrationStep)*AS91-(1-IntegrationStep/2/Ti+2*Td/IntegrationStep)*AS90+Td/IntegrationStep*AS89))</f>
        <v>0</v>
      </c>
      <c r="AU91" s="183">
        <f>SetPoint</f>
        <v>40.794124670000002</v>
      </c>
      <c r="AW91" s="51"/>
      <c r="AX91" s="51"/>
      <c r="AY91" s="51"/>
      <c r="AZ91" s="51"/>
    </row>
    <row r="92" spans="1:52" s="158" customFormat="1" ht="15" customHeight="1" x14ac:dyDescent="0.3">
      <c r="A92" s="19"/>
      <c r="B92" s="182"/>
      <c r="C92" s="183">
        <f>C91+IntegrationStep</f>
        <v>8.0999999999999872</v>
      </c>
      <c r="D92" s="202">
        <f>15+[1]!STEPLOAD(5)</f>
        <v>20</v>
      </c>
      <c r="E92" s="183">
        <f t="shared" si="7"/>
        <v>42.0233527893256</v>
      </c>
      <c r="F92" s="183">
        <f t="shared" si="8"/>
        <v>0.5</v>
      </c>
      <c r="G92" s="183">
        <f>5</f>
        <v>5</v>
      </c>
      <c r="H92" s="183">
        <f>ManipulatedVariableHigher*AT92</f>
        <v>120</v>
      </c>
      <c r="I92" s="183">
        <f t="shared" si="9"/>
        <v>0.9</v>
      </c>
      <c r="J92" s="183">
        <f>1</f>
        <v>1</v>
      </c>
      <c r="K92" s="183">
        <f t="shared" si="10"/>
        <v>4.1870000000000003</v>
      </c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68"/>
      <c r="AD92" s="19"/>
      <c r="AE92" s="184"/>
      <c r="AF92" s="183">
        <f t="shared" si="11"/>
        <v>2.9564896553879563</v>
      </c>
      <c r="AG92" s="183"/>
      <c r="AH92" s="183"/>
      <c r="AI92" s="183"/>
      <c r="AJ92" s="183"/>
      <c r="AK92" s="183"/>
      <c r="AL92" s="183"/>
      <c r="AM92" s="183"/>
      <c r="AN92" s="183"/>
      <c r="AO92" s="183"/>
      <c r="AP92" s="168"/>
      <c r="AQ92" s="168"/>
      <c r="AR92" s="182"/>
      <c r="AS92" s="183">
        <f>(AU92-E92)/(MeasuredVariableHigher-MeasuredVariableLower)</f>
        <v>-1.2292281193255974E-2</v>
      </c>
      <c r="AT92" s="183">
        <f>[1]!LIM(AT91+Mode*r0*((1+IntegrationStep/2/Ti+Td/IntegrationStep)*AS92-(1-IntegrationStep/2/Ti+2*Td/IntegrationStep)*AS91+Td/IntegrationStep*AS90))</f>
        <v>1</v>
      </c>
      <c r="AU92" s="183">
        <f>SetPoint</f>
        <v>40.794124670000002</v>
      </c>
      <c r="AW92" s="51"/>
      <c r="AX92" s="51"/>
      <c r="AY92" s="51"/>
      <c r="AZ92" s="51"/>
    </row>
    <row r="93" spans="1:52" s="158" customFormat="1" ht="15" customHeight="1" x14ac:dyDescent="0.3">
      <c r="A93" s="19"/>
      <c r="B93" s="182"/>
      <c r="C93" s="183">
        <f>C92+IntegrationStep</f>
        <v>8.1999999999999869</v>
      </c>
      <c r="D93" s="202">
        <f>15+[1]!STEPLOAD(5)</f>
        <v>20</v>
      </c>
      <c r="E93" s="183">
        <f t="shared" si="7"/>
        <v>42.319001754864395</v>
      </c>
      <c r="F93" s="183">
        <f t="shared" si="8"/>
        <v>0.5</v>
      </c>
      <c r="G93" s="183">
        <f>5</f>
        <v>5</v>
      </c>
      <c r="H93" s="183">
        <f>ManipulatedVariableHigher*AT93</f>
        <v>0</v>
      </c>
      <c r="I93" s="183">
        <f t="shared" si="9"/>
        <v>0.9</v>
      </c>
      <c r="J93" s="183">
        <f>1</f>
        <v>1</v>
      </c>
      <c r="K93" s="183">
        <f t="shared" si="10"/>
        <v>4.1870000000000003</v>
      </c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68"/>
      <c r="AD93" s="19"/>
      <c r="AE93" s="184"/>
      <c r="AF93" s="183">
        <f t="shared" si="11"/>
        <v>-2.2319001754864396</v>
      </c>
      <c r="AG93" s="183"/>
      <c r="AH93" s="183"/>
      <c r="AI93" s="183"/>
      <c r="AJ93" s="183"/>
      <c r="AK93" s="183"/>
      <c r="AL93" s="183"/>
      <c r="AM93" s="183"/>
      <c r="AN93" s="183"/>
      <c r="AO93" s="183"/>
      <c r="AP93" s="168"/>
      <c r="AQ93" s="168"/>
      <c r="AR93" s="182"/>
      <c r="AS93" s="183">
        <f>(AU93-E93)/(MeasuredVariableHigher-MeasuredVariableLower)</f>
        <v>-1.5248770848643929E-2</v>
      </c>
      <c r="AT93" s="183">
        <f>[1]!LIM(AT92+Mode*r0*((1+IntegrationStep/2/Ti+Td/IntegrationStep)*AS93-(1-IntegrationStep/2/Ti+2*Td/IntegrationStep)*AS92+Td/IntegrationStep*AS91))</f>
        <v>0</v>
      </c>
      <c r="AU93" s="183">
        <f>SetPoint</f>
        <v>40.794124670000002</v>
      </c>
      <c r="AW93" s="51"/>
      <c r="AX93" s="51"/>
      <c r="AY93" s="51"/>
      <c r="AZ93" s="51"/>
    </row>
    <row r="94" spans="1:52" s="158" customFormat="1" ht="15" customHeight="1" x14ac:dyDescent="0.3">
      <c r="A94" s="19"/>
      <c r="B94" s="182"/>
      <c r="C94" s="183">
        <f>C93+IntegrationStep</f>
        <v>8.2999999999999865</v>
      </c>
      <c r="D94" s="202">
        <f>15+[1]!STEPLOAD(5)</f>
        <v>20</v>
      </c>
      <c r="E94" s="183">
        <f t="shared" si="7"/>
        <v>42.095811737315749</v>
      </c>
      <c r="F94" s="183">
        <f t="shared" si="8"/>
        <v>0.5</v>
      </c>
      <c r="G94" s="183">
        <f>5</f>
        <v>5</v>
      </c>
      <c r="H94" s="183">
        <f>ManipulatedVariableHigher*AT94</f>
        <v>120</v>
      </c>
      <c r="I94" s="183">
        <f t="shared" si="9"/>
        <v>0.9</v>
      </c>
      <c r="J94" s="183">
        <f>1</f>
        <v>1</v>
      </c>
      <c r="K94" s="183">
        <f t="shared" si="10"/>
        <v>4.1870000000000003</v>
      </c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68"/>
      <c r="AD94" s="19"/>
      <c r="AE94" s="184"/>
      <c r="AF94" s="183">
        <f t="shared" si="11"/>
        <v>2.9492437605889412</v>
      </c>
      <c r="AG94" s="183"/>
      <c r="AH94" s="183"/>
      <c r="AI94" s="183"/>
      <c r="AJ94" s="183"/>
      <c r="AK94" s="183"/>
      <c r="AL94" s="183"/>
      <c r="AM94" s="183"/>
      <c r="AN94" s="183"/>
      <c r="AO94" s="183"/>
      <c r="AP94" s="168"/>
      <c r="AQ94" s="168"/>
      <c r="AR94" s="182"/>
      <c r="AS94" s="183">
        <f>(AU94-E94)/(MeasuredVariableHigher-MeasuredVariableLower)</f>
        <v>-1.3016870673157471E-2</v>
      </c>
      <c r="AT94" s="183">
        <f>[1]!LIM(AT93+Mode*r0*((1+IntegrationStep/2/Ti+Td/IntegrationStep)*AS94-(1-IntegrationStep/2/Ti+2*Td/IntegrationStep)*AS93+Td/IntegrationStep*AS92))</f>
        <v>1</v>
      </c>
      <c r="AU94" s="183">
        <f>SetPoint</f>
        <v>40.794124670000002</v>
      </c>
      <c r="AW94" s="51"/>
      <c r="AX94" s="51"/>
      <c r="AY94" s="51"/>
      <c r="AZ94" s="51"/>
    </row>
    <row r="95" spans="1:52" s="158" customFormat="1" ht="15" customHeight="1" x14ac:dyDescent="0.3">
      <c r="A95" s="19"/>
      <c r="B95" s="182"/>
      <c r="C95" s="183">
        <f>C94+IntegrationStep</f>
        <v>8.3999999999999861</v>
      </c>
      <c r="D95" s="202">
        <f>15+[1]!STEPLOAD(5)</f>
        <v>20</v>
      </c>
      <c r="E95" s="183">
        <f t="shared" si="7"/>
        <v>42.390736113374643</v>
      </c>
      <c r="F95" s="183">
        <f t="shared" si="8"/>
        <v>0.5</v>
      </c>
      <c r="G95" s="183">
        <f>5</f>
        <v>5</v>
      </c>
      <c r="H95" s="183">
        <f>ManipulatedVariableHigher*AT95</f>
        <v>0</v>
      </c>
      <c r="I95" s="183">
        <f t="shared" si="9"/>
        <v>0.9</v>
      </c>
      <c r="J95" s="183">
        <f>1</f>
        <v>1</v>
      </c>
      <c r="K95" s="183">
        <f t="shared" si="10"/>
        <v>4.1870000000000003</v>
      </c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68"/>
      <c r="AD95" s="19"/>
      <c r="AE95" s="184"/>
      <c r="AF95" s="183">
        <f t="shared" si="11"/>
        <v>-2.2390736113374645</v>
      </c>
      <c r="AG95" s="183"/>
      <c r="AH95" s="183"/>
      <c r="AI95" s="183"/>
      <c r="AJ95" s="183"/>
      <c r="AK95" s="183"/>
      <c r="AL95" s="183"/>
      <c r="AM95" s="183"/>
      <c r="AN95" s="183"/>
      <c r="AO95" s="183"/>
      <c r="AP95" s="168"/>
      <c r="AQ95" s="168"/>
      <c r="AR95" s="182"/>
      <c r="AS95" s="183">
        <f>(AU95-E95)/(MeasuredVariableHigher-MeasuredVariableLower)</f>
        <v>-1.5966114433746414E-2</v>
      </c>
      <c r="AT95" s="183">
        <f>[1]!LIM(AT94+Mode*r0*((1+IntegrationStep/2/Ti+Td/IntegrationStep)*AS95-(1-IntegrationStep/2/Ti+2*Td/IntegrationStep)*AS94+Td/IntegrationStep*AS93))</f>
        <v>0</v>
      </c>
      <c r="AU95" s="183">
        <f>SetPoint</f>
        <v>40.794124670000002</v>
      </c>
      <c r="AW95" s="51"/>
      <c r="AX95" s="51"/>
      <c r="AY95" s="51"/>
      <c r="AZ95" s="51"/>
    </row>
    <row r="96" spans="1:52" s="158" customFormat="1" ht="15" customHeight="1" x14ac:dyDescent="0.3">
      <c r="A96" s="19"/>
      <c r="B96" s="182"/>
      <c r="C96" s="183">
        <f>C95+IntegrationStep</f>
        <v>8.4999999999999858</v>
      </c>
      <c r="D96" s="202">
        <f>15+[1]!STEPLOAD(5)</f>
        <v>20</v>
      </c>
      <c r="E96" s="183">
        <f t="shared" si="7"/>
        <v>42.166828752240896</v>
      </c>
      <c r="F96" s="183">
        <f t="shared" si="8"/>
        <v>0.5</v>
      </c>
      <c r="G96" s="183">
        <f>5</f>
        <v>5</v>
      </c>
      <c r="H96" s="183">
        <f>ManipulatedVariableHigher*AT96</f>
        <v>120</v>
      </c>
      <c r="I96" s="183">
        <f t="shared" si="9"/>
        <v>0.9</v>
      </c>
      <c r="J96" s="183">
        <f>1</f>
        <v>1</v>
      </c>
      <c r="K96" s="183">
        <f t="shared" si="10"/>
        <v>4.1870000000000003</v>
      </c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68"/>
      <c r="AD96" s="19"/>
      <c r="AE96" s="184"/>
      <c r="AF96" s="183">
        <f t="shared" si="11"/>
        <v>2.9421420590964265</v>
      </c>
      <c r="AG96" s="183"/>
      <c r="AH96" s="183"/>
      <c r="AI96" s="183"/>
      <c r="AJ96" s="183"/>
      <c r="AK96" s="183"/>
      <c r="AL96" s="183"/>
      <c r="AM96" s="183"/>
      <c r="AN96" s="183"/>
      <c r="AO96" s="183"/>
      <c r="AP96" s="168"/>
      <c r="AQ96" s="168"/>
      <c r="AR96" s="182"/>
      <c r="AS96" s="183">
        <f>(AU96-E96)/(MeasuredVariableHigher-MeasuredVariableLower)</f>
        <v>-1.3727040822408937E-2</v>
      </c>
      <c r="AT96" s="183">
        <f>[1]!LIM(AT95+Mode*r0*((1+IntegrationStep/2/Ti+Td/IntegrationStep)*AS96-(1-IntegrationStep/2/Ti+2*Td/IntegrationStep)*AS95+Td/IntegrationStep*AS94))</f>
        <v>1</v>
      </c>
      <c r="AU96" s="183">
        <f>SetPoint</f>
        <v>40.794124670000002</v>
      </c>
      <c r="AW96" s="51"/>
      <c r="AX96" s="51"/>
      <c r="AY96" s="51"/>
      <c r="AZ96" s="51"/>
    </row>
    <row r="97" spans="1:52" s="158" customFormat="1" ht="15" customHeight="1" x14ac:dyDescent="0.3">
      <c r="A97" s="19"/>
      <c r="B97" s="182"/>
      <c r="C97" s="183">
        <f>C96+IntegrationStep</f>
        <v>8.5999999999999854</v>
      </c>
      <c r="D97" s="202">
        <f>15+[1]!STEPLOAD(5)</f>
        <v>20</v>
      </c>
      <c r="E97" s="183">
        <f t="shared" si="7"/>
        <v>42.461042958150536</v>
      </c>
      <c r="F97" s="183">
        <f t="shared" si="8"/>
        <v>0.5</v>
      </c>
      <c r="G97" s="183">
        <f>5</f>
        <v>5</v>
      </c>
      <c r="H97" s="183">
        <f>ManipulatedVariableHigher*AT97</f>
        <v>0</v>
      </c>
      <c r="I97" s="183">
        <f t="shared" si="9"/>
        <v>0.9</v>
      </c>
      <c r="J97" s="183">
        <f>1</f>
        <v>1</v>
      </c>
      <c r="K97" s="183">
        <f t="shared" si="10"/>
        <v>4.1870000000000003</v>
      </c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68"/>
      <c r="AD97" s="19"/>
      <c r="AE97" s="184"/>
      <c r="AF97" s="183">
        <f t="shared" si="11"/>
        <v>-2.2461042958150537</v>
      </c>
      <c r="AG97" s="183"/>
      <c r="AH97" s="183"/>
      <c r="AI97" s="183"/>
      <c r="AJ97" s="183"/>
      <c r="AK97" s="183"/>
      <c r="AL97" s="183"/>
      <c r="AM97" s="183"/>
      <c r="AN97" s="183"/>
      <c r="AO97" s="183"/>
      <c r="AP97" s="168"/>
      <c r="AQ97" s="168"/>
      <c r="AR97" s="182"/>
      <c r="AS97" s="183">
        <f>(AU97-E97)/(MeasuredVariableHigher-MeasuredVariableLower)</f>
        <v>-1.6669182881505335E-2</v>
      </c>
      <c r="AT97" s="183">
        <f>[1]!LIM(AT96+Mode*r0*((1+IntegrationStep/2/Ti+Td/IntegrationStep)*AS97-(1-IntegrationStep/2/Ti+2*Td/IntegrationStep)*AS96+Td/IntegrationStep*AS95))</f>
        <v>0</v>
      </c>
      <c r="AU97" s="183">
        <f>SetPoint</f>
        <v>40.794124670000002</v>
      </c>
      <c r="AW97" s="51"/>
      <c r="AX97" s="51"/>
      <c r="AY97" s="51"/>
      <c r="AZ97" s="51"/>
    </row>
    <row r="98" spans="1:52" s="158" customFormat="1" ht="15" customHeight="1" x14ac:dyDescent="0.3">
      <c r="A98" s="19"/>
      <c r="B98" s="182"/>
      <c r="C98" s="183">
        <f>C97+IntegrationStep</f>
        <v>8.6999999999999851</v>
      </c>
      <c r="D98" s="202">
        <f>15+[1]!STEPLOAD(5)</f>
        <v>20</v>
      </c>
      <c r="E98" s="183">
        <f t="shared" si="7"/>
        <v>42.236432528569033</v>
      </c>
      <c r="F98" s="183">
        <f t="shared" si="8"/>
        <v>0.5</v>
      </c>
      <c r="G98" s="183">
        <f>5</f>
        <v>5</v>
      </c>
      <c r="H98" s="183">
        <f>ManipulatedVariableHigher*AT98</f>
        <v>120</v>
      </c>
      <c r="I98" s="183">
        <f t="shared" si="9"/>
        <v>0.9</v>
      </c>
      <c r="J98" s="183">
        <f>1</f>
        <v>1</v>
      </c>
      <c r="K98" s="183">
        <f t="shared" si="10"/>
        <v>4.1870000000000003</v>
      </c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68"/>
      <c r="AD98" s="19"/>
      <c r="AE98" s="184"/>
      <c r="AF98" s="183">
        <f t="shared" si="11"/>
        <v>2.9351816814636127</v>
      </c>
      <c r="AG98" s="183"/>
      <c r="AH98" s="183"/>
      <c r="AI98" s="183"/>
      <c r="AJ98" s="183"/>
      <c r="AK98" s="183"/>
      <c r="AL98" s="183"/>
      <c r="AM98" s="183"/>
      <c r="AN98" s="183"/>
      <c r="AO98" s="183"/>
      <c r="AP98" s="168"/>
      <c r="AQ98" s="168"/>
      <c r="AR98" s="182"/>
      <c r="AS98" s="183">
        <f>(AU98-E98)/(MeasuredVariableHigher-MeasuredVariableLower)</f>
        <v>-1.4423078585690306E-2</v>
      </c>
      <c r="AT98" s="183">
        <f>[1]!LIM(AT97+Mode*r0*((1+IntegrationStep/2/Ti+Td/IntegrationStep)*AS98-(1-IntegrationStep/2/Ti+2*Td/IntegrationStep)*AS97+Td/IntegrationStep*AS96))</f>
        <v>1</v>
      </c>
      <c r="AU98" s="183">
        <f>SetPoint</f>
        <v>40.794124670000002</v>
      </c>
      <c r="AW98" s="51"/>
      <c r="AX98" s="51"/>
      <c r="AY98" s="51"/>
      <c r="AZ98" s="51"/>
    </row>
    <row r="99" spans="1:52" s="158" customFormat="1" ht="15" customHeight="1" x14ac:dyDescent="0.3">
      <c r="A99" s="19"/>
      <c r="B99" s="182"/>
      <c r="C99" s="183">
        <f>C98+IntegrationStep</f>
        <v>8.7999999999999847</v>
      </c>
      <c r="D99" s="202">
        <f>15+[1]!STEPLOAD(5)</f>
        <v>20</v>
      </c>
      <c r="E99" s="183">
        <f t="shared" si="7"/>
        <v>42.529950696715396</v>
      </c>
      <c r="F99" s="183">
        <f t="shared" si="8"/>
        <v>0.5</v>
      </c>
      <c r="G99" s="183">
        <f>5</f>
        <v>5</v>
      </c>
      <c r="H99" s="183">
        <f>ManipulatedVariableHigher*AT99</f>
        <v>0</v>
      </c>
      <c r="I99" s="183">
        <f t="shared" si="9"/>
        <v>0.9</v>
      </c>
      <c r="J99" s="183">
        <f>1</f>
        <v>1</v>
      </c>
      <c r="K99" s="183">
        <f t="shared" si="10"/>
        <v>4.1870000000000003</v>
      </c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68"/>
      <c r="AD99" s="19"/>
      <c r="AE99" s="184"/>
      <c r="AF99" s="183">
        <f t="shared" si="11"/>
        <v>-2.2529950696715395</v>
      </c>
      <c r="AG99" s="183"/>
      <c r="AH99" s="183"/>
      <c r="AI99" s="183"/>
      <c r="AJ99" s="183"/>
      <c r="AK99" s="183"/>
      <c r="AL99" s="183"/>
      <c r="AM99" s="183"/>
      <c r="AN99" s="183"/>
      <c r="AO99" s="183"/>
      <c r="AP99" s="168"/>
      <c r="AQ99" s="168"/>
      <c r="AR99" s="182"/>
      <c r="AS99" s="183">
        <f>(AU99-E99)/(MeasuredVariableHigher-MeasuredVariableLower)</f>
        <v>-1.7358260267153938E-2</v>
      </c>
      <c r="AT99" s="183">
        <f>[1]!LIM(AT98+Mode*r0*((1+IntegrationStep/2/Ti+Td/IntegrationStep)*AS99-(1-IntegrationStep/2/Ti+2*Td/IntegrationStep)*AS98+Td/IntegrationStep*AS97))</f>
        <v>0</v>
      </c>
      <c r="AU99" s="183">
        <f>SetPoint</f>
        <v>40.794124670000002</v>
      </c>
      <c r="AW99" s="51"/>
      <c r="AX99" s="51"/>
      <c r="AY99" s="51"/>
      <c r="AZ99" s="51"/>
    </row>
    <row r="100" spans="1:52" s="158" customFormat="1" ht="15" customHeight="1" x14ac:dyDescent="0.3">
      <c r="A100" s="19"/>
      <c r="B100" s="182"/>
      <c r="C100" s="183">
        <f>C99+IntegrationStep</f>
        <v>8.8999999999999844</v>
      </c>
      <c r="D100" s="202">
        <f>15+[1]!STEPLOAD(5)</f>
        <v>20</v>
      </c>
      <c r="E100" s="183">
        <f t="shared" si="7"/>
        <v>42.304651189748242</v>
      </c>
      <c r="F100" s="183">
        <f t="shared" si="8"/>
        <v>0.5</v>
      </c>
      <c r="G100" s="183">
        <f>5</f>
        <v>5</v>
      </c>
      <c r="H100" s="183">
        <f>ManipulatedVariableHigher*AT100</f>
        <v>120</v>
      </c>
      <c r="I100" s="183">
        <f t="shared" si="9"/>
        <v>0.9</v>
      </c>
      <c r="J100" s="183">
        <f>1</f>
        <v>1</v>
      </c>
      <c r="K100" s="183">
        <f t="shared" si="10"/>
        <v>4.1870000000000003</v>
      </c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68"/>
      <c r="AD100" s="19"/>
      <c r="AE100" s="184"/>
      <c r="AF100" s="183">
        <f t="shared" si="11"/>
        <v>2.9283598153456918</v>
      </c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68"/>
      <c r="AQ100" s="168"/>
      <c r="AR100" s="182"/>
      <c r="AS100" s="183">
        <f>(AU100-E100)/(MeasuredVariableHigher-MeasuredVariableLower)</f>
        <v>-1.5105265197482396E-2</v>
      </c>
      <c r="AT100" s="183">
        <f>[1]!LIM(AT99+Mode*r0*((1+IntegrationStep/2/Ti+Td/IntegrationStep)*AS100-(1-IntegrationStep/2/Ti+2*Td/IntegrationStep)*AS99+Td/IntegrationStep*AS98))</f>
        <v>1</v>
      </c>
      <c r="AU100" s="183">
        <f>SetPoint</f>
        <v>40.794124670000002</v>
      </c>
      <c r="AW100" s="51"/>
      <c r="AX100" s="51"/>
      <c r="AY100" s="51"/>
      <c r="AZ100" s="51"/>
    </row>
    <row r="101" spans="1:52" s="158" customFormat="1" ht="15" customHeight="1" x14ac:dyDescent="0.3">
      <c r="A101" s="19"/>
      <c r="B101" s="182"/>
      <c r="C101" s="183">
        <f>C100+IntegrationStep</f>
        <v>8.999999999999984</v>
      </c>
      <c r="D101" s="202">
        <f>15+[1]!STEPLOAD(5)</f>
        <v>20</v>
      </c>
      <c r="E101" s="183">
        <f t="shared" si="7"/>
        <v>42.597487171282808</v>
      </c>
      <c r="F101" s="183">
        <f t="shared" si="8"/>
        <v>0.5</v>
      </c>
      <c r="G101" s="183">
        <f>5</f>
        <v>5</v>
      </c>
      <c r="H101" s="183">
        <f>ManipulatedVariableHigher*AT101</f>
        <v>0</v>
      </c>
      <c r="I101" s="183">
        <f t="shared" si="9"/>
        <v>0.9</v>
      </c>
      <c r="J101" s="183">
        <f>1</f>
        <v>1</v>
      </c>
      <c r="K101" s="183">
        <f t="shared" si="10"/>
        <v>4.1870000000000003</v>
      </c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68"/>
      <c r="AD101" s="19"/>
      <c r="AE101" s="184"/>
      <c r="AF101" s="183">
        <f t="shared" si="11"/>
        <v>-2.2597487171282808</v>
      </c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68"/>
      <c r="AQ101" s="168"/>
      <c r="AR101" s="182"/>
      <c r="AS101" s="183">
        <f>(AU101-E101)/(MeasuredVariableHigher-MeasuredVariableLower)</f>
        <v>-1.8033625012828056E-2</v>
      </c>
      <c r="AT101" s="183">
        <f>[1]!LIM(AT100+Mode*r0*((1+IntegrationStep/2/Ti+Td/IntegrationStep)*AS101-(1-IntegrationStep/2/Ti+2*Td/IntegrationStep)*AS100+Td/IntegrationStep*AS99))</f>
        <v>0</v>
      </c>
      <c r="AU101" s="183">
        <f>SetPoint</f>
        <v>40.794124670000002</v>
      </c>
      <c r="AW101" s="51"/>
      <c r="AX101" s="51"/>
      <c r="AY101" s="51"/>
      <c r="AZ101" s="51"/>
    </row>
    <row r="102" spans="1:52" s="158" customFormat="1" ht="15" customHeight="1" x14ac:dyDescent="0.3">
      <c r="A102" s="19"/>
      <c r="B102" s="182"/>
      <c r="C102" s="183">
        <f>C101+IntegrationStep</f>
        <v>9.0999999999999837</v>
      </c>
      <c r="D102" s="202">
        <f>15+[1]!STEPLOAD(5)</f>
        <v>20</v>
      </c>
      <c r="E102" s="183">
        <f t="shared" si="7"/>
        <v>42.371512299569979</v>
      </c>
      <c r="F102" s="183">
        <f t="shared" si="8"/>
        <v>0.5</v>
      </c>
      <c r="G102" s="183">
        <f>5</f>
        <v>5</v>
      </c>
      <c r="H102" s="183">
        <f>ManipulatedVariableHigher*AT102</f>
        <v>120</v>
      </c>
      <c r="I102" s="183">
        <f t="shared" si="9"/>
        <v>0.9</v>
      </c>
      <c r="J102" s="183">
        <f>1</f>
        <v>1</v>
      </c>
      <c r="K102" s="183">
        <f t="shared" si="10"/>
        <v>4.1870000000000003</v>
      </c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68"/>
      <c r="AD102" s="19"/>
      <c r="AE102" s="184"/>
      <c r="AF102" s="183">
        <f t="shared" si="11"/>
        <v>2.9216737043635184</v>
      </c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68"/>
      <c r="AQ102" s="168"/>
      <c r="AR102" s="182"/>
      <c r="AS102" s="183">
        <f>(AU102-E102)/(MeasuredVariableHigher-MeasuredVariableLower)</f>
        <v>-1.5773876295699766E-2</v>
      </c>
      <c r="AT102" s="183">
        <f>[1]!LIM(AT101+Mode*r0*((1+IntegrationStep/2/Ti+Td/IntegrationStep)*AS102-(1-IntegrationStep/2/Ti+2*Td/IntegrationStep)*AS101+Td/IntegrationStep*AS100))</f>
        <v>1</v>
      </c>
      <c r="AU102" s="183">
        <f>SetPoint</f>
        <v>40.794124670000002</v>
      </c>
      <c r="AW102" s="51"/>
      <c r="AX102" s="51"/>
      <c r="AY102" s="51"/>
      <c r="AZ102" s="51"/>
    </row>
    <row r="103" spans="1:52" s="158" customFormat="1" ht="15" customHeight="1" x14ac:dyDescent="0.3">
      <c r="A103" s="19"/>
      <c r="B103" s="182"/>
      <c r="C103" s="183">
        <f>C102+IntegrationStep</f>
        <v>9.1999999999999833</v>
      </c>
      <c r="D103" s="202">
        <f>15+[1]!STEPLOAD(5)</f>
        <v>20</v>
      </c>
      <c r="E103" s="183">
        <f t="shared" si="7"/>
        <v>42.663679670006331</v>
      </c>
      <c r="F103" s="183">
        <f t="shared" si="8"/>
        <v>0.5</v>
      </c>
      <c r="G103" s="183">
        <f>5</f>
        <v>5</v>
      </c>
      <c r="H103" s="183">
        <f>ManipulatedVariableHigher*AT103</f>
        <v>0</v>
      </c>
      <c r="I103" s="183">
        <f t="shared" si="9"/>
        <v>0.9</v>
      </c>
      <c r="J103" s="183">
        <f>1</f>
        <v>1</v>
      </c>
      <c r="K103" s="183">
        <f t="shared" si="10"/>
        <v>4.1870000000000003</v>
      </c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68"/>
      <c r="AD103" s="19"/>
      <c r="AE103" s="184"/>
      <c r="AF103" s="183">
        <f t="shared" si="11"/>
        <v>-2.2663679670006331</v>
      </c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68"/>
      <c r="AQ103" s="168"/>
      <c r="AR103" s="182"/>
      <c r="AS103" s="183">
        <f>(AU103-E103)/(MeasuredVariableHigher-MeasuredVariableLower)</f>
        <v>-1.8695550000063291E-2</v>
      </c>
      <c r="AT103" s="183">
        <f>[1]!LIM(AT102+Mode*r0*((1+IntegrationStep/2/Ti+Td/IntegrationStep)*AS103-(1-IntegrationStep/2/Ti+2*Td/IntegrationStep)*AS102+Td/IntegrationStep*AS101))</f>
        <v>0</v>
      </c>
      <c r="AU103" s="183">
        <f>SetPoint</f>
        <v>40.794124670000002</v>
      </c>
      <c r="AW103" s="51"/>
      <c r="AX103" s="51"/>
      <c r="AY103" s="51"/>
      <c r="AZ103" s="51"/>
    </row>
    <row r="104" spans="1:52" s="158" customFormat="1" ht="15" customHeight="1" x14ac:dyDescent="0.3">
      <c r="A104" s="19"/>
      <c r="B104" s="182"/>
      <c r="C104" s="183">
        <f>C103+IntegrationStep</f>
        <v>9.2999999999999829</v>
      </c>
      <c r="D104" s="202">
        <f>15+[1]!STEPLOAD(5)</f>
        <v>20</v>
      </c>
      <c r="E104" s="183">
        <f t="shared" si="7"/>
        <v>42.437042873306268</v>
      </c>
      <c r="F104" s="183">
        <f t="shared" si="8"/>
        <v>0.5</v>
      </c>
      <c r="G104" s="183">
        <f>5</f>
        <v>5</v>
      </c>
      <c r="H104" s="183">
        <f>ManipulatedVariableHigher*AT104</f>
        <v>120</v>
      </c>
      <c r="I104" s="183">
        <f t="shared" si="9"/>
        <v>0.9</v>
      </c>
      <c r="J104" s="183">
        <f>1</f>
        <v>1</v>
      </c>
      <c r="K104" s="183">
        <f t="shared" si="10"/>
        <v>4.1870000000000003</v>
      </c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68"/>
      <c r="AD104" s="19"/>
      <c r="AE104" s="184"/>
      <c r="AF104" s="183">
        <f t="shared" si="11"/>
        <v>2.9151206469898892</v>
      </c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68"/>
      <c r="AQ104" s="168"/>
      <c r="AR104" s="182"/>
      <c r="AS104" s="183">
        <f>(AU104-E104)/(MeasuredVariableHigher-MeasuredVariableLower)</f>
        <v>-1.6429182033062661E-2</v>
      </c>
      <c r="AT104" s="183">
        <f>[1]!LIM(AT103+Mode*r0*((1+IntegrationStep/2/Ti+Td/IntegrationStep)*AS104-(1-IntegrationStep/2/Ti+2*Td/IntegrationStep)*AS103+Td/IntegrationStep*AS102))</f>
        <v>1</v>
      </c>
      <c r="AU104" s="183">
        <f>SetPoint</f>
        <v>40.794124670000002</v>
      </c>
      <c r="AW104" s="51"/>
      <c r="AX104" s="51"/>
      <c r="AY104" s="51"/>
      <c r="AZ104" s="51"/>
    </row>
    <row r="105" spans="1:52" s="158" customFormat="1" ht="15" customHeight="1" x14ac:dyDescent="0.3">
      <c r="A105" s="19"/>
      <c r="B105" s="182"/>
      <c r="C105" s="183">
        <f>C104+IntegrationStep</f>
        <v>9.3999999999999826</v>
      </c>
      <c r="D105" s="202">
        <f>15+[1]!STEPLOAD(5)</f>
        <v>20</v>
      </c>
      <c r="E105" s="183">
        <f t="shared" si="7"/>
        <v>42.728554938005253</v>
      </c>
      <c r="F105" s="183">
        <f t="shared" si="8"/>
        <v>0.5</v>
      </c>
      <c r="G105" s="183">
        <f>5</f>
        <v>5</v>
      </c>
      <c r="H105" s="183">
        <f>ManipulatedVariableHigher*AT105</f>
        <v>0</v>
      </c>
      <c r="I105" s="183">
        <f t="shared" si="9"/>
        <v>0.9</v>
      </c>
      <c r="J105" s="183">
        <f>1</f>
        <v>1</v>
      </c>
      <c r="K105" s="183">
        <f t="shared" si="10"/>
        <v>4.1870000000000003</v>
      </c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68"/>
      <c r="AD105" s="19"/>
      <c r="AE105" s="184"/>
      <c r="AF105" s="183">
        <f t="shared" si="11"/>
        <v>-2.2728554938005252</v>
      </c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68"/>
      <c r="AQ105" s="168"/>
      <c r="AR105" s="182"/>
      <c r="AS105" s="183">
        <f>(AU105-E105)/(MeasuredVariableHigher-MeasuredVariableLower)</f>
        <v>-1.9344302680052508E-2</v>
      </c>
      <c r="AT105" s="183">
        <f>[1]!LIM(AT104+Mode*r0*((1+IntegrationStep/2/Ti+Td/IntegrationStep)*AS105-(1-IntegrationStep/2/Ti+2*Td/IntegrationStep)*AS104+Td/IntegrationStep*AS103))</f>
        <v>0</v>
      </c>
      <c r="AU105" s="183">
        <f>SetPoint</f>
        <v>40.794124670000002</v>
      </c>
      <c r="AW105" s="51"/>
      <c r="AX105" s="51"/>
      <c r="AY105" s="51"/>
      <c r="AZ105" s="51"/>
    </row>
    <row r="106" spans="1:52" s="158" customFormat="1" ht="15" customHeight="1" x14ac:dyDescent="0.3">
      <c r="A106" s="19"/>
      <c r="B106" s="182"/>
      <c r="C106" s="183">
        <f>C105+IntegrationStep</f>
        <v>9.4999999999999822</v>
      </c>
      <c r="D106" s="202">
        <f>15+[1]!STEPLOAD(5)</f>
        <v>20</v>
      </c>
      <c r="E106" s="183">
        <f t="shared" si="7"/>
        <v>42.501269388625204</v>
      </c>
      <c r="F106" s="183">
        <f t="shared" si="8"/>
        <v>0.5</v>
      </c>
      <c r="G106" s="183">
        <f>5</f>
        <v>5</v>
      </c>
      <c r="H106" s="183">
        <f>ManipulatedVariableHigher*AT106</f>
        <v>120</v>
      </c>
      <c r="I106" s="183">
        <f t="shared" si="9"/>
        <v>0.9</v>
      </c>
      <c r="J106" s="183">
        <f>1</f>
        <v>1</v>
      </c>
      <c r="K106" s="183">
        <f t="shared" si="10"/>
        <v>4.1870000000000003</v>
      </c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68"/>
      <c r="AD106" s="19"/>
      <c r="AE106" s="184"/>
      <c r="AF106" s="183">
        <f t="shared" si="11"/>
        <v>2.9086979954579957</v>
      </c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68"/>
      <c r="AQ106" s="168"/>
      <c r="AR106" s="182"/>
      <c r="AS106" s="183">
        <f>(AU106-E106)/(MeasuredVariableHigher-MeasuredVariableLower)</f>
        <v>-1.7071447186252017E-2</v>
      </c>
      <c r="AT106" s="183">
        <f>[1]!LIM(AT105+Mode*r0*((1+IntegrationStep/2/Ti+Td/IntegrationStep)*AS106-(1-IntegrationStep/2/Ti+2*Td/IntegrationStep)*AS105+Td/IntegrationStep*AS104))</f>
        <v>1</v>
      </c>
      <c r="AU106" s="183">
        <f>SetPoint</f>
        <v>40.794124670000002</v>
      </c>
      <c r="AW106" s="51"/>
      <c r="AX106" s="51"/>
      <c r="AY106" s="51"/>
      <c r="AZ106" s="51"/>
    </row>
    <row r="107" spans="1:52" s="158" customFormat="1" ht="15" customHeight="1" x14ac:dyDescent="0.3">
      <c r="A107" s="19"/>
      <c r="B107" s="182"/>
      <c r="C107" s="183">
        <f>C106+IntegrationStep</f>
        <v>9.5999999999999819</v>
      </c>
      <c r="D107" s="202">
        <f>15+[1]!STEPLOAD(5)</f>
        <v>20</v>
      </c>
      <c r="E107" s="183">
        <f t="shared" si="7"/>
        <v>42.792139188170999</v>
      </c>
      <c r="F107" s="183">
        <f t="shared" si="8"/>
        <v>0.5</v>
      </c>
      <c r="G107" s="183">
        <f>5</f>
        <v>5</v>
      </c>
      <c r="H107" s="183">
        <f>ManipulatedVariableHigher*AT107</f>
        <v>0</v>
      </c>
      <c r="I107" s="183">
        <f t="shared" si="9"/>
        <v>0.9</v>
      </c>
      <c r="J107" s="183">
        <f>1</f>
        <v>1</v>
      </c>
      <c r="K107" s="183">
        <f t="shared" si="10"/>
        <v>4.1870000000000003</v>
      </c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68"/>
      <c r="AD107" s="19"/>
      <c r="AE107" s="184"/>
      <c r="AF107" s="183">
        <f t="shared" si="11"/>
        <v>-2.2792139188171001</v>
      </c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68"/>
      <c r="AQ107" s="168"/>
      <c r="AR107" s="182"/>
      <c r="AS107" s="183">
        <f>(AU107-E107)/(MeasuredVariableHigher-MeasuredVariableLower)</f>
        <v>-1.9980145181709971E-2</v>
      </c>
      <c r="AT107" s="183">
        <f>[1]!LIM(AT106+Mode*r0*((1+IntegrationStep/2/Ti+Td/IntegrationStep)*AS107-(1-IntegrationStep/2/Ti+2*Td/IntegrationStep)*AS106+Td/IntegrationStep*AS105))</f>
        <v>0</v>
      </c>
      <c r="AU107" s="183">
        <f>SetPoint</f>
        <v>40.794124670000002</v>
      </c>
      <c r="AW107" s="51"/>
      <c r="AX107" s="51"/>
      <c r="AY107" s="51"/>
      <c r="AZ107" s="51"/>
    </row>
    <row r="108" spans="1:52" s="158" customFormat="1" ht="15" customHeight="1" x14ac:dyDescent="0.3">
      <c r="A108" s="19"/>
      <c r="B108" s="182"/>
      <c r="C108" s="183">
        <f>C107+IntegrationStep</f>
        <v>9.6999999999999815</v>
      </c>
      <c r="D108" s="202">
        <f>15+[1]!STEPLOAD(5)</f>
        <v>20</v>
      </c>
      <c r="E108" s="183">
        <f t="shared" si="7"/>
        <v>42.564217796289292</v>
      </c>
      <c r="F108" s="183">
        <f t="shared" si="8"/>
        <v>0.5</v>
      </c>
      <c r="G108" s="183">
        <f>5</f>
        <v>5</v>
      </c>
      <c r="H108" s="183">
        <f>ManipulatedVariableHigher*AT108</f>
        <v>120</v>
      </c>
      <c r="I108" s="183">
        <f t="shared" si="9"/>
        <v>0.9</v>
      </c>
      <c r="J108" s="183">
        <f>1</f>
        <v>1</v>
      </c>
      <c r="K108" s="183">
        <f t="shared" si="10"/>
        <v>4.1870000000000003</v>
      </c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68"/>
      <c r="AD108" s="19"/>
      <c r="AE108" s="184"/>
      <c r="AF108" s="183">
        <f t="shared" si="11"/>
        <v>2.9024031546915867</v>
      </c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68"/>
      <c r="AQ108" s="168"/>
      <c r="AR108" s="182"/>
      <c r="AS108" s="183">
        <f>(AU108-E108)/(MeasuredVariableHigher-MeasuredVariableLower)</f>
        <v>-1.7700931262892895E-2</v>
      </c>
      <c r="AT108" s="183">
        <f>[1]!LIM(AT107+Mode*r0*((1+IntegrationStep/2/Ti+Td/IntegrationStep)*AS108-(1-IntegrationStep/2/Ti+2*Td/IntegrationStep)*AS107+Td/IntegrationStep*AS106))</f>
        <v>1</v>
      </c>
      <c r="AU108" s="183">
        <f>SetPoint</f>
        <v>40.794124670000002</v>
      </c>
      <c r="AW108" s="51"/>
      <c r="AX108" s="51"/>
      <c r="AY108" s="51"/>
      <c r="AZ108" s="51"/>
    </row>
    <row r="109" spans="1:52" s="158" customFormat="1" ht="15" customHeight="1" x14ac:dyDescent="0.3">
      <c r="A109" s="19"/>
      <c r="B109" s="182"/>
      <c r="C109" s="183">
        <f>C108+IntegrationStep</f>
        <v>9.7999999999999812</v>
      </c>
      <c r="D109" s="202">
        <f>15+[1]!STEPLOAD(5)</f>
        <v>20</v>
      </c>
      <c r="E109" s="183">
        <f t="shared" si="7"/>
        <v>42.854458111758447</v>
      </c>
      <c r="F109" s="183">
        <f t="shared" si="8"/>
        <v>0.5</v>
      </c>
      <c r="G109" s="183">
        <f>5</f>
        <v>5</v>
      </c>
      <c r="H109" s="183">
        <f>ManipulatedVariableHigher*AT109</f>
        <v>0</v>
      </c>
      <c r="I109" s="183">
        <f t="shared" si="9"/>
        <v>0.9</v>
      </c>
      <c r="J109" s="183">
        <f>1</f>
        <v>1</v>
      </c>
      <c r="K109" s="183">
        <f t="shared" si="10"/>
        <v>4.1870000000000003</v>
      </c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68"/>
      <c r="AD109" s="19"/>
      <c r="AE109" s="184"/>
      <c r="AF109" s="183">
        <f t="shared" si="11"/>
        <v>-2.2854458111758449</v>
      </c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68"/>
      <c r="AQ109" s="168"/>
      <c r="AR109" s="182"/>
      <c r="AS109" s="183">
        <f>(AU109-E109)/(MeasuredVariableHigher-MeasuredVariableLower)</f>
        <v>-2.0603334417584451E-2</v>
      </c>
      <c r="AT109" s="183">
        <f>[1]!LIM(AT108+Mode*r0*((1+IntegrationStep/2/Ti+Td/IntegrationStep)*AS109-(1-IntegrationStep/2/Ti+2*Td/IntegrationStep)*AS108+Td/IntegrationStep*AS107))</f>
        <v>0</v>
      </c>
      <c r="AU109" s="183">
        <f>SetPoint</f>
        <v>40.794124670000002</v>
      </c>
      <c r="AW109" s="51"/>
      <c r="AX109" s="51"/>
      <c r="AY109" s="51"/>
      <c r="AZ109" s="51"/>
    </row>
    <row r="110" spans="1:52" s="158" customFormat="1" ht="15" customHeight="1" x14ac:dyDescent="0.3">
      <c r="A110" s="19"/>
      <c r="B110" s="182"/>
      <c r="C110" s="183">
        <f>C109+IntegrationStep</f>
        <v>9.8999999999999808</v>
      </c>
      <c r="D110" s="202">
        <f>15+[1]!STEPLOAD(5)</f>
        <v>20</v>
      </c>
      <c r="E110" s="183">
        <f t="shared" si="7"/>
        <v>42.625913530640865</v>
      </c>
      <c r="F110" s="183">
        <f t="shared" si="8"/>
        <v>0.5</v>
      </c>
      <c r="G110" s="183">
        <f>5</f>
        <v>5</v>
      </c>
      <c r="H110" s="183">
        <f>ManipulatedVariableHigher*AT110</f>
        <v>120</v>
      </c>
      <c r="I110" s="183">
        <f t="shared" si="9"/>
        <v>0.9</v>
      </c>
      <c r="J110" s="183">
        <f>1</f>
        <v>1</v>
      </c>
      <c r="K110" s="183">
        <f t="shared" si="10"/>
        <v>4.1870000000000003</v>
      </c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68"/>
      <c r="AD110" s="19"/>
      <c r="AE110" s="184"/>
      <c r="AF110" s="183">
        <f t="shared" si="11"/>
        <v>2.8962335812564297</v>
      </c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68"/>
      <c r="AQ110" s="168"/>
      <c r="AR110" s="182"/>
      <c r="AS110" s="183">
        <f>(AU110-E110)/(MeasuredVariableHigher-MeasuredVariableLower)</f>
        <v>-1.8317888606408629E-2</v>
      </c>
      <c r="AT110" s="183">
        <f>[1]!LIM(AT109+Mode*r0*((1+IntegrationStep/2/Ti+Td/IntegrationStep)*AS110-(1-IntegrationStep/2/Ti+2*Td/IntegrationStep)*AS109+Td/IntegrationStep*AS108))</f>
        <v>1</v>
      </c>
      <c r="AU110" s="183">
        <f>SetPoint</f>
        <v>40.794124670000002</v>
      </c>
      <c r="AW110" s="51"/>
      <c r="AX110" s="51"/>
      <c r="AY110" s="51"/>
      <c r="AZ110" s="51"/>
    </row>
    <row r="111" spans="1:52" s="158" customFormat="1" ht="15" customHeight="1" x14ac:dyDescent="0.3">
      <c r="A111" s="19"/>
      <c r="B111" s="182"/>
      <c r="C111" s="183">
        <f>C110+IntegrationStep</f>
        <v>9.9999999999999805</v>
      </c>
      <c r="D111" s="202">
        <f>15+[1]!STEPLOAD(5)</f>
        <v>20</v>
      </c>
      <c r="E111" s="183">
        <f t="shared" si="7"/>
        <v>42.915536888766511</v>
      </c>
      <c r="F111" s="183">
        <f t="shared" si="8"/>
        <v>0.5</v>
      </c>
      <c r="G111" s="183">
        <f>5</f>
        <v>5</v>
      </c>
      <c r="H111" s="183">
        <f>ManipulatedVariableHigher*AT111</f>
        <v>0</v>
      </c>
      <c r="I111" s="183">
        <f t="shared" si="9"/>
        <v>0.9</v>
      </c>
      <c r="J111" s="183">
        <f>1</f>
        <v>1</v>
      </c>
      <c r="K111" s="183">
        <f t="shared" si="10"/>
        <v>4.1870000000000003</v>
      </c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68"/>
      <c r="AD111" s="19"/>
      <c r="AE111" s="184"/>
      <c r="AF111" s="183">
        <f t="shared" si="11"/>
        <v>-2.2915536888766512</v>
      </c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68"/>
      <c r="AQ111" s="168"/>
      <c r="AR111" s="182"/>
      <c r="AS111" s="183">
        <f>(AU111-E111)/(MeasuredVariableHigher-MeasuredVariableLower)</f>
        <v>-2.1214122187665083E-2</v>
      </c>
      <c r="AT111" s="183">
        <f>[1]!LIM(AT110+Mode*r0*((1+IntegrationStep/2/Ti+Td/IntegrationStep)*AS111-(1-IntegrationStep/2/Ti+2*Td/IntegrationStep)*AS110+Td/IntegrationStep*AS109))</f>
        <v>0</v>
      </c>
      <c r="AU111" s="183">
        <f>SetPoint</f>
        <v>40.794124670000002</v>
      </c>
      <c r="AW111" s="51"/>
      <c r="AX111" s="51"/>
      <c r="AY111" s="51"/>
      <c r="AZ111" s="51"/>
    </row>
    <row r="112" spans="1:52" s="158" customFormat="1" ht="15" customHeight="1" x14ac:dyDescent="0.3">
      <c r="A112" s="19"/>
      <c r="B112" s="182"/>
      <c r="C112" s="183">
        <f>C111+IntegrationStep</f>
        <v>10.09999999999998</v>
      </c>
      <c r="D112" s="202">
        <f>15+[1]!STEPLOAD(5)</f>
        <v>20</v>
      </c>
      <c r="E112" s="183">
        <f t="shared" si="7"/>
        <v>42.686381519878843</v>
      </c>
      <c r="F112" s="183">
        <f t="shared" si="8"/>
        <v>0.5</v>
      </c>
      <c r="G112" s="183">
        <f>5</f>
        <v>5</v>
      </c>
      <c r="H112" s="183">
        <f>ManipulatedVariableHigher*AT112</f>
        <v>120</v>
      </c>
      <c r="I112" s="183">
        <f t="shared" si="9"/>
        <v>0.9</v>
      </c>
      <c r="J112" s="183">
        <f>1</f>
        <v>1</v>
      </c>
      <c r="K112" s="183">
        <f t="shared" si="10"/>
        <v>4.1870000000000003</v>
      </c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68"/>
      <c r="AD112" s="19"/>
      <c r="AE112" s="184"/>
      <c r="AF112" s="183">
        <f t="shared" si="11"/>
        <v>2.8901867823326319</v>
      </c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68"/>
      <c r="AQ112" s="168"/>
      <c r="AR112" s="182"/>
      <c r="AS112" s="183">
        <f>(AU112-E112)/(MeasuredVariableHigher-MeasuredVariableLower)</f>
        <v>-1.8922568498788407E-2</v>
      </c>
      <c r="AT112" s="183">
        <f>[1]!LIM(AT111+Mode*r0*((1+IntegrationStep/2/Ti+Td/IntegrationStep)*AS112-(1-IntegrationStep/2/Ti+2*Td/IntegrationStep)*AS111+Td/IntegrationStep*AS110))</f>
        <v>1</v>
      </c>
      <c r="AU112" s="183">
        <f>SetPoint</f>
        <v>40.794124670000002</v>
      </c>
      <c r="AW112" s="51"/>
      <c r="AX112" s="51"/>
      <c r="AY112" s="51"/>
      <c r="AZ112" s="51"/>
    </row>
    <row r="113" spans="1:52" s="158" customFormat="1" ht="15" customHeight="1" x14ac:dyDescent="0.3">
      <c r="A113" s="19"/>
      <c r="B113" s="182"/>
      <c r="C113" s="183">
        <f>C112+IntegrationStep</f>
        <v>10.19999999999998</v>
      </c>
      <c r="D113" s="202">
        <f>15+[1]!STEPLOAD(5)</f>
        <v>20</v>
      </c>
      <c r="E113" s="183">
        <f t="shared" si="7"/>
        <v>42.975400198112105</v>
      </c>
      <c r="F113" s="183">
        <f t="shared" si="8"/>
        <v>0.5</v>
      </c>
      <c r="G113" s="183">
        <f>5</f>
        <v>5</v>
      </c>
      <c r="H113" s="183">
        <f>ManipulatedVariableHigher*AT113</f>
        <v>0</v>
      </c>
      <c r="I113" s="183">
        <f t="shared" si="9"/>
        <v>0.9</v>
      </c>
      <c r="J113" s="183">
        <f>1</f>
        <v>1</v>
      </c>
      <c r="K113" s="183">
        <f t="shared" si="10"/>
        <v>4.1870000000000003</v>
      </c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68"/>
      <c r="AD113" s="19"/>
      <c r="AE113" s="184"/>
      <c r="AF113" s="183">
        <f t="shared" si="11"/>
        <v>-2.2975400198112106</v>
      </c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68"/>
      <c r="AQ113" s="168"/>
      <c r="AR113" s="182"/>
      <c r="AS113" s="183">
        <f>(AU113-E113)/(MeasuredVariableHigher-MeasuredVariableLower)</f>
        <v>-2.1812755281121029E-2</v>
      </c>
      <c r="AT113" s="183">
        <f>[1]!LIM(AT112+Mode*r0*((1+IntegrationStep/2/Ti+Td/IntegrationStep)*AS113-(1-IntegrationStep/2/Ti+2*Td/IntegrationStep)*AS112+Td/IntegrationStep*AS111))</f>
        <v>0</v>
      </c>
      <c r="AU113" s="183">
        <f>SetPoint</f>
        <v>40.794124670000002</v>
      </c>
      <c r="AW113" s="51"/>
      <c r="AX113" s="51"/>
      <c r="AY113" s="51"/>
      <c r="AZ113" s="51"/>
    </row>
    <row r="114" spans="1:52" s="158" customFormat="1" ht="15" customHeight="1" x14ac:dyDescent="0.3">
      <c r="A114" s="19"/>
      <c r="B114" s="182"/>
      <c r="C114" s="183">
        <f>C113+IntegrationStep</f>
        <v>10.299999999999979</v>
      </c>
      <c r="D114" s="202">
        <f>15+[1]!STEPLOAD(5)</f>
        <v>20</v>
      </c>
      <c r="E114" s="183">
        <f t="shared" si="7"/>
        <v>42.745646196130984</v>
      </c>
      <c r="F114" s="183">
        <f t="shared" si="8"/>
        <v>0.5</v>
      </c>
      <c r="G114" s="183">
        <f>5</f>
        <v>5</v>
      </c>
      <c r="H114" s="183">
        <f>ManipulatedVariableHigher*AT114</f>
        <v>120</v>
      </c>
      <c r="I114" s="183">
        <f t="shared" si="9"/>
        <v>0.9</v>
      </c>
      <c r="J114" s="183">
        <f>1</f>
        <v>1</v>
      </c>
      <c r="K114" s="183">
        <f t="shared" si="10"/>
        <v>4.1870000000000003</v>
      </c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68"/>
      <c r="AD114" s="19"/>
      <c r="AE114" s="184"/>
      <c r="AF114" s="183">
        <f t="shared" si="11"/>
        <v>2.8842603147074177</v>
      </c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68"/>
      <c r="AQ114" s="168"/>
      <c r="AR114" s="182"/>
      <c r="AS114" s="183">
        <f>(AU114-E114)/(MeasuredVariableHigher-MeasuredVariableLower)</f>
        <v>-1.951521526130982E-2</v>
      </c>
      <c r="AT114" s="183">
        <f>[1]!LIM(AT113+Mode*r0*((1+IntegrationStep/2/Ti+Td/IntegrationStep)*AS114-(1-IntegrationStep/2/Ti+2*Td/IntegrationStep)*AS113+Td/IntegrationStep*AS112))</f>
        <v>1</v>
      </c>
      <c r="AU114" s="183">
        <f>SetPoint</f>
        <v>40.794124670000002</v>
      </c>
      <c r="AW114" s="51"/>
      <c r="AX114" s="51"/>
      <c r="AY114" s="51"/>
      <c r="AZ114" s="51"/>
    </row>
    <row r="115" spans="1:52" s="158" customFormat="1" ht="15" customHeight="1" x14ac:dyDescent="0.3">
      <c r="A115" s="19"/>
      <c r="B115" s="182"/>
      <c r="C115" s="183">
        <f>C114+IntegrationStep</f>
        <v>10.399999999999979</v>
      </c>
      <c r="D115" s="202">
        <f>15+[1]!STEPLOAD(5)</f>
        <v>20</v>
      </c>
      <c r="E115" s="183">
        <f t="shared" si="7"/>
        <v>43.034072227601726</v>
      </c>
      <c r="F115" s="183">
        <f t="shared" si="8"/>
        <v>0.5</v>
      </c>
      <c r="G115" s="183">
        <f>5</f>
        <v>5</v>
      </c>
      <c r="H115" s="183">
        <f>ManipulatedVariableHigher*AT115</f>
        <v>0</v>
      </c>
      <c r="I115" s="183">
        <f t="shared" si="9"/>
        <v>0.9</v>
      </c>
      <c r="J115" s="183">
        <f>1</f>
        <v>1</v>
      </c>
      <c r="K115" s="183">
        <f t="shared" si="10"/>
        <v>4.1870000000000003</v>
      </c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68"/>
      <c r="AD115" s="19"/>
      <c r="AE115" s="184"/>
      <c r="AF115" s="183">
        <f t="shared" si="11"/>
        <v>-2.3034072227601725</v>
      </c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68"/>
      <c r="AQ115" s="168"/>
      <c r="AR115" s="182"/>
      <c r="AS115" s="183">
        <f>(AU115-E115)/(MeasuredVariableHigher-MeasuredVariableLower)</f>
        <v>-2.2399475576017239E-2</v>
      </c>
      <c r="AT115" s="183">
        <f>[1]!LIM(AT114+Mode*r0*((1+IntegrationStep/2/Ti+Td/IntegrationStep)*AS115-(1-IntegrationStep/2/Ti+2*Td/IntegrationStep)*AS114+Td/IntegrationStep*AS113))</f>
        <v>0</v>
      </c>
      <c r="AU115" s="183">
        <f>SetPoint</f>
        <v>40.794124670000002</v>
      </c>
      <c r="AW115" s="51"/>
      <c r="AX115" s="51"/>
      <c r="AY115" s="51"/>
      <c r="AZ115" s="51"/>
    </row>
    <row r="116" spans="1:52" s="158" customFormat="1" ht="15" customHeight="1" x14ac:dyDescent="0.3">
      <c r="A116" s="19"/>
      <c r="B116" s="182"/>
      <c r="C116" s="183">
        <f>C115+IntegrationStep</f>
        <v>10.499999999999979</v>
      </c>
      <c r="D116" s="202">
        <f>15+[1]!STEPLOAD(5)</f>
        <v>20</v>
      </c>
      <c r="E116" s="183">
        <f t="shared" si="7"/>
        <v>42.803731505325707</v>
      </c>
      <c r="F116" s="183">
        <f t="shared" si="8"/>
        <v>0.5</v>
      </c>
      <c r="G116" s="183">
        <f>5</f>
        <v>5</v>
      </c>
      <c r="H116" s="183">
        <f>ManipulatedVariableHigher*AT116</f>
        <v>120</v>
      </c>
      <c r="I116" s="183">
        <f t="shared" si="9"/>
        <v>0.9</v>
      </c>
      <c r="J116" s="183">
        <f>1</f>
        <v>1</v>
      </c>
      <c r="K116" s="183">
        <f t="shared" si="10"/>
        <v>4.1870000000000003</v>
      </c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68"/>
      <c r="AD116" s="19"/>
      <c r="AE116" s="184"/>
      <c r="AF116" s="183">
        <f t="shared" si="11"/>
        <v>2.8784517837879453</v>
      </c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68"/>
      <c r="AQ116" s="168"/>
      <c r="AR116" s="182"/>
      <c r="AS116" s="183">
        <f>(AU116-E116)/(MeasuredVariableHigher-MeasuredVariableLower)</f>
        <v>-2.0096068353257054E-2</v>
      </c>
      <c r="AT116" s="183">
        <f>[1]!LIM(AT115+Mode*r0*((1+IntegrationStep/2/Ti+Td/IntegrationStep)*AS116-(1-IntegrationStep/2/Ti+2*Td/IntegrationStep)*AS115+Td/IntegrationStep*AS114))</f>
        <v>1</v>
      </c>
      <c r="AU116" s="183">
        <f>SetPoint</f>
        <v>40.794124670000002</v>
      </c>
      <c r="AW116" s="51"/>
      <c r="AX116" s="51"/>
      <c r="AY116" s="51"/>
      <c r="AZ116" s="51"/>
    </row>
    <row r="117" spans="1:52" s="158" customFormat="1" ht="15" customHeight="1" x14ac:dyDescent="0.3">
      <c r="A117" s="19"/>
      <c r="B117" s="182"/>
      <c r="C117" s="183">
        <f>C116+IntegrationStep</f>
        <v>10.599999999999978</v>
      </c>
      <c r="D117" s="202">
        <f>15+[1]!STEPLOAD(5)</f>
        <v>20</v>
      </c>
      <c r="E117" s="183">
        <f t="shared" si="7"/>
        <v>43.091576683704503</v>
      </c>
      <c r="F117" s="183">
        <f t="shared" si="8"/>
        <v>0.5</v>
      </c>
      <c r="G117" s="183">
        <f>5</f>
        <v>5</v>
      </c>
      <c r="H117" s="183">
        <f>ManipulatedVariableHigher*AT117</f>
        <v>0</v>
      </c>
      <c r="I117" s="183">
        <f t="shared" si="9"/>
        <v>0.9</v>
      </c>
      <c r="J117" s="183">
        <f>1</f>
        <v>1</v>
      </c>
      <c r="K117" s="183">
        <f t="shared" si="10"/>
        <v>4.1870000000000003</v>
      </c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68"/>
      <c r="AD117" s="19"/>
      <c r="AE117" s="184"/>
      <c r="AF117" s="183">
        <f t="shared" si="11"/>
        <v>-2.3091576683704504</v>
      </c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68"/>
      <c r="AQ117" s="168"/>
      <c r="AR117" s="182"/>
      <c r="AS117" s="183">
        <f>(AU117-E117)/(MeasuredVariableHigher-MeasuredVariableLower)</f>
        <v>-2.2974520137045006E-2</v>
      </c>
      <c r="AT117" s="183">
        <f>[1]!LIM(AT116+Mode*r0*((1+IntegrationStep/2/Ti+Td/IntegrationStep)*AS117-(1-IntegrationStep/2/Ti+2*Td/IntegrationStep)*AS116+Td/IntegrationStep*AS115))</f>
        <v>0</v>
      </c>
      <c r="AU117" s="183">
        <f>SetPoint</f>
        <v>40.794124670000002</v>
      </c>
      <c r="AW117" s="51"/>
      <c r="AX117" s="51"/>
      <c r="AY117" s="51"/>
      <c r="AZ117" s="51"/>
    </row>
    <row r="118" spans="1:52" s="158" customFormat="1" ht="15" customHeight="1" x14ac:dyDescent="0.3">
      <c r="A118" s="19"/>
      <c r="B118" s="182"/>
      <c r="C118" s="183">
        <f>C117+IntegrationStep</f>
        <v>10.699999999999978</v>
      </c>
      <c r="D118" s="202">
        <f>15+[1]!STEPLOAD(5)</f>
        <v>20</v>
      </c>
      <c r="E118" s="183">
        <f t="shared" si="7"/>
        <v>42.860660916867459</v>
      </c>
      <c r="F118" s="183">
        <f t="shared" si="8"/>
        <v>0.5</v>
      </c>
      <c r="G118" s="183">
        <f>5</f>
        <v>5</v>
      </c>
      <c r="H118" s="183">
        <f>ManipulatedVariableHigher*AT118</f>
        <v>120</v>
      </c>
      <c r="I118" s="183">
        <f t="shared" si="9"/>
        <v>0.9</v>
      </c>
      <c r="J118" s="183">
        <f>1</f>
        <v>1</v>
      </c>
      <c r="K118" s="183">
        <f t="shared" si="10"/>
        <v>4.1870000000000003</v>
      </c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68"/>
      <c r="AD118" s="19"/>
      <c r="AE118" s="184"/>
      <c r="AF118" s="183">
        <f t="shared" si="11"/>
        <v>2.87275884263377</v>
      </c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68"/>
      <c r="AQ118" s="168"/>
      <c r="AR118" s="182"/>
      <c r="AS118" s="183">
        <f>(AU118-E118)/(MeasuredVariableHigher-MeasuredVariableLower)</f>
        <v>-2.0665362468674574E-2</v>
      </c>
      <c r="AT118" s="183">
        <f>[1]!LIM(AT117+Mode*r0*((1+IntegrationStep/2/Ti+Td/IntegrationStep)*AS118-(1-IntegrationStep/2/Ti+2*Td/IntegrationStep)*AS117+Td/IntegrationStep*AS116))</f>
        <v>1</v>
      </c>
      <c r="AU118" s="183">
        <f>SetPoint</f>
        <v>40.794124670000002</v>
      </c>
      <c r="AW118" s="51"/>
      <c r="AX118" s="51"/>
      <c r="AY118" s="51"/>
      <c r="AZ118" s="51"/>
    </row>
    <row r="119" spans="1:52" s="158" customFormat="1" ht="15" customHeight="1" x14ac:dyDescent="0.3">
      <c r="A119" s="19"/>
      <c r="B119" s="182"/>
      <c r="C119" s="183">
        <f>C118+IntegrationStep</f>
        <v>10.799999999999978</v>
      </c>
      <c r="D119" s="202">
        <f>15+[1]!STEPLOAD(5)</f>
        <v>20</v>
      </c>
      <c r="E119" s="183">
        <f t="shared" si="7"/>
        <v>43.147936801130832</v>
      </c>
      <c r="F119" s="183">
        <f t="shared" si="8"/>
        <v>0.5</v>
      </c>
      <c r="G119" s="183">
        <f>5</f>
        <v>5</v>
      </c>
      <c r="H119" s="183">
        <f>ManipulatedVariableHigher*AT119</f>
        <v>0</v>
      </c>
      <c r="I119" s="183">
        <f t="shared" si="9"/>
        <v>0.9</v>
      </c>
      <c r="J119" s="183">
        <f>1</f>
        <v>1</v>
      </c>
      <c r="K119" s="183">
        <f t="shared" si="10"/>
        <v>4.1870000000000003</v>
      </c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68"/>
      <c r="AD119" s="19"/>
      <c r="AE119" s="184"/>
      <c r="AF119" s="183">
        <f t="shared" si="11"/>
        <v>-2.3147936801130835</v>
      </c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68"/>
      <c r="AQ119" s="168"/>
      <c r="AR119" s="182"/>
      <c r="AS119" s="183">
        <f>(AU119-E119)/(MeasuredVariableHigher-MeasuredVariableLower)</f>
        <v>-2.3538121311308301E-2</v>
      </c>
      <c r="AT119" s="183">
        <f>[1]!LIM(AT118+Mode*r0*((1+IntegrationStep/2/Ti+Td/IntegrationStep)*AS119-(1-IntegrationStep/2/Ti+2*Td/IntegrationStep)*AS118+Td/IntegrationStep*AS117))</f>
        <v>0</v>
      </c>
      <c r="AU119" s="183">
        <f>SetPoint</f>
        <v>40.794124670000002</v>
      </c>
      <c r="AW119" s="51"/>
      <c r="AX119" s="51"/>
      <c r="AY119" s="51"/>
      <c r="AZ119" s="51"/>
    </row>
    <row r="120" spans="1:52" s="158" customFormat="1" ht="15" customHeight="1" x14ac:dyDescent="0.3">
      <c r="A120" s="19"/>
      <c r="B120" s="182"/>
      <c r="C120" s="183">
        <f>C119+IntegrationStep</f>
        <v>10.899999999999977</v>
      </c>
      <c r="D120" s="202">
        <f>15+[1]!STEPLOAD(5)</f>
        <v>20</v>
      </c>
      <c r="E120" s="183">
        <f t="shared" si="7"/>
        <v>42.916457433119525</v>
      </c>
      <c r="F120" s="183">
        <f t="shared" si="8"/>
        <v>0.5</v>
      </c>
      <c r="G120" s="183">
        <f>5</f>
        <v>5</v>
      </c>
      <c r="H120" s="183">
        <f>ManipulatedVariableHigher*AT120</f>
        <v>120</v>
      </c>
      <c r="I120" s="183">
        <f t="shared" si="9"/>
        <v>0.9</v>
      </c>
      <c r="J120" s="183">
        <f>1</f>
        <v>1</v>
      </c>
      <c r="K120" s="183">
        <f t="shared" si="10"/>
        <v>4.1870000000000003</v>
      </c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68"/>
      <c r="AD120" s="19"/>
      <c r="AE120" s="184"/>
      <c r="AF120" s="183">
        <f t="shared" si="11"/>
        <v>2.8671791910085633</v>
      </c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68"/>
      <c r="AQ120" s="168"/>
      <c r="AR120" s="182"/>
      <c r="AS120" s="183">
        <f>(AU120-E120)/(MeasuredVariableHigher-MeasuredVariableLower)</f>
        <v>-2.1223327631195232E-2</v>
      </c>
      <c r="AT120" s="183">
        <f>[1]!LIM(AT119+Mode*r0*((1+IntegrationStep/2/Ti+Td/IntegrationStep)*AS120-(1-IntegrationStep/2/Ti+2*Td/IntegrationStep)*AS119+Td/IntegrationStep*AS118))</f>
        <v>1</v>
      </c>
      <c r="AU120" s="183">
        <f>SetPoint</f>
        <v>40.794124670000002</v>
      </c>
      <c r="AW120" s="51"/>
      <c r="AX120" s="51"/>
      <c r="AY120" s="51"/>
      <c r="AZ120" s="51"/>
    </row>
    <row r="121" spans="1:52" s="158" customFormat="1" ht="15" customHeight="1" x14ac:dyDescent="0.3">
      <c r="A121" s="19"/>
      <c r="B121" s="182"/>
      <c r="C121" s="183">
        <f>C120+IntegrationStep</f>
        <v>10.999999999999977</v>
      </c>
      <c r="D121" s="202">
        <f>15+[1]!STEPLOAD(5)</f>
        <v>20</v>
      </c>
      <c r="E121" s="183">
        <f t="shared" si="7"/>
        <v>43.203175352220384</v>
      </c>
      <c r="F121" s="183">
        <f t="shared" si="8"/>
        <v>0.5</v>
      </c>
      <c r="G121" s="183">
        <f>5</f>
        <v>5</v>
      </c>
      <c r="H121" s="183">
        <f>ManipulatedVariableHigher*AT121</f>
        <v>0</v>
      </c>
      <c r="I121" s="183">
        <f t="shared" si="9"/>
        <v>0.9</v>
      </c>
      <c r="J121" s="183">
        <f>1</f>
        <v>1</v>
      </c>
      <c r="K121" s="183">
        <f t="shared" si="10"/>
        <v>4.1870000000000003</v>
      </c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68"/>
      <c r="AD121" s="19"/>
      <c r="AE121" s="184"/>
      <c r="AF121" s="183">
        <f t="shared" si="11"/>
        <v>-2.3203175352220384</v>
      </c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68"/>
      <c r="AQ121" s="168"/>
      <c r="AR121" s="182"/>
      <c r="AS121" s="183">
        <f>(AU121-E121)/(MeasuredVariableHigher-MeasuredVariableLower)</f>
        <v>-2.409050682220382E-2</v>
      </c>
      <c r="AT121" s="183">
        <f>[1]!LIM(AT120+Mode*r0*((1+IntegrationStep/2/Ti+Td/IntegrationStep)*AS121-(1-IntegrationStep/2/Ti+2*Td/IntegrationStep)*AS120+Td/IntegrationStep*AS119))</f>
        <v>0</v>
      </c>
      <c r="AU121" s="183">
        <f>SetPoint</f>
        <v>40.794124670000002</v>
      </c>
      <c r="AW121" s="51"/>
      <c r="AX121" s="51"/>
      <c r="AY121" s="51"/>
      <c r="AZ121" s="51"/>
    </row>
    <row r="122" spans="1:52" s="158" customFormat="1" ht="15" customHeight="1" x14ac:dyDescent="0.3">
      <c r="A122" s="19"/>
      <c r="B122" s="182"/>
      <c r="C122" s="183">
        <f>C121+IntegrationStep</f>
        <v>11.099999999999977</v>
      </c>
      <c r="D122" s="202">
        <f>15+[1]!STEPLOAD(5)</f>
        <v>20</v>
      </c>
      <c r="E122" s="183">
        <f t="shared" si="7"/>
        <v>42.971143598698184</v>
      </c>
      <c r="F122" s="183">
        <f t="shared" si="8"/>
        <v>0.5</v>
      </c>
      <c r="G122" s="183">
        <f>5</f>
        <v>5</v>
      </c>
      <c r="H122" s="183">
        <f>ManipulatedVariableHigher*AT122</f>
        <v>120</v>
      </c>
      <c r="I122" s="183">
        <f t="shared" si="9"/>
        <v>0.9</v>
      </c>
      <c r="J122" s="183">
        <f>1</f>
        <v>1</v>
      </c>
      <c r="K122" s="183">
        <f t="shared" si="10"/>
        <v>4.1870000000000003</v>
      </c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68"/>
      <c r="AD122" s="19"/>
      <c r="AE122" s="184"/>
      <c r="AF122" s="183">
        <f t="shared" si="11"/>
        <v>2.8617105744506977</v>
      </c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68"/>
      <c r="AQ122" s="168"/>
      <c r="AR122" s="182"/>
      <c r="AS122" s="183">
        <f>(AU122-E122)/(MeasuredVariableHigher-MeasuredVariableLower)</f>
        <v>-2.1770189286981819E-2</v>
      </c>
      <c r="AT122" s="183">
        <f>[1]!LIM(AT121+Mode*r0*((1+IntegrationStep/2/Ti+Td/IntegrationStep)*AS122-(1-IntegrationStep/2/Ti+2*Td/IntegrationStep)*AS121+Td/IntegrationStep*AS120))</f>
        <v>1</v>
      </c>
      <c r="AU122" s="183">
        <f>SetPoint</f>
        <v>40.794124670000002</v>
      </c>
      <c r="AW122" s="51"/>
      <c r="AX122" s="51"/>
      <c r="AY122" s="51"/>
      <c r="AZ122" s="51"/>
    </row>
    <row r="123" spans="1:52" s="158" customFormat="1" ht="15" customHeight="1" x14ac:dyDescent="0.3">
      <c r="A123" s="19"/>
      <c r="B123" s="182"/>
      <c r="C123" s="183">
        <f>C122+IntegrationStep</f>
        <v>11.199999999999976</v>
      </c>
      <c r="D123" s="202">
        <f>15+[1]!STEPLOAD(5)</f>
        <v>20</v>
      </c>
      <c r="E123" s="183">
        <f t="shared" si="7"/>
        <v>43.257314656143251</v>
      </c>
      <c r="F123" s="183">
        <f t="shared" si="8"/>
        <v>0.5</v>
      </c>
      <c r="G123" s="183">
        <f>5</f>
        <v>5</v>
      </c>
      <c r="H123" s="183">
        <f>ManipulatedVariableHigher*AT123</f>
        <v>0</v>
      </c>
      <c r="I123" s="183">
        <f t="shared" si="9"/>
        <v>0.9</v>
      </c>
      <c r="J123" s="183">
        <f>1</f>
        <v>1</v>
      </c>
      <c r="K123" s="183">
        <f t="shared" si="10"/>
        <v>4.1870000000000003</v>
      </c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68"/>
      <c r="AD123" s="19"/>
      <c r="AE123" s="184"/>
      <c r="AF123" s="183">
        <f t="shared" si="11"/>
        <v>-2.3257314656143251</v>
      </c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68"/>
      <c r="AQ123" s="168"/>
      <c r="AR123" s="182"/>
      <c r="AS123" s="183">
        <f>(AU123-E123)/(MeasuredVariableHigher-MeasuredVariableLower)</f>
        <v>-2.4631899861432487E-2</v>
      </c>
      <c r="AT123" s="183">
        <f>[1]!LIM(AT122+Mode*r0*((1+IntegrationStep/2/Ti+Td/IntegrationStep)*AS123-(1-IntegrationStep/2/Ti+2*Td/IntegrationStep)*AS122+Td/IntegrationStep*AS121))</f>
        <v>0</v>
      </c>
      <c r="AU123" s="183">
        <f>SetPoint</f>
        <v>40.794124670000002</v>
      </c>
      <c r="AW123" s="51"/>
      <c r="AX123" s="51"/>
      <c r="AY123" s="51"/>
      <c r="AZ123" s="51"/>
    </row>
    <row r="124" spans="1:52" s="158" customFormat="1" ht="15" customHeight="1" x14ac:dyDescent="0.3">
      <c r="A124" s="19"/>
      <c r="B124" s="182"/>
      <c r="C124" s="183">
        <f>C123+IntegrationStep</f>
        <v>11.299999999999976</v>
      </c>
      <c r="D124" s="202">
        <f>15+[1]!STEPLOAD(5)</f>
        <v>20</v>
      </c>
      <c r="E124" s="183">
        <f t="shared" si="7"/>
        <v>43.024741509581823</v>
      </c>
      <c r="F124" s="183">
        <f t="shared" si="8"/>
        <v>0.5</v>
      </c>
      <c r="G124" s="183">
        <f>5</f>
        <v>5</v>
      </c>
      <c r="H124" s="183">
        <f>ManipulatedVariableHigher*AT124</f>
        <v>120</v>
      </c>
      <c r="I124" s="183">
        <f t="shared" si="9"/>
        <v>0.9</v>
      </c>
      <c r="J124" s="183">
        <f>1</f>
        <v>1</v>
      </c>
      <c r="K124" s="183">
        <f t="shared" si="10"/>
        <v>4.1870000000000003</v>
      </c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68"/>
      <c r="AD124" s="19"/>
      <c r="AE124" s="184"/>
      <c r="AF124" s="183">
        <f t="shared" si="11"/>
        <v>2.8563507833623336</v>
      </c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68"/>
      <c r="AQ124" s="168"/>
      <c r="AR124" s="182"/>
      <c r="AS124" s="183">
        <f>(AU124-E124)/(MeasuredVariableHigher-MeasuredVariableLower)</f>
        <v>-2.2306168395818206E-2</v>
      </c>
      <c r="AT124" s="183">
        <f>[1]!LIM(AT123+Mode*r0*((1+IntegrationStep/2/Ti+Td/IntegrationStep)*AS124-(1-IntegrationStep/2/Ti+2*Td/IntegrationStep)*AS123+Td/IntegrationStep*AS122))</f>
        <v>1</v>
      </c>
      <c r="AU124" s="183">
        <f>SetPoint</f>
        <v>40.794124670000002</v>
      </c>
      <c r="AW124" s="51"/>
      <c r="AX124" s="51"/>
      <c r="AY124" s="51"/>
      <c r="AZ124" s="51"/>
    </row>
    <row r="125" spans="1:52" s="158" customFormat="1" ht="15" customHeight="1" x14ac:dyDescent="0.3">
      <c r="A125" s="19"/>
      <c r="B125" s="182"/>
      <c r="C125" s="183">
        <f>C124+IntegrationStep</f>
        <v>11.399999999999975</v>
      </c>
      <c r="D125" s="202">
        <f>15+[1]!STEPLOAD(5)</f>
        <v>20</v>
      </c>
      <c r="E125" s="183">
        <f t="shared" si="7"/>
        <v>43.310376587918057</v>
      </c>
      <c r="F125" s="183">
        <f t="shared" si="8"/>
        <v>0.5</v>
      </c>
      <c r="G125" s="183">
        <f>5</f>
        <v>5</v>
      </c>
      <c r="H125" s="183">
        <f>ManipulatedVariableHigher*AT125</f>
        <v>0</v>
      </c>
      <c r="I125" s="183">
        <f t="shared" si="9"/>
        <v>0.9</v>
      </c>
      <c r="J125" s="183">
        <f>1</f>
        <v>1</v>
      </c>
      <c r="K125" s="183">
        <f t="shared" si="10"/>
        <v>4.1870000000000003</v>
      </c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68"/>
      <c r="AD125" s="19"/>
      <c r="AE125" s="184"/>
      <c r="AF125" s="183">
        <f t="shared" si="11"/>
        <v>-2.3310376587918058</v>
      </c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68"/>
      <c r="AQ125" s="168"/>
      <c r="AR125" s="182"/>
      <c r="AS125" s="183">
        <f>(AU125-E125)/(MeasuredVariableHigher-MeasuredVariableLower)</f>
        <v>-2.516251917918055E-2</v>
      </c>
      <c r="AT125" s="183">
        <f>[1]!LIM(AT124+Mode*r0*((1+IntegrationStep/2/Ti+Td/IntegrationStep)*AS125-(1-IntegrationStep/2/Ti+2*Td/IntegrationStep)*AS124+Td/IntegrationStep*AS123))</f>
        <v>0</v>
      </c>
      <c r="AU125" s="183">
        <f>SetPoint</f>
        <v>40.794124670000002</v>
      </c>
      <c r="AW125" s="51"/>
      <c r="AX125" s="51"/>
      <c r="AY125" s="51"/>
      <c r="AZ125" s="51"/>
    </row>
    <row r="126" spans="1:52" s="158" customFormat="1" ht="15" customHeight="1" x14ac:dyDescent="0.3">
      <c r="A126" s="19"/>
      <c r="B126" s="182"/>
      <c r="C126" s="183">
        <f>C125+IntegrationStep</f>
        <v>11.499999999999975</v>
      </c>
      <c r="D126" s="202">
        <f>15+[1]!STEPLOAD(5)</f>
        <v>20</v>
      </c>
      <c r="E126" s="183">
        <f t="shared" si="7"/>
        <v>43.077272822038879</v>
      </c>
      <c r="F126" s="183">
        <f t="shared" si="8"/>
        <v>0.5</v>
      </c>
      <c r="G126" s="183">
        <f>5</f>
        <v>5</v>
      </c>
      <c r="H126" s="183">
        <f>ManipulatedVariableHigher*AT126</f>
        <v>120</v>
      </c>
      <c r="I126" s="183">
        <f t="shared" si="9"/>
        <v>0.9</v>
      </c>
      <c r="J126" s="183">
        <f>1</f>
        <v>1</v>
      </c>
      <c r="K126" s="183">
        <f t="shared" si="10"/>
        <v>4.1870000000000003</v>
      </c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68"/>
      <c r="AD126" s="19"/>
      <c r="AE126" s="184"/>
      <c r="AF126" s="183">
        <f t="shared" si="11"/>
        <v>2.851097652116628</v>
      </c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68"/>
      <c r="AQ126" s="168"/>
      <c r="AR126" s="182"/>
      <c r="AS126" s="183">
        <f>(AU126-E126)/(MeasuredVariableHigher-MeasuredVariableLower)</f>
        <v>-2.2831481520388764E-2</v>
      </c>
      <c r="AT126" s="183">
        <f>[1]!LIM(AT125+Mode*r0*((1+IntegrationStep/2/Ti+Td/IntegrationStep)*AS126-(1-IntegrationStep/2/Ti+2*Td/IntegrationStep)*AS125+Td/IntegrationStep*AS124))</f>
        <v>1</v>
      </c>
      <c r="AU126" s="183">
        <f>SetPoint</f>
        <v>40.794124670000002</v>
      </c>
      <c r="AW126" s="51"/>
      <c r="AX126" s="51"/>
      <c r="AY126" s="51"/>
      <c r="AZ126" s="51"/>
    </row>
    <row r="127" spans="1:52" s="158" customFormat="1" ht="15" customHeight="1" x14ac:dyDescent="0.3">
      <c r="A127" s="19"/>
      <c r="B127" s="182"/>
      <c r="C127" s="183">
        <f>C126+IntegrationStep</f>
        <v>11.599999999999975</v>
      </c>
      <c r="D127" s="202">
        <f>15+[1]!STEPLOAD(5)</f>
        <v>20</v>
      </c>
      <c r="E127" s="183">
        <f t="shared" si="7"/>
        <v>43.362382587250544</v>
      </c>
      <c r="F127" s="183">
        <f t="shared" si="8"/>
        <v>0.5</v>
      </c>
      <c r="G127" s="183">
        <f>5</f>
        <v>5</v>
      </c>
      <c r="H127" s="183">
        <f>ManipulatedVariableHigher*AT127</f>
        <v>0</v>
      </c>
      <c r="I127" s="183">
        <f t="shared" si="9"/>
        <v>0.9</v>
      </c>
      <c r="J127" s="183">
        <f>1</f>
        <v>1</v>
      </c>
      <c r="K127" s="183">
        <f t="shared" si="10"/>
        <v>4.1870000000000003</v>
      </c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68"/>
      <c r="AD127" s="19"/>
      <c r="AE127" s="184"/>
      <c r="AF127" s="183">
        <f t="shared" si="11"/>
        <v>-2.3362382587250545</v>
      </c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68"/>
      <c r="AQ127" s="168"/>
      <c r="AR127" s="182"/>
      <c r="AS127" s="183">
        <f>(AU127-E127)/(MeasuredVariableHigher-MeasuredVariableLower)</f>
        <v>-2.5682579172505413E-2</v>
      </c>
      <c r="AT127" s="183">
        <f>[1]!LIM(AT126+Mode*r0*((1+IntegrationStep/2/Ti+Td/IntegrationStep)*AS127-(1-IntegrationStep/2/Ti+2*Td/IntegrationStep)*AS126+Td/IntegrationStep*AS125))</f>
        <v>0</v>
      </c>
      <c r="AU127" s="183">
        <f>SetPoint</f>
        <v>40.794124670000002</v>
      </c>
      <c r="AW127" s="51"/>
      <c r="AX127" s="51"/>
      <c r="AY127" s="51"/>
      <c r="AZ127" s="51"/>
    </row>
    <row r="128" spans="1:52" s="158" customFormat="1" ht="15" customHeight="1" x14ac:dyDescent="0.3">
      <c r="A128" s="19"/>
      <c r="B128" s="182"/>
      <c r="C128" s="183">
        <f>C127+IntegrationStep</f>
        <v>11.699999999999974</v>
      </c>
      <c r="D128" s="202">
        <f>15+[1]!STEPLOAD(5)</f>
        <v>20</v>
      </c>
      <c r="E128" s="183">
        <f t="shared" si="7"/>
        <v>43.128758761378037</v>
      </c>
      <c r="F128" s="183">
        <f t="shared" si="8"/>
        <v>0.5</v>
      </c>
      <c r="G128" s="183">
        <f>5</f>
        <v>5</v>
      </c>
      <c r="H128" s="183">
        <f>ManipulatedVariableHigher*AT128</f>
        <v>120</v>
      </c>
      <c r="I128" s="183">
        <f t="shared" si="9"/>
        <v>0.9</v>
      </c>
      <c r="J128" s="183">
        <f>1</f>
        <v>1</v>
      </c>
      <c r="K128" s="183">
        <f t="shared" si="10"/>
        <v>4.1870000000000003</v>
      </c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68"/>
      <c r="AD128" s="19"/>
      <c r="AE128" s="184"/>
      <c r="AF128" s="183">
        <f t="shared" si="11"/>
        <v>2.8459490581827125</v>
      </c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68"/>
      <c r="AQ128" s="168"/>
      <c r="AR128" s="182"/>
      <c r="AS128" s="183">
        <f>(AU128-E128)/(MeasuredVariableHigher-MeasuredVariableLower)</f>
        <v>-2.3346340913780354E-2</v>
      </c>
      <c r="AT128" s="183">
        <f>[1]!LIM(AT127+Mode*r0*((1+IntegrationStep/2/Ti+Td/IntegrationStep)*AS128-(1-IntegrationStep/2/Ti+2*Td/IntegrationStep)*AS127+Td/IntegrationStep*AS126))</f>
        <v>1</v>
      </c>
      <c r="AU128" s="183">
        <f>SetPoint</f>
        <v>40.794124670000002</v>
      </c>
      <c r="AW128" s="51"/>
      <c r="AX128" s="51"/>
      <c r="AY128" s="51"/>
      <c r="AZ128" s="51"/>
    </row>
    <row r="129" spans="1:52" s="158" customFormat="1" ht="15" customHeight="1" x14ac:dyDescent="0.3">
      <c r="A129" s="19"/>
      <c r="B129" s="182"/>
      <c r="C129" s="183">
        <f>C128+IntegrationStep</f>
        <v>11.799999999999974</v>
      </c>
      <c r="D129" s="202">
        <f>15+[1]!STEPLOAD(5)</f>
        <v>20</v>
      </c>
      <c r="E129" s="183">
        <f t="shared" si="7"/>
        <v>43.413353667196304</v>
      </c>
      <c r="F129" s="183">
        <f t="shared" si="8"/>
        <v>0.5</v>
      </c>
      <c r="G129" s="183">
        <f>5</f>
        <v>5</v>
      </c>
      <c r="H129" s="183">
        <f>ManipulatedVariableHigher*AT129</f>
        <v>0</v>
      </c>
      <c r="I129" s="183">
        <f t="shared" si="9"/>
        <v>0.9</v>
      </c>
      <c r="J129" s="183">
        <f>1</f>
        <v>1</v>
      </c>
      <c r="K129" s="183">
        <f t="shared" si="10"/>
        <v>4.1870000000000003</v>
      </c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68"/>
      <c r="AD129" s="19"/>
      <c r="AE129" s="184"/>
      <c r="AF129" s="183">
        <f t="shared" si="11"/>
        <v>-2.3413353667196306</v>
      </c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68"/>
      <c r="AQ129" s="168"/>
      <c r="AR129" s="182"/>
      <c r="AS129" s="183">
        <f>(AU129-E129)/(MeasuredVariableHigher-MeasuredVariableLower)</f>
        <v>-2.6192289971963021E-2</v>
      </c>
      <c r="AT129" s="183">
        <f>[1]!LIM(AT128+Mode*r0*((1+IntegrationStep/2/Ti+Td/IntegrationStep)*AS129-(1-IntegrationStep/2/Ti+2*Td/IntegrationStep)*AS128+Td/IntegrationStep*AS127))</f>
        <v>0</v>
      </c>
      <c r="AU129" s="183">
        <f>SetPoint</f>
        <v>40.794124670000002</v>
      </c>
      <c r="AW129" s="51"/>
      <c r="AX129" s="51"/>
      <c r="AY129" s="51"/>
      <c r="AZ129" s="51"/>
    </row>
    <row r="130" spans="1:52" s="158" customFormat="1" ht="15" customHeight="1" x14ac:dyDescent="0.3">
      <c r="A130" s="19"/>
      <c r="B130" s="182"/>
      <c r="C130" s="183">
        <f>C129+IntegrationStep</f>
        <v>11.899999999999974</v>
      </c>
      <c r="D130" s="202">
        <f>15+[1]!STEPLOAD(5)</f>
        <v>20</v>
      </c>
      <c r="E130" s="183">
        <f t="shared" si="7"/>
        <v>43.179220130524342</v>
      </c>
      <c r="F130" s="183">
        <f t="shared" si="8"/>
        <v>0.5</v>
      </c>
      <c r="G130" s="183">
        <f>5</f>
        <v>5</v>
      </c>
      <c r="H130" s="183">
        <f>ManipulatedVariableHigher*AT130</f>
        <v>120</v>
      </c>
      <c r="I130" s="183">
        <f t="shared" si="9"/>
        <v>0.9</v>
      </c>
      <c r="J130" s="183">
        <f>1</f>
        <v>1</v>
      </c>
      <c r="K130" s="183">
        <f t="shared" si="10"/>
        <v>4.1870000000000003</v>
      </c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68"/>
      <c r="AD130" s="19"/>
      <c r="AE130" s="184"/>
      <c r="AF130" s="183">
        <f t="shared" si="11"/>
        <v>2.8409029212680816</v>
      </c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68"/>
      <c r="AQ130" s="168"/>
      <c r="AR130" s="182"/>
      <c r="AS130" s="183">
        <f>(AU130-E130)/(MeasuredVariableHigher-MeasuredVariableLower)</f>
        <v>-2.3850954605243401E-2</v>
      </c>
      <c r="AT130" s="183">
        <f>[1]!LIM(AT129+Mode*r0*((1+IntegrationStep/2/Ti+Td/IntegrationStep)*AS130-(1-IntegrationStep/2/Ti+2*Td/IntegrationStep)*AS129+Td/IntegrationStep*AS128))</f>
        <v>1</v>
      </c>
      <c r="AU130" s="183">
        <f>SetPoint</f>
        <v>40.794124670000002</v>
      </c>
      <c r="AW130" s="51"/>
      <c r="AX130" s="51"/>
      <c r="AY130" s="51"/>
      <c r="AZ130" s="51"/>
    </row>
    <row r="131" spans="1:52" s="158" customFormat="1" ht="15" customHeight="1" x14ac:dyDescent="0.3">
      <c r="A131" s="19"/>
      <c r="B131" s="182"/>
      <c r="C131" s="183">
        <f>C130+IntegrationStep</f>
        <v>11.999999999999973</v>
      </c>
      <c r="D131" s="202">
        <f>15+[1]!STEPLOAD(5)</f>
        <v>20</v>
      </c>
      <c r="E131" s="183">
        <f t="shared" si="7"/>
        <v>43.463310422651148</v>
      </c>
      <c r="F131" s="183">
        <f t="shared" si="8"/>
        <v>0.5</v>
      </c>
      <c r="G131" s="183">
        <f>5</f>
        <v>5</v>
      </c>
      <c r="H131" s="183">
        <f>ManipulatedVariableHigher*AT131</f>
        <v>0</v>
      </c>
      <c r="I131" s="183">
        <f t="shared" si="9"/>
        <v>0.9</v>
      </c>
      <c r="J131" s="183">
        <f>1</f>
        <v>1</v>
      </c>
      <c r="K131" s="183">
        <f t="shared" si="10"/>
        <v>4.1870000000000003</v>
      </c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68"/>
      <c r="AD131" s="19"/>
      <c r="AE131" s="184"/>
      <c r="AF131" s="183">
        <f t="shared" si="11"/>
        <v>-2.3463310422651147</v>
      </c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68"/>
      <c r="AQ131" s="168"/>
      <c r="AR131" s="182"/>
      <c r="AS131" s="183">
        <f>(AU131-E131)/(MeasuredVariableHigher-MeasuredVariableLower)</f>
        <v>-2.6691857526511455E-2</v>
      </c>
      <c r="AT131" s="183">
        <f>[1]!LIM(AT130+Mode*r0*((1+IntegrationStep/2/Ti+Td/IntegrationStep)*AS131-(1-IntegrationStep/2/Ti+2*Td/IntegrationStep)*AS130+Td/IntegrationStep*AS129))</f>
        <v>0</v>
      </c>
      <c r="AU131" s="183">
        <f>SetPoint</f>
        <v>40.794124670000002</v>
      </c>
      <c r="AW131" s="51"/>
      <c r="AX131" s="51"/>
      <c r="AY131" s="51"/>
      <c r="AZ131" s="51"/>
    </row>
    <row r="132" spans="1:52" s="158" customFormat="1" ht="15" customHeight="1" x14ac:dyDescent="0.3">
      <c r="A132" s="19"/>
      <c r="B132" s="182"/>
      <c r="C132" s="183">
        <f>C131+IntegrationStep</f>
        <v>12.099999999999973</v>
      </c>
      <c r="D132" s="202">
        <f>15+[1]!STEPLOAD(5)</f>
        <v>20</v>
      </c>
      <c r="E132" s="183">
        <f t="shared" si="7"/>
        <v>43.228677318424637</v>
      </c>
      <c r="F132" s="183">
        <f t="shared" si="8"/>
        <v>0.5</v>
      </c>
      <c r="G132" s="183">
        <f>5</f>
        <v>5</v>
      </c>
      <c r="H132" s="183">
        <f>ManipulatedVariableHigher*AT132</f>
        <v>120</v>
      </c>
      <c r="I132" s="183">
        <f t="shared" si="9"/>
        <v>0.9</v>
      </c>
      <c r="J132" s="183">
        <f>1</f>
        <v>1</v>
      </c>
      <c r="K132" s="183">
        <f t="shared" si="10"/>
        <v>4.1870000000000003</v>
      </c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68"/>
      <c r="AD132" s="19"/>
      <c r="AE132" s="184"/>
      <c r="AF132" s="183">
        <f t="shared" si="11"/>
        <v>2.8359572024780522</v>
      </c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68"/>
      <c r="AQ132" s="168"/>
      <c r="AR132" s="182"/>
      <c r="AS132" s="183">
        <f>(AU132-E132)/(MeasuredVariableHigher-MeasuredVariableLower)</f>
        <v>-2.4345526484246351E-2</v>
      </c>
      <c r="AT132" s="183">
        <f>[1]!LIM(AT131+Mode*r0*((1+IntegrationStep/2/Ti+Td/IntegrationStep)*AS132-(1-IntegrationStep/2/Ti+2*Td/IntegrationStep)*AS131+Td/IntegrationStep*AS130))</f>
        <v>1</v>
      </c>
      <c r="AU132" s="183">
        <f>SetPoint</f>
        <v>40.794124670000002</v>
      </c>
      <c r="AW132" s="51"/>
      <c r="AX132" s="51"/>
      <c r="AY132" s="51"/>
      <c r="AZ132" s="51"/>
    </row>
    <row r="133" spans="1:52" s="158" customFormat="1" ht="15" customHeight="1" x14ac:dyDescent="0.3">
      <c r="A133" s="19"/>
      <c r="B133" s="182"/>
      <c r="C133" s="183">
        <f>C132+IntegrationStep</f>
        <v>12.199999999999973</v>
      </c>
      <c r="D133" s="202">
        <f>15+[1]!STEPLOAD(5)</f>
        <v>20</v>
      </c>
      <c r="E133" s="183">
        <f t="shared" si="7"/>
        <v>43.51227303867244</v>
      </c>
      <c r="F133" s="183">
        <f t="shared" si="8"/>
        <v>0.5</v>
      </c>
      <c r="G133" s="183">
        <f>5</f>
        <v>5</v>
      </c>
      <c r="H133" s="183">
        <f>ManipulatedVariableHigher*AT133</f>
        <v>0</v>
      </c>
      <c r="I133" s="183">
        <f t="shared" si="9"/>
        <v>0.9</v>
      </c>
      <c r="J133" s="183">
        <f>1</f>
        <v>1</v>
      </c>
      <c r="K133" s="183">
        <f t="shared" si="10"/>
        <v>4.1870000000000003</v>
      </c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68"/>
      <c r="AD133" s="19"/>
      <c r="AE133" s="184"/>
      <c r="AF133" s="183">
        <f t="shared" si="11"/>
        <v>-2.351227303867244</v>
      </c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68"/>
      <c r="AQ133" s="168"/>
      <c r="AR133" s="182"/>
      <c r="AS133" s="183">
        <f>(AU133-E133)/(MeasuredVariableHigher-MeasuredVariableLower)</f>
        <v>-2.7181483686724378E-2</v>
      </c>
      <c r="AT133" s="183">
        <f>[1]!LIM(AT132+Mode*r0*((1+IntegrationStep/2/Ti+Td/IntegrationStep)*AS133-(1-IntegrationStep/2/Ti+2*Td/IntegrationStep)*AS132+Td/IntegrationStep*AS131))</f>
        <v>0</v>
      </c>
      <c r="AU133" s="183">
        <f>SetPoint</f>
        <v>40.794124670000002</v>
      </c>
      <c r="AW133" s="51"/>
      <c r="AX133" s="51"/>
      <c r="AY133" s="51"/>
      <c r="AZ133" s="51"/>
    </row>
    <row r="134" spans="1:52" s="158" customFormat="1" ht="15" customHeight="1" x14ac:dyDescent="0.3">
      <c r="A134" s="19"/>
      <c r="B134" s="182"/>
      <c r="C134" s="183">
        <f>C133+IntegrationStep</f>
        <v>12.299999999999972</v>
      </c>
      <c r="D134" s="202">
        <f>15+[1]!STEPLOAD(5)</f>
        <v>20</v>
      </c>
      <c r="E134" s="183">
        <f t="shared" si="7"/>
        <v>43.277150308285719</v>
      </c>
      <c r="F134" s="183">
        <f t="shared" si="8"/>
        <v>0.5</v>
      </c>
      <c r="G134" s="183">
        <f>5</f>
        <v>5</v>
      </c>
      <c r="H134" s="183">
        <f>ManipulatedVariableHigher*AT134</f>
        <v>120</v>
      </c>
      <c r="I134" s="183">
        <f t="shared" si="9"/>
        <v>0.9</v>
      </c>
      <c r="J134" s="183">
        <f>1</f>
        <v>1</v>
      </c>
      <c r="K134" s="183">
        <f t="shared" si="10"/>
        <v>4.1870000000000003</v>
      </c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68"/>
      <c r="AD134" s="19"/>
      <c r="AE134" s="184"/>
      <c r="AF134" s="183">
        <f t="shared" si="11"/>
        <v>2.831109903491944</v>
      </c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68"/>
      <c r="AQ134" s="168"/>
      <c r="AR134" s="182"/>
      <c r="AS134" s="183">
        <f>(AU134-E134)/(MeasuredVariableHigher-MeasuredVariableLower)</f>
        <v>-2.4830256382857172E-2</v>
      </c>
      <c r="AT134" s="183">
        <f>[1]!LIM(AT133+Mode*r0*((1+IntegrationStep/2/Ti+Td/IntegrationStep)*AS134-(1-IntegrationStep/2/Ti+2*Td/IntegrationStep)*AS133+Td/IntegrationStep*AS132))</f>
        <v>1</v>
      </c>
      <c r="AU134" s="183">
        <f>SetPoint</f>
        <v>40.794124670000002</v>
      </c>
      <c r="AW134" s="51"/>
      <c r="AX134" s="51"/>
      <c r="AY134" s="51"/>
      <c r="AZ134" s="51"/>
    </row>
    <row r="135" spans="1:52" s="158" customFormat="1" ht="15" customHeight="1" x14ac:dyDescent="0.3">
      <c r="A135" s="19"/>
      <c r="B135" s="182"/>
      <c r="C135" s="183">
        <f>C134+IntegrationStep</f>
        <v>12.399999999999972</v>
      </c>
      <c r="D135" s="202">
        <f>15+[1]!STEPLOAD(5)</f>
        <v>20</v>
      </c>
      <c r="E135" s="183">
        <f t="shared" si="7"/>
        <v>43.560261298634913</v>
      </c>
      <c r="F135" s="183">
        <f t="shared" si="8"/>
        <v>0.5</v>
      </c>
      <c r="G135" s="183">
        <f>5</f>
        <v>5</v>
      </c>
      <c r="H135" s="183">
        <f>ManipulatedVariableHigher*AT135</f>
        <v>0</v>
      </c>
      <c r="I135" s="183">
        <f t="shared" si="9"/>
        <v>0.9</v>
      </c>
      <c r="J135" s="183">
        <f>1</f>
        <v>1</v>
      </c>
      <c r="K135" s="183">
        <f t="shared" si="10"/>
        <v>4.1870000000000003</v>
      </c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68"/>
      <c r="AD135" s="19"/>
      <c r="AE135" s="184"/>
      <c r="AF135" s="183">
        <f t="shared" si="11"/>
        <v>-2.3560261298634915</v>
      </c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68"/>
      <c r="AQ135" s="168"/>
      <c r="AR135" s="182"/>
      <c r="AS135" s="183">
        <f>(AU135-E135)/(MeasuredVariableHigher-MeasuredVariableLower)</f>
        <v>-2.7661366286349107E-2</v>
      </c>
      <c r="AT135" s="183">
        <f>[1]!LIM(AT134+Mode*r0*((1+IntegrationStep/2/Ti+Td/IntegrationStep)*AS135-(1-IntegrationStep/2/Ti+2*Td/IntegrationStep)*AS134+Td/IntegrationStep*AS133))</f>
        <v>0</v>
      </c>
      <c r="AU135" s="183">
        <f>SetPoint</f>
        <v>40.794124670000002</v>
      </c>
      <c r="AW135" s="51"/>
      <c r="AX135" s="51"/>
      <c r="AY135" s="51"/>
      <c r="AZ135" s="51"/>
    </row>
    <row r="136" spans="1:52" s="158" customFormat="1" ht="15" customHeight="1" x14ac:dyDescent="0.3">
      <c r="A136" s="19"/>
      <c r="B136" s="182"/>
      <c r="C136" s="183">
        <f>C135+IntegrationStep</f>
        <v>12.499999999999972</v>
      </c>
      <c r="D136" s="202">
        <f>15+[1]!STEPLOAD(5)</f>
        <v>20</v>
      </c>
      <c r="E136" s="183">
        <f t="shared" si="7"/>
        <v>43.324658685648565</v>
      </c>
      <c r="F136" s="183">
        <f t="shared" si="8"/>
        <v>0.5</v>
      </c>
      <c r="G136" s="183">
        <f>5</f>
        <v>5</v>
      </c>
      <c r="H136" s="183">
        <f>ManipulatedVariableHigher*AT136</f>
        <v>120</v>
      </c>
      <c r="I136" s="183">
        <f t="shared" si="9"/>
        <v>0.9</v>
      </c>
      <c r="J136" s="183">
        <f>1</f>
        <v>1</v>
      </c>
      <c r="K136" s="183">
        <f t="shared" si="10"/>
        <v>4.1870000000000003</v>
      </c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68"/>
      <c r="AD136" s="19"/>
      <c r="AE136" s="184"/>
      <c r="AF136" s="183">
        <f t="shared" si="11"/>
        <v>2.8263590657556596</v>
      </c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68"/>
      <c r="AQ136" s="168"/>
      <c r="AR136" s="182"/>
      <c r="AS136" s="183">
        <f>(AU136-E136)/(MeasuredVariableHigher-MeasuredVariableLower)</f>
        <v>-2.5305340156485626E-2</v>
      </c>
      <c r="AT136" s="183">
        <f>[1]!LIM(AT135+Mode*r0*((1+IntegrationStep/2/Ti+Td/IntegrationStep)*AS136-(1-IntegrationStep/2/Ti+2*Td/IntegrationStep)*AS135+Td/IntegrationStep*AS134))</f>
        <v>1</v>
      </c>
      <c r="AU136" s="183">
        <f>SetPoint</f>
        <v>40.794124670000002</v>
      </c>
      <c r="AW136" s="51"/>
      <c r="AX136" s="51"/>
      <c r="AY136" s="51"/>
      <c r="AZ136" s="51"/>
    </row>
    <row r="137" spans="1:52" s="158" customFormat="1" ht="15" customHeight="1" x14ac:dyDescent="0.3">
      <c r="A137" s="19"/>
      <c r="B137" s="182"/>
      <c r="C137" s="183">
        <f>C136+IntegrationStep</f>
        <v>12.599999999999971</v>
      </c>
      <c r="D137" s="202">
        <f>15+[1]!STEPLOAD(5)</f>
        <v>20</v>
      </c>
      <c r="E137" s="183">
        <f t="shared" si="7"/>
        <v>43.607294592224129</v>
      </c>
      <c r="F137" s="183">
        <f t="shared" si="8"/>
        <v>0.5</v>
      </c>
      <c r="G137" s="183">
        <f>5</f>
        <v>5</v>
      </c>
      <c r="H137" s="183">
        <f>ManipulatedVariableHigher*AT137</f>
        <v>0</v>
      </c>
      <c r="I137" s="183">
        <f t="shared" si="9"/>
        <v>0.9</v>
      </c>
      <c r="J137" s="183">
        <f>1</f>
        <v>1</v>
      </c>
      <c r="K137" s="183">
        <f t="shared" si="10"/>
        <v>4.1870000000000003</v>
      </c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68"/>
      <c r="AD137" s="19"/>
      <c r="AE137" s="184"/>
      <c r="AF137" s="183">
        <f t="shared" si="11"/>
        <v>-2.3607294592224131</v>
      </c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68"/>
      <c r="AQ137" s="168"/>
      <c r="AR137" s="182"/>
      <c r="AS137" s="183">
        <f>(AU137-E137)/(MeasuredVariableHigher-MeasuredVariableLower)</f>
        <v>-2.8131699222241267E-2</v>
      </c>
      <c r="AT137" s="183">
        <f>[1]!LIM(AT136+Mode*r0*((1+IntegrationStep/2/Ti+Td/IntegrationStep)*AS137-(1-IntegrationStep/2/Ti+2*Td/IntegrationStep)*AS136+Td/IntegrationStep*AS135))</f>
        <v>0</v>
      </c>
      <c r="AU137" s="183">
        <f>SetPoint</f>
        <v>40.794124670000002</v>
      </c>
      <c r="AW137" s="51"/>
      <c r="AX137" s="51"/>
      <c r="AY137" s="51"/>
      <c r="AZ137" s="51"/>
    </row>
    <row r="138" spans="1:52" s="158" customFormat="1" ht="15" customHeight="1" x14ac:dyDescent="0.3">
      <c r="A138" s="19"/>
      <c r="B138" s="182"/>
      <c r="C138" s="183">
        <f>C137+IntegrationStep</f>
        <v>12.699999999999971</v>
      </c>
      <c r="D138" s="202">
        <f>15+[1]!STEPLOAD(5)</f>
        <v>20</v>
      </c>
      <c r="E138" s="183">
        <f t="shared" si="7"/>
        <v>43.37122164630189</v>
      </c>
      <c r="F138" s="183">
        <f t="shared" si="8"/>
        <v>0.5</v>
      </c>
      <c r="G138" s="183">
        <f>5</f>
        <v>5</v>
      </c>
      <c r="H138" s="183">
        <f>ManipulatedVariableHigher*AT138</f>
        <v>120</v>
      </c>
      <c r="I138" s="183">
        <f t="shared" si="9"/>
        <v>0.9</v>
      </c>
      <c r="J138" s="183">
        <f>1</f>
        <v>1</v>
      </c>
      <c r="K138" s="183">
        <f t="shared" si="10"/>
        <v>4.1870000000000003</v>
      </c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68"/>
      <c r="AD138" s="19"/>
      <c r="AE138" s="184"/>
      <c r="AF138" s="183">
        <f t="shared" si="11"/>
        <v>2.8217027696903272</v>
      </c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68"/>
      <c r="AQ138" s="168"/>
      <c r="AR138" s="182"/>
      <c r="AS138" s="183">
        <f>(AU138-E138)/(MeasuredVariableHigher-MeasuredVariableLower)</f>
        <v>-2.5770969763018882E-2</v>
      </c>
      <c r="AT138" s="183">
        <f>[1]!LIM(AT137+Mode*r0*((1+IntegrationStep/2/Ti+Td/IntegrationStep)*AS138-(1-IntegrationStep/2/Ti+2*Td/IntegrationStep)*AS137+Td/IntegrationStep*AS136))</f>
        <v>1</v>
      </c>
      <c r="AU138" s="183">
        <f>SetPoint</f>
        <v>40.794124670000002</v>
      </c>
      <c r="AW138" s="51"/>
      <c r="AX138" s="51"/>
      <c r="AY138" s="51"/>
      <c r="AZ138" s="51"/>
    </row>
    <row r="139" spans="1:52" s="158" customFormat="1" ht="15" customHeight="1" x14ac:dyDescent="0.3">
      <c r="A139" s="19"/>
      <c r="B139" s="182"/>
      <c r="C139" s="183">
        <f>C138+IntegrationStep</f>
        <v>12.799999999999971</v>
      </c>
      <c r="D139" s="202">
        <f>15+[1]!STEPLOAD(5)</f>
        <v>20</v>
      </c>
      <c r="E139" s="183">
        <f t="shared" si="7"/>
        <v>43.653391923270924</v>
      </c>
      <c r="F139" s="183">
        <f t="shared" si="8"/>
        <v>0.5</v>
      </c>
      <c r="G139" s="183">
        <f>5</f>
        <v>5</v>
      </c>
      <c r="H139" s="183">
        <f>ManipulatedVariableHigher*AT139</f>
        <v>0</v>
      </c>
      <c r="I139" s="183">
        <f t="shared" si="9"/>
        <v>0.9</v>
      </c>
      <c r="J139" s="183">
        <f>1</f>
        <v>1</v>
      </c>
      <c r="K139" s="183">
        <f t="shared" si="10"/>
        <v>4.1870000000000003</v>
      </c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68"/>
      <c r="AD139" s="19"/>
      <c r="AE139" s="184"/>
      <c r="AF139" s="183">
        <f t="shared" si="11"/>
        <v>-2.3653391923270926</v>
      </c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68"/>
      <c r="AQ139" s="168"/>
      <c r="AR139" s="182"/>
      <c r="AS139" s="183">
        <f>(AU139-E139)/(MeasuredVariableHigher-MeasuredVariableLower)</f>
        <v>-2.8592672532709217E-2</v>
      </c>
      <c r="AT139" s="183">
        <f>[1]!LIM(AT138+Mode*r0*((1+IntegrationStep/2/Ti+Td/IntegrationStep)*AS139-(1-IntegrationStep/2/Ti+2*Td/IntegrationStep)*AS138+Td/IntegrationStep*AS137))</f>
        <v>0</v>
      </c>
      <c r="AU139" s="183">
        <f>SetPoint</f>
        <v>40.794124670000002</v>
      </c>
      <c r="AW139" s="51"/>
      <c r="AX139" s="51"/>
      <c r="AY139" s="51"/>
      <c r="AZ139" s="51"/>
    </row>
    <row r="140" spans="1:52" s="158" customFormat="1" ht="15" customHeight="1" x14ac:dyDescent="0.3">
      <c r="A140" s="19"/>
      <c r="B140" s="182"/>
      <c r="C140" s="183">
        <f>C139+IntegrationStep</f>
        <v>12.89999999999997</v>
      </c>
      <c r="D140" s="202">
        <f>15+[1]!STEPLOAD(5)</f>
        <v>20</v>
      </c>
      <c r="E140" s="183">
        <f t="shared" si="7"/>
        <v>43.416858004038218</v>
      </c>
      <c r="F140" s="183">
        <f t="shared" si="8"/>
        <v>0.5</v>
      </c>
      <c r="G140" s="183">
        <f>5</f>
        <v>5</v>
      </c>
      <c r="H140" s="183">
        <f>ManipulatedVariableHigher*AT140</f>
        <v>120</v>
      </c>
      <c r="I140" s="183">
        <f t="shared" si="9"/>
        <v>0.9</v>
      </c>
      <c r="J140" s="183">
        <f>1</f>
        <v>1</v>
      </c>
      <c r="K140" s="183">
        <f t="shared" si="10"/>
        <v>4.1870000000000003</v>
      </c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68"/>
      <c r="AD140" s="19"/>
      <c r="AE140" s="184"/>
      <c r="AF140" s="183">
        <f t="shared" si="11"/>
        <v>2.8171391339166942</v>
      </c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68"/>
      <c r="AQ140" s="168"/>
      <c r="AR140" s="182"/>
      <c r="AS140" s="183">
        <f>(AU140-E140)/(MeasuredVariableHigher-MeasuredVariableLower)</f>
        <v>-2.6227333340382158E-2</v>
      </c>
      <c r="AT140" s="183">
        <f>[1]!LIM(AT139+Mode*r0*((1+IntegrationStep/2/Ti+Td/IntegrationStep)*AS140-(1-IntegrationStep/2/Ti+2*Td/IntegrationStep)*AS139+Td/IntegrationStep*AS138))</f>
        <v>1</v>
      </c>
      <c r="AU140" s="183">
        <f>SetPoint</f>
        <v>40.794124670000002</v>
      </c>
      <c r="AW140" s="51"/>
      <c r="AX140" s="51"/>
      <c r="AY140" s="51"/>
      <c r="AZ140" s="51"/>
    </row>
    <row r="141" spans="1:52" s="158" customFormat="1" ht="15" customHeight="1" x14ac:dyDescent="0.3">
      <c r="A141" s="19"/>
      <c r="B141" s="182"/>
      <c r="C141" s="183">
        <f>C140+IntegrationStep</f>
        <v>12.99999999999997</v>
      </c>
      <c r="D141" s="202">
        <f>15+[1]!STEPLOAD(5)</f>
        <v>20</v>
      </c>
      <c r="E141" s="183">
        <f t="shared" ref="E141:E204" si="12">E140+(C141-C140)*AF140</f>
        <v>43.698571917429888</v>
      </c>
      <c r="F141" s="183">
        <f t="shared" ref="F141:F204" si="13">0.5</f>
        <v>0.5</v>
      </c>
      <c r="G141" s="183">
        <f>5</f>
        <v>5</v>
      </c>
      <c r="H141" s="183">
        <f>ManipulatedVariableHigher*AT141</f>
        <v>0</v>
      </c>
      <c r="I141" s="183">
        <f t="shared" ref="I141:I204" si="14">0.9</f>
        <v>0.9</v>
      </c>
      <c r="J141" s="183">
        <f>1</f>
        <v>1</v>
      </c>
      <c r="K141" s="183">
        <f t="shared" ref="K141:K204" si="15">4.187</f>
        <v>4.1870000000000003</v>
      </c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68"/>
      <c r="AD141" s="19"/>
      <c r="AE141" s="184"/>
      <c r="AF141" s="183">
        <f t="shared" ref="AF141:AF204" si="16">F141/G141*(D141-E141)+H141*I141/G141/J141/K141</f>
        <v>-2.3698571917429887</v>
      </c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68"/>
      <c r="AQ141" s="168"/>
      <c r="AR141" s="182"/>
      <c r="AS141" s="183">
        <f>(AU141-E141)/(MeasuredVariableHigher-MeasuredVariableLower)</f>
        <v>-2.9044472474298855E-2</v>
      </c>
      <c r="AT141" s="183">
        <f>[1]!LIM(AT140+Mode*r0*((1+IntegrationStep/2/Ti+Td/IntegrationStep)*AS141-(1-IntegrationStep/2/Ti+2*Td/IntegrationStep)*AS140+Td/IntegrationStep*AS139))</f>
        <v>0</v>
      </c>
      <c r="AU141" s="183">
        <f>SetPoint</f>
        <v>40.794124670000002</v>
      </c>
      <c r="AW141" s="51"/>
      <c r="AX141" s="51"/>
      <c r="AY141" s="51"/>
      <c r="AZ141" s="51"/>
    </row>
    <row r="142" spans="1:52" s="158" customFormat="1" ht="15" customHeight="1" x14ac:dyDescent="0.3">
      <c r="A142" s="19"/>
      <c r="B142" s="182"/>
      <c r="C142" s="183">
        <f>C141+IntegrationStep</f>
        <v>13.099999999999969</v>
      </c>
      <c r="D142" s="202">
        <f>15+[1]!STEPLOAD(5)</f>
        <v>20</v>
      </c>
      <c r="E142" s="183">
        <f t="shared" si="12"/>
        <v>43.461586198255588</v>
      </c>
      <c r="F142" s="183">
        <f t="shared" si="13"/>
        <v>0.5</v>
      </c>
      <c r="G142" s="183">
        <f>5</f>
        <v>5</v>
      </c>
      <c r="H142" s="183">
        <f>ManipulatedVariableHigher*AT142</f>
        <v>120</v>
      </c>
      <c r="I142" s="183">
        <f t="shared" si="14"/>
        <v>0.9</v>
      </c>
      <c r="J142" s="183">
        <f>1</f>
        <v>1</v>
      </c>
      <c r="K142" s="183">
        <f t="shared" si="15"/>
        <v>4.1870000000000003</v>
      </c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68"/>
      <c r="AD142" s="19"/>
      <c r="AE142" s="184"/>
      <c r="AF142" s="183">
        <f t="shared" si="16"/>
        <v>2.8126663144949573</v>
      </c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68"/>
      <c r="AQ142" s="168"/>
      <c r="AR142" s="182"/>
      <c r="AS142" s="183">
        <f>(AU142-E142)/(MeasuredVariableHigher-MeasuredVariableLower)</f>
        <v>-2.6674615282555863E-2</v>
      </c>
      <c r="AT142" s="183">
        <f>[1]!LIM(AT141+Mode*r0*((1+IntegrationStep/2/Ti+Td/IntegrationStep)*AS142-(1-IntegrationStep/2/Ti+2*Td/IntegrationStep)*AS141+Td/IntegrationStep*AS140))</f>
        <v>1</v>
      </c>
      <c r="AU142" s="183">
        <f>SetPoint</f>
        <v>40.794124670000002</v>
      </c>
      <c r="AW142" s="51"/>
      <c r="AX142" s="51"/>
      <c r="AY142" s="51"/>
      <c r="AZ142" s="51"/>
    </row>
    <row r="143" spans="1:52" s="158" customFormat="1" ht="15" customHeight="1" x14ac:dyDescent="0.3">
      <c r="A143" s="19"/>
      <c r="B143" s="182"/>
      <c r="C143" s="183">
        <f>C142+IntegrationStep</f>
        <v>13.199999999999969</v>
      </c>
      <c r="D143" s="202">
        <f>15+[1]!STEPLOAD(5)</f>
        <v>20</v>
      </c>
      <c r="E143" s="183">
        <f t="shared" si="12"/>
        <v>43.742852829705086</v>
      </c>
      <c r="F143" s="183">
        <f t="shared" si="13"/>
        <v>0.5</v>
      </c>
      <c r="G143" s="183">
        <f>5</f>
        <v>5</v>
      </c>
      <c r="H143" s="183">
        <f>ManipulatedVariableHigher*AT143</f>
        <v>0</v>
      </c>
      <c r="I143" s="183">
        <f t="shared" si="14"/>
        <v>0.9</v>
      </c>
      <c r="J143" s="183">
        <f>1</f>
        <v>1</v>
      </c>
      <c r="K143" s="183">
        <f t="shared" si="15"/>
        <v>4.1870000000000003</v>
      </c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68"/>
      <c r="AD143" s="19"/>
      <c r="AE143" s="184"/>
      <c r="AF143" s="183">
        <f t="shared" si="16"/>
        <v>-2.3742852829705088</v>
      </c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68"/>
      <c r="AQ143" s="168"/>
      <c r="AR143" s="182"/>
      <c r="AS143" s="183">
        <f>(AU143-E143)/(MeasuredVariableHigher-MeasuredVariableLower)</f>
        <v>-2.948728159705084E-2</v>
      </c>
      <c r="AT143" s="183">
        <f>[1]!LIM(AT142+Mode*r0*((1+IntegrationStep/2/Ti+Td/IntegrationStep)*AS143-(1-IntegrationStep/2/Ti+2*Td/IntegrationStep)*AS142+Td/IntegrationStep*AS141))</f>
        <v>0</v>
      </c>
      <c r="AU143" s="183">
        <f>SetPoint</f>
        <v>40.794124670000002</v>
      </c>
      <c r="AW143" s="51"/>
      <c r="AX143" s="51"/>
      <c r="AY143" s="51"/>
      <c r="AZ143" s="51"/>
    </row>
    <row r="144" spans="1:52" s="158" customFormat="1" ht="15" customHeight="1" x14ac:dyDescent="0.3">
      <c r="A144" s="19"/>
      <c r="B144" s="182"/>
      <c r="C144" s="183">
        <f>C143+IntegrationStep</f>
        <v>13.299999999999969</v>
      </c>
      <c r="D144" s="202">
        <f>15+[1]!STEPLOAD(5)</f>
        <v>20</v>
      </c>
      <c r="E144" s="183">
        <f t="shared" si="12"/>
        <v>43.505424301408034</v>
      </c>
      <c r="F144" s="183">
        <f t="shared" si="13"/>
        <v>0.5</v>
      </c>
      <c r="G144" s="183">
        <f>5</f>
        <v>5</v>
      </c>
      <c r="H144" s="183">
        <f>ManipulatedVariableHigher*AT144</f>
        <v>120</v>
      </c>
      <c r="I144" s="183">
        <f t="shared" si="14"/>
        <v>0.9</v>
      </c>
      <c r="J144" s="183">
        <f>1</f>
        <v>1</v>
      </c>
      <c r="K144" s="183">
        <f t="shared" si="15"/>
        <v>4.1870000000000003</v>
      </c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68"/>
      <c r="AD144" s="19"/>
      <c r="AE144" s="184"/>
      <c r="AF144" s="183">
        <f t="shared" si="16"/>
        <v>2.8082825041797128</v>
      </c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68"/>
      <c r="AQ144" s="168"/>
      <c r="AR144" s="182"/>
      <c r="AS144" s="183">
        <f>(AU144-E144)/(MeasuredVariableHigher-MeasuredVariableLower)</f>
        <v>-2.7112996314080321E-2</v>
      </c>
      <c r="AT144" s="183">
        <f>[1]!LIM(AT143+Mode*r0*((1+IntegrationStep/2/Ti+Td/IntegrationStep)*AS144-(1-IntegrationStep/2/Ti+2*Td/IntegrationStep)*AS143+Td/IntegrationStep*AS142))</f>
        <v>1</v>
      </c>
      <c r="AU144" s="183">
        <f>SetPoint</f>
        <v>40.794124670000002</v>
      </c>
      <c r="AW144" s="51"/>
      <c r="AX144" s="51"/>
      <c r="AY144" s="51"/>
      <c r="AZ144" s="51"/>
    </row>
    <row r="145" spans="1:52" s="158" customFormat="1" ht="15" customHeight="1" x14ac:dyDescent="0.3">
      <c r="A145" s="19"/>
      <c r="B145" s="182"/>
      <c r="C145" s="183">
        <f>C144+IntegrationStep</f>
        <v>13.399999999999968</v>
      </c>
      <c r="D145" s="202">
        <f>15+[1]!STEPLOAD(5)</f>
        <v>20</v>
      </c>
      <c r="E145" s="183">
        <f t="shared" si="12"/>
        <v>43.786252551826003</v>
      </c>
      <c r="F145" s="183">
        <f t="shared" si="13"/>
        <v>0.5</v>
      </c>
      <c r="G145" s="183">
        <f>5</f>
        <v>5</v>
      </c>
      <c r="H145" s="183">
        <f>ManipulatedVariableHigher*AT145</f>
        <v>0</v>
      </c>
      <c r="I145" s="183">
        <f t="shared" si="14"/>
        <v>0.9</v>
      </c>
      <c r="J145" s="183">
        <f>1</f>
        <v>1</v>
      </c>
      <c r="K145" s="183">
        <f t="shared" si="15"/>
        <v>4.1870000000000003</v>
      </c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68"/>
      <c r="AD145" s="19"/>
      <c r="AE145" s="184"/>
      <c r="AF145" s="183">
        <f t="shared" si="16"/>
        <v>-2.3786252551826004</v>
      </c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68"/>
      <c r="AQ145" s="168"/>
      <c r="AR145" s="182"/>
      <c r="AS145" s="183">
        <f>(AU145-E145)/(MeasuredVariableHigher-MeasuredVariableLower)</f>
        <v>-2.9921278818260007E-2</v>
      </c>
      <c r="AT145" s="183">
        <f>[1]!LIM(AT144+Mode*r0*((1+IntegrationStep/2/Ti+Td/IntegrationStep)*AS145-(1-IntegrationStep/2/Ti+2*Td/IntegrationStep)*AS144+Td/IntegrationStep*AS143))</f>
        <v>0</v>
      </c>
      <c r="AU145" s="183">
        <f>SetPoint</f>
        <v>40.794124670000002</v>
      </c>
      <c r="AW145" s="51"/>
      <c r="AX145" s="51"/>
      <c r="AY145" s="51"/>
      <c r="AZ145" s="51"/>
    </row>
    <row r="146" spans="1:52" s="158" customFormat="1" ht="15" customHeight="1" x14ac:dyDescent="0.3">
      <c r="A146" s="19"/>
      <c r="B146" s="182"/>
      <c r="C146" s="183">
        <f>C145+IntegrationStep</f>
        <v>13.499999999999968</v>
      </c>
      <c r="D146" s="202">
        <f>15+[1]!STEPLOAD(5)</f>
        <v>20</v>
      </c>
      <c r="E146" s="183">
        <f t="shared" si="12"/>
        <v>43.548390026307743</v>
      </c>
      <c r="F146" s="183">
        <f t="shared" si="13"/>
        <v>0.5</v>
      </c>
      <c r="G146" s="183">
        <f>5</f>
        <v>5</v>
      </c>
      <c r="H146" s="183">
        <f>ManipulatedVariableHigher*AT146</f>
        <v>120</v>
      </c>
      <c r="I146" s="183">
        <f t="shared" si="14"/>
        <v>0.9</v>
      </c>
      <c r="J146" s="183">
        <f>1</f>
        <v>1</v>
      </c>
      <c r="K146" s="183">
        <f t="shared" si="15"/>
        <v>4.1870000000000003</v>
      </c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68"/>
      <c r="AD146" s="19"/>
      <c r="AE146" s="184"/>
      <c r="AF146" s="183">
        <f t="shared" si="16"/>
        <v>2.8039859316897418</v>
      </c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68"/>
      <c r="AQ146" s="168"/>
      <c r="AR146" s="182"/>
      <c r="AS146" s="183">
        <f>(AU146-E146)/(MeasuredVariableHigher-MeasuredVariableLower)</f>
        <v>-2.7542653563077408E-2</v>
      </c>
      <c r="AT146" s="183">
        <f>[1]!LIM(AT145+Mode*r0*((1+IntegrationStep/2/Ti+Td/IntegrationStep)*AS146-(1-IntegrationStep/2/Ti+2*Td/IntegrationStep)*AS145+Td/IntegrationStep*AS144))</f>
        <v>1</v>
      </c>
      <c r="AU146" s="183">
        <f>SetPoint</f>
        <v>40.794124670000002</v>
      </c>
      <c r="AW146" s="51"/>
      <c r="AX146" s="51"/>
      <c r="AY146" s="51"/>
      <c r="AZ146" s="51"/>
    </row>
    <row r="147" spans="1:52" s="158" customFormat="1" ht="15" customHeight="1" x14ac:dyDescent="0.3">
      <c r="A147" s="19"/>
      <c r="B147" s="182"/>
      <c r="C147" s="183">
        <f>C146+IntegrationStep</f>
        <v>13.599999999999968</v>
      </c>
      <c r="D147" s="202">
        <f>15+[1]!STEPLOAD(5)</f>
        <v>20</v>
      </c>
      <c r="E147" s="183">
        <f t="shared" si="12"/>
        <v>43.828788619476718</v>
      </c>
      <c r="F147" s="183">
        <f t="shared" si="13"/>
        <v>0.5</v>
      </c>
      <c r="G147" s="183">
        <f>5</f>
        <v>5</v>
      </c>
      <c r="H147" s="183">
        <f>ManipulatedVariableHigher*AT147</f>
        <v>0</v>
      </c>
      <c r="I147" s="183">
        <f t="shared" si="14"/>
        <v>0.9</v>
      </c>
      <c r="J147" s="183">
        <f>1</f>
        <v>1</v>
      </c>
      <c r="K147" s="183">
        <f t="shared" si="15"/>
        <v>4.1870000000000003</v>
      </c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68"/>
      <c r="AD147" s="19"/>
      <c r="AE147" s="184"/>
      <c r="AF147" s="183">
        <f t="shared" si="16"/>
        <v>-2.3828788619476717</v>
      </c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68"/>
      <c r="AQ147" s="168"/>
      <c r="AR147" s="182"/>
      <c r="AS147" s="183">
        <f>(AU147-E147)/(MeasuredVariableHigher-MeasuredVariableLower)</f>
        <v>-3.0346639494767159E-2</v>
      </c>
      <c r="AT147" s="183">
        <f>[1]!LIM(AT146+Mode*r0*((1+IntegrationStep/2/Ti+Td/IntegrationStep)*AS147-(1-IntegrationStep/2/Ti+2*Td/IntegrationStep)*AS146+Td/IntegrationStep*AS145))</f>
        <v>0</v>
      </c>
      <c r="AU147" s="183">
        <f>SetPoint</f>
        <v>40.794124670000002</v>
      </c>
      <c r="AW147" s="51"/>
      <c r="AX147" s="51"/>
      <c r="AY147" s="51"/>
      <c r="AZ147" s="51"/>
    </row>
    <row r="148" spans="1:52" s="158" customFormat="1" ht="15" customHeight="1" x14ac:dyDescent="0.3">
      <c r="A148" s="19"/>
      <c r="B148" s="182"/>
      <c r="C148" s="183">
        <f>C147+IntegrationStep</f>
        <v>13.699999999999967</v>
      </c>
      <c r="D148" s="202">
        <f>15+[1]!STEPLOAD(5)</f>
        <v>20</v>
      </c>
      <c r="E148" s="183">
        <f t="shared" si="12"/>
        <v>43.590500733281949</v>
      </c>
      <c r="F148" s="183">
        <f t="shared" si="13"/>
        <v>0.5</v>
      </c>
      <c r="G148" s="183">
        <f>5</f>
        <v>5</v>
      </c>
      <c r="H148" s="183">
        <f>ManipulatedVariableHigher*AT148</f>
        <v>120</v>
      </c>
      <c r="I148" s="183">
        <f t="shared" si="14"/>
        <v>0.9</v>
      </c>
      <c r="J148" s="183">
        <f>1</f>
        <v>1</v>
      </c>
      <c r="K148" s="183">
        <f t="shared" si="15"/>
        <v>4.1870000000000003</v>
      </c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68"/>
      <c r="AD148" s="19"/>
      <c r="AE148" s="184"/>
      <c r="AF148" s="183">
        <f t="shared" si="16"/>
        <v>2.7997748609923212</v>
      </c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68"/>
      <c r="AQ148" s="168"/>
      <c r="AR148" s="182"/>
      <c r="AS148" s="183">
        <f>(AU148-E148)/(MeasuredVariableHigher-MeasuredVariableLower)</f>
        <v>-2.7963760632819471E-2</v>
      </c>
      <c r="AT148" s="183">
        <f>[1]!LIM(AT147+Mode*r0*((1+IntegrationStep/2/Ti+Td/IntegrationStep)*AS148-(1-IntegrationStep/2/Ti+2*Td/IntegrationStep)*AS147+Td/IntegrationStep*AS146))</f>
        <v>1</v>
      </c>
      <c r="AU148" s="183">
        <f>SetPoint</f>
        <v>40.794124670000002</v>
      </c>
      <c r="AW148" s="51"/>
      <c r="AX148" s="51"/>
      <c r="AY148" s="51"/>
      <c r="AZ148" s="51"/>
    </row>
    <row r="149" spans="1:52" s="158" customFormat="1" ht="15" customHeight="1" x14ac:dyDescent="0.3">
      <c r="A149" s="19"/>
      <c r="B149" s="182"/>
      <c r="C149" s="183">
        <f>C148+IntegrationStep</f>
        <v>13.799999999999967</v>
      </c>
      <c r="D149" s="202">
        <f>15+[1]!STEPLOAD(5)</f>
        <v>20</v>
      </c>
      <c r="E149" s="183">
        <f t="shared" si="12"/>
        <v>43.870478219381184</v>
      </c>
      <c r="F149" s="183">
        <f t="shared" si="13"/>
        <v>0.5</v>
      </c>
      <c r="G149" s="183">
        <f>5</f>
        <v>5</v>
      </c>
      <c r="H149" s="183">
        <f>ManipulatedVariableHigher*AT149</f>
        <v>0</v>
      </c>
      <c r="I149" s="183">
        <f t="shared" si="14"/>
        <v>0.9</v>
      </c>
      <c r="J149" s="183">
        <f>1</f>
        <v>1</v>
      </c>
      <c r="K149" s="183">
        <f t="shared" si="15"/>
        <v>4.1870000000000003</v>
      </c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68"/>
      <c r="AD149" s="19"/>
      <c r="AE149" s="184"/>
      <c r="AF149" s="183">
        <f t="shared" si="16"/>
        <v>-2.3870478219381184</v>
      </c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68"/>
      <c r="AQ149" s="168"/>
      <c r="AR149" s="182"/>
      <c r="AS149" s="183">
        <f>(AU149-E149)/(MeasuredVariableHigher-MeasuredVariableLower)</f>
        <v>-3.0763535493811816E-2</v>
      </c>
      <c r="AT149" s="183">
        <f>[1]!LIM(AT148+Mode*r0*((1+IntegrationStep/2/Ti+Td/IntegrationStep)*AS149-(1-IntegrationStep/2/Ti+2*Td/IntegrationStep)*AS148+Td/IntegrationStep*AS147))</f>
        <v>0</v>
      </c>
      <c r="AU149" s="183">
        <f>SetPoint</f>
        <v>40.794124670000002</v>
      </c>
      <c r="AW149" s="51"/>
      <c r="AX149" s="51"/>
      <c r="AY149" s="51"/>
      <c r="AZ149" s="51"/>
    </row>
    <row r="150" spans="1:52" s="158" customFormat="1" ht="15" customHeight="1" x14ac:dyDescent="0.3">
      <c r="A150" s="19"/>
      <c r="B150" s="182"/>
      <c r="C150" s="183">
        <f>C149+IntegrationStep</f>
        <v>13.899999999999967</v>
      </c>
      <c r="D150" s="202">
        <f>15+[1]!STEPLOAD(5)</f>
        <v>20</v>
      </c>
      <c r="E150" s="183">
        <f t="shared" si="12"/>
        <v>43.63177343718737</v>
      </c>
      <c r="F150" s="183">
        <f t="shared" si="13"/>
        <v>0.5</v>
      </c>
      <c r="G150" s="183">
        <f>5</f>
        <v>5</v>
      </c>
      <c r="H150" s="183">
        <f>ManipulatedVariableHigher*AT150</f>
        <v>120</v>
      </c>
      <c r="I150" s="183">
        <f t="shared" si="14"/>
        <v>0.9</v>
      </c>
      <c r="J150" s="183">
        <f>1</f>
        <v>1</v>
      </c>
      <c r="K150" s="183">
        <f t="shared" si="15"/>
        <v>4.1870000000000003</v>
      </c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68"/>
      <c r="AD150" s="19"/>
      <c r="AE150" s="184"/>
      <c r="AF150" s="183">
        <f t="shared" si="16"/>
        <v>2.7956475906017793</v>
      </c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68"/>
      <c r="AQ150" s="168"/>
      <c r="AR150" s="182"/>
      <c r="AS150" s="183">
        <f>(AU150-E150)/(MeasuredVariableHigher-MeasuredVariableLower)</f>
        <v>-2.8376487671873677E-2</v>
      </c>
      <c r="AT150" s="183">
        <f>[1]!LIM(AT149+Mode*r0*((1+IntegrationStep/2/Ti+Td/IntegrationStep)*AS150-(1-IntegrationStep/2/Ti+2*Td/IntegrationStep)*AS149+Td/IntegrationStep*AS148))</f>
        <v>1</v>
      </c>
      <c r="AU150" s="183">
        <f>SetPoint</f>
        <v>40.794124670000002</v>
      </c>
      <c r="AW150" s="51"/>
      <c r="AX150" s="51"/>
      <c r="AY150" s="51"/>
      <c r="AZ150" s="51"/>
    </row>
    <row r="151" spans="1:52" s="158" customFormat="1" ht="15" customHeight="1" x14ac:dyDescent="0.3">
      <c r="A151" s="19"/>
      <c r="B151" s="182"/>
      <c r="C151" s="183">
        <f>C150+IntegrationStep</f>
        <v>13.999999999999966</v>
      </c>
      <c r="D151" s="202">
        <f>15+[1]!STEPLOAD(5)</f>
        <v>20</v>
      </c>
      <c r="E151" s="183">
        <f t="shared" si="12"/>
        <v>43.911338196247549</v>
      </c>
      <c r="F151" s="183">
        <f t="shared" si="13"/>
        <v>0.5</v>
      </c>
      <c r="G151" s="183">
        <f>5</f>
        <v>5</v>
      </c>
      <c r="H151" s="183">
        <f>ManipulatedVariableHigher*AT151</f>
        <v>0</v>
      </c>
      <c r="I151" s="183">
        <f t="shared" si="14"/>
        <v>0.9</v>
      </c>
      <c r="J151" s="183">
        <f>1</f>
        <v>1</v>
      </c>
      <c r="K151" s="183">
        <f t="shared" si="15"/>
        <v>4.1870000000000003</v>
      </c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68"/>
      <c r="AD151" s="19"/>
      <c r="AE151" s="184"/>
      <c r="AF151" s="183">
        <f t="shared" si="16"/>
        <v>-2.3911338196247551</v>
      </c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68"/>
      <c r="AQ151" s="168"/>
      <c r="AR151" s="182"/>
      <c r="AS151" s="183">
        <f>(AU151-E151)/(MeasuredVariableHigher-MeasuredVariableLower)</f>
        <v>-3.1172135262475465E-2</v>
      </c>
      <c r="AT151" s="183">
        <f>[1]!LIM(AT150+Mode*r0*((1+IntegrationStep/2/Ti+Td/IntegrationStep)*AS151-(1-IntegrationStep/2/Ti+2*Td/IntegrationStep)*AS150+Td/IntegrationStep*AS149))</f>
        <v>0</v>
      </c>
      <c r="AU151" s="183">
        <f>SetPoint</f>
        <v>40.794124670000002</v>
      </c>
      <c r="AW151" s="51"/>
      <c r="AX151" s="51"/>
      <c r="AY151" s="51"/>
      <c r="AZ151" s="51"/>
    </row>
    <row r="152" spans="1:52" s="158" customFormat="1" ht="15" customHeight="1" x14ac:dyDescent="0.3">
      <c r="A152" s="19"/>
      <c r="B152" s="182"/>
      <c r="C152" s="183">
        <f>C151+IntegrationStep</f>
        <v>14.099999999999966</v>
      </c>
      <c r="D152" s="202">
        <f>15+[1]!STEPLOAD(5)</f>
        <v>20</v>
      </c>
      <c r="E152" s="183">
        <f t="shared" si="12"/>
        <v>43.672224814285073</v>
      </c>
      <c r="F152" s="183">
        <f t="shared" si="13"/>
        <v>0.5</v>
      </c>
      <c r="G152" s="183">
        <f>5</f>
        <v>5</v>
      </c>
      <c r="H152" s="183">
        <f>ManipulatedVariableHigher*AT152</f>
        <v>120</v>
      </c>
      <c r="I152" s="183">
        <f t="shared" si="14"/>
        <v>0.9</v>
      </c>
      <c r="J152" s="183">
        <f>1</f>
        <v>1</v>
      </c>
      <c r="K152" s="183">
        <f t="shared" si="15"/>
        <v>4.1870000000000003</v>
      </c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68"/>
      <c r="AD152" s="19"/>
      <c r="AE152" s="184"/>
      <c r="AF152" s="183">
        <f t="shared" si="16"/>
        <v>2.7916024528920089</v>
      </c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68"/>
      <c r="AQ152" s="168"/>
      <c r="AR152" s="182"/>
      <c r="AS152" s="183">
        <f>(AU152-E152)/(MeasuredVariableHigher-MeasuredVariableLower)</f>
        <v>-2.8781001442850708E-2</v>
      </c>
      <c r="AT152" s="183">
        <f>[1]!LIM(AT151+Mode*r0*((1+IntegrationStep/2/Ti+Td/IntegrationStep)*AS152-(1-IntegrationStep/2/Ti+2*Td/IntegrationStep)*AS151+Td/IntegrationStep*AS150))</f>
        <v>1</v>
      </c>
      <c r="AU152" s="183">
        <f>SetPoint</f>
        <v>40.794124670000002</v>
      </c>
      <c r="AW152" s="51"/>
      <c r="AX152" s="51"/>
      <c r="AY152" s="51"/>
      <c r="AZ152" s="51"/>
    </row>
    <row r="153" spans="1:52" s="158" customFormat="1" ht="15" customHeight="1" x14ac:dyDescent="0.3">
      <c r="A153" s="19"/>
      <c r="B153" s="182"/>
      <c r="C153" s="183">
        <f>C152+IntegrationStep</f>
        <v>14.199999999999966</v>
      </c>
      <c r="D153" s="202">
        <f>15+[1]!STEPLOAD(5)</f>
        <v>20</v>
      </c>
      <c r="E153" s="183">
        <f t="shared" si="12"/>
        <v>43.951385059574271</v>
      </c>
      <c r="F153" s="183">
        <f t="shared" si="13"/>
        <v>0.5</v>
      </c>
      <c r="G153" s="183">
        <f>5</f>
        <v>5</v>
      </c>
      <c r="H153" s="183">
        <f>ManipulatedVariableHigher*AT153</f>
        <v>0</v>
      </c>
      <c r="I153" s="183">
        <f t="shared" si="14"/>
        <v>0.9</v>
      </c>
      <c r="J153" s="183">
        <f>1</f>
        <v>1</v>
      </c>
      <c r="K153" s="183">
        <f t="shared" si="15"/>
        <v>4.1870000000000003</v>
      </c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68"/>
      <c r="AD153" s="19"/>
      <c r="AE153" s="184"/>
      <c r="AF153" s="183">
        <f t="shared" si="16"/>
        <v>-2.3951385059574273</v>
      </c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68"/>
      <c r="AQ153" s="168"/>
      <c r="AR153" s="182"/>
      <c r="AS153" s="183">
        <f>(AU153-E153)/(MeasuredVariableHigher-MeasuredVariableLower)</f>
        <v>-3.1572603895742686E-2</v>
      </c>
      <c r="AT153" s="183">
        <f>[1]!LIM(AT152+Mode*r0*((1+IntegrationStep/2/Ti+Td/IntegrationStep)*AS153-(1-IntegrationStep/2/Ti+2*Td/IntegrationStep)*AS152+Td/IntegrationStep*AS151))</f>
        <v>0</v>
      </c>
      <c r="AU153" s="183">
        <f>SetPoint</f>
        <v>40.794124670000002</v>
      </c>
      <c r="AW153" s="51"/>
      <c r="AX153" s="51"/>
      <c r="AY153" s="51"/>
      <c r="AZ153" s="51"/>
    </row>
    <row r="154" spans="1:52" s="158" customFormat="1" ht="15" customHeight="1" x14ac:dyDescent="0.3">
      <c r="A154" s="19"/>
      <c r="B154" s="182"/>
      <c r="C154" s="183">
        <f>C153+IntegrationStep</f>
        <v>14.299999999999965</v>
      </c>
      <c r="D154" s="202">
        <f>15+[1]!STEPLOAD(5)</f>
        <v>20</v>
      </c>
      <c r="E154" s="183">
        <f t="shared" si="12"/>
        <v>43.711871208978529</v>
      </c>
      <c r="F154" s="183">
        <f t="shared" si="13"/>
        <v>0.5</v>
      </c>
      <c r="G154" s="183">
        <f>5</f>
        <v>5</v>
      </c>
      <c r="H154" s="183">
        <f>ManipulatedVariableHigher*AT154</f>
        <v>120</v>
      </c>
      <c r="I154" s="183">
        <f t="shared" si="14"/>
        <v>0.9</v>
      </c>
      <c r="J154" s="183">
        <f>1</f>
        <v>1</v>
      </c>
      <c r="K154" s="183">
        <f t="shared" si="15"/>
        <v>4.1870000000000003</v>
      </c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68"/>
      <c r="AD154" s="19"/>
      <c r="AE154" s="184"/>
      <c r="AF154" s="183">
        <f t="shared" si="16"/>
        <v>2.7876378134226631</v>
      </c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68"/>
      <c r="AQ154" s="168"/>
      <c r="AR154" s="182"/>
      <c r="AS154" s="183">
        <f>(AU154-E154)/(MeasuredVariableHigher-MeasuredVariableLower)</f>
        <v>-2.917746538978527E-2</v>
      </c>
      <c r="AT154" s="183">
        <f>[1]!LIM(AT153+Mode*r0*((1+IntegrationStep/2/Ti+Td/IntegrationStep)*AS154-(1-IntegrationStep/2/Ti+2*Td/IntegrationStep)*AS153+Td/IntegrationStep*AS152))</f>
        <v>1</v>
      </c>
      <c r="AU154" s="183">
        <f>SetPoint</f>
        <v>40.794124670000002</v>
      </c>
      <c r="AW154" s="51"/>
      <c r="AX154" s="51"/>
      <c r="AY154" s="51"/>
      <c r="AZ154" s="51"/>
    </row>
    <row r="155" spans="1:52" s="158" customFormat="1" ht="15" customHeight="1" x14ac:dyDescent="0.3">
      <c r="A155" s="19"/>
      <c r="B155" s="182"/>
      <c r="C155" s="183">
        <f>C154+IntegrationStep</f>
        <v>14.399999999999965</v>
      </c>
      <c r="D155" s="202">
        <f>15+[1]!STEPLOAD(5)</f>
        <v>20</v>
      </c>
      <c r="E155" s="183">
        <f t="shared" si="12"/>
        <v>43.990634990320792</v>
      </c>
      <c r="F155" s="183">
        <f t="shared" si="13"/>
        <v>0.5</v>
      </c>
      <c r="G155" s="183">
        <f>5</f>
        <v>5</v>
      </c>
      <c r="H155" s="183">
        <f>ManipulatedVariableHigher*AT155</f>
        <v>0</v>
      </c>
      <c r="I155" s="183">
        <f t="shared" si="14"/>
        <v>0.9</v>
      </c>
      <c r="J155" s="183">
        <f>1</f>
        <v>1</v>
      </c>
      <c r="K155" s="183">
        <f t="shared" si="15"/>
        <v>4.1870000000000003</v>
      </c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68"/>
      <c r="AD155" s="19"/>
      <c r="AE155" s="184"/>
      <c r="AF155" s="183">
        <f t="shared" si="16"/>
        <v>-2.3990634990320796</v>
      </c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68"/>
      <c r="AQ155" s="168"/>
      <c r="AR155" s="182"/>
      <c r="AS155" s="183">
        <f>(AU155-E155)/(MeasuredVariableHigher-MeasuredVariableLower)</f>
        <v>-3.1965103203207904E-2</v>
      </c>
      <c r="AT155" s="183">
        <f>[1]!LIM(AT154+Mode*r0*((1+IntegrationStep/2/Ti+Td/IntegrationStep)*AS155-(1-IntegrationStep/2/Ti+2*Td/IntegrationStep)*AS154+Td/IntegrationStep*AS153))</f>
        <v>0</v>
      </c>
      <c r="AU155" s="183">
        <f>SetPoint</f>
        <v>40.794124670000002</v>
      </c>
      <c r="AW155" s="51"/>
      <c r="AX155" s="51"/>
      <c r="AY155" s="51"/>
      <c r="AZ155" s="51"/>
    </row>
    <row r="156" spans="1:52" s="158" customFormat="1" ht="15" customHeight="1" x14ac:dyDescent="0.3">
      <c r="A156" s="19"/>
      <c r="B156" s="182"/>
      <c r="C156" s="183">
        <f>C155+IntegrationStep</f>
        <v>14.499999999999964</v>
      </c>
      <c r="D156" s="202">
        <f>15+[1]!STEPLOAD(5)</f>
        <v>20</v>
      </c>
      <c r="E156" s="183">
        <f t="shared" si="12"/>
        <v>43.750728640417584</v>
      </c>
      <c r="F156" s="183">
        <f t="shared" si="13"/>
        <v>0.5</v>
      </c>
      <c r="G156" s="183">
        <f>5</f>
        <v>5</v>
      </c>
      <c r="H156" s="183">
        <f>ManipulatedVariableHigher*AT156</f>
        <v>120</v>
      </c>
      <c r="I156" s="183">
        <f t="shared" si="14"/>
        <v>0.9</v>
      </c>
      <c r="J156" s="183">
        <f>1</f>
        <v>1</v>
      </c>
      <c r="K156" s="183">
        <f t="shared" si="15"/>
        <v>4.1870000000000003</v>
      </c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68"/>
      <c r="AD156" s="19"/>
      <c r="AE156" s="184"/>
      <c r="AF156" s="183">
        <f t="shared" si="16"/>
        <v>2.7837520702787577</v>
      </c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68"/>
      <c r="AQ156" s="168"/>
      <c r="AR156" s="182"/>
      <c r="AS156" s="183">
        <f>(AU156-E156)/(MeasuredVariableHigher-MeasuredVariableLower)</f>
        <v>-2.9566039704175821E-2</v>
      </c>
      <c r="AT156" s="183">
        <f>[1]!LIM(AT155+Mode*r0*((1+IntegrationStep/2/Ti+Td/IntegrationStep)*AS156-(1-IntegrationStep/2/Ti+2*Td/IntegrationStep)*AS155+Td/IntegrationStep*AS154))</f>
        <v>1</v>
      </c>
      <c r="AU156" s="183">
        <f>SetPoint</f>
        <v>40.794124670000002</v>
      </c>
      <c r="AW156" s="51"/>
      <c r="AX156" s="51"/>
      <c r="AY156" s="51"/>
      <c r="AZ156" s="51"/>
    </row>
    <row r="157" spans="1:52" s="158" customFormat="1" ht="15" customHeight="1" x14ac:dyDescent="0.3">
      <c r="A157" s="19"/>
      <c r="B157" s="182"/>
      <c r="C157" s="183">
        <f>C156+IntegrationStep</f>
        <v>14.599999999999964</v>
      </c>
      <c r="D157" s="202">
        <f>15+[1]!STEPLOAD(5)</f>
        <v>20</v>
      </c>
      <c r="E157" s="183">
        <f t="shared" si="12"/>
        <v>44.029103847445462</v>
      </c>
      <c r="F157" s="183">
        <f t="shared" si="13"/>
        <v>0.5</v>
      </c>
      <c r="G157" s="183">
        <f>5</f>
        <v>5</v>
      </c>
      <c r="H157" s="183">
        <f>ManipulatedVariableHigher*AT157</f>
        <v>0</v>
      </c>
      <c r="I157" s="183">
        <f t="shared" si="14"/>
        <v>0.9</v>
      </c>
      <c r="J157" s="183">
        <f>1</f>
        <v>1</v>
      </c>
      <c r="K157" s="183">
        <f t="shared" si="15"/>
        <v>4.1870000000000003</v>
      </c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68"/>
      <c r="AD157" s="19"/>
      <c r="AE157" s="184"/>
      <c r="AF157" s="183">
        <f t="shared" si="16"/>
        <v>-2.4029103847445463</v>
      </c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68"/>
      <c r="AQ157" s="168"/>
      <c r="AR157" s="182"/>
      <c r="AS157" s="183">
        <f>(AU157-E157)/(MeasuredVariableHigher-MeasuredVariableLower)</f>
        <v>-3.23497917744546E-2</v>
      </c>
      <c r="AT157" s="183">
        <f>[1]!LIM(AT156+Mode*r0*((1+IntegrationStep/2/Ti+Td/IntegrationStep)*AS157-(1-IntegrationStep/2/Ti+2*Td/IntegrationStep)*AS156+Td/IntegrationStep*AS155))</f>
        <v>0</v>
      </c>
      <c r="AU157" s="183">
        <f>SetPoint</f>
        <v>40.794124670000002</v>
      </c>
      <c r="AW157" s="51"/>
      <c r="AX157" s="51"/>
      <c r="AY157" s="51"/>
      <c r="AZ157" s="51"/>
    </row>
    <row r="158" spans="1:52" s="158" customFormat="1" ht="15" customHeight="1" x14ac:dyDescent="0.3">
      <c r="A158" s="19"/>
      <c r="B158" s="182"/>
      <c r="C158" s="183">
        <f>C157+IntegrationStep</f>
        <v>14.699999999999964</v>
      </c>
      <c r="D158" s="202">
        <f>15+[1]!STEPLOAD(5)</f>
        <v>20</v>
      </c>
      <c r="E158" s="183">
        <f t="shared" si="12"/>
        <v>43.788812808971009</v>
      </c>
      <c r="F158" s="183">
        <f t="shared" si="13"/>
        <v>0.5</v>
      </c>
      <c r="G158" s="183">
        <f>5</f>
        <v>5</v>
      </c>
      <c r="H158" s="183">
        <f>ManipulatedVariableHigher*AT158</f>
        <v>120</v>
      </c>
      <c r="I158" s="183">
        <f t="shared" si="14"/>
        <v>0.9</v>
      </c>
      <c r="J158" s="183">
        <f>1</f>
        <v>1</v>
      </c>
      <c r="K158" s="183">
        <f t="shared" si="15"/>
        <v>4.1870000000000003</v>
      </c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68"/>
      <c r="AD158" s="19"/>
      <c r="AE158" s="184"/>
      <c r="AF158" s="183">
        <f t="shared" si="16"/>
        <v>2.7799436534234152</v>
      </c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68"/>
      <c r="AQ158" s="168"/>
      <c r="AR158" s="182"/>
      <c r="AS158" s="183">
        <f>(AU158-E158)/(MeasuredVariableHigher-MeasuredVariableLower)</f>
        <v>-2.9946881389710071E-2</v>
      </c>
      <c r="AT158" s="183">
        <f>[1]!LIM(AT157+Mode*r0*((1+IntegrationStep/2/Ti+Td/IntegrationStep)*AS158-(1-IntegrationStep/2/Ti+2*Td/IntegrationStep)*AS157+Td/IntegrationStep*AS156))</f>
        <v>1</v>
      </c>
      <c r="AU158" s="183">
        <f>SetPoint</f>
        <v>40.794124670000002</v>
      </c>
      <c r="AW158" s="51"/>
      <c r="AX158" s="51"/>
      <c r="AY158" s="51"/>
      <c r="AZ158" s="51"/>
    </row>
    <row r="159" spans="1:52" s="158" customFormat="1" ht="15" customHeight="1" x14ac:dyDescent="0.3">
      <c r="A159" s="19"/>
      <c r="B159" s="182"/>
      <c r="C159" s="183">
        <f>C158+IntegrationStep</f>
        <v>14.799999999999963</v>
      </c>
      <c r="D159" s="202">
        <f>15+[1]!STEPLOAD(5)</f>
        <v>20</v>
      </c>
      <c r="E159" s="183">
        <f t="shared" si="12"/>
        <v>44.066807174313347</v>
      </c>
      <c r="F159" s="183">
        <f t="shared" si="13"/>
        <v>0.5</v>
      </c>
      <c r="G159" s="183">
        <f>5</f>
        <v>5</v>
      </c>
      <c r="H159" s="183">
        <f>ManipulatedVariableHigher*AT159</f>
        <v>0</v>
      </c>
      <c r="I159" s="183">
        <f t="shared" si="14"/>
        <v>0.9</v>
      </c>
      <c r="J159" s="183">
        <f>1</f>
        <v>1</v>
      </c>
      <c r="K159" s="183">
        <f t="shared" si="15"/>
        <v>4.1870000000000003</v>
      </c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68"/>
      <c r="AD159" s="19"/>
      <c r="AE159" s="184"/>
      <c r="AF159" s="183">
        <f t="shared" si="16"/>
        <v>-2.4066807174313349</v>
      </c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68"/>
      <c r="AQ159" s="168"/>
      <c r="AR159" s="182"/>
      <c r="AS159" s="183">
        <f>(AU159-E159)/(MeasuredVariableHigher-MeasuredVariableLower)</f>
        <v>-3.2726825043133442E-2</v>
      </c>
      <c r="AT159" s="183">
        <f>[1]!LIM(AT158+Mode*r0*((1+IntegrationStep/2/Ti+Td/IntegrationStep)*AS159-(1-IntegrationStep/2/Ti+2*Td/IntegrationStep)*AS158+Td/IntegrationStep*AS157))</f>
        <v>0</v>
      </c>
      <c r="AU159" s="183">
        <f>SetPoint</f>
        <v>40.794124670000002</v>
      </c>
      <c r="AW159" s="51"/>
      <c r="AX159" s="51"/>
      <c r="AY159" s="51"/>
      <c r="AZ159" s="51"/>
    </row>
    <row r="160" spans="1:52" s="158" customFormat="1" ht="15" customHeight="1" x14ac:dyDescent="0.3">
      <c r="A160" s="19"/>
      <c r="B160" s="182"/>
      <c r="C160" s="183">
        <f>C159+IntegrationStep</f>
        <v>14.899999999999963</v>
      </c>
      <c r="D160" s="202">
        <f>15+[1]!STEPLOAD(5)</f>
        <v>20</v>
      </c>
      <c r="E160" s="183">
        <f t="shared" si="12"/>
        <v>43.826139102570217</v>
      </c>
      <c r="F160" s="183">
        <f t="shared" si="13"/>
        <v>0.5</v>
      </c>
      <c r="G160" s="183">
        <f>5</f>
        <v>5</v>
      </c>
      <c r="H160" s="183">
        <f>ManipulatedVariableHigher*AT160</f>
        <v>120</v>
      </c>
      <c r="I160" s="183">
        <f t="shared" si="14"/>
        <v>0.9</v>
      </c>
      <c r="J160" s="183">
        <f>1</f>
        <v>1</v>
      </c>
      <c r="K160" s="183">
        <f t="shared" si="15"/>
        <v>4.1870000000000003</v>
      </c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68"/>
      <c r="AD160" s="19"/>
      <c r="AE160" s="184"/>
      <c r="AF160" s="183">
        <f t="shared" si="16"/>
        <v>2.7762110240634943</v>
      </c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68"/>
      <c r="AQ160" s="168"/>
      <c r="AR160" s="182"/>
      <c r="AS160" s="183">
        <f>(AU160-E160)/(MeasuredVariableHigher-MeasuredVariableLower)</f>
        <v>-3.0320144325702146E-2</v>
      </c>
      <c r="AT160" s="183">
        <f>[1]!LIM(AT159+Mode*r0*((1+IntegrationStep/2/Ti+Td/IntegrationStep)*AS160-(1-IntegrationStep/2/Ti+2*Td/IntegrationStep)*AS159+Td/IntegrationStep*AS158))</f>
        <v>1</v>
      </c>
      <c r="AU160" s="183">
        <f>SetPoint</f>
        <v>40.794124670000002</v>
      </c>
      <c r="AW160" s="51"/>
      <c r="AX160" s="51"/>
      <c r="AY160" s="51"/>
      <c r="AZ160" s="51"/>
    </row>
    <row r="161" spans="1:52" s="158" customFormat="1" ht="15" customHeight="1" x14ac:dyDescent="0.3">
      <c r="A161" s="19"/>
      <c r="B161" s="182"/>
      <c r="C161" s="183">
        <f>C160+IntegrationStep</f>
        <v>14.999999999999963</v>
      </c>
      <c r="D161" s="202">
        <f>15+[1]!STEPLOAD(5)</f>
        <v>20</v>
      </c>
      <c r="E161" s="183">
        <f t="shared" si="12"/>
        <v>44.103760204976567</v>
      </c>
      <c r="F161" s="183">
        <f t="shared" si="13"/>
        <v>0.5</v>
      </c>
      <c r="G161" s="183">
        <f>5</f>
        <v>5</v>
      </c>
      <c r="H161" s="183">
        <f>ManipulatedVariableHigher*AT161</f>
        <v>0</v>
      </c>
      <c r="I161" s="183">
        <f t="shared" si="14"/>
        <v>0.9</v>
      </c>
      <c r="J161" s="183">
        <f>1</f>
        <v>1</v>
      </c>
      <c r="K161" s="183">
        <f t="shared" si="15"/>
        <v>4.1870000000000003</v>
      </c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68"/>
      <c r="AD161" s="19"/>
      <c r="AE161" s="184"/>
      <c r="AF161" s="183">
        <f t="shared" si="16"/>
        <v>-2.4103760204976568</v>
      </c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68"/>
      <c r="AQ161" s="168"/>
      <c r="AR161" s="182"/>
      <c r="AS161" s="183">
        <f>(AU161-E161)/(MeasuredVariableHigher-MeasuredVariableLower)</f>
        <v>-3.3096355349765648E-2</v>
      </c>
      <c r="AT161" s="183">
        <f>[1]!LIM(AT160+Mode*r0*((1+IntegrationStep/2/Ti+Td/IntegrationStep)*AS161-(1-IntegrationStep/2/Ti+2*Td/IntegrationStep)*AS160+Td/IntegrationStep*AS159))</f>
        <v>0</v>
      </c>
      <c r="AU161" s="183">
        <f>SetPoint</f>
        <v>40.794124670000002</v>
      </c>
      <c r="AW161" s="51"/>
      <c r="AX161" s="51"/>
      <c r="AY161" s="51"/>
      <c r="AZ161" s="51"/>
    </row>
    <row r="162" spans="1:52" s="158" customFormat="1" ht="15" customHeight="1" x14ac:dyDescent="0.3">
      <c r="A162" s="19"/>
      <c r="B162" s="182"/>
      <c r="C162" s="183">
        <f>C161+IntegrationStep</f>
        <v>15.099999999999962</v>
      </c>
      <c r="D162" s="202">
        <f>15+[1]!STEPLOAD(5)</f>
        <v>20</v>
      </c>
      <c r="E162" s="183">
        <f t="shared" si="12"/>
        <v>43.862722602926802</v>
      </c>
      <c r="F162" s="183">
        <f t="shared" si="13"/>
        <v>0.5</v>
      </c>
      <c r="G162" s="183">
        <f>5</f>
        <v>5</v>
      </c>
      <c r="H162" s="183">
        <f>ManipulatedVariableHigher*AT162</f>
        <v>120</v>
      </c>
      <c r="I162" s="183">
        <f t="shared" si="14"/>
        <v>0.9</v>
      </c>
      <c r="J162" s="183">
        <f>1</f>
        <v>1</v>
      </c>
      <c r="K162" s="183">
        <f t="shared" si="15"/>
        <v>4.1870000000000003</v>
      </c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68"/>
      <c r="AD162" s="19"/>
      <c r="AE162" s="184"/>
      <c r="AF162" s="183">
        <f t="shared" si="16"/>
        <v>2.7725526740278359</v>
      </c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68"/>
      <c r="AQ162" s="168"/>
      <c r="AR162" s="182"/>
      <c r="AS162" s="183">
        <f>(AU162-E162)/(MeasuredVariableHigher-MeasuredVariableLower)</f>
        <v>-3.0685979329267993E-2</v>
      </c>
      <c r="AT162" s="183">
        <f>[1]!LIM(AT161+Mode*r0*((1+IntegrationStep/2/Ti+Td/IntegrationStep)*AS162-(1-IntegrationStep/2/Ti+2*Td/IntegrationStep)*AS161+Td/IntegrationStep*AS160))</f>
        <v>1</v>
      </c>
      <c r="AU162" s="183">
        <f>SetPoint</f>
        <v>40.794124670000002</v>
      </c>
      <c r="AW162" s="51"/>
      <c r="AX162" s="51"/>
      <c r="AY162" s="51"/>
      <c r="AZ162" s="51"/>
    </row>
    <row r="163" spans="1:52" s="158" customFormat="1" ht="15" customHeight="1" x14ac:dyDescent="0.3">
      <c r="A163" s="19"/>
      <c r="B163" s="182"/>
      <c r="C163" s="183">
        <f>C162+IntegrationStep</f>
        <v>15.199999999999962</v>
      </c>
      <c r="D163" s="202">
        <f>15+[1]!STEPLOAD(5)</f>
        <v>20</v>
      </c>
      <c r="E163" s="183">
        <f t="shared" si="12"/>
        <v>44.139977870329581</v>
      </c>
      <c r="F163" s="183">
        <f t="shared" si="13"/>
        <v>0.5</v>
      </c>
      <c r="G163" s="183">
        <f>5</f>
        <v>5</v>
      </c>
      <c r="H163" s="183">
        <f>ManipulatedVariableHigher*AT163</f>
        <v>0</v>
      </c>
      <c r="I163" s="183">
        <f t="shared" si="14"/>
        <v>0.9</v>
      </c>
      <c r="J163" s="183">
        <f>1</f>
        <v>1</v>
      </c>
      <c r="K163" s="183">
        <f t="shared" si="15"/>
        <v>4.1870000000000003</v>
      </c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68"/>
      <c r="AD163" s="19"/>
      <c r="AE163" s="184"/>
      <c r="AF163" s="183">
        <f t="shared" si="16"/>
        <v>-2.4139977870329581</v>
      </c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68"/>
      <c r="AQ163" s="168"/>
      <c r="AR163" s="182"/>
      <c r="AS163" s="183">
        <f>(AU163-E163)/(MeasuredVariableHigher-MeasuredVariableLower)</f>
        <v>-3.3458532003295786E-2</v>
      </c>
      <c r="AT163" s="183">
        <f>[1]!LIM(AT162+Mode*r0*((1+IntegrationStep/2/Ti+Td/IntegrationStep)*AS163-(1-IntegrationStep/2/Ti+2*Td/IntegrationStep)*AS162+Td/IntegrationStep*AS161))</f>
        <v>0</v>
      </c>
      <c r="AU163" s="183">
        <f>SetPoint</f>
        <v>40.794124670000002</v>
      </c>
      <c r="AW163" s="51"/>
      <c r="AX163" s="51"/>
      <c r="AY163" s="51"/>
      <c r="AZ163" s="51"/>
    </row>
    <row r="164" spans="1:52" s="158" customFormat="1" ht="15" customHeight="1" x14ac:dyDescent="0.3">
      <c r="A164" s="19"/>
      <c r="B164" s="182"/>
      <c r="C164" s="183">
        <f>C163+IntegrationStep</f>
        <v>15.299999999999962</v>
      </c>
      <c r="D164" s="202">
        <f>15+[1]!STEPLOAD(5)</f>
        <v>20</v>
      </c>
      <c r="E164" s="183">
        <f t="shared" si="12"/>
        <v>43.898578091626284</v>
      </c>
      <c r="F164" s="183">
        <f t="shared" si="13"/>
        <v>0.5</v>
      </c>
      <c r="G164" s="183">
        <f>5</f>
        <v>5</v>
      </c>
      <c r="H164" s="183">
        <f>ManipulatedVariableHigher*AT164</f>
        <v>120</v>
      </c>
      <c r="I164" s="183">
        <f t="shared" si="14"/>
        <v>0.9</v>
      </c>
      <c r="J164" s="183">
        <f>1</f>
        <v>1</v>
      </c>
      <c r="K164" s="183">
        <f t="shared" si="15"/>
        <v>4.1870000000000003</v>
      </c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68"/>
      <c r="AD164" s="19"/>
      <c r="AE164" s="184"/>
      <c r="AF164" s="183">
        <f t="shared" si="16"/>
        <v>2.7689671251578876</v>
      </c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68"/>
      <c r="AQ164" s="168"/>
      <c r="AR164" s="182"/>
      <c r="AS164" s="183">
        <f>(AU164-E164)/(MeasuredVariableHigher-MeasuredVariableLower)</f>
        <v>-3.1044534216262819E-2</v>
      </c>
      <c r="AT164" s="183">
        <f>[1]!LIM(AT163+Mode*r0*((1+IntegrationStep/2/Ti+Td/IntegrationStep)*AS164-(1-IntegrationStep/2/Ti+2*Td/IntegrationStep)*AS163+Td/IntegrationStep*AS162))</f>
        <v>1</v>
      </c>
      <c r="AU164" s="183">
        <f>SetPoint</f>
        <v>40.794124670000002</v>
      </c>
      <c r="AW164" s="51"/>
      <c r="AX164" s="51"/>
      <c r="AY164" s="51"/>
      <c r="AZ164" s="51"/>
    </row>
    <row r="165" spans="1:52" s="158" customFormat="1" ht="15" customHeight="1" x14ac:dyDescent="0.3">
      <c r="A165" s="19"/>
      <c r="B165" s="182"/>
      <c r="C165" s="183">
        <f>C164+IntegrationStep</f>
        <v>15.399999999999961</v>
      </c>
      <c r="D165" s="202">
        <f>15+[1]!STEPLOAD(5)</f>
        <v>20</v>
      </c>
      <c r="E165" s="183">
        <f t="shared" si="12"/>
        <v>44.17547480414207</v>
      </c>
      <c r="F165" s="183">
        <f t="shared" si="13"/>
        <v>0.5</v>
      </c>
      <c r="G165" s="183">
        <f>5</f>
        <v>5</v>
      </c>
      <c r="H165" s="183">
        <f>ManipulatedVariableHigher*AT165</f>
        <v>0</v>
      </c>
      <c r="I165" s="183">
        <f t="shared" si="14"/>
        <v>0.9</v>
      </c>
      <c r="J165" s="183">
        <f>1</f>
        <v>1</v>
      </c>
      <c r="K165" s="183">
        <f t="shared" si="15"/>
        <v>4.1870000000000003</v>
      </c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68"/>
      <c r="AD165" s="19"/>
      <c r="AE165" s="184"/>
      <c r="AF165" s="183">
        <f t="shared" si="16"/>
        <v>-2.417547480414207</v>
      </c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68"/>
      <c r="AQ165" s="168"/>
      <c r="AR165" s="182"/>
      <c r="AS165" s="183">
        <f>(AU165-E165)/(MeasuredVariableHigher-MeasuredVariableLower)</f>
        <v>-3.3813501341420672E-2</v>
      </c>
      <c r="AT165" s="183">
        <f>[1]!LIM(AT164+Mode*r0*((1+IntegrationStep/2/Ti+Td/IntegrationStep)*AS165-(1-IntegrationStep/2/Ti+2*Td/IntegrationStep)*AS164+Td/IntegrationStep*AS163))</f>
        <v>0</v>
      </c>
      <c r="AU165" s="183">
        <f>SetPoint</f>
        <v>40.794124670000002</v>
      </c>
      <c r="AW165" s="51"/>
      <c r="AX165" s="51"/>
      <c r="AY165" s="51"/>
      <c r="AZ165" s="51"/>
    </row>
    <row r="166" spans="1:52" s="158" customFormat="1" ht="15" customHeight="1" x14ac:dyDescent="0.3">
      <c r="A166" s="19"/>
      <c r="B166" s="182"/>
      <c r="C166" s="183">
        <f>C165+IntegrationStep</f>
        <v>15.499999999999961</v>
      </c>
      <c r="D166" s="202">
        <f>15+[1]!STEPLOAD(5)</f>
        <v>20</v>
      </c>
      <c r="E166" s="183">
        <f t="shared" si="12"/>
        <v>43.933720056100647</v>
      </c>
      <c r="F166" s="183">
        <f t="shared" si="13"/>
        <v>0.5</v>
      </c>
      <c r="G166" s="183">
        <f>5</f>
        <v>5</v>
      </c>
      <c r="H166" s="183">
        <f>ManipulatedVariableHigher*AT166</f>
        <v>120</v>
      </c>
      <c r="I166" s="183">
        <f t="shared" si="14"/>
        <v>0.9</v>
      </c>
      <c r="J166" s="183">
        <f>1</f>
        <v>1</v>
      </c>
      <c r="K166" s="183">
        <f t="shared" si="15"/>
        <v>4.1870000000000003</v>
      </c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68"/>
      <c r="AD166" s="19"/>
      <c r="AE166" s="184"/>
      <c r="AF166" s="183">
        <f t="shared" si="16"/>
        <v>2.7654529287104515</v>
      </c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68"/>
      <c r="AQ166" s="168"/>
      <c r="AR166" s="182"/>
      <c r="AS166" s="183">
        <f>(AU166-E166)/(MeasuredVariableHigher-MeasuredVariableLower)</f>
        <v>-3.1395953861006444E-2</v>
      </c>
      <c r="AT166" s="183">
        <f>[1]!LIM(AT165+Mode*r0*((1+IntegrationStep/2/Ti+Td/IntegrationStep)*AS166-(1-IntegrationStep/2/Ti+2*Td/IntegrationStep)*AS165+Td/IntegrationStep*AS164))</f>
        <v>1</v>
      </c>
      <c r="AU166" s="183">
        <f>SetPoint</f>
        <v>40.794124670000002</v>
      </c>
      <c r="AW166" s="51"/>
      <c r="AX166" s="51"/>
      <c r="AY166" s="51"/>
      <c r="AZ166" s="51"/>
    </row>
    <row r="167" spans="1:52" s="158" customFormat="1" ht="15" customHeight="1" x14ac:dyDescent="0.3">
      <c r="A167" s="19"/>
      <c r="B167" s="182"/>
      <c r="C167" s="183">
        <f>C166+IntegrationStep</f>
        <v>15.599999999999961</v>
      </c>
      <c r="D167" s="202">
        <f>15+[1]!STEPLOAD(5)</f>
        <v>20</v>
      </c>
      <c r="E167" s="183">
        <f t="shared" si="12"/>
        <v>44.210265348971689</v>
      </c>
      <c r="F167" s="183">
        <f t="shared" si="13"/>
        <v>0.5</v>
      </c>
      <c r="G167" s="183">
        <f>5</f>
        <v>5</v>
      </c>
      <c r="H167" s="183">
        <f>ManipulatedVariableHigher*AT167</f>
        <v>0</v>
      </c>
      <c r="I167" s="183">
        <f t="shared" si="14"/>
        <v>0.9</v>
      </c>
      <c r="J167" s="183">
        <f>1</f>
        <v>1</v>
      </c>
      <c r="K167" s="183">
        <f t="shared" si="15"/>
        <v>4.1870000000000003</v>
      </c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68"/>
      <c r="AD167" s="19"/>
      <c r="AE167" s="184"/>
      <c r="AF167" s="183">
        <f t="shared" si="16"/>
        <v>-2.4210265348971691</v>
      </c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68"/>
      <c r="AQ167" s="168"/>
      <c r="AR167" s="182"/>
      <c r="AS167" s="183">
        <f>(AU167-E167)/(MeasuredVariableHigher-MeasuredVariableLower)</f>
        <v>-3.4161406789716867E-2</v>
      </c>
      <c r="AT167" s="183">
        <f>[1]!LIM(AT166+Mode*r0*((1+IntegrationStep/2/Ti+Td/IntegrationStep)*AS167-(1-IntegrationStep/2/Ti+2*Td/IntegrationStep)*AS166+Td/IntegrationStep*AS165))</f>
        <v>0</v>
      </c>
      <c r="AU167" s="183">
        <f>SetPoint</f>
        <v>40.794124670000002</v>
      </c>
      <c r="AW167" s="51"/>
      <c r="AX167" s="51"/>
      <c r="AY167" s="51"/>
      <c r="AZ167" s="51"/>
    </row>
    <row r="168" spans="1:52" s="158" customFormat="1" ht="15" customHeight="1" x14ac:dyDescent="0.3">
      <c r="A168" s="19"/>
      <c r="B168" s="182"/>
      <c r="C168" s="183">
        <f>C167+IntegrationStep</f>
        <v>15.69999999999996</v>
      </c>
      <c r="D168" s="202">
        <f>15+[1]!STEPLOAD(5)</f>
        <v>20</v>
      </c>
      <c r="E168" s="183">
        <f t="shared" si="12"/>
        <v>43.968162695481972</v>
      </c>
      <c r="F168" s="183">
        <f t="shared" si="13"/>
        <v>0.5</v>
      </c>
      <c r="G168" s="183">
        <f>5</f>
        <v>5</v>
      </c>
      <c r="H168" s="183">
        <f>ManipulatedVariableHigher*AT168</f>
        <v>120</v>
      </c>
      <c r="I168" s="183">
        <f t="shared" si="14"/>
        <v>0.9</v>
      </c>
      <c r="J168" s="183">
        <f>1</f>
        <v>1</v>
      </c>
      <c r="K168" s="183">
        <f t="shared" si="15"/>
        <v>4.1870000000000003</v>
      </c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68"/>
      <c r="AD168" s="19"/>
      <c r="AE168" s="184"/>
      <c r="AF168" s="183">
        <f t="shared" si="16"/>
        <v>2.7620086647723188</v>
      </c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68"/>
      <c r="AQ168" s="168"/>
      <c r="AR168" s="182"/>
      <c r="AS168" s="183">
        <f>(AU168-E168)/(MeasuredVariableHigher-MeasuredVariableLower)</f>
        <v>-3.1740380254819699E-2</v>
      </c>
      <c r="AT168" s="183">
        <f>[1]!LIM(AT167+Mode*r0*((1+IntegrationStep/2/Ti+Td/IntegrationStep)*AS168-(1-IntegrationStep/2/Ti+2*Td/IntegrationStep)*AS167+Td/IntegrationStep*AS166))</f>
        <v>1</v>
      </c>
      <c r="AU168" s="183">
        <f>SetPoint</f>
        <v>40.794124670000002</v>
      </c>
      <c r="AW168" s="51"/>
      <c r="AX168" s="51"/>
      <c r="AY168" s="51"/>
      <c r="AZ168" s="51"/>
    </row>
    <row r="169" spans="1:52" s="158" customFormat="1" ht="15" customHeight="1" x14ac:dyDescent="0.3">
      <c r="A169" s="19"/>
      <c r="B169" s="182"/>
      <c r="C169" s="183">
        <f>C168+IntegrationStep</f>
        <v>15.79999999999996</v>
      </c>
      <c r="D169" s="202">
        <f>15+[1]!STEPLOAD(5)</f>
        <v>20</v>
      </c>
      <c r="E169" s="183">
        <f t="shared" si="12"/>
        <v>44.244363561959204</v>
      </c>
      <c r="F169" s="183">
        <f t="shared" si="13"/>
        <v>0.5</v>
      </c>
      <c r="G169" s="183">
        <f>5</f>
        <v>5</v>
      </c>
      <c r="H169" s="183">
        <f>ManipulatedVariableHigher*AT169</f>
        <v>0</v>
      </c>
      <c r="I169" s="183">
        <f t="shared" si="14"/>
        <v>0.9</v>
      </c>
      <c r="J169" s="183">
        <f>1</f>
        <v>1</v>
      </c>
      <c r="K169" s="183">
        <f t="shared" si="15"/>
        <v>4.1870000000000003</v>
      </c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68"/>
      <c r="AD169" s="19"/>
      <c r="AE169" s="184"/>
      <c r="AF169" s="183">
        <f t="shared" si="16"/>
        <v>-2.4244363561959208</v>
      </c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68"/>
      <c r="AQ169" s="168"/>
      <c r="AR169" s="182"/>
      <c r="AS169" s="183">
        <f>(AU169-E169)/(MeasuredVariableHigher-MeasuredVariableLower)</f>
        <v>-3.4502388919592022E-2</v>
      </c>
      <c r="AT169" s="183">
        <f>[1]!LIM(AT168+Mode*r0*((1+IntegrationStep/2/Ti+Td/IntegrationStep)*AS169-(1-IntegrationStep/2/Ti+2*Td/IntegrationStep)*AS168+Td/IntegrationStep*AS167))</f>
        <v>0</v>
      </c>
      <c r="AU169" s="183">
        <f>SetPoint</f>
        <v>40.794124670000002</v>
      </c>
      <c r="AW169" s="51"/>
      <c r="AX169" s="51"/>
      <c r="AY169" s="51"/>
      <c r="AZ169" s="51"/>
    </row>
    <row r="170" spans="1:52" s="158" customFormat="1" ht="15" customHeight="1" x14ac:dyDescent="0.3">
      <c r="A170" s="19"/>
      <c r="B170" s="182"/>
      <c r="C170" s="183">
        <f>C169+IntegrationStep</f>
        <v>15.899999999999959</v>
      </c>
      <c r="D170" s="202">
        <f>15+[1]!STEPLOAD(5)</f>
        <v>20</v>
      </c>
      <c r="E170" s="183">
        <f t="shared" si="12"/>
        <v>44.00191992633961</v>
      </c>
      <c r="F170" s="183">
        <f t="shared" si="13"/>
        <v>0.5</v>
      </c>
      <c r="G170" s="183">
        <f>5</f>
        <v>5</v>
      </c>
      <c r="H170" s="183">
        <f>ManipulatedVariableHigher*AT170</f>
        <v>120</v>
      </c>
      <c r="I170" s="183">
        <f t="shared" si="14"/>
        <v>0.9</v>
      </c>
      <c r="J170" s="183">
        <f>1</f>
        <v>1</v>
      </c>
      <c r="K170" s="183">
        <f t="shared" si="15"/>
        <v>4.1870000000000003</v>
      </c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68"/>
      <c r="AD170" s="19"/>
      <c r="AE170" s="184"/>
      <c r="AF170" s="183">
        <f t="shared" si="16"/>
        <v>2.7586329416865549</v>
      </c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68"/>
      <c r="AQ170" s="168"/>
      <c r="AR170" s="182"/>
      <c r="AS170" s="183">
        <f>(AU170-E170)/(MeasuredVariableHigher-MeasuredVariableLower)</f>
        <v>-3.207795256339608E-2</v>
      </c>
      <c r="AT170" s="183">
        <f>[1]!LIM(AT169+Mode*r0*((1+IntegrationStep/2/Ti+Td/IntegrationStep)*AS170-(1-IntegrationStep/2/Ti+2*Td/IntegrationStep)*AS169+Td/IntegrationStep*AS168))</f>
        <v>1</v>
      </c>
      <c r="AU170" s="183">
        <f>SetPoint</f>
        <v>40.794124670000002</v>
      </c>
      <c r="AW170" s="51"/>
      <c r="AX170" s="51"/>
      <c r="AY170" s="51"/>
      <c r="AZ170" s="51"/>
    </row>
    <row r="171" spans="1:52" s="158" customFormat="1" ht="15" customHeight="1" x14ac:dyDescent="0.3">
      <c r="A171" s="19"/>
      <c r="B171" s="182"/>
      <c r="C171" s="183">
        <f>C170+IntegrationStep</f>
        <v>15.999999999999959</v>
      </c>
      <c r="D171" s="202">
        <f>15+[1]!STEPLOAD(5)</f>
        <v>20</v>
      </c>
      <c r="E171" s="183">
        <f t="shared" si="12"/>
        <v>44.277783220508262</v>
      </c>
      <c r="F171" s="183">
        <f t="shared" si="13"/>
        <v>0.5</v>
      </c>
      <c r="G171" s="183">
        <f>5</f>
        <v>5</v>
      </c>
      <c r="H171" s="183">
        <f>ManipulatedVariableHigher*AT171</f>
        <v>0</v>
      </c>
      <c r="I171" s="183">
        <f t="shared" si="14"/>
        <v>0.9</v>
      </c>
      <c r="J171" s="183">
        <f>1</f>
        <v>1</v>
      </c>
      <c r="K171" s="183">
        <f t="shared" si="15"/>
        <v>4.1870000000000003</v>
      </c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68"/>
      <c r="AD171" s="19"/>
      <c r="AE171" s="184"/>
      <c r="AF171" s="183">
        <f t="shared" si="16"/>
        <v>-2.4277783220508264</v>
      </c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68"/>
      <c r="AQ171" s="168"/>
      <c r="AR171" s="182"/>
      <c r="AS171" s="183">
        <f>(AU171-E171)/(MeasuredVariableHigher-MeasuredVariableLower)</f>
        <v>-3.4836585505082597E-2</v>
      </c>
      <c r="AT171" s="183">
        <f>[1]!LIM(AT170+Mode*r0*((1+IntegrationStep/2/Ti+Td/IntegrationStep)*AS171-(1-IntegrationStep/2/Ti+2*Td/IntegrationStep)*AS170+Td/IntegrationStep*AS169))</f>
        <v>0</v>
      </c>
      <c r="AU171" s="183">
        <f>SetPoint</f>
        <v>40.794124670000002</v>
      </c>
      <c r="AW171" s="51"/>
      <c r="AX171" s="51"/>
      <c r="AY171" s="51"/>
      <c r="AZ171" s="51"/>
    </row>
    <row r="172" spans="1:52" s="158" customFormat="1" ht="15" customHeight="1" x14ac:dyDescent="0.3">
      <c r="A172" s="19"/>
      <c r="B172" s="182"/>
      <c r="C172" s="183">
        <f>C171+IntegrationStep</f>
        <v>16.099999999999959</v>
      </c>
      <c r="D172" s="202">
        <f>15+[1]!STEPLOAD(5)</f>
        <v>20</v>
      </c>
      <c r="E172" s="183">
        <f t="shared" si="12"/>
        <v>44.035005388303183</v>
      </c>
      <c r="F172" s="183">
        <f t="shared" si="13"/>
        <v>0.5</v>
      </c>
      <c r="G172" s="183">
        <f>5</f>
        <v>5</v>
      </c>
      <c r="H172" s="183">
        <f>ManipulatedVariableHigher*AT172</f>
        <v>120</v>
      </c>
      <c r="I172" s="183">
        <f t="shared" si="14"/>
        <v>0.9</v>
      </c>
      <c r="J172" s="183">
        <f>1</f>
        <v>1</v>
      </c>
      <c r="K172" s="183">
        <f t="shared" si="15"/>
        <v>4.1870000000000003</v>
      </c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68"/>
      <c r="AD172" s="19"/>
      <c r="AE172" s="184"/>
      <c r="AF172" s="183">
        <f t="shared" si="16"/>
        <v>2.7553243954901978</v>
      </c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68"/>
      <c r="AQ172" s="168"/>
      <c r="AR172" s="182"/>
      <c r="AS172" s="183">
        <f>(AU172-E172)/(MeasuredVariableHigher-MeasuredVariableLower)</f>
        <v>-3.240880718303181E-2</v>
      </c>
      <c r="AT172" s="183">
        <f>[1]!LIM(AT171+Mode*r0*((1+IntegrationStep/2/Ti+Td/IntegrationStep)*AS172-(1-IntegrationStep/2/Ti+2*Td/IntegrationStep)*AS171+Td/IntegrationStep*AS170))</f>
        <v>1</v>
      </c>
      <c r="AU172" s="183">
        <f>SetPoint</f>
        <v>40.794124670000002</v>
      </c>
      <c r="AW172" s="51"/>
      <c r="AX172" s="51"/>
      <c r="AY172" s="51"/>
      <c r="AZ172" s="51"/>
    </row>
    <row r="173" spans="1:52" s="158" customFormat="1" ht="15" customHeight="1" x14ac:dyDescent="0.3">
      <c r="A173" s="19"/>
      <c r="B173" s="182"/>
      <c r="C173" s="183">
        <f>C172+IntegrationStep</f>
        <v>16.19999999999996</v>
      </c>
      <c r="D173" s="202">
        <f>15+[1]!STEPLOAD(5)</f>
        <v>20</v>
      </c>
      <c r="E173" s="183">
        <f t="shared" si="12"/>
        <v>44.310537827852208</v>
      </c>
      <c r="F173" s="183">
        <f t="shared" si="13"/>
        <v>0.5</v>
      </c>
      <c r="G173" s="183">
        <f>5</f>
        <v>5</v>
      </c>
      <c r="H173" s="183">
        <f>ManipulatedVariableHigher*AT173</f>
        <v>0</v>
      </c>
      <c r="I173" s="183">
        <f t="shared" si="14"/>
        <v>0.9</v>
      </c>
      <c r="J173" s="183">
        <f>1</f>
        <v>1</v>
      </c>
      <c r="K173" s="183">
        <f t="shared" si="15"/>
        <v>4.1870000000000003</v>
      </c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68"/>
      <c r="AD173" s="19"/>
      <c r="AE173" s="184"/>
      <c r="AF173" s="183">
        <f t="shared" si="16"/>
        <v>-2.431053782785221</v>
      </c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68"/>
      <c r="AQ173" s="168"/>
      <c r="AR173" s="182"/>
      <c r="AS173" s="183">
        <f>(AU173-E173)/(MeasuredVariableHigher-MeasuredVariableLower)</f>
        <v>-3.5164131578522058E-2</v>
      </c>
      <c r="AT173" s="183">
        <f>[1]!LIM(AT172+Mode*r0*((1+IntegrationStep/2/Ti+Td/IntegrationStep)*AS173-(1-IntegrationStep/2/Ti+2*Td/IntegrationStep)*AS172+Td/IntegrationStep*AS171))</f>
        <v>0</v>
      </c>
      <c r="AU173" s="183">
        <f>SetPoint</f>
        <v>40.794124670000002</v>
      </c>
      <c r="AW173" s="51"/>
      <c r="AX173" s="51"/>
      <c r="AY173" s="51"/>
      <c r="AZ173" s="51"/>
    </row>
    <row r="174" spans="1:52" s="158" customFormat="1" ht="15" customHeight="1" x14ac:dyDescent="0.3">
      <c r="A174" s="19"/>
      <c r="B174" s="182"/>
      <c r="C174" s="183">
        <f>C173+IntegrationStep</f>
        <v>16.299999999999962</v>
      </c>
      <c r="D174" s="202">
        <f>15+[1]!STEPLOAD(5)</f>
        <v>20</v>
      </c>
      <c r="E174" s="183">
        <f t="shared" si="12"/>
        <v>44.06743244957368</v>
      </c>
      <c r="F174" s="183">
        <f t="shared" si="13"/>
        <v>0.5</v>
      </c>
      <c r="G174" s="183">
        <f>5</f>
        <v>5</v>
      </c>
      <c r="H174" s="183">
        <f>ManipulatedVariableHigher*AT174</f>
        <v>120</v>
      </c>
      <c r="I174" s="183">
        <f t="shared" si="14"/>
        <v>0.9</v>
      </c>
      <c r="J174" s="183">
        <f>1</f>
        <v>1</v>
      </c>
      <c r="K174" s="183">
        <f t="shared" si="15"/>
        <v>4.1870000000000003</v>
      </c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68"/>
      <c r="AD174" s="19"/>
      <c r="AE174" s="184"/>
      <c r="AF174" s="183">
        <f t="shared" si="16"/>
        <v>2.7520816893631479</v>
      </c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68"/>
      <c r="AQ174" s="168"/>
      <c r="AR174" s="182"/>
      <c r="AS174" s="183">
        <f>(AU174-E174)/(MeasuredVariableHigher-MeasuredVariableLower)</f>
        <v>-3.2733077795736774E-2</v>
      </c>
      <c r="AT174" s="183">
        <f>[1]!LIM(AT173+Mode*r0*((1+IntegrationStep/2/Ti+Td/IntegrationStep)*AS174-(1-IntegrationStep/2/Ti+2*Td/IntegrationStep)*AS173+Td/IntegrationStep*AS172))</f>
        <v>1</v>
      </c>
      <c r="AU174" s="183">
        <f>SetPoint</f>
        <v>40.794124670000002</v>
      </c>
      <c r="AW174" s="51"/>
      <c r="AX174" s="51"/>
      <c r="AY174" s="51"/>
      <c r="AZ174" s="51"/>
    </row>
    <row r="175" spans="1:52" s="158" customFormat="1" ht="15" customHeight="1" x14ac:dyDescent="0.3">
      <c r="A175" s="19"/>
      <c r="B175" s="182"/>
      <c r="C175" s="183">
        <f>C174+IntegrationStep</f>
        <v>16.399999999999963</v>
      </c>
      <c r="D175" s="202">
        <f>15+[1]!STEPLOAD(5)</f>
        <v>20</v>
      </c>
      <c r="E175" s="183">
        <f t="shared" si="12"/>
        <v>44.342640618509996</v>
      </c>
      <c r="F175" s="183">
        <f t="shared" si="13"/>
        <v>0.5</v>
      </c>
      <c r="G175" s="183">
        <f>5</f>
        <v>5</v>
      </c>
      <c r="H175" s="183">
        <f>ManipulatedVariableHigher*AT175</f>
        <v>0</v>
      </c>
      <c r="I175" s="183">
        <f t="shared" si="14"/>
        <v>0.9</v>
      </c>
      <c r="J175" s="183">
        <f>1</f>
        <v>1</v>
      </c>
      <c r="K175" s="183">
        <f t="shared" si="15"/>
        <v>4.1870000000000003</v>
      </c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68"/>
      <c r="AD175" s="19"/>
      <c r="AE175" s="184"/>
      <c r="AF175" s="183">
        <f t="shared" si="16"/>
        <v>-2.4342640618509996</v>
      </c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68"/>
      <c r="AQ175" s="168"/>
      <c r="AR175" s="182"/>
      <c r="AS175" s="183">
        <f>(AU175-E175)/(MeasuredVariableHigher-MeasuredVariableLower)</f>
        <v>-3.5485159485099942E-2</v>
      </c>
      <c r="AT175" s="183">
        <f>[1]!LIM(AT174+Mode*r0*((1+IntegrationStep/2/Ti+Td/IntegrationStep)*AS175-(1-IntegrationStep/2/Ti+2*Td/IntegrationStep)*AS174+Td/IntegrationStep*AS173))</f>
        <v>0</v>
      </c>
      <c r="AU175" s="183">
        <f>SetPoint</f>
        <v>40.794124670000002</v>
      </c>
      <c r="AW175" s="51"/>
      <c r="AX175" s="51"/>
      <c r="AY175" s="51"/>
      <c r="AZ175" s="51"/>
    </row>
    <row r="176" spans="1:52" s="158" customFormat="1" ht="15" customHeight="1" x14ac:dyDescent="0.3">
      <c r="A176" s="19"/>
      <c r="B176" s="182"/>
      <c r="C176" s="183">
        <f>C175+IntegrationStep</f>
        <v>16.499999999999964</v>
      </c>
      <c r="D176" s="202">
        <f>15+[1]!STEPLOAD(5)</f>
        <v>20</v>
      </c>
      <c r="E176" s="183">
        <f t="shared" si="12"/>
        <v>44.099214212324895</v>
      </c>
      <c r="F176" s="183">
        <f t="shared" si="13"/>
        <v>0.5</v>
      </c>
      <c r="G176" s="183">
        <f>5</f>
        <v>5</v>
      </c>
      <c r="H176" s="183">
        <f>ManipulatedVariableHigher*AT176</f>
        <v>120</v>
      </c>
      <c r="I176" s="183">
        <f t="shared" si="14"/>
        <v>0.9</v>
      </c>
      <c r="J176" s="183">
        <f>1</f>
        <v>1</v>
      </c>
      <c r="K176" s="183">
        <f t="shared" si="15"/>
        <v>4.1870000000000003</v>
      </c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68"/>
      <c r="AD176" s="19"/>
      <c r="AE176" s="184"/>
      <c r="AF176" s="183">
        <f t="shared" si="16"/>
        <v>2.7489035130880266</v>
      </c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68"/>
      <c r="AQ176" s="168"/>
      <c r="AR176" s="182"/>
      <c r="AS176" s="183">
        <f>(AU176-E176)/(MeasuredVariableHigher-MeasuredVariableLower)</f>
        <v>-3.3050895423248933E-2</v>
      </c>
      <c r="AT176" s="183">
        <f>[1]!LIM(AT175+Mode*r0*((1+IntegrationStep/2/Ti+Td/IntegrationStep)*AS176-(1-IntegrationStep/2/Ti+2*Td/IntegrationStep)*AS175+Td/IntegrationStep*AS174))</f>
        <v>1</v>
      </c>
      <c r="AU176" s="183">
        <f>SetPoint</f>
        <v>40.794124670000002</v>
      </c>
      <c r="AW176" s="51"/>
      <c r="AX176" s="51"/>
      <c r="AY176" s="51"/>
      <c r="AZ176" s="51"/>
    </row>
    <row r="177" spans="1:52" s="158" customFormat="1" ht="15" customHeight="1" x14ac:dyDescent="0.3">
      <c r="A177" s="19"/>
      <c r="B177" s="182"/>
      <c r="C177" s="183">
        <f>C176+IntegrationStep</f>
        <v>16.599999999999966</v>
      </c>
      <c r="D177" s="202">
        <f>15+[1]!STEPLOAD(5)</f>
        <v>20</v>
      </c>
      <c r="E177" s="183">
        <f t="shared" si="12"/>
        <v>44.374104563633701</v>
      </c>
      <c r="F177" s="183">
        <f t="shared" si="13"/>
        <v>0.5</v>
      </c>
      <c r="G177" s="183">
        <f>5</f>
        <v>5</v>
      </c>
      <c r="H177" s="183">
        <f>ManipulatedVariableHigher*AT177</f>
        <v>0</v>
      </c>
      <c r="I177" s="183">
        <f t="shared" si="14"/>
        <v>0.9</v>
      </c>
      <c r="J177" s="183">
        <f>1</f>
        <v>1</v>
      </c>
      <c r="K177" s="183">
        <f t="shared" si="15"/>
        <v>4.1870000000000003</v>
      </c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68"/>
      <c r="AD177" s="19"/>
      <c r="AE177" s="184"/>
      <c r="AF177" s="183">
        <f t="shared" si="16"/>
        <v>-2.4374104563633701</v>
      </c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68"/>
      <c r="AQ177" s="168"/>
      <c r="AR177" s="182"/>
      <c r="AS177" s="183">
        <f>(AU177-E177)/(MeasuredVariableHigher-MeasuredVariableLower)</f>
        <v>-3.5799798936336981E-2</v>
      </c>
      <c r="AT177" s="183">
        <f>[1]!LIM(AT176+Mode*r0*((1+IntegrationStep/2/Ti+Td/IntegrationStep)*AS177-(1-IntegrationStep/2/Ti+2*Td/IntegrationStep)*AS176+Td/IntegrationStep*AS175))</f>
        <v>0</v>
      </c>
      <c r="AU177" s="183">
        <f>SetPoint</f>
        <v>40.794124670000002</v>
      </c>
      <c r="AW177" s="51"/>
      <c r="AX177" s="51"/>
      <c r="AY177" s="51"/>
      <c r="AZ177" s="51"/>
    </row>
    <row r="178" spans="1:52" s="158" customFormat="1" ht="15" customHeight="1" x14ac:dyDescent="0.3">
      <c r="A178" s="19"/>
      <c r="B178" s="182"/>
      <c r="C178" s="183">
        <f>C177+IntegrationStep</f>
        <v>16.699999999999967</v>
      </c>
      <c r="D178" s="202">
        <f>15+[1]!STEPLOAD(5)</f>
        <v>20</v>
      </c>
      <c r="E178" s="183">
        <f t="shared" si="12"/>
        <v>44.13036351799736</v>
      </c>
      <c r="F178" s="183">
        <f t="shared" si="13"/>
        <v>0.5</v>
      </c>
      <c r="G178" s="183">
        <f>5</f>
        <v>5</v>
      </c>
      <c r="H178" s="183">
        <f>ManipulatedVariableHigher*AT178</f>
        <v>120</v>
      </c>
      <c r="I178" s="183">
        <f t="shared" si="14"/>
        <v>0.9</v>
      </c>
      <c r="J178" s="183">
        <f>1</f>
        <v>1</v>
      </c>
      <c r="K178" s="183">
        <f t="shared" si="15"/>
        <v>4.1870000000000003</v>
      </c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68"/>
      <c r="AD178" s="19"/>
      <c r="AE178" s="184"/>
      <c r="AF178" s="183">
        <f t="shared" si="16"/>
        <v>2.7457885825207802</v>
      </c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68"/>
      <c r="AQ178" s="168"/>
      <c r="AR178" s="182"/>
      <c r="AS178" s="183">
        <f>(AU178-E178)/(MeasuredVariableHigher-MeasuredVariableLower)</f>
        <v>-3.3362388479973575E-2</v>
      </c>
      <c r="AT178" s="183">
        <f>[1]!LIM(AT177+Mode*r0*((1+IntegrationStep/2/Ti+Td/IntegrationStep)*AS178-(1-IntegrationStep/2/Ti+2*Td/IntegrationStep)*AS177+Td/IntegrationStep*AS176))</f>
        <v>1</v>
      </c>
      <c r="AU178" s="183">
        <f>SetPoint</f>
        <v>40.794124670000002</v>
      </c>
      <c r="AW178" s="51"/>
      <c r="AX178" s="51"/>
      <c r="AY178" s="51"/>
      <c r="AZ178" s="51"/>
    </row>
    <row r="179" spans="1:52" s="158" customFormat="1" ht="15" customHeight="1" x14ac:dyDescent="0.3">
      <c r="A179" s="19"/>
      <c r="B179" s="182"/>
      <c r="C179" s="183">
        <f>C178+IntegrationStep</f>
        <v>16.799999999999969</v>
      </c>
      <c r="D179" s="202">
        <f>15+[1]!STEPLOAD(5)</f>
        <v>20</v>
      </c>
      <c r="E179" s="183">
        <f t="shared" si="12"/>
        <v>44.404942376249444</v>
      </c>
      <c r="F179" s="183">
        <f t="shared" si="13"/>
        <v>0.5</v>
      </c>
      <c r="G179" s="183">
        <f>5</f>
        <v>5</v>
      </c>
      <c r="H179" s="183">
        <f>ManipulatedVariableHigher*AT179</f>
        <v>0</v>
      </c>
      <c r="I179" s="183">
        <f t="shared" si="14"/>
        <v>0.9</v>
      </c>
      <c r="J179" s="183">
        <f>1</f>
        <v>1</v>
      </c>
      <c r="K179" s="183">
        <f t="shared" si="15"/>
        <v>4.1870000000000003</v>
      </c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68"/>
      <c r="AD179" s="19"/>
      <c r="AE179" s="184"/>
      <c r="AF179" s="183">
        <f t="shared" si="16"/>
        <v>-2.4404942376249448</v>
      </c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68"/>
      <c r="AQ179" s="168"/>
      <c r="AR179" s="182"/>
      <c r="AS179" s="183">
        <f>(AU179-E179)/(MeasuredVariableHigher-MeasuredVariableLower)</f>
        <v>-3.6108177062494418E-2</v>
      </c>
      <c r="AT179" s="183">
        <f>[1]!LIM(AT178+Mode*r0*((1+IntegrationStep/2/Ti+Td/IntegrationStep)*AS179-(1-IntegrationStep/2/Ti+2*Td/IntegrationStep)*AS178+Td/IntegrationStep*AS177))</f>
        <v>0</v>
      </c>
      <c r="AU179" s="183">
        <f>SetPoint</f>
        <v>40.794124670000002</v>
      </c>
      <c r="AW179" s="51"/>
      <c r="AX179" s="51"/>
      <c r="AY179" s="51"/>
      <c r="AZ179" s="51"/>
    </row>
    <row r="180" spans="1:52" s="158" customFormat="1" ht="15" customHeight="1" x14ac:dyDescent="0.3">
      <c r="A180" s="19"/>
      <c r="B180" s="182"/>
      <c r="C180" s="183">
        <f>C179+IntegrationStep</f>
        <v>16.89999999999997</v>
      </c>
      <c r="D180" s="202">
        <f>15+[1]!STEPLOAD(5)</f>
        <v>20</v>
      </c>
      <c r="E180" s="183">
        <f t="shared" si="12"/>
        <v>44.160892952486947</v>
      </c>
      <c r="F180" s="183">
        <f t="shared" si="13"/>
        <v>0.5</v>
      </c>
      <c r="G180" s="183">
        <f>5</f>
        <v>5</v>
      </c>
      <c r="H180" s="183">
        <f>ManipulatedVariableHigher*AT180</f>
        <v>120</v>
      </c>
      <c r="I180" s="183">
        <f t="shared" si="14"/>
        <v>0.9</v>
      </c>
      <c r="J180" s="183">
        <f>1</f>
        <v>1</v>
      </c>
      <c r="K180" s="183">
        <f t="shared" si="15"/>
        <v>4.1870000000000003</v>
      </c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68"/>
      <c r="AD180" s="19"/>
      <c r="AE180" s="184"/>
      <c r="AF180" s="183">
        <f t="shared" si="16"/>
        <v>2.7427356390718214</v>
      </c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68"/>
      <c r="AQ180" s="168"/>
      <c r="AR180" s="182"/>
      <c r="AS180" s="183">
        <f>(AU180-E180)/(MeasuredVariableHigher-MeasuredVariableLower)</f>
        <v>-3.3667682824869448E-2</v>
      </c>
      <c r="AT180" s="183">
        <f>[1]!LIM(AT179+Mode*r0*((1+IntegrationStep/2/Ti+Td/IntegrationStep)*AS180-(1-IntegrationStep/2/Ti+2*Td/IntegrationStep)*AS179+Td/IntegrationStep*AS178))</f>
        <v>1</v>
      </c>
      <c r="AU180" s="183">
        <f>SetPoint</f>
        <v>40.794124670000002</v>
      </c>
      <c r="AW180" s="51"/>
      <c r="AX180" s="51"/>
      <c r="AY180" s="51"/>
      <c r="AZ180" s="51"/>
    </row>
    <row r="181" spans="1:52" s="158" customFormat="1" ht="15" customHeight="1" x14ac:dyDescent="0.3">
      <c r="A181" s="19"/>
      <c r="B181" s="182"/>
      <c r="C181" s="183">
        <f>C180+IntegrationStep</f>
        <v>16.999999999999972</v>
      </c>
      <c r="D181" s="202">
        <f>15+[1]!STEPLOAD(5)</f>
        <v>20</v>
      </c>
      <c r="E181" s="183">
        <f t="shared" si="12"/>
        <v>44.435166516394133</v>
      </c>
      <c r="F181" s="183">
        <f t="shared" si="13"/>
        <v>0.5</v>
      </c>
      <c r="G181" s="183">
        <f>5</f>
        <v>5</v>
      </c>
      <c r="H181" s="183">
        <f>ManipulatedVariableHigher*AT181</f>
        <v>0</v>
      </c>
      <c r="I181" s="183">
        <f t="shared" si="14"/>
        <v>0.9</v>
      </c>
      <c r="J181" s="183">
        <f>1</f>
        <v>1</v>
      </c>
      <c r="K181" s="183">
        <f t="shared" si="15"/>
        <v>4.1870000000000003</v>
      </c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68"/>
      <c r="AD181" s="19"/>
      <c r="AE181" s="184"/>
      <c r="AF181" s="183">
        <f t="shared" si="16"/>
        <v>-2.4435166516394133</v>
      </c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68"/>
      <c r="AQ181" s="168"/>
      <c r="AR181" s="182"/>
      <c r="AS181" s="183">
        <f>(AU181-E181)/(MeasuredVariableHigher-MeasuredVariableLower)</f>
        <v>-3.6410418463941309E-2</v>
      </c>
      <c r="AT181" s="183">
        <f>[1]!LIM(AT180+Mode*r0*((1+IntegrationStep/2/Ti+Td/IntegrationStep)*AS181-(1-IntegrationStep/2/Ti+2*Td/IntegrationStep)*AS180+Td/IntegrationStep*AS179))</f>
        <v>0</v>
      </c>
      <c r="AU181" s="183">
        <f>SetPoint</f>
        <v>40.794124670000002</v>
      </c>
      <c r="AW181" s="51"/>
      <c r="AX181" s="51"/>
      <c r="AY181" s="51"/>
      <c r="AZ181" s="51"/>
    </row>
    <row r="182" spans="1:52" s="158" customFormat="1" ht="15" customHeight="1" x14ac:dyDescent="0.3">
      <c r="A182" s="19"/>
      <c r="B182" s="182"/>
      <c r="C182" s="183">
        <f>C181+IntegrationStep</f>
        <v>17.099999999999973</v>
      </c>
      <c r="D182" s="202">
        <f>15+[1]!STEPLOAD(5)</f>
        <v>20</v>
      </c>
      <c r="E182" s="183">
        <f t="shared" si="12"/>
        <v>44.190814851230186</v>
      </c>
      <c r="F182" s="183">
        <f t="shared" si="13"/>
        <v>0.5</v>
      </c>
      <c r="G182" s="183">
        <f>5</f>
        <v>5</v>
      </c>
      <c r="H182" s="183">
        <f>ManipulatedVariableHigher*AT182</f>
        <v>120</v>
      </c>
      <c r="I182" s="183">
        <f t="shared" si="14"/>
        <v>0.9</v>
      </c>
      <c r="J182" s="183">
        <f>1</f>
        <v>1</v>
      </c>
      <c r="K182" s="183">
        <f t="shared" si="15"/>
        <v>4.1870000000000003</v>
      </c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68"/>
      <c r="AD182" s="19"/>
      <c r="AE182" s="184"/>
      <c r="AF182" s="183">
        <f t="shared" si="16"/>
        <v>2.7397434491974972</v>
      </c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68"/>
      <c r="AQ182" s="168"/>
      <c r="AR182" s="182"/>
      <c r="AS182" s="183">
        <f>(AU182-E182)/(MeasuredVariableHigher-MeasuredVariableLower)</f>
        <v>-3.3966901812301845E-2</v>
      </c>
      <c r="AT182" s="183">
        <f>[1]!LIM(AT181+Mode*r0*((1+IntegrationStep/2/Ti+Td/IntegrationStep)*AS182-(1-IntegrationStep/2/Ti+2*Td/IntegrationStep)*AS181+Td/IntegrationStep*AS180))</f>
        <v>1</v>
      </c>
      <c r="AU182" s="183">
        <f>SetPoint</f>
        <v>40.794124670000002</v>
      </c>
      <c r="AW182" s="51"/>
      <c r="AX182" s="51"/>
      <c r="AY182" s="51"/>
      <c r="AZ182" s="51"/>
    </row>
    <row r="183" spans="1:52" s="158" customFormat="1" ht="15" customHeight="1" x14ac:dyDescent="0.3">
      <c r="A183" s="19"/>
      <c r="B183" s="182"/>
      <c r="C183" s="183">
        <f>C182+IntegrationStep</f>
        <v>17.199999999999974</v>
      </c>
      <c r="D183" s="202">
        <f>15+[1]!STEPLOAD(5)</f>
        <v>20</v>
      </c>
      <c r="E183" s="183">
        <f t="shared" si="12"/>
        <v>44.464789196149937</v>
      </c>
      <c r="F183" s="183">
        <f t="shared" si="13"/>
        <v>0.5</v>
      </c>
      <c r="G183" s="183">
        <f>5</f>
        <v>5</v>
      </c>
      <c r="H183" s="183">
        <f>ManipulatedVariableHigher*AT183</f>
        <v>0</v>
      </c>
      <c r="I183" s="183">
        <f t="shared" si="14"/>
        <v>0.9</v>
      </c>
      <c r="J183" s="183">
        <f>1</f>
        <v>1</v>
      </c>
      <c r="K183" s="183">
        <f t="shared" si="15"/>
        <v>4.1870000000000003</v>
      </c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68"/>
      <c r="AD183" s="19"/>
      <c r="AE183" s="184"/>
      <c r="AF183" s="183">
        <f t="shared" si="16"/>
        <v>-2.4464789196149939</v>
      </c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68"/>
      <c r="AQ183" s="168"/>
      <c r="AR183" s="182"/>
      <c r="AS183" s="183">
        <f>(AU183-E183)/(MeasuredVariableHigher-MeasuredVariableLower)</f>
        <v>-3.6706645261499346E-2</v>
      </c>
      <c r="AT183" s="183">
        <f>[1]!LIM(AT182+Mode*r0*((1+IntegrationStep/2/Ti+Td/IntegrationStep)*AS183-(1-IntegrationStep/2/Ti+2*Td/IntegrationStep)*AS182+Td/IntegrationStep*AS181))</f>
        <v>0</v>
      </c>
      <c r="AU183" s="183">
        <f>SetPoint</f>
        <v>40.794124670000002</v>
      </c>
      <c r="AW183" s="51"/>
      <c r="AX183" s="51"/>
      <c r="AY183" s="51"/>
      <c r="AZ183" s="51"/>
    </row>
    <row r="184" spans="1:52" s="158" customFormat="1" ht="15" customHeight="1" x14ac:dyDescent="0.3">
      <c r="A184" s="19"/>
      <c r="B184" s="182"/>
      <c r="C184" s="183">
        <f>C183+IntegrationStep</f>
        <v>17.299999999999976</v>
      </c>
      <c r="D184" s="202">
        <f>15+[1]!STEPLOAD(5)</f>
        <v>20</v>
      </c>
      <c r="E184" s="183">
        <f t="shared" si="12"/>
        <v>44.220141304188431</v>
      </c>
      <c r="F184" s="183">
        <f t="shared" si="13"/>
        <v>0.5</v>
      </c>
      <c r="G184" s="183">
        <f>5</f>
        <v>5</v>
      </c>
      <c r="H184" s="183">
        <f>ManipulatedVariableHigher*AT184</f>
        <v>120</v>
      </c>
      <c r="I184" s="183">
        <f t="shared" si="14"/>
        <v>0.9</v>
      </c>
      <c r="J184" s="183">
        <f>1</f>
        <v>1</v>
      </c>
      <c r="K184" s="183">
        <f t="shared" si="15"/>
        <v>4.1870000000000003</v>
      </c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68"/>
      <c r="AD184" s="19"/>
      <c r="AE184" s="184"/>
      <c r="AF184" s="183">
        <f t="shared" si="16"/>
        <v>2.736810803901673</v>
      </c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68"/>
      <c r="AQ184" s="168"/>
      <c r="AR184" s="182"/>
      <c r="AS184" s="183">
        <f>(AU184-E184)/(MeasuredVariableHigher-MeasuredVariableLower)</f>
        <v>-3.4260166341884286E-2</v>
      </c>
      <c r="AT184" s="183">
        <f>[1]!LIM(AT183+Mode*r0*((1+IntegrationStep/2/Ti+Td/IntegrationStep)*AS184-(1-IntegrationStep/2/Ti+2*Td/IntegrationStep)*AS183+Td/IntegrationStep*AS182))</f>
        <v>1</v>
      </c>
      <c r="AU184" s="183">
        <f>SetPoint</f>
        <v>40.794124670000002</v>
      </c>
      <c r="AW184" s="51"/>
      <c r="AX184" s="51"/>
      <c r="AY184" s="51"/>
      <c r="AZ184" s="51"/>
    </row>
    <row r="185" spans="1:52" s="158" customFormat="1" ht="15" customHeight="1" x14ac:dyDescent="0.3">
      <c r="A185" s="19"/>
      <c r="B185" s="182"/>
      <c r="C185" s="183">
        <f>C184+IntegrationStep</f>
        <v>17.399999999999977</v>
      </c>
      <c r="D185" s="202">
        <f>15+[1]!STEPLOAD(5)</f>
        <v>20</v>
      </c>
      <c r="E185" s="183">
        <f t="shared" si="12"/>
        <v>44.4938223845786</v>
      </c>
      <c r="F185" s="183">
        <f t="shared" si="13"/>
        <v>0.5</v>
      </c>
      <c r="G185" s="183">
        <f>5</f>
        <v>5</v>
      </c>
      <c r="H185" s="183">
        <f>ManipulatedVariableHigher*AT185</f>
        <v>0</v>
      </c>
      <c r="I185" s="183">
        <f t="shared" si="14"/>
        <v>0.9</v>
      </c>
      <c r="J185" s="183">
        <f>1</f>
        <v>1</v>
      </c>
      <c r="K185" s="183">
        <f t="shared" si="15"/>
        <v>4.1870000000000003</v>
      </c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68"/>
      <c r="AD185" s="19"/>
      <c r="AE185" s="184"/>
      <c r="AF185" s="183">
        <f t="shared" si="16"/>
        <v>-2.4493822384578601</v>
      </c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68"/>
      <c r="AQ185" s="168"/>
      <c r="AR185" s="182"/>
      <c r="AS185" s="183">
        <f>(AU185-E185)/(MeasuredVariableHigher-MeasuredVariableLower)</f>
        <v>-3.6996977145785974E-2</v>
      </c>
      <c r="AT185" s="183">
        <f>[1]!LIM(AT184+Mode*r0*((1+IntegrationStep/2/Ti+Td/IntegrationStep)*AS185-(1-IntegrationStep/2/Ti+2*Td/IntegrationStep)*AS184+Td/IntegrationStep*AS183))</f>
        <v>0</v>
      </c>
      <c r="AU185" s="183">
        <f>SetPoint</f>
        <v>40.794124670000002</v>
      </c>
      <c r="AW185" s="51"/>
      <c r="AX185" s="51"/>
      <c r="AY185" s="51"/>
      <c r="AZ185" s="51"/>
    </row>
    <row r="186" spans="1:52" s="158" customFormat="1" ht="15" customHeight="1" x14ac:dyDescent="0.3">
      <c r="A186" s="19"/>
      <c r="B186" s="182"/>
      <c r="C186" s="183">
        <f>C185+IntegrationStep</f>
        <v>17.499999999999979</v>
      </c>
      <c r="D186" s="202">
        <f>15+[1]!STEPLOAD(5)</f>
        <v>20</v>
      </c>
      <c r="E186" s="183">
        <f t="shared" si="12"/>
        <v>44.248884160732807</v>
      </c>
      <c r="F186" s="183">
        <f t="shared" si="13"/>
        <v>0.5</v>
      </c>
      <c r="G186" s="183">
        <f>5</f>
        <v>5</v>
      </c>
      <c r="H186" s="183">
        <f>ManipulatedVariableHigher*AT186</f>
        <v>120</v>
      </c>
      <c r="I186" s="183">
        <f t="shared" si="14"/>
        <v>0.9</v>
      </c>
      <c r="J186" s="183">
        <f>1</f>
        <v>1</v>
      </c>
      <c r="K186" s="183">
        <f t="shared" si="15"/>
        <v>4.1870000000000003</v>
      </c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68"/>
      <c r="AD186" s="19"/>
      <c r="AE186" s="184"/>
      <c r="AF186" s="183">
        <f t="shared" si="16"/>
        <v>2.7339365182472353</v>
      </c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68"/>
      <c r="AQ186" s="168"/>
      <c r="AR186" s="182"/>
      <c r="AS186" s="183">
        <f>(AU186-E186)/(MeasuredVariableHigher-MeasuredVariableLower)</f>
        <v>-3.4547594907328047E-2</v>
      </c>
      <c r="AT186" s="183">
        <f>[1]!LIM(AT185+Mode*r0*((1+IntegrationStep/2/Ti+Td/IntegrationStep)*AS186-(1-IntegrationStep/2/Ti+2*Td/IntegrationStep)*AS185+Td/IntegrationStep*AS184))</f>
        <v>1</v>
      </c>
      <c r="AU186" s="183">
        <f>SetPoint</f>
        <v>40.794124670000002</v>
      </c>
      <c r="AW186" s="51"/>
      <c r="AX186" s="51"/>
      <c r="AY186" s="51"/>
      <c r="AZ186" s="51"/>
    </row>
    <row r="187" spans="1:52" s="158" customFormat="1" ht="15" customHeight="1" x14ac:dyDescent="0.3">
      <c r="A187" s="19"/>
      <c r="B187" s="182"/>
      <c r="C187" s="183">
        <f>C186+IntegrationStep</f>
        <v>17.59999999999998</v>
      </c>
      <c r="D187" s="202">
        <f>15+[1]!STEPLOAD(5)</f>
        <v>20</v>
      </c>
      <c r="E187" s="183">
        <f t="shared" si="12"/>
        <v>44.522277812557533</v>
      </c>
      <c r="F187" s="183">
        <f t="shared" si="13"/>
        <v>0.5</v>
      </c>
      <c r="G187" s="183">
        <f>5</f>
        <v>5</v>
      </c>
      <c r="H187" s="183">
        <f>ManipulatedVariableHigher*AT187</f>
        <v>0</v>
      </c>
      <c r="I187" s="183">
        <f t="shared" si="14"/>
        <v>0.9</v>
      </c>
      <c r="J187" s="183">
        <f>1</f>
        <v>1</v>
      </c>
      <c r="K187" s="183">
        <f t="shared" si="15"/>
        <v>4.1870000000000003</v>
      </c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68"/>
      <c r="AD187" s="19"/>
      <c r="AE187" s="184"/>
      <c r="AF187" s="183">
        <f t="shared" si="16"/>
        <v>-2.4522277812557536</v>
      </c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68"/>
      <c r="AQ187" s="168"/>
      <c r="AR187" s="182"/>
      <c r="AS187" s="183">
        <f>(AU187-E187)/(MeasuredVariableHigher-MeasuredVariableLower)</f>
        <v>-3.7281531425575311E-2</v>
      </c>
      <c r="AT187" s="183">
        <f>[1]!LIM(AT186+Mode*r0*((1+IntegrationStep/2/Ti+Td/IntegrationStep)*AS187-(1-IntegrationStep/2/Ti+2*Td/IntegrationStep)*AS186+Td/IntegrationStep*AS185))</f>
        <v>0</v>
      </c>
      <c r="AU187" s="183">
        <f>SetPoint</f>
        <v>40.794124670000002</v>
      </c>
      <c r="AW187" s="51"/>
      <c r="AX187" s="51"/>
      <c r="AY187" s="51"/>
      <c r="AZ187" s="51"/>
    </row>
    <row r="188" spans="1:52" s="158" customFormat="1" ht="15" customHeight="1" x14ac:dyDescent="0.3">
      <c r="A188" s="19"/>
      <c r="B188" s="182"/>
      <c r="C188" s="183">
        <f>C187+IntegrationStep</f>
        <v>17.699999999999982</v>
      </c>
      <c r="D188" s="202">
        <f>15+[1]!STEPLOAD(5)</f>
        <v>20</v>
      </c>
      <c r="E188" s="183">
        <f t="shared" si="12"/>
        <v>44.277055034431953</v>
      </c>
      <c r="F188" s="183">
        <f t="shared" si="13"/>
        <v>0.5</v>
      </c>
      <c r="G188" s="183">
        <f>5</f>
        <v>5</v>
      </c>
      <c r="H188" s="183">
        <f>ManipulatedVariableHigher*AT188</f>
        <v>120</v>
      </c>
      <c r="I188" s="183">
        <f t="shared" si="14"/>
        <v>0.9</v>
      </c>
      <c r="J188" s="183">
        <f>1</f>
        <v>1</v>
      </c>
      <c r="K188" s="183">
        <f t="shared" si="15"/>
        <v>4.1870000000000003</v>
      </c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68"/>
      <c r="AD188" s="19"/>
      <c r="AE188" s="184"/>
      <c r="AF188" s="183">
        <f t="shared" si="16"/>
        <v>2.7311194308773206</v>
      </c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68"/>
      <c r="AQ188" s="168"/>
      <c r="AR188" s="182"/>
      <c r="AS188" s="183">
        <f>(AU188-E188)/(MeasuredVariableHigher-MeasuredVariableLower)</f>
        <v>-3.4829303644319506E-2</v>
      </c>
      <c r="AT188" s="183">
        <f>[1]!LIM(AT187+Mode*r0*((1+IntegrationStep/2/Ti+Td/IntegrationStep)*AS188-(1-IntegrationStep/2/Ti+2*Td/IntegrationStep)*AS187+Td/IntegrationStep*AS186))</f>
        <v>1</v>
      </c>
      <c r="AU188" s="183">
        <f>SetPoint</f>
        <v>40.794124670000002</v>
      </c>
      <c r="AW188" s="51"/>
      <c r="AX188" s="51"/>
      <c r="AY188" s="51"/>
      <c r="AZ188" s="51"/>
    </row>
    <row r="189" spans="1:52" s="158" customFormat="1" ht="15" customHeight="1" x14ac:dyDescent="0.3">
      <c r="A189" s="19"/>
      <c r="B189" s="182"/>
      <c r="C189" s="183">
        <f>C188+IntegrationStep</f>
        <v>17.799999999999983</v>
      </c>
      <c r="D189" s="202">
        <f>15+[1]!STEPLOAD(5)</f>
        <v>20</v>
      </c>
      <c r="E189" s="183">
        <f t="shared" si="12"/>
        <v>44.550166977519687</v>
      </c>
      <c r="F189" s="183">
        <f t="shared" si="13"/>
        <v>0.5</v>
      </c>
      <c r="G189" s="183">
        <f>5</f>
        <v>5</v>
      </c>
      <c r="H189" s="183">
        <f>ManipulatedVariableHigher*AT189</f>
        <v>0</v>
      </c>
      <c r="I189" s="183">
        <f t="shared" si="14"/>
        <v>0.9</v>
      </c>
      <c r="J189" s="183">
        <f>1</f>
        <v>1</v>
      </c>
      <c r="K189" s="183">
        <f t="shared" si="15"/>
        <v>4.1870000000000003</v>
      </c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68"/>
      <c r="AD189" s="19"/>
      <c r="AE189" s="184"/>
      <c r="AF189" s="183">
        <f t="shared" si="16"/>
        <v>-2.4550166977519687</v>
      </c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68"/>
      <c r="AQ189" s="168"/>
      <c r="AR189" s="182"/>
      <c r="AS189" s="183">
        <f>(AU189-E189)/(MeasuredVariableHigher-MeasuredVariableLower)</f>
        <v>-3.7560423075196851E-2</v>
      </c>
      <c r="AT189" s="183">
        <f>[1]!LIM(AT188+Mode*r0*((1+IntegrationStep/2/Ti+Td/IntegrationStep)*AS189-(1-IntegrationStep/2/Ti+2*Td/IntegrationStep)*AS188+Td/IntegrationStep*AS187))</f>
        <v>0</v>
      </c>
      <c r="AU189" s="183">
        <f>SetPoint</f>
        <v>40.794124670000002</v>
      </c>
      <c r="AW189" s="51"/>
      <c r="AX189" s="51"/>
      <c r="AY189" s="51"/>
      <c r="AZ189" s="51"/>
    </row>
    <row r="190" spans="1:52" s="158" customFormat="1" ht="15" customHeight="1" x14ac:dyDescent="0.3">
      <c r="A190" s="19"/>
      <c r="B190" s="182"/>
      <c r="C190" s="183">
        <f>C189+IntegrationStep</f>
        <v>17.899999999999984</v>
      </c>
      <c r="D190" s="202">
        <f>15+[1]!STEPLOAD(5)</f>
        <v>20</v>
      </c>
      <c r="E190" s="183">
        <f t="shared" si="12"/>
        <v>44.304665307744486</v>
      </c>
      <c r="F190" s="183">
        <f t="shared" si="13"/>
        <v>0.5</v>
      </c>
      <c r="G190" s="183">
        <f>5</f>
        <v>5</v>
      </c>
      <c r="H190" s="183">
        <f>ManipulatedVariableHigher*AT190</f>
        <v>120</v>
      </c>
      <c r="I190" s="183">
        <f t="shared" si="14"/>
        <v>0.9</v>
      </c>
      <c r="J190" s="183">
        <f>1</f>
        <v>1</v>
      </c>
      <c r="K190" s="183">
        <f t="shared" si="15"/>
        <v>4.1870000000000003</v>
      </c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68"/>
      <c r="AD190" s="19"/>
      <c r="AE190" s="184"/>
      <c r="AF190" s="183">
        <f t="shared" si="16"/>
        <v>2.7283584035460673</v>
      </c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68"/>
      <c r="AQ190" s="168"/>
      <c r="AR190" s="182"/>
      <c r="AS190" s="183">
        <f>(AU190-E190)/(MeasuredVariableHigher-MeasuredVariableLower)</f>
        <v>-3.5105406377444838E-2</v>
      </c>
      <c r="AT190" s="183">
        <f>[1]!LIM(AT189+Mode*r0*((1+IntegrationStep/2/Ti+Td/IntegrationStep)*AS190-(1-IntegrationStep/2/Ti+2*Td/IntegrationStep)*AS189+Td/IntegrationStep*AS188))</f>
        <v>1</v>
      </c>
      <c r="AU190" s="183">
        <f>SetPoint</f>
        <v>40.794124670000002</v>
      </c>
      <c r="AW190" s="51"/>
      <c r="AX190" s="51"/>
      <c r="AY190" s="51"/>
      <c r="AZ190" s="51"/>
    </row>
    <row r="191" spans="1:52" s="158" customFormat="1" ht="15" customHeight="1" x14ac:dyDescent="0.3">
      <c r="A191" s="19"/>
      <c r="B191" s="182"/>
      <c r="C191" s="183">
        <f>C190+IntegrationStep</f>
        <v>17.999999999999986</v>
      </c>
      <c r="D191" s="202">
        <f>15+[1]!STEPLOAD(5)</f>
        <v>20</v>
      </c>
      <c r="E191" s="183">
        <f t="shared" si="12"/>
        <v>44.577501148099095</v>
      </c>
      <c r="F191" s="183">
        <f t="shared" si="13"/>
        <v>0.5</v>
      </c>
      <c r="G191" s="183">
        <f>5</f>
        <v>5</v>
      </c>
      <c r="H191" s="183">
        <f>ManipulatedVariableHigher*AT191</f>
        <v>0</v>
      </c>
      <c r="I191" s="183">
        <f t="shared" si="14"/>
        <v>0.9</v>
      </c>
      <c r="J191" s="183">
        <f>1</f>
        <v>1</v>
      </c>
      <c r="K191" s="183">
        <f t="shared" si="15"/>
        <v>4.1870000000000003</v>
      </c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68"/>
      <c r="AD191" s="19"/>
      <c r="AE191" s="184"/>
      <c r="AF191" s="183">
        <f t="shared" si="16"/>
        <v>-2.4577501148099099</v>
      </c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68"/>
      <c r="AQ191" s="168"/>
      <c r="AR191" s="182"/>
      <c r="AS191" s="183">
        <f>(AU191-E191)/(MeasuredVariableHigher-MeasuredVariableLower)</f>
        <v>-3.7833764780990931E-2</v>
      </c>
      <c r="AT191" s="183">
        <f>[1]!LIM(AT190+Mode*r0*((1+IntegrationStep/2/Ti+Td/IntegrationStep)*AS191-(1-IntegrationStep/2/Ti+2*Td/IntegrationStep)*AS190+Td/IntegrationStep*AS189))</f>
        <v>0</v>
      </c>
      <c r="AU191" s="183">
        <f>SetPoint</f>
        <v>40.794124670000002</v>
      </c>
      <c r="AW191" s="51"/>
      <c r="AX191" s="51"/>
      <c r="AY191" s="51"/>
      <c r="AZ191" s="51"/>
    </row>
    <row r="192" spans="1:52" s="158" customFormat="1" ht="15" customHeight="1" x14ac:dyDescent="0.3">
      <c r="A192" s="19"/>
      <c r="B192" s="182"/>
      <c r="C192" s="183">
        <f>C191+IntegrationStep</f>
        <v>18.099999999999987</v>
      </c>
      <c r="D192" s="202">
        <f>15+[1]!STEPLOAD(5)</f>
        <v>20</v>
      </c>
      <c r="E192" s="183">
        <f t="shared" si="12"/>
        <v>44.331726136618101</v>
      </c>
      <c r="F192" s="183">
        <f t="shared" si="13"/>
        <v>0.5</v>
      </c>
      <c r="G192" s="183">
        <f>5</f>
        <v>5</v>
      </c>
      <c r="H192" s="183">
        <f>ManipulatedVariableHigher*AT192</f>
        <v>120</v>
      </c>
      <c r="I192" s="183">
        <f t="shared" si="14"/>
        <v>0.9</v>
      </c>
      <c r="J192" s="183">
        <f>1</f>
        <v>1</v>
      </c>
      <c r="K192" s="183">
        <f t="shared" si="15"/>
        <v>4.1870000000000003</v>
      </c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68"/>
      <c r="AD192" s="19"/>
      <c r="AE192" s="184"/>
      <c r="AF192" s="183">
        <f t="shared" si="16"/>
        <v>2.725652320658706</v>
      </c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68"/>
      <c r="AQ192" s="168"/>
      <c r="AR192" s="182"/>
      <c r="AS192" s="183">
        <f>(AU192-E192)/(MeasuredVariableHigher-MeasuredVariableLower)</f>
        <v>-3.537601466618099E-2</v>
      </c>
      <c r="AT192" s="183">
        <f>[1]!LIM(AT191+Mode*r0*((1+IntegrationStep/2/Ti+Td/IntegrationStep)*AS192-(1-IntegrationStep/2/Ti+2*Td/IntegrationStep)*AS191+Td/IntegrationStep*AS190))</f>
        <v>1</v>
      </c>
      <c r="AU192" s="183">
        <f>SetPoint</f>
        <v>40.794124670000002</v>
      </c>
      <c r="AW192" s="51"/>
      <c r="AX192" s="51"/>
      <c r="AY192" s="51"/>
      <c r="AZ192" s="51"/>
    </row>
    <row r="193" spans="1:52" s="158" customFormat="1" ht="15" customHeight="1" x14ac:dyDescent="0.3">
      <c r="A193" s="19"/>
      <c r="B193" s="182"/>
      <c r="C193" s="183">
        <f>C192+IntegrationStep</f>
        <v>18.199999999999989</v>
      </c>
      <c r="D193" s="202">
        <f>15+[1]!STEPLOAD(5)</f>
        <v>20</v>
      </c>
      <c r="E193" s="183">
        <f t="shared" si="12"/>
        <v>44.604291368683974</v>
      </c>
      <c r="F193" s="183">
        <f t="shared" si="13"/>
        <v>0.5</v>
      </c>
      <c r="G193" s="183">
        <f>5</f>
        <v>5</v>
      </c>
      <c r="H193" s="183">
        <f>ManipulatedVariableHigher*AT193</f>
        <v>0</v>
      </c>
      <c r="I193" s="183">
        <f t="shared" si="14"/>
        <v>0.9</v>
      </c>
      <c r="J193" s="183">
        <f>1</f>
        <v>1</v>
      </c>
      <c r="K193" s="183">
        <f t="shared" si="15"/>
        <v>4.1870000000000003</v>
      </c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68"/>
      <c r="AD193" s="19"/>
      <c r="AE193" s="184"/>
      <c r="AF193" s="183">
        <f t="shared" si="16"/>
        <v>-2.4604291368683975</v>
      </c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68"/>
      <c r="AQ193" s="168"/>
      <c r="AR193" s="182"/>
      <c r="AS193" s="183">
        <f>(AU193-E193)/(MeasuredVariableHigher-MeasuredVariableLower)</f>
        <v>-3.810166698683972E-2</v>
      </c>
      <c r="AT193" s="183">
        <f>[1]!LIM(AT192+Mode*r0*((1+IntegrationStep/2/Ti+Td/IntegrationStep)*AS193-(1-IntegrationStep/2/Ti+2*Td/IntegrationStep)*AS192+Td/IntegrationStep*AS191))</f>
        <v>0</v>
      </c>
      <c r="AU193" s="183">
        <f>SetPoint</f>
        <v>40.794124670000002</v>
      </c>
      <c r="AW193" s="51"/>
      <c r="AX193" s="51"/>
      <c r="AY193" s="51"/>
      <c r="AZ193" s="51"/>
    </row>
    <row r="194" spans="1:52" s="158" customFormat="1" ht="15" customHeight="1" x14ac:dyDescent="0.3">
      <c r="A194" s="19"/>
      <c r="B194" s="182"/>
      <c r="C194" s="183">
        <f>C193+IntegrationStep</f>
        <v>18.29999999999999</v>
      </c>
      <c r="D194" s="202">
        <f>15+[1]!STEPLOAD(5)</f>
        <v>20</v>
      </c>
      <c r="E194" s="183">
        <f t="shared" si="12"/>
        <v>44.358248454997131</v>
      </c>
      <c r="F194" s="183">
        <f t="shared" si="13"/>
        <v>0.5</v>
      </c>
      <c r="G194" s="183">
        <f>5</f>
        <v>5</v>
      </c>
      <c r="H194" s="183">
        <f>ManipulatedVariableHigher*AT194</f>
        <v>120</v>
      </c>
      <c r="I194" s="183">
        <f t="shared" si="14"/>
        <v>0.9</v>
      </c>
      <c r="J194" s="183">
        <f>1</f>
        <v>1</v>
      </c>
      <c r="K194" s="183">
        <f t="shared" si="15"/>
        <v>4.1870000000000003</v>
      </c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68"/>
      <c r="AD194" s="19"/>
      <c r="AE194" s="184"/>
      <c r="AF194" s="183">
        <f t="shared" si="16"/>
        <v>2.723000088820803</v>
      </c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68"/>
      <c r="AQ194" s="168"/>
      <c r="AR194" s="182"/>
      <c r="AS194" s="183">
        <f>(AU194-E194)/(MeasuredVariableHigher-MeasuredVariableLower)</f>
        <v>-3.5641237849971287E-2</v>
      </c>
      <c r="AT194" s="183">
        <f>[1]!LIM(AT193+Mode*r0*((1+IntegrationStep/2/Ti+Td/IntegrationStep)*AS194-(1-IntegrationStep/2/Ti+2*Td/IntegrationStep)*AS193+Td/IntegrationStep*AS192))</f>
        <v>1</v>
      </c>
      <c r="AU194" s="183">
        <f>SetPoint</f>
        <v>40.794124670000002</v>
      </c>
      <c r="AW194" s="51"/>
      <c r="AX194" s="51"/>
      <c r="AY194" s="51"/>
      <c r="AZ194" s="51"/>
    </row>
    <row r="195" spans="1:52" s="158" customFormat="1" ht="15" customHeight="1" x14ac:dyDescent="0.3">
      <c r="A195" s="19"/>
      <c r="B195" s="182"/>
      <c r="C195" s="183">
        <f>C194+IntegrationStep</f>
        <v>18.399999999999991</v>
      </c>
      <c r="D195" s="202">
        <f>15+[1]!STEPLOAD(5)</f>
        <v>20</v>
      </c>
      <c r="E195" s="183">
        <f t="shared" si="12"/>
        <v>44.630548463879215</v>
      </c>
      <c r="F195" s="183">
        <f t="shared" si="13"/>
        <v>0.5</v>
      </c>
      <c r="G195" s="183">
        <f>5</f>
        <v>5</v>
      </c>
      <c r="H195" s="183">
        <f>ManipulatedVariableHigher*AT195</f>
        <v>0</v>
      </c>
      <c r="I195" s="183">
        <f t="shared" si="14"/>
        <v>0.9</v>
      </c>
      <c r="J195" s="183">
        <f>1</f>
        <v>1</v>
      </c>
      <c r="K195" s="183">
        <f t="shared" si="15"/>
        <v>4.1870000000000003</v>
      </c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68"/>
      <c r="AD195" s="19"/>
      <c r="AE195" s="184"/>
      <c r="AF195" s="183">
        <f t="shared" si="16"/>
        <v>-2.4630548463879216</v>
      </c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68"/>
      <c r="AQ195" s="168"/>
      <c r="AR195" s="182"/>
      <c r="AS195" s="183">
        <f>(AU195-E195)/(MeasuredVariableHigher-MeasuredVariableLower)</f>
        <v>-3.836423793879213E-2</v>
      </c>
      <c r="AT195" s="183">
        <f>[1]!LIM(AT194+Mode*r0*((1+IntegrationStep/2/Ti+Td/IntegrationStep)*AS195-(1-IntegrationStep/2/Ti+2*Td/IntegrationStep)*AS194+Td/IntegrationStep*AS193))</f>
        <v>0</v>
      </c>
      <c r="AU195" s="183">
        <f>SetPoint</f>
        <v>40.794124670000002</v>
      </c>
      <c r="AW195" s="51"/>
      <c r="AX195" s="51"/>
      <c r="AY195" s="51"/>
      <c r="AZ195" s="51"/>
    </row>
    <row r="196" spans="1:52" s="158" customFormat="1" ht="15" customHeight="1" x14ac:dyDescent="0.3">
      <c r="A196" s="19"/>
      <c r="B196" s="182"/>
      <c r="C196" s="183">
        <f>C195+IntegrationStep</f>
        <v>18.499999999999993</v>
      </c>
      <c r="D196" s="202">
        <f>15+[1]!STEPLOAD(5)</f>
        <v>20</v>
      </c>
      <c r="E196" s="183">
        <f t="shared" si="12"/>
        <v>44.384242979240419</v>
      </c>
      <c r="F196" s="183">
        <f t="shared" si="13"/>
        <v>0.5</v>
      </c>
      <c r="G196" s="183">
        <f>5</f>
        <v>5</v>
      </c>
      <c r="H196" s="183">
        <f>ManipulatedVariableHigher*AT196</f>
        <v>120</v>
      </c>
      <c r="I196" s="183">
        <f t="shared" si="14"/>
        <v>0.9</v>
      </c>
      <c r="J196" s="183">
        <f>1</f>
        <v>1</v>
      </c>
      <c r="K196" s="183">
        <f t="shared" si="15"/>
        <v>4.1870000000000003</v>
      </c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68"/>
      <c r="AD196" s="19"/>
      <c r="AE196" s="184"/>
      <c r="AF196" s="183">
        <f t="shared" si="16"/>
        <v>2.7204006363964739</v>
      </c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68"/>
      <c r="AQ196" s="168"/>
      <c r="AR196" s="182"/>
      <c r="AS196" s="183">
        <f>(AU196-E196)/(MeasuredVariableHigher-MeasuredVariableLower)</f>
        <v>-3.5901183092404171E-2</v>
      </c>
      <c r="AT196" s="183">
        <f>[1]!LIM(AT195+Mode*r0*((1+IntegrationStep/2/Ti+Td/IntegrationStep)*AS196-(1-IntegrationStep/2/Ti+2*Td/IntegrationStep)*AS195+Td/IntegrationStep*AS194))</f>
        <v>1</v>
      </c>
      <c r="AU196" s="183">
        <f>SetPoint</f>
        <v>40.794124670000002</v>
      </c>
      <c r="AW196" s="51"/>
      <c r="AX196" s="51"/>
      <c r="AY196" s="51"/>
      <c r="AZ196" s="51"/>
    </row>
    <row r="197" spans="1:52" s="158" customFormat="1" ht="15" customHeight="1" x14ac:dyDescent="0.3">
      <c r="A197" s="19"/>
      <c r="B197" s="182"/>
      <c r="C197" s="183">
        <f>C196+IntegrationStep</f>
        <v>18.599999999999994</v>
      </c>
      <c r="D197" s="202">
        <f>15+[1]!STEPLOAD(5)</f>
        <v>20</v>
      </c>
      <c r="E197" s="183">
        <f t="shared" si="12"/>
        <v>44.656283042880069</v>
      </c>
      <c r="F197" s="183">
        <f t="shared" si="13"/>
        <v>0.5</v>
      </c>
      <c r="G197" s="183">
        <f>5</f>
        <v>5</v>
      </c>
      <c r="H197" s="183">
        <f>ManipulatedVariableHigher*AT197</f>
        <v>0</v>
      </c>
      <c r="I197" s="183">
        <f t="shared" si="14"/>
        <v>0.9</v>
      </c>
      <c r="J197" s="183">
        <f>1</f>
        <v>1</v>
      </c>
      <c r="K197" s="183">
        <f t="shared" si="15"/>
        <v>4.1870000000000003</v>
      </c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68"/>
      <c r="AD197" s="19"/>
      <c r="AE197" s="184"/>
      <c r="AF197" s="183">
        <f t="shared" si="16"/>
        <v>-2.4656283042880069</v>
      </c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68"/>
      <c r="AQ197" s="168"/>
      <c r="AR197" s="182"/>
      <c r="AS197" s="183">
        <f>(AU197-E197)/(MeasuredVariableHigher-MeasuredVariableLower)</f>
        <v>-3.8621583728800674E-2</v>
      </c>
      <c r="AT197" s="183">
        <f>[1]!LIM(AT196+Mode*r0*((1+IntegrationStep/2/Ti+Td/IntegrationStep)*AS197-(1-IntegrationStep/2/Ti+2*Td/IntegrationStep)*AS196+Td/IntegrationStep*AS195))</f>
        <v>0</v>
      </c>
      <c r="AU197" s="183">
        <f>SetPoint</f>
        <v>40.794124670000002</v>
      </c>
      <c r="AW197" s="51"/>
      <c r="AX197" s="51"/>
      <c r="AY197" s="51"/>
      <c r="AZ197" s="51"/>
    </row>
    <row r="198" spans="1:52" s="158" customFormat="1" ht="15" customHeight="1" x14ac:dyDescent="0.3">
      <c r="A198" s="19"/>
      <c r="B198" s="182"/>
      <c r="C198" s="183">
        <f>C197+IntegrationStep</f>
        <v>18.699999999999996</v>
      </c>
      <c r="D198" s="202">
        <f>15+[1]!STEPLOAD(5)</f>
        <v>20</v>
      </c>
      <c r="E198" s="183">
        <f t="shared" si="12"/>
        <v>44.409720212451262</v>
      </c>
      <c r="F198" s="183">
        <f t="shared" si="13"/>
        <v>0.5</v>
      </c>
      <c r="G198" s="183">
        <f>5</f>
        <v>5</v>
      </c>
      <c r="H198" s="183">
        <f>ManipulatedVariableHigher*AT198</f>
        <v>120</v>
      </c>
      <c r="I198" s="183">
        <f t="shared" si="14"/>
        <v>0.9</v>
      </c>
      <c r="J198" s="183">
        <f>1</f>
        <v>1</v>
      </c>
      <c r="K198" s="183">
        <f t="shared" si="15"/>
        <v>4.1870000000000003</v>
      </c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68"/>
      <c r="AD198" s="19"/>
      <c r="AE198" s="184"/>
      <c r="AF198" s="183">
        <f t="shared" si="16"/>
        <v>2.7178529130753897</v>
      </c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68"/>
      <c r="AQ198" s="168"/>
      <c r="AR198" s="182"/>
      <c r="AS198" s="183">
        <f>(AU198-E198)/(MeasuredVariableHigher-MeasuredVariableLower)</f>
        <v>-3.6155955424512595E-2</v>
      </c>
      <c r="AT198" s="183">
        <f>[1]!LIM(AT197+Mode*r0*((1+IntegrationStep/2/Ti+Td/IntegrationStep)*AS198-(1-IntegrationStep/2/Ti+2*Td/IntegrationStep)*AS197+Td/IntegrationStep*AS196))</f>
        <v>1</v>
      </c>
      <c r="AU198" s="183">
        <f>SetPoint</f>
        <v>40.794124670000002</v>
      </c>
      <c r="AW198" s="51"/>
      <c r="AX198" s="51"/>
      <c r="AY198" s="51"/>
      <c r="AZ198" s="51"/>
    </row>
    <row r="199" spans="1:52" s="158" customFormat="1" ht="15" customHeight="1" x14ac:dyDescent="0.3">
      <c r="A199" s="19"/>
      <c r="B199" s="182"/>
      <c r="C199" s="183">
        <f>C198+IntegrationStep</f>
        <v>18.799999999999997</v>
      </c>
      <c r="D199" s="202">
        <f>15+[1]!STEPLOAD(5)</f>
        <v>20</v>
      </c>
      <c r="E199" s="183">
        <f t="shared" si="12"/>
        <v>44.681505503758807</v>
      </c>
      <c r="F199" s="183">
        <f t="shared" si="13"/>
        <v>0.5</v>
      </c>
      <c r="G199" s="183">
        <f>5</f>
        <v>5</v>
      </c>
      <c r="H199" s="183">
        <f>ManipulatedVariableHigher*AT199</f>
        <v>0</v>
      </c>
      <c r="I199" s="183">
        <f t="shared" si="14"/>
        <v>0.9</v>
      </c>
      <c r="J199" s="183">
        <f>1</f>
        <v>1</v>
      </c>
      <c r="K199" s="183">
        <f t="shared" si="15"/>
        <v>4.1870000000000003</v>
      </c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68"/>
      <c r="AD199" s="19"/>
      <c r="AE199" s="184"/>
      <c r="AF199" s="183">
        <f t="shared" si="16"/>
        <v>-2.4681505503758809</v>
      </c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68"/>
      <c r="AQ199" s="168"/>
      <c r="AR199" s="182"/>
      <c r="AS199" s="183">
        <f>(AU199-E199)/(MeasuredVariableHigher-MeasuredVariableLower)</f>
        <v>-3.8873808337588044E-2</v>
      </c>
      <c r="AT199" s="183">
        <f>[1]!LIM(AT198+Mode*r0*((1+IntegrationStep/2/Ti+Td/IntegrationStep)*AS199-(1-IntegrationStep/2/Ti+2*Td/IntegrationStep)*AS198+Td/IntegrationStep*AS197))</f>
        <v>0</v>
      </c>
      <c r="AU199" s="183">
        <f>SetPoint</f>
        <v>40.794124670000002</v>
      </c>
      <c r="AW199" s="51"/>
      <c r="AX199" s="51"/>
      <c r="AY199" s="51"/>
      <c r="AZ199" s="51"/>
    </row>
    <row r="200" spans="1:52" s="158" customFormat="1" ht="15" customHeight="1" x14ac:dyDescent="0.3">
      <c r="A200" s="19"/>
      <c r="B200" s="182"/>
      <c r="C200" s="183">
        <f>C199+IntegrationStep</f>
        <v>18.899999999999999</v>
      </c>
      <c r="D200" s="202">
        <f>15+[1]!STEPLOAD(5)</f>
        <v>20</v>
      </c>
      <c r="E200" s="183">
        <f t="shared" si="12"/>
        <v>44.434690448721213</v>
      </c>
      <c r="F200" s="183">
        <f t="shared" si="13"/>
        <v>0.5</v>
      </c>
      <c r="G200" s="183">
        <f>5</f>
        <v>5</v>
      </c>
      <c r="H200" s="183">
        <f>ManipulatedVariableHigher*AT200</f>
        <v>120</v>
      </c>
      <c r="I200" s="183">
        <f t="shared" si="14"/>
        <v>0.9</v>
      </c>
      <c r="J200" s="183">
        <f>1</f>
        <v>1</v>
      </c>
      <c r="K200" s="183">
        <f t="shared" si="15"/>
        <v>4.1870000000000003</v>
      </c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68"/>
      <c r="AD200" s="19"/>
      <c r="AE200" s="184"/>
      <c r="AF200" s="183">
        <f t="shared" si="16"/>
        <v>2.7153558894483947</v>
      </c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68"/>
      <c r="AQ200" s="168"/>
      <c r="AR200" s="182"/>
      <c r="AS200" s="183">
        <f>(AU200-E200)/(MeasuredVariableHigher-MeasuredVariableLower)</f>
        <v>-3.6405657787212109E-2</v>
      </c>
      <c r="AT200" s="183">
        <f>[1]!LIM(AT199+Mode*r0*((1+IntegrationStep/2/Ti+Td/IntegrationStep)*AS200-(1-IntegrationStep/2/Ti+2*Td/IntegrationStep)*AS199+Td/IntegrationStep*AS198))</f>
        <v>1</v>
      </c>
      <c r="AU200" s="183">
        <f>SetPoint</f>
        <v>40.794124670000002</v>
      </c>
      <c r="AW200" s="51"/>
      <c r="AX200" s="51"/>
      <c r="AY200" s="51"/>
      <c r="AZ200" s="51"/>
    </row>
    <row r="201" spans="1:52" s="158" customFormat="1" ht="15" customHeight="1" x14ac:dyDescent="0.3">
      <c r="A201" s="19"/>
      <c r="B201" s="182"/>
      <c r="C201" s="183">
        <f>C200+IntegrationStep</f>
        <v>19</v>
      </c>
      <c r="D201" s="202">
        <f>15+[1]!STEPLOAD(5)</f>
        <v>20</v>
      </c>
      <c r="E201" s="183">
        <f t="shared" si="12"/>
        <v>44.706226037666056</v>
      </c>
      <c r="F201" s="183">
        <f t="shared" si="13"/>
        <v>0.5</v>
      </c>
      <c r="G201" s="183">
        <f>5</f>
        <v>5</v>
      </c>
      <c r="H201" s="183">
        <f>ManipulatedVariableHigher*AT201</f>
        <v>0</v>
      </c>
      <c r="I201" s="183">
        <f t="shared" si="14"/>
        <v>0.9</v>
      </c>
      <c r="J201" s="183">
        <f>1</f>
        <v>1</v>
      </c>
      <c r="K201" s="183">
        <f t="shared" si="15"/>
        <v>4.1870000000000003</v>
      </c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68"/>
      <c r="AD201" s="19"/>
      <c r="AE201" s="184"/>
      <c r="AF201" s="183">
        <f t="shared" si="16"/>
        <v>-2.4706226037666057</v>
      </c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68"/>
      <c r="AQ201" s="168"/>
      <c r="AR201" s="182"/>
      <c r="AS201" s="183">
        <f>(AU201-E201)/(MeasuredVariableHigher-MeasuredVariableLower)</f>
        <v>-3.9121013676660536E-2</v>
      </c>
      <c r="AT201" s="183">
        <f>[1]!LIM(AT200+Mode*r0*((1+IntegrationStep/2/Ti+Td/IntegrationStep)*AS201-(1-IntegrationStep/2/Ti+2*Td/IntegrationStep)*AS200+Td/IntegrationStep*AS199))</f>
        <v>0</v>
      </c>
      <c r="AU201" s="183">
        <f>SetPoint</f>
        <v>40.794124670000002</v>
      </c>
      <c r="AW201" s="51"/>
      <c r="AX201" s="51"/>
      <c r="AY201" s="51"/>
      <c r="AZ201" s="51"/>
    </row>
    <row r="202" spans="1:52" s="158" customFormat="1" ht="15" customHeight="1" x14ac:dyDescent="0.3">
      <c r="A202" s="19"/>
      <c r="B202" s="182"/>
      <c r="C202" s="183">
        <f>C201+IntegrationStep</f>
        <v>19.100000000000001</v>
      </c>
      <c r="D202" s="202">
        <f>15+[1]!STEPLOAD(5)</f>
        <v>20</v>
      </c>
      <c r="E202" s="183">
        <f t="shared" si="12"/>
        <v>44.45916377728939</v>
      </c>
      <c r="F202" s="183">
        <f t="shared" si="13"/>
        <v>0.5</v>
      </c>
      <c r="G202" s="183">
        <f>5</f>
        <v>5</v>
      </c>
      <c r="H202" s="183">
        <f>ManipulatedVariableHigher*AT202</f>
        <v>120</v>
      </c>
      <c r="I202" s="183">
        <f t="shared" si="14"/>
        <v>0.9</v>
      </c>
      <c r="J202" s="183">
        <f>1</f>
        <v>1</v>
      </c>
      <c r="K202" s="183">
        <f t="shared" si="15"/>
        <v>4.1870000000000003</v>
      </c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68"/>
      <c r="AD202" s="19"/>
      <c r="AE202" s="184"/>
      <c r="AF202" s="183">
        <f t="shared" si="16"/>
        <v>2.7129085565915769</v>
      </c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68"/>
      <c r="AQ202" s="168"/>
      <c r="AR202" s="182"/>
      <c r="AS202" s="183">
        <f>(AU202-E202)/(MeasuredVariableHigher-MeasuredVariableLower)</f>
        <v>-3.6650391072893883E-2</v>
      </c>
      <c r="AT202" s="183">
        <f>[1]!LIM(AT201+Mode*r0*((1+IntegrationStep/2/Ti+Td/IntegrationStep)*AS202-(1-IntegrationStep/2/Ti+2*Td/IntegrationStep)*AS201+Td/IntegrationStep*AS200))</f>
        <v>1</v>
      </c>
      <c r="AU202" s="183">
        <f>SetPoint</f>
        <v>40.794124670000002</v>
      </c>
      <c r="AW202" s="51"/>
      <c r="AX202" s="51"/>
      <c r="AY202" s="51"/>
      <c r="AZ202" s="51"/>
    </row>
    <row r="203" spans="1:52" s="158" customFormat="1" ht="15" customHeight="1" x14ac:dyDescent="0.3">
      <c r="A203" s="19"/>
      <c r="B203" s="182"/>
      <c r="C203" s="183">
        <f>C202+IntegrationStep</f>
        <v>19.200000000000003</v>
      </c>
      <c r="D203" s="202">
        <f>15+[1]!STEPLOAD(5)</f>
        <v>20</v>
      </c>
      <c r="E203" s="183">
        <f t="shared" si="12"/>
        <v>44.73045463294855</v>
      </c>
      <c r="F203" s="183">
        <f t="shared" si="13"/>
        <v>0.5</v>
      </c>
      <c r="G203" s="183">
        <f>5</f>
        <v>5</v>
      </c>
      <c r="H203" s="183">
        <f>ManipulatedVariableHigher*AT203</f>
        <v>0</v>
      </c>
      <c r="I203" s="183">
        <f t="shared" si="14"/>
        <v>0.9</v>
      </c>
      <c r="J203" s="183">
        <f>1</f>
        <v>1</v>
      </c>
      <c r="K203" s="183">
        <f t="shared" si="15"/>
        <v>4.1870000000000003</v>
      </c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68"/>
      <c r="AD203" s="19"/>
      <c r="AE203" s="184"/>
      <c r="AF203" s="183">
        <f t="shared" si="16"/>
        <v>-2.4730454632948553</v>
      </c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68"/>
      <c r="AQ203" s="168"/>
      <c r="AR203" s="182"/>
      <c r="AS203" s="183">
        <f>(AU203-E203)/(MeasuredVariableHigher-MeasuredVariableLower)</f>
        <v>-3.9363299629485482E-2</v>
      </c>
      <c r="AT203" s="183">
        <f>[1]!LIM(AT202+Mode*r0*((1+IntegrationStep/2/Ti+Td/IntegrationStep)*AS203-(1-IntegrationStep/2/Ti+2*Td/IntegrationStep)*AS202+Td/IntegrationStep*AS201))</f>
        <v>0</v>
      </c>
      <c r="AU203" s="183">
        <f>SetPoint</f>
        <v>40.794124670000002</v>
      </c>
      <c r="AW203" s="51"/>
      <c r="AX203" s="51"/>
      <c r="AY203" s="51"/>
      <c r="AZ203" s="51"/>
    </row>
    <row r="204" spans="1:52" s="158" customFormat="1" ht="15" customHeight="1" x14ac:dyDescent="0.3">
      <c r="A204" s="19"/>
      <c r="B204" s="182"/>
      <c r="C204" s="183">
        <f>C203+IntegrationStep</f>
        <v>19.300000000000004</v>
      </c>
      <c r="D204" s="202">
        <f>15+[1]!STEPLOAD(5)</f>
        <v>20</v>
      </c>
      <c r="E204" s="183">
        <f t="shared" si="12"/>
        <v>44.483150086619062</v>
      </c>
      <c r="F204" s="183">
        <f t="shared" si="13"/>
        <v>0.5</v>
      </c>
      <c r="G204" s="183">
        <f>5</f>
        <v>5</v>
      </c>
      <c r="H204" s="183">
        <f>ManipulatedVariableHigher*AT204</f>
        <v>120</v>
      </c>
      <c r="I204" s="183">
        <f t="shared" si="14"/>
        <v>0.9</v>
      </c>
      <c r="J204" s="183">
        <f>1</f>
        <v>1</v>
      </c>
      <c r="K204" s="183">
        <f t="shared" si="15"/>
        <v>4.1870000000000003</v>
      </c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68"/>
      <c r="AD204" s="19"/>
      <c r="AE204" s="184"/>
      <c r="AF204" s="183">
        <f t="shared" si="16"/>
        <v>2.7105099256586098</v>
      </c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68"/>
      <c r="AQ204" s="168"/>
      <c r="AR204" s="182"/>
      <c r="AS204" s="183">
        <f>(AU204-E204)/(MeasuredVariableHigher-MeasuredVariableLower)</f>
        <v>-3.68902541661906E-2</v>
      </c>
      <c r="AT204" s="183">
        <f>[1]!LIM(AT203+Mode*r0*((1+IntegrationStep/2/Ti+Td/IntegrationStep)*AS204-(1-IntegrationStep/2/Ti+2*Td/IntegrationStep)*AS203+Td/IntegrationStep*AS202))</f>
        <v>1</v>
      </c>
      <c r="AU204" s="183">
        <f>SetPoint</f>
        <v>40.794124670000002</v>
      </c>
      <c r="AW204" s="51"/>
      <c r="AX204" s="51"/>
      <c r="AY204" s="51"/>
      <c r="AZ204" s="51"/>
    </row>
    <row r="205" spans="1:52" s="158" customFormat="1" ht="15" customHeight="1" x14ac:dyDescent="0.3">
      <c r="A205" s="19"/>
      <c r="B205" s="182"/>
      <c r="C205" s="183">
        <f>C204+IntegrationStep</f>
        <v>19.400000000000006</v>
      </c>
      <c r="D205" s="202">
        <f>15+[1]!STEPLOAD(5)</f>
        <v>20</v>
      </c>
      <c r="E205" s="183">
        <f t="shared" ref="E205:E268" si="17">E204+(C205-C204)*AF204</f>
        <v>44.754201079184924</v>
      </c>
      <c r="F205" s="183">
        <f t="shared" ref="F205:F268" si="18">0.5</f>
        <v>0.5</v>
      </c>
      <c r="G205" s="183">
        <f>5</f>
        <v>5</v>
      </c>
      <c r="H205" s="183">
        <f>ManipulatedVariableHigher*AT205</f>
        <v>0</v>
      </c>
      <c r="I205" s="183">
        <f t="shared" ref="I205:I268" si="19">0.9</f>
        <v>0.9</v>
      </c>
      <c r="J205" s="183">
        <f>1</f>
        <v>1</v>
      </c>
      <c r="K205" s="183">
        <f t="shared" ref="K205:K268" si="20">4.187</f>
        <v>4.1870000000000003</v>
      </c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68"/>
      <c r="AD205" s="19"/>
      <c r="AE205" s="184"/>
      <c r="AF205" s="183">
        <f t="shared" ref="AF205:AF268" si="21">F205/G205*(D205-E205)+H205*I205/G205/J205/K205</f>
        <v>-2.4754201079184925</v>
      </c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68"/>
      <c r="AQ205" s="168"/>
      <c r="AR205" s="182"/>
      <c r="AS205" s="183">
        <f>(AU205-E205)/(MeasuredVariableHigher-MeasuredVariableLower)</f>
        <v>-3.9600764091849212E-2</v>
      </c>
      <c r="AT205" s="183">
        <f>[1]!LIM(AT204+Mode*r0*((1+IntegrationStep/2/Ti+Td/IntegrationStep)*AS205-(1-IntegrationStep/2/Ti+2*Td/IntegrationStep)*AS204+Td/IntegrationStep*AS203))</f>
        <v>0</v>
      </c>
      <c r="AU205" s="183">
        <f>SetPoint</f>
        <v>40.794124670000002</v>
      </c>
      <c r="AW205" s="51"/>
      <c r="AX205" s="51"/>
      <c r="AY205" s="51"/>
      <c r="AZ205" s="51"/>
    </row>
    <row r="206" spans="1:52" s="158" customFormat="1" ht="15" customHeight="1" x14ac:dyDescent="0.3">
      <c r="A206" s="19"/>
      <c r="B206" s="182"/>
      <c r="C206" s="183">
        <f>C205+IntegrationStep</f>
        <v>19.500000000000007</v>
      </c>
      <c r="D206" s="202">
        <f>15+[1]!STEPLOAD(5)</f>
        <v>20</v>
      </c>
      <c r="E206" s="183">
        <f t="shared" si="17"/>
        <v>44.50665906839307</v>
      </c>
      <c r="F206" s="183">
        <f t="shared" si="18"/>
        <v>0.5</v>
      </c>
      <c r="G206" s="183">
        <f>5</f>
        <v>5</v>
      </c>
      <c r="H206" s="183">
        <f>ManipulatedVariableHigher*AT206</f>
        <v>120</v>
      </c>
      <c r="I206" s="183">
        <f t="shared" si="19"/>
        <v>0.9</v>
      </c>
      <c r="J206" s="183">
        <f>1</f>
        <v>1</v>
      </c>
      <c r="K206" s="183">
        <f t="shared" si="20"/>
        <v>4.1870000000000003</v>
      </c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68"/>
      <c r="AD206" s="19"/>
      <c r="AE206" s="184"/>
      <c r="AF206" s="183">
        <f t="shared" si="21"/>
        <v>2.7081590274812091</v>
      </c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68"/>
      <c r="AQ206" s="168"/>
      <c r="AR206" s="182"/>
      <c r="AS206" s="183">
        <f>(AU206-E206)/(MeasuredVariableHigher-MeasuredVariableLower)</f>
        <v>-3.7125343983930678E-2</v>
      </c>
      <c r="AT206" s="183">
        <f>[1]!LIM(AT205+Mode*r0*((1+IntegrationStep/2/Ti+Td/IntegrationStep)*AS206-(1-IntegrationStep/2/Ti+2*Td/IntegrationStep)*AS205+Td/IntegrationStep*AS204))</f>
        <v>1</v>
      </c>
      <c r="AU206" s="183">
        <f>SetPoint</f>
        <v>40.794124670000002</v>
      </c>
      <c r="AW206" s="51"/>
      <c r="AX206" s="51"/>
      <c r="AY206" s="51"/>
      <c r="AZ206" s="51"/>
    </row>
    <row r="207" spans="1:52" s="158" customFormat="1" ht="15" customHeight="1" x14ac:dyDescent="0.3">
      <c r="A207" s="19"/>
      <c r="B207" s="182"/>
      <c r="C207" s="183">
        <f>C206+IntegrationStep</f>
        <v>19.600000000000009</v>
      </c>
      <c r="D207" s="202">
        <f>15+[1]!STEPLOAD(5)</f>
        <v>20</v>
      </c>
      <c r="E207" s="183">
        <f t="shared" si="17"/>
        <v>44.777474971141196</v>
      </c>
      <c r="F207" s="183">
        <f t="shared" si="18"/>
        <v>0.5</v>
      </c>
      <c r="G207" s="183">
        <f>5</f>
        <v>5</v>
      </c>
      <c r="H207" s="183">
        <f>ManipulatedVariableHigher*AT207</f>
        <v>0</v>
      </c>
      <c r="I207" s="183">
        <f t="shared" si="19"/>
        <v>0.9</v>
      </c>
      <c r="J207" s="183">
        <f>1</f>
        <v>1</v>
      </c>
      <c r="K207" s="183">
        <f t="shared" si="20"/>
        <v>4.1870000000000003</v>
      </c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68"/>
      <c r="AD207" s="19"/>
      <c r="AE207" s="184"/>
      <c r="AF207" s="183">
        <f t="shared" si="21"/>
        <v>-2.4777474971141196</v>
      </c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68"/>
      <c r="AQ207" s="168"/>
      <c r="AR207" s="182"/>
      <c r="AS207" s="183">
        <f>(AU207-E207)/(MeasuredVariableHigher-MeasuredVariableLower)</f>
        <v>-3.9833503011411933E-2</v>
      </c>
      <c r="AT207" s="183">
        <f>[1]!LIM(AT206+Mode*r0*((1+IntegrationStep/2/Ti+Td/IntegrationStep)*AS207-(1-IntegrationStep/2/Ti+2*Td/IntegrationStep)*AS206+Td/IntegrationStep*AS205))</f>
        <v>0</v>
      </c>
      <c r="AU207" s="183">
        <f>SetPoint</f>
        <v>40.794124670000002</v>
      </c>
      <c r="AW207" s="51"/>
      <c r="AX207" s="51"/>
      <c r="AY207" s="51"/>
      <c r="AZ207" s="51"/>
    </row>
    <row r="208" spans="1:52" s="158" customFormat="1" ht="15" customHeight="1" x14ac:dyDescent="0.3">
      <c r="A208" s="19"/>
      <c r="B208" s="182"/>
      <c r="C208" s="183">
        <f>C207+IntegrationStep</f>
        <v>19.70000000000001</v>
      </c>
      <c r="D208" s="202">
        <f>15+[1]!STEPLOAD(5)</f>
        <v>20</v>
      </c>
      <c r="E208" s="183">
        <f t="shared" si="17"/>
        <v>44.529700221429778</v>
      </c>
      <c r="F208" s="183">
        <f t="shared" si="18"/>
        <v>0.5</v>
      </c>
      <c r="G208" s="183">
        <f>5</f>
        <v>5</v>
      </c>
      <c r="H208" s="183">
        <f>ManipulatedVariableHigher*AT208</f>
        <v>120</v>
      </c>
      <c r="I208" s="183">
        <f t="shared" si="19"/>
        <v>0.9</v>
      </c>
      <c r="J208" s="183">
        <f>1</f>
        <v>1</v>
      </c>
      <c r="K208" s="183">
        <f t="shared" si="20"/>
        <v>4.1870000000000003</v>
      </c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68"/>
      <c r="AD208" s="19"/>
      <c r="AE208" s="184"/>
      <c r="AF208" s="183">
        <f t="shared" si="21"/>
        <v>2.7058549121775384</v>
      </c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68"/>
      <c r="AQ208" s="168"/>
      <c r="AR208" s="182"/>
      <c r="AS208" s="183">
        <f>(AU208-E208)/(MeasuredVariableHigher-MeasuredVariableLower)</f>
        <v>-3.7355755514297755E-2</v>
      </c>
      <c r="AT208" s="183">
        <f>[1]!LIM(AT207+Mode*r0*((1+IntegrationStep/2/Ti+Td/IntegrationStep)*AS208-(1-IntegrationStep/2/Ti+2*Td/IntegrationStep)*AS207+Td/IntegrationStep*AS206))</f>
        <v>1</v>
      </c>
      <c r="AU208" s="183">
        <f>SetPoint</f>
        <v>40.794124670000002</v>
      </c>
      <c r="AW208" s="51"/>
      <c r="AX208" s="51"/>
      <c r="AY208" s="51"/>
      <c r="AZ208" s="51"/>
    </row>
    <row r="209" spans="1:52" s="158" customFormat="1" ht="15" customHeight="1" x14ac:dyDescent="0.3">
      <c r="A209" s="19"/>
      <c r="B209" s="182"/>
      <c r="C209" s="183">
        <f>C208+IntegrationStep</f>
        <v>19.800000000000011</v>
      </c>
      <c r="D209" s="202">
        <f>15+[1]!STEPLOAD(5)</f>
        <v>20</v>
      </c>
      <c r="E209" s="183">
        <f t="shared" si="17"/>
        <v>44.800285712647536</v>
      </c>
      <c r="F209" s="183">
        <f t="shared" si="18"/>
        <v>0.5</v>
      </c>
      <c r="G209" s="183">
        <f>5</f>
        <v>5</v>
      </c>
      <c r="H209" s="183">
        <f>ManipulatedVariableHigher*AT209</f>
        <v>0</v>
      </c>
      <c r="I209" s="183">
        <f t="shared" si="19"/>
        <v>0.9</v>
      </c>
      <c r="J209" s="183">
        <f>1</f>
        <v>1</v>
      </c>
      <c r="K209" s="183">
        <f t="shared" si="20"/>
        <v>4.1870000000000003</v>
      </c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68"/>
      <c r="AD209" s="19"/>
      <c r="AE209" s="184"/>
      <c r="AF209" s="183">
        <f t="shared" si="21"/>
        <v>-2.4800285712647536</v>
      </c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68"/>
      <c r="AQ209" s="168"/>
      <c r="AR209" s="182"/>
      <c r="AS209" s="183">
        <f>(AU209-E209)/(MeasuredVariableHigher-MeasuredVariableLower)</f>
        <v>-4.0061610426475339E-2</v>
      </c>
      <c r="AT209" s="183">
        <f>[1]!LIM(AT208+Mode*r0*((1+IntegrationStep/2/Ti+Td/IntegrationStep)*AS209-(1-IntegrationStep/2/Ti+2*Td/IntegrationStep)*AS208+Td/IntegrationStep*AS207))</f>
        <v>0</v>
      </c>
      <c r="AU209" s="183">
        <f>SetPoint</f>
        <v>40.794124670000002</v>
      </c>
      <c r="AW209" s="51"/>
      <c r="AX209" s="51"/>
      <c r="AY209" s="51"/>
      <c r="AZ209" s="51"/>
    </row>
    <row r="210" spans="1:52" s="158" customFormat="1" ht="15" customHeight="1" x14ac:dyDescent="0.3">
      <c r="A210" s="19"/>
      <c r="B210" s="182"/>
      <c r="C210" s="183">
        <f>C209+IntegrationStep</f>
        <v>19.900000000000013</v>
      </c>
      <c r="D210" s="202">
        <f>15+[1]!STEPLOAD(5)</f>
        <v>20</v>
      </c>
      <c r="E210" s="183">
        <f t="shared" si="17"/>
        <v>44.552282855521057</v>
      </c>
      <c r="F210" s="183">
        <f t="shared" si="18"/>
        <v>0.5</v>
      </c>
      <c r="G210" s="183">
        <f>5</f>
        <v>5</v>
      </c>
      <c r="H210" s="183">
        <f>ManipulatedVariableHigher*AT210</f>
        <v>120</v>
      </c>
      <c r="I210" s="183">
        <f t="shared" si="19"/>
        <v>0.9</v>
      </c>
      <c r="J210" s="183">
        <f>1</f>
        <v>1</v>
      </c>
      <c r="K210" s="183">
        <f t="shared" si="20"/>
        <v>4.1870000000000003</v>
      </c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68"/>
      <c r="AD210" s="19"/>
      <c r="AE210" s="184"/>
      <c r="AF210" s="183">
        <f t="shared" si="21"/>
        <v>2.7035966487684102</v>
      </c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68"/>
      <c r="AQ210" s="168"/>
      <c r="AR210" s="182"/>
      <c r="AS210" s="183">
        <f>(AU210-E210)/(MeasuredVariableHigher-MeasuredVariableLower)</f>
        <v>-3.7581581855210544E-2</v>
      </c>
      <c r="AT210" s="183">
        <f>[1]!LIM(AT209+Mode*r0*((1+IntegrationStep/2/Ti+Td/IntegrationStep)*AS210-(1-IntegrationStep/2/Ti+2*Td/IntegrationStep)*AS209+Td/IntegrationStep*AS208))</f>
        <v>1</v>
      </c>
      <c r="AU210" s="183">
        <f>SetPoint</f>
        <v>40.794124670000002</v>
      </c>
      <c r="AW210" s="51"/>
      <c r="AX210" s="51"/>
      <c r="AY210" s="51"/>
      <c r="AZ210" s="51"/>
    </row>
    <row r="211" spans="1:52" s="158" customFormat="1" ht="15" customHeight="1" x14ac:dyDescent="0.3">
      <c r="A211" s="19"/>
      <c r="B211" s="182"/>
      <c r="C211" s="183">
        <f>C210+IntegrationStep</f>
        <v>20.000000000000014</v>
      </c>
      <c r="D211" s="202">
        <f>15+[1]!STEPLOAD(5)</f>
        <v>20</v>
      </c>
      <c r="E211" s="183">
        <f t="shared" si="17"/>
        <v>44.822642520397899</v>
      </c>
      <c r="F211" s="183">
        <f t="shared" si="18"/>
        <v>0.5</v>
      </c>
      <c r="G211" s="183">
        <f>5</f>
        <v>5</v>
      </c>
      <c r="H211" s="183">
        <f>ManipulatedVariableHigher*AT211</f>
        <v>0</v>
      </c>
      <c r="I211" s="183">
        <f t="shared" si="19"/>
        <v>0.9</v>
      </c>
      <c r="J211" s="183">
        <f>1</f>
        <v>1</v>
      </c>
      <c r="K211" s="183">
        <f t="shared" si="20"/>
        <v>4.1870000000000003</v>
      </c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68"/>
      <c r="AD211" s="19"/>
      <c r="AE211" s="184"/>
      <c r="AF211" s="183">
        <f t="shared" si="21"/>
        <v>-2.4822642520397902</v>
      </c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68"/>
      <c r="AQ211" s="168"/>
      <c r="AR211" s="182"/>
      <c r="AS211" s="183">
        <f>(AU211-E211)/(MeasuredVariableHigher-MeasuredVariableLower)</f>
        <v>-4.0285178503978968E-2</v>
      </c>
      <c r="AT211" s="183">
        <f>[1]!LIM(AT210+Mode*r0*((1+IntegrationStep/2/Ti+Td/IntegrationStep)*AS211-(1-IntegrationStep/2/Ti+2*Td/IntegrationStep)*AS210+Td/IntegrationStep*AS209))</f>
        <v>0</v>
      </c>
      <c r="AU211" s="183">
        <f>SetPoint</f>
        <v>40.794124670000002</v>
      </c>
      <c r="AW211" s="51"/>
      <c r="AX211" s="51"/>
      <c r="AY211" s="51"/>
      <c r="AZ211" s="51"/>
    </row>
    <row r="212" spans="1:52" s="158" customFormat="1" ht="15" customHeight="1" x14ac:dyDescent="0.3">
      <c r="A212" s="19"/>
      <c r="B212" s="182"/>
      <c r="C212" s="183">
        <f>C211+IntegrationStep</f>
        <v>20.100000000000016</v>
      </c>
      <c r="D212" s="202">
        <f>15+[1]!STEPLOAD(5)</f>
        <v>20</v>
      </c>
      <c r="E212" s="183">
        <f t="shared" si="17"/>
        <v>44.574416095193918</v>
      </c>
      <c r="F212" s="183">
        <f t="shared" si="18"/>
        <v>0.5</v>
      </c>
      <c r="G212" s="183">
        <f>5</f>
        <v>5</v>
      </c>
      <c r="H212" s="183">
        <f>ManipulatedVariableHigher*AT212</f>
        <v>120</v>
      </c>
      <c r="I212" s="183">
        <f t="shared" si="19"/>
        <v>0.9</v>
      </c>
      <c r="J212" s="183">
        <f>1</f>
        <v>1</v>
      </c>
      <c r="K212" s="183">
        <f t="shared" si="20"/>
        <v>4.1870000000000003</v>
      </c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68"/>
      <c r="AD212" s="19"/>
      <c r="AE212" s="184"/>
      <c r="AF212" s="183">
        <f t="shared" si="21"/>
        <v>2.7013833248011241</v>
      </c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68"/>
      <c r="AQ212" s="168"/>
      <c r="AR212" s="182"/>
      <c r="AS212" s="183">
        <f>(AU212-E212)/(MeasuredVariableHigher-MeasuredVariableLower)</f>
        <v>-3.7802914251939157E-2</v>
      </c>
      <c r="AT212" s="183">
        <f>[1]!LIM(AT211+Mode*r0*((1+IntegrationStep/2/Ti+Td/IntegrationStep)*AS212-(1-IntegrationStep/2/Ti+2*Td/IntegrationStep)*AS211+Td/IntegrationStep*AS210))</f>
        <v>1</v>
      </c>
      <c r="AU212" s="183">
        <f>SetPoint</f>
        <v>40.794124670000002</v>
      </c>
      <c r="AW212" s="51"/>
      <c r="AX212" s="51"/>
      <c r="AY212" s="51"/>
      <c r="AZ212" s="51"/>
    </row>
    <row r="213" spans="1:52" s="158" customFormat="1" ht="15" customHeight="1" x14ac:dyDescent="0.3">
      <c r="A213" s="19"/>
      <c r="B213" s="182"/>
      <c r="C213" s="183">
        <f>C212+IntegrationStep</f>
        <v>20.200000000000017</v>
      </c>
      <c r="D213" s="202">
        <f>15+[1]!STEPLOAD(5)</f>
        <v>20</v>
      </c>
      <c r="E213" s="183">
        <f t="shared" si="17"/>
        <v>44.844554427674034</v>
      </c>
      <c r="F213" s="183">
        <f t="shared" si="18"/>
        <v>0.5</v>
      </c>
      <c r="G213" s="183">
        <f>5</f>
        <v>5</v>
      </c>
      <c r="H213" s="183">
        <f>ManipulatedVariableHigher*AT213</f>
        <v>0</v>
      </c>
      <c r="I213" s="183">
        <f t="shared" si="19"/>
        <v>0.9</v>
      </c>
      <c r="J213" s="183">
        <f>1</f>
        <v>1</v>
      </c>
      <c r="K213" s="183">
        <f t="shared" si="20"/>
        <v>4.1870000000000003</v>
      </c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68"/>
      <c r="AD213" s="19"/>
      <c r="AE213" s="184"/>
      <c r="AF213" s="183">
        <f t="shared" si="21"/>
        <v>-2.4844554427674037</v>
      </c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68"/>
      <c r="AQ213" s="168"/>
      <c r="AR213" s="182"/>
      <c r="AS213" s="183">
        <f>(AU213-E213)/(MeasuredVariableHigher-MeasuredVariableLower)</f>
        <v>-4.0504297576740317E-2</v>
      </c>
      <c r="AT213" s="183">
        <f>[1]!LIM(AT212+Mode*r0*((1+IntegrationStep/2/Ti+Td/IntegrationStep)*AS213-(1-IntegrationStep/2/Ti+2*Td/IntegrationStep)*AS212+Td/IntegrationStep*AS211))</f>
        <v>0</v>
      </c>
      <c r="AU213" s="183">
        <f>SetPoint</f>
        <v>40.794124670000002</v>
      </c>
      <c r="AW213" s="51"/>
      <c r="AX213" s="51"/>
      <c r="AY213" s="51"/>
      <c r="AZ213" s="51"/>
    </row>
    <row r="214" spans="1:52" s="158" customFormat="1" ht="15" customHeight="1" x14ac:dyDescent="0.3">
      <c r="A214" s="19"/>
      <c r="B214" s="182"/>
      <c r="C214" s="183">
        <f>C213+IntegrationStep</f>
        <v>20.300000000000018</v>
      </c>
      <c r="D214" s="202">
        <f>15+[1]!STEPLOAD(5)</f>
        <v>20</v>
      </c>
      <c r="E214" s="183">
        <f t="shared" si="17"/>
        <v>44.596108883397292</v>
      </c>
      <c r="F214" s="183">
        <f t="shared" si="18"/>
        <v>0.5</v>
      </c>
      <c r="G214" s="183">
        <f>5</f>
        <v>5</v>
      </c>
      <c r="H214" s="183">
        <f>ManipulatedVariableHigher*AT214</f>
        <v>120</v>
      </c>
      <c r="I214" s="183">
        <f t="shared" si="19"/>
        <v>0.9</v>
      </c>
      <c r="J214" s="183">
        <f>1</f>
        <v>1</v>
      </c>
      <c r="K214" s="183">
        <f t="shared" si="20"/>
        <v>4.1870000000000003</v>
      </c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68"/>
      <c r="AD214" s="19"/>
      <c r="AE214" s="184"/>
      <c r="AF214" s="183">
        <f t="shared" si="21"/>
        <v>2.6992140459807867</v>
      </c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68"/>
      <c r="AQ214" s="168"/>
      <c r="AR214" s="182"/>
      <c r="AS214" s="183">
        <f>(AU214-E214)/(MeasuredVariableHigher-MeasuredVariableLower)</f>
        <v>-3.80198421339729E-2</v>
      </c>
      <c r="AT214" s="183">
        <f>[1]!LIM(AT213+Mode*r0*((1+IntegrationStep/2/Ti+Td/IntegrationStep)*AS214-(1-IntegrationStep/2/Ti+2*Td/IntegrationStep)*AS213+Td/IntegrationStep*AS212))</f>
        <v>1</v>
      </c>
      <c r="AU214" s="183">
        <f>SetPoint</f>
        <v>40.794124670000002</v>
      </c>
      <c r="AW214" s="51"/>
      <c r="AX214" s="51"/>
      <c r="AY214" s="51"/>
      <c r="AZ214" s="51"/>
    </row>
    <row r="215" spans="1:52" s="158" customFormat="1" ht="15" customHeight="1" x14ac:dyDescent="0.3">
      <c r="A215" s="19"/>
      <c r="B215" s="182"/>
      <c r="C215" s="183">
        <f>C214+IntegrationStep</f>
        <v>20.40000000000002</v>
      </c>
      <c r="D215" s="202">
        <f>15+[1]!STEPLOAD(5)</f>
        <v>20</v>
      </c>
      <c r="E215" s="183">
        <f t="shared" si="17"/>
        <v>44.866030287995372</v>
      </c>
      <c r="F215" s="183">
        <f t="shared" si="18"/>
        <v>0.5</v>
      </c>
      <c r="G215" s="183">
        <f>5</f>
        <v>5</v>
      </c>
      <c r="H215" s="183">
        <f>ManipulatedVariableHigher*AT215</f>
        <v>0</v>
      </c>
      <c r="I215" s="183">
        <f t="shared" si="19"/>
        <v>0.9</v>
      </c>
      <c r="J215" s="183">
        <f>1</f>
        <v>1</v>
      </c>
      <c r="K215" s="183">
        <f t="shared" si="20"/>
        <v>4.1870000000000003</v>
      </c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68"/>
      <c r="AD215" s="19"/>
      <c r="AE215" s="184"/>
      <c r="AF215" s="183">
        <f t="shared" si="21"/>
        <v>-2.4866030287995375</v>
      </c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68"/>
      <c r="AQ215" s="168"/>
      <c r="AR215" s="182"/>
      <c r="AS215" s="183">
        <f>(AU215-E215)/(MeasuredVariableHigher-MeasuredVariableLower)</f>
        <v>-4.0719056179953694E-2</v>
      </c>
      <c r="AT215" s="183">
        <f>[1]!LIM(AT214+Mode*r0*((1+IntegrationStep/2/Ti+Td/IntegrationStep)*AS215-(1-IntegrationStep/2/Ti+2*Td/IntegrationStep)*AS214+Td/IntegrationStep*AS213))</f>
        <v>0</v>
      </c>
      <c r="AU215" s="183">
        <f>SetPoint</f>
        <v>40.794124670000002</v>
      </c>
      <c r="AW215" s="51"/>
      <c r="AX215" s="51"/>
      <c r="AY215" s="51"/>
      <c r="AZ215" s="51"/>
    </row>
    <row r="216" spans="1:52" s="158" customFormat="1" ht="15" customHeight="1" x14ac:dyDescent="0.3">
      <c r="A216" s="19"/>
      <c r="B216" s="182"/>
      <c r="C216" s="183">
        <f>C215+IntegrationStep</f>
        <v>20.500000000000021</v>
      </c>
      <c r="D216" s="202">
        <f>15+[1]!STEPLOAD(5)</f>
        <v>20</v>
      </c>
      <c r="E216" s="183">
        <f t="shared" si="17"/>
        <v>44.617369985115417</v>
      </c>
      <c r="F216" s="183">
        <f t="shared" si="18"/>
        <v>0.5</v>
      </c>
      <c r="G216" s="183">
        <f>5</f>
        <v>5</v>
      </c>
      <c r="H216" s="183">
        <f>ManipulatedVariableHigher*AT216</f>
        <v>120</v>
      </c>
      <c r="I216" s="183">
        <f t="shared" si="19"/>
        <v>0.9</v>
      </c>
      <c r="J216" s="183">
        <f>1</f>
        <v>1</v>
      </c>
      <c r="K216" s="183">
        <f t="shared" si="20"/>
        <v>4.1870000000000003</v>
      </c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68"/>
      <c r="AD216" s="19"/>
      <c r="AE216" s="184"/>
      <c r="AF216" s="183">
        <f t="shared" si="21"/>
        <v>2.6970879358089741</v>
      </c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68"/>
      <c r="AQ216" s="168"/>
      <c r="AR216" s="182"/>
      <c r="AS216" s="183">
        <f>(AU216-E216)/(MeasuredVariableHigher-MeasuredVariableLower)</f>
        <v>-3.8232453151154144E-2</v>
      </c>
      <c r="AT216" s="183">
        <f>[1]!LIM(AT215+Mode*r0*((1+IntegrationStep/2/Ti+Td/IntegrationStep)*AS216-(1-IntegrationStep/2/Ti+2*Td/IntegrationStep)*AS215+Td/IntegrationStep*AS214))</f>
        <v>1</v>
      </c>
      <c r="AU216" s="183">
        <f>SetPoint</f>
        <v>40.794124670000002</v>
      </c>
      <c r="AW216" s="51"/>
      <c r="AX216" s="51"/>
      <c r="AY216" s="51"/>
      <c r="AZ216" s="51"/>
    </row>
    <row r="217" spans="1:52" s="158" customFormat="1" ht="15" customHeight="1" x14ac:dyDescent="0.3">
      <c r="A217" s="19"/>
      <c r="B217" s="182"/>
      <c r="C217" s="183">
        <f>C216+IntegrationStep</f>
        <v>20.600000000000023</v>
      </c>
      <c r="D217" s="202">
        <f>15+[1]!STEPLOAD(5)</f>
        <v>20</v>
      </c>
      <c r="E217" s="183">
        <f t="shared" si="17"/>
        <v>44.887078778696321</v>
      </c>
      <c r="F217" s="183">
        <f t="shared" si="18"/>
        <v>0.5</v>
      </c>
      <c r="G217" s="183">
        <f>5</f>
        <v>5</v>
      </c>
      <c r="H217" s="183">
        <f>ManipulatedVariableHigher*AT217</f>
        <v>0</v>
      </c>
      <c r="I217" s="183">
        <f t="shared" si="19"/>
        <v>0.9</v>
      </c>
      <c r="J217" s="183">
        <f>1</f>
        <v>1</v>
      </c>
      <c r="K217" s="183">
        <f t="shared" si="20"/>
        <v>4.1870000000000003</v>
      </c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68"/>
      <c r="AD217" s="19"/>
      <c r="AE217" s="184"/>
      <c r="AF217" s="183">
        <f t="shared" si="21"/>
        <v>-2.4887078778696323</v>
      </c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68"/>
      <c r="AQ217" s="168"/>
      <c r="AR217" s="182"/>
      <c r="AS217" s="183">
        <f>(AU217-E217)/(MeasuredVariableHigher-MeasuredVariableLower)</f>
        <v>-4.0929541086963186E-2</v>
      </c>
      <c r="AT217" s="183">
        <f>[1]!LIM(AT216+Mode*r0*((1+IntegrationStep/2/Ti+Td/IntegrationStep)*AS217-(1-IntegrationStep/2/Ti+2*Td/IntegrationStep)*AS216+Td/IntegrationStep*AS215))</f>
        <v>0</v>
      </c>
      <c r="AU217" s="183">
        <f>SetPoint</f>
        <v>40.794124670000002</v>
      </c>
      <c r="AW217" s="51"/>
      <c r="AX217" s="51"/>
      <c r="AY217" s="51"/>
      <c r="AZ217" s="51"/>
    </row>
    <row r="218" spans="1:52" s="158" customFormat="1" ht="15" customHeight="1" x14ac:dyDescent="0.3">
      <c r="A218" s="19"/>
      <c r="B218" s="182"/>
      <c r="C218" s="183">
        <f>C217+IntegrationStep</f>
        <v>20.700000000000024</v>
      </c>
      <c r="D218" s="202">
        <f>15+[1]!STEPLOAD(5)</f>
        <v>20</v>
      </c>
      <c r="E218" s="183">
        <f t="shared" si="17"/>
        <v>44.638207990909351</v>
      </c>
      <c r="F218" s="183">
        <f t="shared" si="18"/>
        <v>0.5</v>
      </c>
      <c r="G218" s="183">
        <f>5</f>
        <v>5</v>
      </c>
      <c r="H218" s="183">
        <f>ManipulatedVariableHigher*AT218</f>
        <v>120</v>
      </c>
      <c r="I218" s="183">
        <f t="shared" si="19"/>
        <v>0.9</v>
      </c>
      <c r="J218" s="183">
        <f>1</f>
        <v>1</v>
      </c>
      <c r="K218" s="183">
        <f t="shared" si="20"/>
        <v>4.1870000000000003</v>
      </c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68"/>
      <c r="AD218" s="19"/>
      <c r="AE218" s="184"/>
      <c r="AF218" s="183">
        <f t="shared" si="21"/>
        <v>2.6950041352295808</v>
      </c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68"/>
      <c r="AQ218" s="168"/>
      <c r="AR218" s="182"/>
      <c r="AS218" s="183">
        <f>(AU218-E218)/(MeasuredVariableHigher-MeasuredVariableLower)</f>
        <v>-3.8440833209093486E-2</v>
      </c>
      <c r="AT218" s="183">
        <f>[1]!LIM(AT217+Mode*r0*((1+IntegrationStep/2/Ti+Td/IntegrationStep)*AS218-(1-IntegrationStep/2/Ti+2*Td/IntegrationStep)*AS217+Td/IntegrationStep*AS216))</f>
        <v>1</v>
      </c>
      <c r="AU218" s="183">
        <f>SetPoint</f>
        <v>40.794124670000002</v>
      </c>
      <c r="AW218" s="51"/>
      <c r="AX218" s="51"/>
      <c r="AY218" s="51"/>
      <c r="AZ218" s="51"/>
    </row>
    <row r="219" spans="1:52" s="158" customFormat="1" ht="15" customHeight="1" x14ac:dyDescent="0.3">
      <c r="A219" s="19"/>
      <c r="B219" s="182"/>
      <c r="C219" s="183">
        <f>C218+IntegrationStep</f>
        <v>20.800000000000026</v>
      </c>
      <c r="D219" s="202">
        <f>15+[1]!STEPLOAD(5)</f>
        <v>20</v>
      </c>
      <c r="E219" s="183">
        <f t="shared" si="17"/>
        <v>44.907708404432313</v>
      </c>
      <c r="F219" s="183">
        <f t="shared" si="18"/>
        <v>0.5</v>
      </c>
      <c r="G219" s="183">
        <f>5</f>
        <v>5</v>
      </c>
      <c r="H219" s="183">
        <f>ManipulatedVariableHigher*AT219</f>
        <v>0</v>
      </c>
      <c r="I219" s="183">
        <f t="shared" si="19"/>
        <v>0.9</v>
      </c>
      <c r="J219" s="183">
        <f>1</f>
        <v>1</v>
      </c>
      <c r="K219" s="183">
        <f t="shared" si="20"/>
        <v>4.1870000000000003</v>
      </c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68"/>
      <c r="AD219" s="19"/>
      <c r="AE219" s="184"/>
      <c r="AF219" s="183">
        <f t="shared" si="21"/>
        <v>-2.4907708404432314</v>
      </c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68"/>
      <c r="AQ219" s="168"/>
      <c r="AR219" s="182"/>
      <c r="AS219" s="183">
        <f>(AU219-E219)/(MeasuredVariableHigher-MeasuredVariableLower)</f>
        <v>-4.1135837344323106E-2</v>
      </c>
      <c r="AT219" s="183">
        <f>[1]!LIM(AT218+Mode*r0*((1+IntegrationStep/2/Ti+Td/IntegrationStep)*AS219-(1-IntegrationStep/2/Ti+2*Td/IntegrationStep)*AS218+Td/IntegrationStep*AS217))</f>
        <v>0</v>
      </c>
      <c r="AU219" s="183">
        <f>SetPoint</f>
        <v>40.794124670000002</v>
      </c>
      <c r="AW219" s="51"/>
      <c r="AX219" s="51"/>
      <c r="AY219" s="51"/>
      <c r="AZ219" s="51"/>
    </row>
    <row r="220" spans="1:52" s="158" customFormat="1" ht="15" customHeight="1" x14ac:dyDescent="0.3">
      <c r="A220" s="19"/>
      <c r="B220" s="182"/>
      <c r="C220" s="183">
        <f>C219+IntegrationStep</f>
        <v>20.900000000000027</v>
      </c>
      <c r="D220" s="202">
        <f>15+[1]!STEPLOAD(5)</f>
        <v>20</v>
      </c>
      <c r="E220" s="183">
        <f t="shared" si="17"/>
        <v>44.65863132038799</v>
      </c>
      <c r="F220" s="183">
        <f t="shared" si="18"/>
        <v>0.5</v>
      </c>
      <c r="G220" s="183">
        <f>5</f>
        <v>5</v>
      </c>
      <c r="H220" s="183">
        <f>ManipulatedVariableHigher*AT220</f>
        <v>120</v>
      </c>
      <c r="I220" s="183">
        <f t="shared" si="19"/>
        <v>0.9</v>
      </c>
      <c r="J220" s="183">
        <f>1</f>
        <v>1</v>
      </c>
      <c r="K220" s="183">
        <f t="shared" si="20"/>
        <v>4.1870000000000003</v>
      </c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68"/>
      <c r="AD220" s="19"/>
      <c r="AE220" s="184"/>
      <c r="AF220" s="183">
        <f t="shared" si="21"/>
        <v>2.692961802281717</v>
      </c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68"/>
      <c r="AQ220" s="168"/>
      <c r="AR220" s="182"/>
      <c r="AS220" s="183">
        <f>(AU220-E220)/(MeasuredVariableHigher-MeasuredVariableLower)</f>
        <v>-3.8645066503879874E-2</v>
      </c>
      <c r="AT220" s="183">
        <f>[1]!LIM(AT219+Mode*r0*((1+IntegrationStep/2/Ti+Td/IntegrationStep)*AS220-(1-IntegrationStep/2/Ti+2*Td/IntegrationStep)*AS219+Td/IntegrationStep*AS218))</f>
        <v>1</v>
      </c>
      <c r="AU220" s="183">
        <f>SetPoint</f>
        <v>40.794124670000002</v>
      </c>
      <c r="AW220" s="51"/>
      <c r="AX220" s="51"/>
      <c r="AY220" s="51"/>
      <c r="AZ220" s="51"/>
    </row>
    <row r="221" spans="1:52" s="158" customFormat="1" ht="15" customHeight="1" x14ac:dyDescent="0.3">
      <c r="A221" s="19"/>
      <c r="B221" s="182"/>
      <c r="C221" s="183">
        <f>C220+IntegrationStep</f>
        <v>21.000000000000028</v>
      </c>
      <c r="D221" s="202">
        <f>15+[1]!STEPLOAD(5)</f>
        <v>20</v>
      </c>
      <c r="E221" s="183">
        <f t="shared" si="17"/>
        <v>44.927927500616164</v>
      </c>
      <c r="F221" s="183">
        <f t="shared" si="18"/>
        <v>0.5</v>
      </c>
      <c r="G221" s="183">
        <f>5</f>
        <v>5</v>
      </c>
      <c r="H221" s="183">
        <f>ManipulatedVariableHigher*AT221</f>
        <v>0</v>
      </c>
      <c r="I221" s="183">
        <f t="shared" si="19"/>
        <v>0.9</v>
      </c>
      <c r="J221" s="183">
        <f>1</f>
        <v>1</v>
      </c>
      <c r="K221" s="183">
        <f t="shared" si="20"/>
        <v>4.1870000000000003</v>
      </c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68"/>
      <c r="AD221" s="19"/>
      <c r="AE221" s="184"/>
      <c r="AF221" s="183">
        <f t="shared" si="21"/>
        <v>-2.4927927500616165</v>
      </c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68"/>
      <c r="AQ221" s="168"/>
      <c r="AR221" s="182"/>
      <c r="AS221" s="183">
        <f>(AU221-E221)/(MeasuredVariableHigher-MeasuredVariableLower)</f>
        <v>-4.1338028306161616E-2</v>
      </c>
      <c r="AT221" s="183">
        <f>[1]!LIM(AT220+Mode*r0*((1+IntegrationStep/2/Ti+Td/IntegrationStep)*AS221-(1-IntegrationStep/2/Ti+2*Td/IntegrationStep)*AS220+Td/IntegrationStep*AS219))</f>
        <v>0</v>
      </c>
      <c r="AU221" s="183">
        <f>SetPoint</f>
        <v>40.794124670000002</v>
      </c>
      <c r="AW221" s="51"/>
      <c r="AX221" s="51"/>
      <c r="AY221" s="51"/>
      <c r="AZ221" s="51"/>
    </row>
    <row r="222" spans="1:52" s="158" customFormat="1" ht="15" customHeight="1" x14ac:dyDescent="0.3">
      <c r="A222" s="19"/>
      <c r="B222" s="182"/>
      <c r="C222" s="183">
        <f>C221+IntegrationStep</f>
        <v>21.10000000000003</v>
      </c>
      <c r="D222" s="202">
        <f>15+[1]!STEPLOAD(5)</f>
        <v>20</v>
      </c>
      <c r="E222" s="183">
        <f t="shared" si="17"/>
        <v>44.678648225609997</v>
      </c>
      <c r="F222" s="183">
        <f t="shared" si="18"/>
        <v>0.5</v>
      </c>
      <c r="G222" s="183">
        <f>5</f>
        <v>5</v>
      </c>
      <c r="H222" s="183">
        <f>ManipulatedVariableHigher*AT222</f>
        <v>120</v>
      </c>
      <c r="I222" s="183">
        <f t="shared" si="19"/>
        <v>0.9</v>
      </c>
      <c r="J222" s="183">
        <f>1</f>
        <v>1</v>
      </c>
      <c r="K222" s="183">
        <f t="shared" si="20"/>
        <v>4.1870000000000003</v>
      </c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68"/>
      <c r="AD222" s="19"/>
      <c r="AE222" s="184"/>
      <c r="AF222" s="183">
        <f t="shared" si="21"/>
        <v>2.6909601117595163</v>
      </c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68"/>
      <c r="AQ222" s="168"/>
      <c r="AR222" s="182"/>
      <c r="AS222" s="183">
        <f>(AU222-E222)/(MeasuredVariableHigher-MeasuredVariableLower)</f>
        <v>-3.884523555609995E-2</v>
      </c>
      <c r="AT222" s="183">
        <f>[1]!LIM(AT221+Mode*r0*((1+IntegrationStep/2/Ti+Td/IntegrationStep)*AS222-(1-IntegrationStep/2/Ti+2*Td/IntegrationStep)*AS221+Td/IntegrationStep*AS220))</f>
        <v>1</v>
      </c>
      <c r="AU222" s="183">
        <f>SetPoint</f>
        <v>40.794124670000002</v>
      </c>
      <c r="AW222" s="51"/>
      <c r="AX222" s="51"/>
      <c r="AY222" s="51"/>
      <c r="AZ222" s="51"/>
    </row>
    <row r="223" spans="1:52" s="158" customFormat="1" ht="15" customHeight="1" x14ac:dyDescent="0.3">
      <c r="A223" s="19"/>
      <c r="B223" s="182"/>
      <c r="C223" s="183">
        <f>C222+IntegrationStep</f>
        <v>21.200000000000031</v>
      </c>
      <c r="D223" s="202">
        <f>15+[1]!STEPLOAD(5)</f>
        <v>20</v>
      </c>
      <c r="E223" s="183">
        <f t="shared" si="17"/>
        <v>44.947744236785951</v>
      </c>
      <c r="F223" s="183">
        <f t="shared" si="18"/>
        <v>0.5</v>
      </c>
      <c r="G223" s="183">
        <f>5</f>
        <v>5</v>
      </c>
      <c r="H223" s="183">
        <f>ManipulatedVariableHigher*AT223</f>
        <v>0</v>
      </c>
      <c r="I223" s="183">
        <f t="shared" si="19"/>
        <v>0.9</v>
      </c>
      <c r="J223" s="183">
        <f>1</f>
        <v>1</v>
      </c>
      <c r="K223" s="183">
        <f t="shared" si="20"/>
        <v>4.1870000000000003</v>
      </c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68"/>
      <c r="AD223" s="19"/>
      <c r="AE223" s="184"/>
      <c r="AF223" s="183">
        <f t="shared" si="21"/>
        <v>-2.4947744236785954</v>
      </c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68"/>
      <c r="AQ223" s="168"/>
      <c r="AR223" s="182"/>
      <c r="AS223" s="183">
        <f>(AU223-E223)/(MeasuredVariableHigher-MeasuredVariableLower)</f>
        <v>-4.1536195667859488E-2</v>
      </c>
      <c r="AT223" s="183">
        <f>[1]!LIM(AT222+Mode*r0*((1+IntegrationStep/2/Ti+Td/IntegrationStep)*AS223-(1-IntegrationStep/2/Ti+2*Td/IntegrationStep)*AS222+Td/IntegrationStep*AS221))</f>
        <v>0</v>
      </c>
      <c r="AU223" s="183">
        <f>SetPoint</f>
        <v>40.794124670000002</v>
      </c>
      <c r="AW223" s="51"/>
      <c r="AX223" s="51"/>
      <c r="AY223" s="51"/>
      <c r="AZ223" s="51"/>
    </row>
    <row r="224" spans="1:52" s="158" customFormat="1" ht="15" customHeight="1" x14ac:dyDescent="0.3">
      <c r="A224" s="19"/>
      <c r="B224" s="182"/>
      <c r="C224" s="183">
        <f>C223+IntegrationStep</f>
        <v>21.300000000000033</v>
      </c>
      <c r="D224" s="202">
        <f>15+[1]!STEPLOAD(5)</f>
        <v>20</v>
      </c>
      <c r="E224" s="183">
        <f t="shared" si="17"/>
        <v>44.698266794418089</v>
      </c>
      <c r="F224" s="183">
        <f t="shared" si="18"/>
        <v>0.5</v>
      </c>
      <c r="G224" s="183">
        <f>5</f>
        <v>5</v>
      </c>
      <c r="H224" s="183">
        <f>ManipulatedVariableHigher*AT224</f>
        <v>120</v>
      </c>
      <c r="I224" s="183">
        <f t="shared" si="19"/>
        <v>0.9</v>
      </c>
      <c r="J224" s="183">
        <f>1</f>
        <v>1</v>
      </c>
      <c r="K224" s="183">
        <f t="shared" si="20"/>
        <v>4.1870000000000003</v>
      </c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68"/>
      <c r="AD224" s="19"/>
      <c r="AE224" s="184"/>
      <c r="AF224" s="183">
        <f t="shared" si="21"/>
        <v>2.6889982548787073</v>
      </c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68"/>
      <c r="AQ224" s="168"/>
      <c r="AR224" s="182"/>
      <c r="AS224" s="183">
        <f>(AU224-E224)/(MeasuredVariableHigher-MeasuredVariableLower)</f>
        <v>-3.904142124418087E-2</v>
      </c>
      <c r="AT224" s="183">
        <f>[1]!LIM(AT223+Mode*r0*((1+IntegrationStep/2/Ti+Td/IntegrationStep)*AS224-(1-IntegrationStep/2/Ti+2*Td/IntegrationStep)*AS223+Td/IntegrationStep*AS222))</f>
        <v>1</v>
      </c>
      <c r="AU224" s="183">
        <f>SetPoint</f>
        <v>40.794124670000002</v>
      </c>
      <c r="AW224" s="51"/>
      <c r="AX224" s="51"/>
      <c r="AY224" s="51"/>
      <c r="AZ224" s="51"/>
    </row>
    <row r="225" spans="1:52" s="158" customFormat="1" ht="15" customHeight="1" x14ac:dyDescent="0.3">
      <c r="A225" s="19"/>
      <c r="B225" s="182"/>
      <c r="C225" s="183">
        <f>C224+IntegrationStep</f>
        <v>21.400000000000034</v>
      </c>
      <c r="D225" s="202">
        <f>15+[1]!STEPLOAD(5)</f>
        <v>20</v>
      </c>
      <c r="E225" s="183">
        <f t="shared" si="17"/>
        <v>44.96716661990596</v>
      </c>
      <c r="F225" s="183">
        <f t="shared" si="18"/>
        <v>0.5</v>
      </c>
      <c r="G225" s="183">
        <f>5</f>
        <v>5</v>
      </c>
      <c r="H225" s="183">
        <f>ManipulatedVariableHigher*AT225</f>
        <v>0</v>
      </c>
      <c r="I225" s="183">
        <f t="shared" si="19"/>
        <v>0.9</v>
      </c>
      <c r="J225" s="183">
        <f>1</f>
        <v>1</v>
      </c>
      <c r="K225" s="183">
        <f t="shared" si="20"/>
        <v>4.1870000000000003</v>
      </c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68"/>
      <c r="AD225" s="19"/>
      <c r="AE225" s="184"/>
      <c r="AF225" s="183">
        <f t="shared" si="21"/>
        <v>-2.4967166619905963</v>
      </c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68"/>
      <c r="AQ225" s="168"/>
      <c r="AR225" s="182"/>
      <c r="AS225" s="183">
        <f>(AU225-E225)/(MeasuredVariableHigher-MeasuredVariableLower)</f>
        <v>-4.1730419499059576E-2</v>
      </c>
      <c r="AT225" s="183">
        <f>[1]!LIM(AT224+Mode*r0*((1+IntegrationStep/2/Ti+Td/IntegrationStep)*AS225-(1-IntegrationStep/2/Ti+2*Td/IntegrationStep)*AS224+Td/IntegrationStep*AS223))</f>
        <v>0</v>
      </c>
      <c r="AU225" s="183">
        <f>SetPoint</f>
        <v>40.794124670000002</v>
      </c>
      <c r="AW225" s="51"/>
      <c r="AX225" s="51"/>
      <c r="AY225" s="51"/>
      <c r="AZ225" s="51"/>
    </row>
    <row r="226" spans="1:52" s="158" customFormat="1" ht="15" customHeight="1" x14ac:dyDescent="0.3">
      <c r="A226" s="19"/>
      <c r="B226" s="182"/>
      <c r="C226" s="183">
        <f>C225+IntegrationStep</f>
        <v>21.500000000000036</v>
      </c>
      <c r="D226" s="202">
        <f>15+[1]!STEPLOAD(5)</f>
        <v>20</v>
      </c>
      <c r="E226" s="183">
        <f t="shared" si="17"/>
        <v>44.717494953706897</v>
      </c>
      <c r="F226" s="183">
        <f t="shared" si="18"/>
        <v>0.5</v>
      </c>
      <c r="G226" s="183">
        <f>5</f>
        <v>5</v>
      </c>
      <c r="H226" s="183">
        <f>ManipulatedVariableHigher*AT226</f>
        <v>120</v>
      </c>
      <c r="I226" s="183">
        <f t="shared" si="19"/>
        <v>0.9</v>
      </c>
      <c r="J226" s="183">
        <f>1</f>
        <v>1</v>
      </c>
      <c r="K226" s="183">
        <f t="shared" si="20"/>
        <v>4.1870000000000003</v>
      </c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68"/>
      <c r="AD226" s="19"/>
      <c r="AE226" s="184"/>
      <c r="AF226" s="183">
        <f t="shared" si="21"/>
        <v>2.6870754389498264</v>
      </c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68"/>
      <c r="AQ226" s="168"/>
      <c r="AR226" s="182"/>
      <c r="AS226" s="183">
        <f>(AU226-E226)/(MeasuredVariableHigher-MeasuredVariableLower)</f>
        <v>-3.9233702837068944E-2</v>
      </c>
      <c r="AT226" s="183">
        <f>[1]!LIM(AT225+Mode*r0*((1+IntegrationStep/2/Ti+Td/IntegrationStep)*AS226-(1-IntegrationStep/2/Ti+2*Td/IntegrationStep)*AS225+Td/IntegrationStep*AS224))</f>
        <v>1</v>
      </c>
      <c r="AU226" s="183">
        <f>SetPoint</f>
        <v>40.794124670000002</v>
      </c>
      <c r="AW226" s="51"/>
      <c r="AX226" s="51"/>
      <c r="AY226" s="51"/>
      <c r="AZ226" s="51"/>
    </row>
    <row r="227" spans="1:52" s="158" customFormat="1" ht="15" customHeight="1" x14ac:dyDescent="0.3">
      <c r="A227" s="19"/>
      <c r="B227" s="182"/>
      <c r="C227" s="183">
        <f>C226+IntegrationStep</f>
        <v>21.600000000000037</v>
      </c>
      <c r="D227" s="202">
        <f>15+[1]!STEPLOAD(5)</f>
        <v>20</v>
      </c>
      <c r="E227" s="183">
        <f t="shared" si="17"/>
        <v>44.98620249760188</v>
      </c>
      <c r="F227" s="183">
        <f t="shared" si="18"/>
        <v>0.5</v>
      </c>
      <c r="G227" s="183">
        <f>5</f>
        <v>5</v>
      </c>
      <c r="H227" s="183">
        <f>ManipulatedVariableHigher*AT227</f>
        <v>0</v>
      </c>
      <c r="I227" s="183">
        <f t="shared" si="19"/>
        <v>0.9</v>
      </c>
      <c r="J227" s="183">
        <f>1</f>
        <v>1</v>
      </c>
      <c r="K227" s="183">
        <f t="shared" si="20"/>
        <v>4.1870000000000003</v>
      </c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68"/>
      <c r="AD227" s="19"/>
      <c r="AE227" s="184"/>
      <c r="AF227" s="183">
        <f t="shared" si="21"/>
        <v>-2.4986202497601884</v>
      </c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68"/>
      <c r="AQ227" s="168"/>
      <c r="AR227" s="182"/>
      <c r="AS227" s="183">
        <f>(AU227-E227)/(MeasuredVariableHigher-MeasuredVariableLower)</f>
        <v>-4.1920778276018783E-2</v>
      </c>
      <c r="AT227" s="183">
        <f>[1]!LIM(AT226+Mode*r0*((1+IntegrationStep/2/Ti+Td/IntegrationStep)*AS227-(1-IntegrationStep/2/Ti+2*Td/IntegrationStep)*AS226+Td/IntegrationStep*AS225))</f>
        <v>0</v>
      </c>
      <c r="AU227" s="183">
        <f>SetPoint</f>
        <v>40.794124670000002</v>
      </c>
      <c r="AW227" s="51"/>
      <c r="AX227" s="51"/>
      <c r="AY227" s="51"/>
      <c r="AZ227" s="51"/>
    </row>
    <row r="228" spans="1:52" s="158" customFormat="1" ht="15" customHeight="1" x14ac:dyDescent="0.3">
      <c r="A228" s="19"/>
      <c r="B228" s="182"/>
      <c r="C228" s="183">
        <f>C227+IntegrationStep</f>
        <v>21.700000000000038</v>
      </c>
      <c r="D228" s="202">
        <f>15+[1]!STEPLOAD(5)</f>
        <v>20</v>
      </c>
      <c r="E228" s="183">
        <f t="shared" si="17"/>
        <v>44.736340472625855</v>
      </c>
      <c r="F228" s="183">
        <f t="shared" si="18"/>
        <v>0.5</v>
      </c>
      <c r="G228" s="183">
        <f>5</f>
        <v>5</v>
      </c>
      <c r="H228" s="183">
        <f>ManipulatedVariableHigher*AT228</f>
        <v>120</v>
      </c>
      <c r="I228" s="183">
        <f t="shared" si="19"/>
        <v>0.9</v>
      </c>
      <c r="J228" s="183">
        <f>1</f>
        <v>1</v>
      </c>
      <c r="K228" s="183">
        <f t="shared" si="20"/>
        <v>4.1870000000000003</v>
      </c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68"/>
      <c r="AD228" s="19"/>
      <c r="AE228" s="184"/>
      <c r="AF228" s="183">
        <f t="shared" si="21"/>
        <v>2.6851908870579306</v>
      </c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68"/>
      <c r="AQ228" s="168"/>
      <c r="AR228" s="182"/>
      <c r="AS228" s="183">
        <f>(AU228-E228)/(MeasuredVariableHigher-MeasuredVariableLower)</f>
        <v>-3.9422158026258529E-2</v>
      </c>
      <c r="AT228" s="183">
        <f>[1]!LIM(AT227+Mode*r0*((1+IntegrationStep/2/Ti+Td/IntegrationStep)*AS228-(1-IntegrationStep/2/Ti+2*Td/IntegrationStep)*AS227+Td/IntegrationStep*AS226))</f>
        <v>1</v>
      </c>
      <c r="AU228" s="183">
        <f>SetPoint</f>
        <v>40.794124670000002</v>
      </c>
      <c r="AW228" s="51"/>
      <c r="AX228" s="51"/>
      <c r="AY228" s="51"/>
      <c r="AZ228" s="51"/>
    </row>
    <row r="229" spans="1:52" s="158" customFormat="1" ht="15" customHeight="1" x14ac:dyDescent="0.3">
      <c r="A229" s="19"/>
      <c r="B229" s="182"/>
      <c r="C229" s="183">
        <f>C228+IntegrationStep</f>
        <v>21.80000000000004</v>
      </c>
      <c r="D229" s="202">
        <f>15+[1]!STEPLOAD(5)</f>
        <v>20</v>
      </c>
      <c r="E229" s="183">
        <f t="shared" si="17"/>
        <v>45.004859561331649</v>
      </c>
      <c r="F229" s="183">
        <f t="shared" si="18"/>
        <v>0.5</v>
      </c>
      <c r="G229" s="183">
        <f>5</f>
        <v>5</v>
      </c>
      <c r="H229" s="183">
        <f>ManipulatedVariableHigher*AT229</f>
        <v>0</v>
      </c>
      <c r="I229" s="183">
        <f t="shared" si="19"/>
        <v>0.9</v>
      </c>
      <c r="J229" s="183">
        <f>1</f>
        <v>1</v>
      </c>
      <c r="K229" s="183">
        <f t="shared" si="20"/>
        <v>4.1870000000000003</v>
      </c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68"/>
      <c r="AD229" s="19"/>
      <c r="AE229" s="184"/>
      <c r="AF229" s="183">
        <f t="shared" si="21"/>
        <v>-2.5004859561331649</v>
      </c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68"/>
      <c r="AQ229" s="168"/>
      <c r="AR229" s="182"/>
      <c r="AS229" s="183">
        <f>(AU229-E229)/(MeasuredVariableHigher-MeasuredVariableLower)</f>
        <v>-4.2107348913316474E-2</v>
      </c>
      <c r="AT229" s="183">
        <f>[1]!LIM(AT228+Mode*r0*((1+IntegrationStep/2/Ti+Td/IntegrationStep)*AS229-(1-IntegrationStep/2/Ti+2*Td/IntegrationStep)*AS228+Td/IntegrationStep*AS227))</f>
        <v>0</v>
      </c>
      <c r="AU229" s="183">
        <f>SetPoint</f>
        <v>40.794124670000002</v>
      </c>
      <c r="AW229" s="51"/>
      <c r="AX229" s="51"/>
      <c r="AY229" s="51"/>
      <c r="AZ229" s="51"/>
    </row>
    <row r="230" spans="1:52" s="158" customFormat="1" ht="15" customHeight="1" x14ac:dyDescent="0.3">
      <c r="A230" s="19"/>
      <c r="B230" s="182"/>
      <c r="C230" s="183">
        <f>C229+IntegrationStep</f>
        <v>21.900000000000041</v>
      </c>
      <c r="D230" s="202">
        <f>15+[1]!STEPLOAD(5)</f>
        <v>20</v>
      </c>
      <c r="E230" s="183">
        <f t="shared" si="17"/>
        <v>44.754810965718328</v>
      </c>
      <c r="F230" s="183">
        <f t="shared" si="18"/>
        <v>0.5</v>
      </c>
      <c r="G230" s="183">
        <f>5</f>
        <v>5</v>
      </c>
      <c r="H230" s="183">
        <f>ManipulatedVariableHigher*AT230</f>
        <v>120</v>
      </c>
      <c r="I230" s="183">
        <f t="shared" si="19"/>
        <v>0.9</v>
      </c>
      <c r="J230" s="183">
        <f>1</f>
        <v>1</v>
      </c>
      <c r="K230" s="183">
        <f t="shared" si="20"/>
        <v>4.1870000000000003</v>
      </c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68"/>
      <c r="AD230" s="19"/>
      <c r="AE230" s="184"/>
      <c r="AF230" s="183">
        <f t="shared" si="21"/>
        <v>2.6833438377486831</v>
      </c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68"/>
      <c r="AQ230" s="168"/>
      <c r="AR230" s="182"/>
      <c r="AS230" s="183">
        <f>(AU230-E230)/(MeasuredVariableHigher-MeasuredVariableLower)</f>
        <v>-3.9606862957183256E-2</v>
      </c>
      <c r="AT230" s="183">
        <f>[1]!LIM(AT229+Mode*r0*((1+IntegrationStep/2/Ti+Td/IntegrationStep)*AS230-(1-IntegrationStep/2/Ti+2*Td/IntegrationStep)*AS229+Td/IntegrationStep*AS228))</f>
        <v>1</v>
      </c>
      <c r="AU230" s="183">
        <f>SetPoint</f>
        <v>40.794124670000002</v>
      </c>
      <c r="AW230" s="51"/>
      <c r="AX230" s="51"/>
      <c r="AY230" s="51"/>
      <c r="AZ230" s="51"/>
    </row>
    <row r="231" spans="1:52" s="158" customFormat="1" ht="15" customHeight="1" x14ac:dyDescent="0.3">
      <c r="A231" s="19"/>
      <c r="B231" s="182"/>
      <c r="C231" s="183">
        <f>C230+IntegrationStep</f>
        <v>22.000000000000043</v>
      </c>
      <c r="D231" s="202">
        <f>15+[1]!STEPLOAD(5)</f>
        <v>20</v>
      </c>
      <c r="E231" s="183">
        <f t="shared" si="17"/>
        <v>45.023145349493198</v>
      </c>
      <c r="F231" s="183">
        <f t="shared" si="18"/>
        <v>0.5</v>
      </c>
      <c r="G231" s="183">
        <f>5</f>
        <v>5</v>
      </c>
      <c r="H231" s="183">
        <f>ManipulatedVariableHigher*AT231</f>
        <v>0</v>
      </c>
      <c r="I231" s="183">
        <f t="shared" si="19"/>
        <v>0.9</v>
      </c>
      <c r="J231" s="183">
        <f>1</f>
        <v>1</v>
      </c>
      <c r="K231" s="183">
        <f t="shared" si="20"/>
        <v>4.1870000000000003</v>
      </c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68"/>
      <c r="AD231" s="19"/>
      <c r="AE231" s="184"/>
      <c r="AF231" s="183">
        <f t="shared" si="21"/>
        <v>-2.5023145349493201</v>
      </c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68"/>
      <c r="AQ231" s="168"/>
      <c r="AR231" s="182"/>
      <c r="AS231" s="183">
        <f>(AU231-E231)/(MeasuredVariableHigher-MeasuredVariableLower)</f>
        <v>-4.2290206794931964E-2</v>
      </c>
      <c r="AT231" s="183">
        <f>[1]!LIM(AT230+Mode*r0*((1+IntegrationStep/2/Ti+Td/IntegrationStep)*AS231-(1-IntegrationStep/2/Ti+2*Td/IntegrationStep)*AS230+Td/IntegrationStep*AS229))</f>
        <v>0</v>
      </c>
      <c r="AU231" s="183">
        <f>SetPoint</f>
        <v>40.794124670000002</v>
      </c>
      <c r="AW231" s="51"/>
      <c r="AX231" s="51"/>
      <c r="AY231" s="51"/>
      <c r="AZ231" s="51"/>
    </row>
    <row r="232" spans="1:52" s="158" customFormat="1" ht="15" customHeight="1" x14ac:dyDescent="0.3">
      <c r="A232" s="19"/>
      <c r="B232" s="182"/>
      <c r="C232" s="183">
        <f>C231+IntegrationStep</f>
        <v>22.100000000000044</v>
      </c>
      <c r="D232" s="202">
        <f>15+[1]!STEPLOAD(5)</f>
        <v>20</v>
      </c>
      <c r="E232" s="183">
        <f t="shared" si="17"/>
        <v>44.772913895998265</v>
      </c>
      <c r="F232" s="183">
        <f t="shared" si="18"/>
        <v>0.5</v>
      </c>
      <c r="G232" s="183">
        <f>5</f>
        <v>5</v>
      </c>
      <c r="H232" s="183">
        <f>ManipulatedVariableHigher*AT232</f>
        <v>120</v>
      </c>
      <c r="I232" s="183">
        <f t="shared" si="19"/>
        <v>0.9</v>
      </c>
      <c r="J232" s="183">
        <f>1</f>
        <v>1</v>
      </c>
      <c r="K232" s="183">
        <f t="shared" si="20"/>
        <v>4.1870000000000003</v>
      </c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68"/>
      <c r="AD232" s="19"/>
      <c r="AE232" s="184"/>
      <c r="AF232" s="183">
        <f t="shared" si="21"/>
        <v>2.6815335447206894</v>
      </c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68"/>
      <c r="AQ232" s="168"/>
      <c r="AR232" s="182"/>
      <c r="AS232" s="183">
        <f>(AU232-E232)/(MeasuredVariableHigher-MeasuredVariableLower)</f>
        <v>-3.9787892259982624E-2</v>
      </c>
      <c r="AT232" s="183">
        <f>[1]!LIM(AT231+Mode*r0*((1+IntegrationStep/2/Ti+Td/IntegrationStep)*AS232-(1-IntegrationStep/2/Ti+2*Td/IntegrationStep)*AS231+Td/IntegrationStep*AS230))</f>
        <v>1</v>
      </c>
      <c r="AU232" s="183">
        <f>SetPoint</f>
        <v>40.794124670000002</v>
      </c>
      <c r="AW232" s="51"/>
      <c r="AX232" s="51"/>
      <c r="AY232" s="51"/>
      <c r="AZ232" s="51"/>
    </row>
    <row r="233" spans="1:52" s="158" customFormat="1" ht="15" customHeight="1" x14ac:dyDescent="0.3">
      <c r="A233" s="19"/>
      <c r="B233" s="182"/>
      <c r="C233" s="183">
        <f>C232+IntegrationStep</f>
        <v>22.200000000000045</v>
      </c>
      <c r="D233" s="202">
        <f>15+[1]!STEPLOAD(5)</f>
        <v>20</v>
      </c>
      <c r="E233" s="183">
        <f t="shared" si="17"/>
        <v>45.041067250470334</v>
      </c>
      <c r="F233" s="183">
        <f t="shared" si="18"/>
        <v>0.5</v>
      </c>
      <c r="G233" s="183">
        <f>5</f>
        <v>5</v>
      </c>
      <c r="H233" s="183">
        <f>ManipulatedVariableHigher*AT233</f>
        <v>0</v>
      </c>
      <c r="I233" s="183">
        <f t="shared" si="19"/>
        <v>0.9</v>
      </c>
      <c r="J233" s="183">
        <f>1</f>
        <v>1</v>
      </c>
      <c r="K233" s="183">
        <f t="shared" si="20"/>
        <v>4.1870000000000003</v>
      </c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68"/>
      <c r="AD233" s="19"/>
      <c r="AE233" s="184"/>
      <c r="AF233" s="183">
        <f t="shared" si="21"/>
        <v>-2.5041067250470337</v>
      </c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68"/>
      <c r="AQ233" s="168"/>
      <c r="AR233" s="182"/>
      <c r="AS233" s="183">
        <f>(AU233-E233)/(MeasuredVariableHigher-MeasuredVariableLower)</f>
        <v>-4.2469425804703323E-2</v>
      </c>
      <c r="AT233" s="183">
        <f>[1]!LIM(AT232+Mode*r0*((1+IntegrationStep/2/Ti+Td/IntegrationStep)*AS233-(1-IntegrationStep/2/Ti+2*Td/IntegrationStep)*AS232+Td/IntegrationStep*AS231))</f>
        <v>0</v>
      </c>
      <c r="AU233" s="183">
        <f>SetPoint</f>
        <v>40.794124670000002</v>
      </c>
      <c r="AW233" s="51"/>
      <c r="AX233" s="51"/>
      <c r="AY233" s="51"/>
      <c r="AZ233" s="51"/>
    </row>
    <row r="234" spans="1:52" s="158" customFormat="1" ht="15" customHeight="1" x14ac:dyDescent="0.3">
      <c r="A234" s="19"/>
      <c r="B234" s="182"/>
      <c r="C234" s="183">
        <f>C233+IntegrationStep</f>
        <v>22.300000000000047</v>
      </c>
      <c r="D234" s="202">
        <f>15+[1]!STEPLOAD(5)</f>
        <v>20</v>
      </c>
      <c r="E234" s="183">
        <f t="shared" si="17"/>
        <v>44.790656577965628</v>
      </c>
      <c r="F234" s="183">
        <f t="shared" si="18"/>
        <v>0.5</v>
      </c>
      <c r="G234" s="183">
        <f>5</f>
        <v>5</v>
      </c>
      <c r="H234" s="183">
        <f>ManipulatedVariableHigher*AT234</f>
        <v>120</v>
      </c>
      <c r="I234" s="183">
        <f t="shared" si="19"/>
        <v>0.9</v>
      </c>
      <c r="J234" s="183">
        <f>1</f>
        <v>1</v>
      </c>
      <c r="K234" s="183">
        <f t="shared" si="20"/>
        <v>4.1870000000000003</v>
      </c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68"/>
      <c r="AD234" s="19"/>
      <c r="AE234" s="184"/>
      <c r="AF234" s="183">
        <f t="shared" si="21"/>
        <v>2.6797592765239533</v>
      </c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68"/>
      <c r="AQ234" s="168"/>
      <c r="AR234" s="182"/>
      <c r="AS234" s="183">
        <f>(AU234-E234)/(MeasuredVariableHigher-MeasuredVariableLower)</f>
        <v>-3.9965319079656253E-2</v>
      </c>
      <c r="AT234" s="183">
        <f>[1]!LIM(AT233+Mode*r0*((1+IntegrationStep/2/Ti+Td/IntegrationStep)*AS234-(1-IntegrationStep/2/Ti+2*Td/IntegrationStep)*AS233+Td/IntegrationStep*AS232))</f>
        <v>1</v>
      </c>
      <c r="AU234" s="183">
        <f>SetPoint</f>
        <v>40.794124670000002</v>
      </c>
      <c r="AW234" s="51"/>
      <c r="AX234" s="51"/>
      <c r="AY234" s="51"/>
      <c r="AZ234" s="51"/>
    </row>
    <row r="235" spans="1:52" s="158" customFormat="1" ht="15" customHeight="1" x14ac:dyDescent="0.3">
      <c r="A235" s="19"/>
      <c r="B235" s="182"/>
      <c r="C235" s="183">
        <f>C234+IntegrationStep</f>
        <v>22.400000000000048</v>
      </c>
      <c r="D235" s="202">
        <f>15+[1]!STEPLOAD(5)</f>
        <v>20</v>
      </c>
      <c r="E235" s="183">
        <f t="shared" si="17"/>
        <v>45.058632505618029</v>
      </c>
      <c r="F235" s="183">
        <f t="shared" si="18"/>
        <v>0.5</v>
      </c>
      <c r="G235" s="183">
        <f>5</f>
        <v>5</v>
      </c>
      <c r="H235" s="183">
        <f>ManipulatedVariableHigher*AT235</f>
        <v>0</v>
      </c>
      <c r="I235" s="183">
        <f t="shared" si="19"/>
        <v>0.9</v>
      </c>
      <c r="J235" s="183">
        <f>1</f>
        <v>1</v>
      </c>
      <c r="K235" s="183">
        <f t="shared" si="20"/>
        <v>4.1870000000000003</v>
      </c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68"/>
      <c r="AD235" s="19"/>
      <c r="AE235" s="184"/>
      <c r="AF235" s="183">
        <f t="shared" si="21"/>
        <v>-2.505863250561803</v>
      </c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68"/>
      <c r="AQ235" s="168"/>
      <c r="AR235" s="182"/>
      <c r="AS235" s="183">
        <f>(AU235-E235)/(MeasuredVariableHigher-MeasuredVariableLower)</f>
        <v>-4.2645078356180262E-2</v>
      </c>
      <c r="AT235" s="183">
        <f>[1]!LIM(AT234+Mode*r0*((1+IntegrationStep/2/Ti+Td/IntegrationStep)*AS235-(1-IntegrationStep/2/Ti+2*Td/IntegrationStep)*AS234+Td/IntegrationStep*AS233))</f>
        <v>0</v>
      </c>
      <c r="AU235" s="183">
        <f>SetPoint</f>
        <v>40.794124670000002</v>
      </c>
      <c r="AW235" s="51"/>
      <c r="AX235" s="51"/>
      <c r="AY235" s="51"/>
      <c r="AZ235" s="51"/>
    </row>
    <row r="236" spans="1:52" s="158" customFormat="1" ht="15" customHeight="1" x14ac:dyDescent="0.3">
      <c r="A236" s="19"/>
      <c r="B236" s="182"/>
      <c r="C236" s="183">
        <f>C235+IntegrationStep</f>
        <v>22.50000000000005</v>
      </c>
      <c r="D236" s="202">
        <f>15+[1]!STEPLOAD(5)</f>
        <v>20</v>
      </c>
      <c r="E236" s="183">
        <f t="shared" si="17"/>
        <v>44.808046180561846</v>
      </c>
      <c r="F236" s="183">
        <f t="shared" si="18"/>
        <v>0.5</v>
      </c>
      <c r="G236" s="183">
        <f>5</f>
        <v>5</v>
      </c>
      <c r="H236" s="183">
        <f>ManipulatedVariableHigher*AT236</f>
        <v>120</v>
      </c>
      <c r="I236" s="183">
        <f t="shared" si="19"/>
        <v>0.9</v>
      </c>
      <c r="J236" s="183">
        <f>1</f>
        <v>1</v>
      </c>
      <c r="K236" s="183">
        <f t="shared" si="20"/>
        <v>4.1870000000000003</v>
      </c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68"/>
      <c r="AD236" s="19"/>
      <c r="AE236" s="184"/>
      <c r="AF236" s="183">
        <f t="shared" si="21"/>
        <v>2.6780203162643312</v>
      </c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68"/>
      <c r="AQ236" s="168"/>
      <c r="AR236" s="182"/>
      <c r="AS236" s="183">
        <f>(AU236-E236)/(MeasuredVariableHigher-MeasuredVariableLower)</f>
        <v>-4.0139215105618437E-2</v>
      </c>
      <c r="AT236" s="183">
        <f>[1]!LIM(AT235+Mode*r0*((1+IntegrationStep/2/Ti+Td/IntegrationStep)*AS236-(1-IntegrationStep/2/Ti+2*Td/IntegrationStep)*AS235+Td/IntegrationStep*AS234))</f>
        <v>1</v>
      </c>
      <c r="AU236" s="183">
        <f>SetPoint</f>
        <v>40.794124670000002</v>
      </c>
      <c r="AW236" s="51"/>
      <c r="AX236" s="51"/>
      <c r="AY236" s="51"/>
      <c r="AZ236" s="51"/>
    </row>
    <row r="237" spans="1:52" s="158" customFormat="1" ht="15" customHeight="1" x14ac:dyDescent="0.3">
      <c r="A237" s="19"/>
      <c r="B237" s="182"/>
      <c r="C237" s="183">
        <f>C236+IntegrationStep</f>
        <v>22.600000000000051</v>
      </c>
      <c r="D237" s="202">
        <f>15+[1]!STEPLOAD(5)</f>
        <v>20</v>
      </c>
      <c r="E237" s="183">
        <f t="shared" si="17"/>
        <v>45.075848212188284</v>
      </c>
      <c r="F237" s="183">
        <f t="shared" si="18"/>
        <v>0.5</v>
      </c>
      <c r="G237" s="183">
        <f>5</f>
        <v>5</v>
      </c>
      <c r="H237" s="183">
        <f>ManipulatedVariableHigher*AT237</f>
        <v>0</v>
      </c>
      <c r="I237" s="183">
        <f t="shared" si="19"/>
        <v>0.9</v>
      </c>
      <c r="J237" s="183">
        <f>1</f>
        <v>1</v>
      </c>
      <c r="K237" s="183">
        <f t="shared" si="20"/>
        <v>4.1870000000000003</v>
      </c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68"/>
      <c r="AD237" s="19"/>
      <c r="AE237" s="184"/>
      <c r="AF237" s="183">
        <f t="shared" si="21"/>
        <v>-2.5075848212188285</v>
      </c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68"/>
      <c r="AQ237" s="168"/>
      <c r="AR237" s="182"/>
      <c r="AS237" s="183">
        <f>(AU237-E237)/(MeasuredVariableHigher-MeasuredVariableLower)</f>
        <v>-4.2817235421882816E-2</v>
      </c>
      <c r="AT237" s="183">
        <f>[1]!LIM(AT236+Mode*r0*((1+IntegrationStep/2/Ti+Td/IntegrationStep)*AS237-(1-IntegrationStep/2/Ti+2*Td/IntegrationStep)*AS236+Td/IntegrationStep*AS235))</f>
        <v>0</v>
      </c>
      <c r="AU237" s="183">
        <f>SetPoint</f>
        <v>40.794124670000002</v>
      </c>
      <c r="AW237" s="51"/>
      <c r="AX237" s="51"/>
      <c r="AY237" s="51"/>
      <c r="AZ237" s="51"/>
    </row>
    <row r="238" spans="1:52" s="158" customFormat="1" ht="15" customHeight="1" x14ac:dyDescent="0.3">
      <c r="A238" s="19"/>
      <c r="B238" s="182"/>
      <c r="C238" s="183">
        <f>C237+IntegrationStep</f>
        <v>22.700000000000053</v>
      </c>
      <c r="D238" s="202">
        <f>15+[1]!STEPLOAD(5)</f>
        <v>20</v>
      </c>
      <c r="E238" s="183">
        <f t="shared" si="17"/>
        <v>44.825089730066395</v>
      </c>
      <c r="F238" s="183">
        <f t="shared" si="18"/>
        <v>0.5</v>
      </c>
      <c r="G238" s="183">
        <f>5</f>
        <v>5</v>
      </c>
      <c r="H238" s="183">
        <f>ManipulatedVariableHigher*AT238</f>
        <v>120</v>
      </c>
      <c r="I238" s="183">
        <f t="shared" si="19"/>
        <v>0.9</v>
      </c>
      <c r="J238" s="183">
        <f>1</f>
        <v>1</v>
      </c>
      <c r="K238" s="183">
        <f t="shared" si="20"/>
        <v>4.1870000000000003</v>
      </c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68"/>
      <c r="AD238" s="19"/>
      <c r="AE238" s="184"/>
      <c r="AF238" s="183">
        <f t="shared" si="21"/>
        <v>2.6763159613138763</v>
      </c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68"/>
      <c r="AQ238" s="168"/>
      <c r="AR238" s="182"/>
      <c r="AS238" s="183">
        <f>(AU238-E238)/(MeasuredVariableHigher-MeasuredVariableLower)</f>
        <v>-4.0309650600663931E-2</v>
      </c>
      <c r="AT238" s="183">
        <f>[1]!LIM(AT237+Mode*r0*((1+IntegrationStep/2/Ti+Td/IntegrationStep)*AS238-(1-IntegrationStep/2/Ti+2*Td/IntegrationStep)*AS237+Td/IntegrationStep*AS236))</f>
        <v>1</v>
      </c>
      <c r="AU238" s="183">
        <f>SetPoint</f>
        <v>40.794124670000002</v>
      </c>
      <c r="AW238" s="51"/>
      <c r="AX238" s="51"/>
      <c r="AY238" s="51"/>
      <c r="AZ238" s="51"/>
    </row>
    <row r="239" spans="1:52" s="158" customFormat="1" ht="15" customHeight="1" x14ac:dyDescent="0.3">
      <c r="A239" s="19"/>
      <c r="B239" s="182"/>
      <c r="C239" s="183">
        <f>C238+IntegrationStep</f>
        <v>22.800000000000054</v>
      </c>
      <c r="D239" s="202">
        <f>15+[1]!STEPLOAD(5)</f>
        <v>20</v>
      </c>
      <c r="E239" s="183">
        <f t="shared" si="17"/>
        <v>45.09272132619779</v>
      </c>
      <c r="F239" s="183">
        <f t="shared" si="18"/>
        <v>0.5</v>
      </c>
      <c r="G239" s="183">
        <f>5</f>
        <v>5</v>
      </c>
      <c r="H239" s="183">
        <f>ManipulatedVariableHigher*AT239</f>
        <v>0</v>
      </c>
      <c r="I239" s="183">
        <f t="shared" si="19"/>
        <v>0.9</v>
      </c>
      <c r="J239" s="183">
        <f>1</f>
        <v>1</v>
      </c>
      <c r="K239" s="183">
        <f t="shared" si="20"/>
        <v>4.1870000000000003</v>
      </c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68"/>
      <c r="AD239" s="19"/>
      <c r="AE239" s="184"/>
      <c r="AF239" s="183">
        <f t="shared" si="21"/>
        <v>-2.5092721326197793</v>
      </c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68"/>
      <c r="AQ239" s="168"/>
      <c r="AR239" s="182"/>
      <c r="AS239" s="183">
        <f>(AU239-E239)/(MeasuredVariableHigher-MeasuredVariableLower)</f>
        <v>-4.2985966561977874E-2</v>
      </c>
      <c r="AT239" s="183">
        <f>[1]!LIM(AT238+Mode*r0*((1+IntegrationStep/2/Ti+Td/IntegrationStep)*AS239-(1-IntegrationStep/2/Ti+2*Td/IntegrationStep)*AS238+Td/IntegrationStep*AS237))</f>
        <v>0</v>
      </c>
      <c r="AU239" s="183">
        <f>SetPoint</f>
        <v>40.794124670000002</v>
      </c>
      <c r="AW239" s="51"/>
      <c r="AX239" s="51"/>
      <c r="AY239" s="51"/>
      <c r="AZ239" s="51"/>
    </row>
    <row r="240" spans="1:52" s="158" customFormat="1" ht="15" customHeight="1" x14ac:dyDescent="0.3">
      <c r="A240" s="19"/>
      <c r="B240" s="182"/>
      <c r="C240" s="183">
        <f>C239+IntegrationStep</f>
        <v>22.900000000000055</v>
      </c>
      <c r="D240" s="202">
        <f>15+[1]!STEPLOAD(5)</f>
        <v>20</v>
      </c>
      <c r="E240" s="183">
        <f t="shared" si="17"/>
        <v>44.841794112935808</v>
      </c>
      <c r="F240" s="183">
        <f t="shared" si="18"/>
        <v>0.5</v>
      </c>
      <c r="G240" s="183">
        <f>5</f>
        <v>5</v>
      </c>
      <c r="H240" s="183">
        <f>ManipulatedVariableHigher*AT240</f>
        <v>120</v>
      </c>
      <c r="I240" s="183">
        <f t="shared" si="19"/>
        <v>0.9</v>
      </c>
      <c r="J240" s="183">
        <f>1</f>
        <v>1</v>
      </c>
      <c r="K240" s="183">
        <f t="shared" si="20"/>
        <v>4.1870000000000003</v>
      </c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68"/>
      <c r="AD240" s="19"/>
      <c r="AE240" s="184"/>
      <c r="AF240" s="183">
        <f t="shared" si="21"/>
        <v>2.674645523026935</v>
      </c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68"/>
      <c r="AQ240" s="168"/>
      <c r="AR240" s="182"/>
      <c r="AS240" s="183">
        <f>(AU240-E240)/(MeasuredVariableHigher-MeasuredVariableLower)</f>
        <v>-4.0476694429358064E-2</v>
      </c>
      <c r="AT240" s="183">
        <f>[1]!LIM(AT239+Mode*r0*((1+IntegrationStep/2/Ti+Td/IntegrationStep)*AS240-(1-IntegrationStep/2/Ti+2*Td/IntegrationStep)*AS239+Td/IntegrationStep*AS238))</f>
        <v>1</v>
      </c>
      <c r="AU240" s="183">
        <f>SetPoint</f>
        <v>40.794124670000002</v>
      </c>
      <c r="AW240" s="51"/>
      <c r="AX240" s="51"/>
      <c r="AY240" s="51"/>
      <c r="AZ240" s="51"/>
    </row>
    <row r="241" spans="1:52" s="158" customFormat="1" ht="15" customHeight="1" x14ac:dyDescent="0.3">
      <c r="A241" s="19"/>
      <c r="B241" s="182"/>
      <c r="C241" s="183">
        <f>C240+IntegrationStep</f>
        <v>23.000000000000057</v>
      </c>
      <c r="D241" s="202">
        <f>15+[1]!STEPLOAD(5)</f>
        <v>20</v>
      </c>
      <c r="E241" s="183">
        <f t="shared" si="17"/>
        <v>45.109258665238507</v>
      </c>
      <c r="F241" s="183">
        <f t="shared" si="18"/>
        <v>0.5</v>
      </c>
      <c r="G241" s="183">
        <f>5</f>
        <v>5</v>
      </c>
      <c r="H241" s="183">
        <f>ManipulatedVariableHigher*AT241</f>
        <v>0</v>
      </c>
      <c r="I241" s="183">
        <f t="shared" si="19"/>
        <v>0.9</v>
      </c>
      <c r="J241" s="183">
        <f>1</f>
        <v>1</v>
      </c>
      <c r="K241" s="183">
        <f t="shared" si="20"/>
        <v>4.1870000000000003</v>
      </c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68"/>
      <c r="AD241" s="19"/>
      <c r="AE241" s="184"/>
      <c r="AF241" s="183">
        <f t="shared" si="21"/>
        <v>-2.5109258665238507</v>
      </c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68"/>
      <c r="AQ241" s="168"/>
      <c r="AR241" s="182"/>
      <c r="AS241" s="183">
        <f>(AU241-E241)/(MeasuredVariableHigher-MeasuredVariableLower)</f>
        <v>-4.3151339952385043E-2</v>
      </c>
      <c r="AT241" s="183">
        <f>[1]!LIM(AT240+Mode*r0*((1+IntegrationStep/2/Ti+Td/IntegrationStep)*AS241-(1-IntegrationStep/2/Ti+2*Td/IntegrationStep)*AS240+Td/IntegrationStep*AS239))</f>
        <v>0</v>
      </c>
      <c r="AU241" s="183">
        <f>SetPoint</f>
        <v>40.794124670000002</v>
      </c>
      <c r="AW241" s="51"/>
      <c r="AX241" s="51"/>
      <c r="AY241" s="51"/>
      <c r="AZ241" s="51"/>
    </row>
    <row r="242" spans="1:52" s="158" customFormat="1" ht="15" customHeight="1" x14ac:dyDescent="0.3">
      <c r="A242" s="19"/>
      <c r="B242" s="182"/>
      <c r="C242" s="183">
        <f>C241+IntegrationStep</f>
        <v>23.100000000000058</v>
      </c>
      <c r="D242" s="202">
        <f>15+[1]!STEPLOAD(5)</f>
        <v>20</v>
      </c>
      <c r="E242" s="183">
        <f t="shared" si="17"/>
        <v>44.858166078586116</v>
      </c>
      <c r="F242" s="183">
        <f t="shared" si="18"/>
        <v>0.5</v>
      </c>
      <c r="G242" s="183">
        <f>5</f>
        <v>5</v>
      </c>
      <c r="H242" s="183">
        <f>ManipulatedVariableHigher*AT242</f>
        <v>120</v>
      </c>
      <c r="I242" s="183">
        <f t="shared" si="19"/>
        <v>0.9</v>
      </c>
      <c r="J242" s="183">
        <f>1</f>
        <v>1</v>
      </c>
      <c r="K242" s="183">
        <f t="shared" si="20"/>
        <v>4.1870000000000003</v>
      </c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68"/>
      <c r="AD242" s="19"/>
      <c r="AE242" s="184"/>
      <c r="AF242" s="183">
        <f t="shared" si="21"/>
        <v>2.6730083264619044</v>
      </c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68"/>
      <c r="AQ242" s="168"/>
      <c r="AR242" s="182"/>
      <c r="AS242" s="183">
        <f>(AU242-E242)/(MeasuredVariableHigher-MeasuredVariableLower)</f>
        <v>-4.0640414085861137E-2</v>
      </c>
      <c r="AT242" s="183">
        <f>[1]!LIM(AT241+Mode*r0*((1+IntegrationStep/2/Ti+Td/IntegrationStep)*AS242-(1-IntegrationStep/2/Ti+2*Td/IntegrationStep)*AS241+Td/IntegrationStep*AS240))</f>
        <v>1</v>
      </c>
      <c r="AU242" s="183">
        <f>SetPoint</f>
        <v>40.794124670000002</v>
      </c>
      <c r="AW242" s="51"/>
      <c r="AX242" s="51"/>
      <c r="AY242" s="51"/>
      <c r="AZ242" s="51"/>
    </row>
    <row r="243" spans="1:52" s="158" customFormat="1" ht="15" customHeight="1" x14ac:dyDescent="0.3">
      <c r="A243" s="19"/>
      <c r="B243" s="182"/>
      <c r="C243" s="183">
        <f>C242+IntegrationStep</f>
        <v>23.20000000000006</v>
      </c>
      <c r="D243" s="202">
        <f>15+[1]!STEPLOAD(5)</f>
        <v>20</v>
      </c>
      <c r="E243" s="183">
        <f t="shared" si="17"/>
        <v>45.125466911232309</v>
      </c>
      <c r="F243" s="183">
        <f t="shared" si="18"/>
        <v>0.5</v>
      </c>
      <c r="G243" s="183">
        <f>5</f>
        <v>5</v>
      </c>
      <c r="H243" s="183">
        <f>ManipulatedVariableHigher*AT243</f>
        <v>0</v>
      </c>
      <c r="I243" s="183">
        <f t="shared" si="19"/>
        <v>0.9</v>
      </c>
      <c r="J243" s="183">
        <f>1</f>
        <v>1</v>
      </c>
      <c r="K243" s="183">
        <f t="shared" si="20"/>
        <v>4.1870000000000003</v>
      </c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68"/>
      <c r="AD243" s="19"/>
      <c r="AE243" s="184"/>
      <c r="AF243" s="183">
        <f t="shared" si="21"/>
        <v>-2.512546691123231</v>
      </c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68"/>
      <c r="AQ243" s="168"/>
      <c r="AR243" s="182"/>
      <c r="AS243" s="183">
        <f>(AU243-E243)/(MeasuredVariableHigher-MeasuredVariableLower)</f>
        <v>-4.3313422412323062E-2</v>
      </c>
      <c r="AT243" s="183">
        <f>[1]!LIM(AT242+Mode*r0*((1+IntegrationStep/2/Ti+Td/IntegrationStep)*AS243-(1-IntegrationStep/2/Ti+2*Td/IntegrationStep)*AS242+Td/IntegrationStep*AS241))</f>
        <v>0</v>
      </c>
      <c r="AU243" s="183">
        <f>SetPoint</f>
        <v>40.794124670000002</v>
      </c>
      <c r="AW243" s="51"/>
      <c r="AX243" s="51"/>
      <c r="AY243" s="51"/>
      <c r="AZ243" s="51"/>
    </row>
    <row r="244" spans="1:52" s="158" customFormat="1" ht="15" customHeight="1" x14ac:dyDescent="0.3">
      <c r="A244" s="19"/>
      <c r="B244" s="182"/>
      <c r="C244" s="183">
        <f>C243+IntegrationStep</f>
        <v>23.300000000000061</v>
      </c>
      <c r="D244" s="202">
        <f>15+[1]!STEPLOAD(5)</f>
        <v>20</v>
      </c>
      <c r="E244" s="183">
        <f t="shared" si="17"/>
        <v>44.874212242119981</v>
      </c>
      <c r="F244" s="183">
        <f t="shared" si="18"/>
        <v>0.5</v>
      </c>
      <c r="G244" s="183">
        <f>5</f>
        <v>5</v>
      </c>
      <c r="H244" s="183">
        <f>ManipulatedVariableHigher*AT244</f>
        <v>120</v>
      </c>
      <c r="I244" s="183">
        <f t="shared" si="19"/>
        <v>0.9</v>
      </c>
      <c r="J244" s="183">
        <f>1</f>
        <v>1</v>
      </c>
      <c r="K244" s="183">
        <f t="shared" si="20"/>
        <v>4.1870000000000003</v>
      </c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68"/>
      <c r="AD244" s="19"/>
      <c r="AE244" s="184"/>
      <c r="AF244" s="183">
        <f t="shared" si="21"/>
        <v>2.671403710108518</v>
      </c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68"/>
      <c r="AQ244" s="168"/>
      <c r="AR244" s="182"/>
      <c r="AS244" s="183">
        <f>(AU244-E244)/(MeasuredVariableHigher-MeasuredVariableLower)</f>
        <v>-4.0800875721199788E-2</v>
      </c>
      <c r="AT244" s="183">
        <f>[1]!LIM(AT243+Mode*r0*((1+IntegrationStep/2/Ti+Td/IntegrationStep)*AS244-(1-IntegrationStep/2/Ti+2*Td/IntegrationStep)*AS243+Td/IntegrationStep*AS242))</f>
        <v>1</v>
      </c>
      <c r="AU244" s="183">
        <f>SetPoint</f>
        <v>40.794124670000002</v>
      </c>
      <c r="AW244" s="51"/>
      <c r="AX244" s="51"/>
      <c r="AY244" s="51"/>
      <c r="AZ244" s="51"/>
    </row>
    <row r="245" spans="1:52" s="158" customFormat="1" ht="15" customHeight="1" x14ac:dyDescent="0.3">
      <c r="A245" s="19"/>
      <c r="B245" s="182"/>
      <c r="C245" s="183">
        <f>C244+IntegrationStep</f>
        <v>23.400000000000063</v>
      </c>
      <c r="D245" s="202">
        <f>15+[1]!STEPLOAD(5)</f>
        <v>20</v>
      </c>
      <c r="E245" s="183">
        <f t="shared" si="17"/>
        <v>45.141352613130834</v>
      </c>
      <c r="F245" s="183">
        <f t="shared" si="18"/>
        <v>0.5</v>
      </c>
      <c r="G245" s="183">
        <f>5</f>
        <v>5</v>
      </c>
      <c r="H245" s="183">
        <f>ManipulatedVariableHigher*AT245</f>
        <v>0</v>
      </c>
      <c r="I245" s="183">
        <f t="shared" si="19"/>
        <v>0.9</v>
      </c>
      <c r="J245" s="183">
        <f>1</f>
        <v>1</v>
      </c>
      <c r="K245" s="183">
        <f t="shared" si="20"/>
        <v>4.1870000000000003</v>
      </c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68"/>
      <c r="AD245" s="19"/>
      <c r="AE245" s="184"/>
      <c r="AF245" s="183">
        <f t="shared" si="21"/>
        <v>-2.5141352613130836</v>
      </c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68"/>
      <c r="AQ245" s="168"/>
      <c r="AR245" s="182"/>
      <c r="AS245" s="183">
        <f>(AU245-E245)/(MeasuredVariableHigher-MeasuredVariableLower)</f>
        <v>-4.3472279431308325E-2</v>
      </c>
      <c r="AT245" s="183">
        <f>[1]!LIM(AT244+Mode*r0*((1+IntegrationStep/2/Ti+Td/IntegrationStep)*AS245-(1-IntegrationStep/2/Ti+2*Td/IntegrationStep)*AS244+Td/IntegrationStep*AS243))</f>
        <v>0</v>
      </c>
      <c r="AU245" s="183">
        <f>SetPoint</f>
        <v>40.794124670000002</v>
      </c>
      <c r="AW245" s="51"/>
      <c r="AX245" s="51"/>
      <c r="AY245" s="51"/>
      <c r="AZ245" s="51"/>
    </row>
    <row r="246" spans="1:52" s="158" customFormat="1" ht="15" customHeight="1" x14ac:dyDescent="0.3">
      <c r="A246" s="19"/>
      <c r="B246" s="182"/>
      <c r="C246" s="183">
        <f>C245+IntegrationStep</f>
        <v>23.500000000000064</v>
      </c>
      <c r="D246" s="202">
        <f>15+[1]!STEPLOAD(5)</f>
        <v>20</v>
      </c>
      <c r="E246" s="183">
        <f t="shared" si="17"/>
        <v>44.889939086999526</v>
      </c>
      <c r="F246" s="183">
        <f t="shared" si="18"/>
        <v>0.5</v>
      </c>
      <c r="G246" s="183">
        <f>5</f>
        <v>5</v>
      </c>
      <c r="H246" s="183">
        <f>ManipulatedVariableHigher*AT246</f>
        <v>120</v>
      </c>
      <c r="I246" s="183">
        <f t="shared" si="19"/>
        <v>0.9</v>
      </c>
      <c r="J246" s="183">
        <f>1</f>
        <v>1</v>
      </c>
      <c r="K246" s="183">
        <f t="shared" si="20"/>
        <v>4.1870000000000003</v>
      </c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68"/>
      <c r="AD246" s="19"/>
      <c r="AE246" s="184"/>
      <c r="AF246" s="183">
        <f t="shared" si="21"/>
        <v>2.6698310256205633</v>
      </c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68"/>
      <c r="AQ246" s="168"/>
      <c r="AR246" s="182"/>
      <c r="AS246" s="183">
        <f>(AU246-E246)/(MeasuredVariableHigher-MeasuredVariableLower)</f>
        <v>-4.0958144169995235E-2</v>
      </c>
      <c r="AT246" s="183">
        <f>[1]!LIM(AT245+Mode*r0*((1+IntegrationStep/2/Ti+Td/IntegrationStep)*AS246-(1-IntegrationStep/2/Ti+2*Td/IntegrationStep)*AS245+Td/IntegrationStep*AS244))</f>
        <v>1</v>
      </c>
      <c r="AU246" s="183">
        <f>SetPoint</f>
        <v>40.794124670000002</v>
      </c>
      <c r="AW246" s="51"/>
      <c r="AX246" s="51"/>
      <c r="AY246" s="51"/>
      <c r="AZ246" s="51"/>
    </row>
    <row r="247" spans="1:52" s="158" customFormat="1" ht="15" customHeight="1" x14ac:dyDescent="0.3">
      <c r="A247" s="19"/>
      <c r="B247" s="182"/>
      <c r="C247" s="183">
        <f>C246+IntegrationStep</f>
        <v>23.600000000000065</v>
      </c>
      <c r="D247" s="202">
        <f>15+[1]!STEPLOAD(5)</f>
        <v>20</v>
      </c>
      <c r="E247" s="183">
        <f t="shared" si="17"/>
        <v>45.156922189561584</v>
      </c>
      <c r="F247" s="183">
        <f t="shared" si="18"/>
        <v>0.5</v>
      </c>
      <c r="G247" s="183">
        <f>5</f>
        <v>5</v>
      </c>
      <c r="H247" s="183">
        <f>ManipulatedVariableHigher*AT247</f>
        <v>0</v>
      </c>
      <c r="I247" s="183">
        <f t="shared" si="19"/>
        <v>0.9</v>
      </c>
      <c r="J247" s="183">
        <f>1</f>
        <v>1</v>
      </c>
      <c r="K247" s="183">
        <f t="shared" si="20"/>
        <v>4.1870000000000003</v>
      </c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68"/>
      <c r="AD247" s="19"/>
      <c r="AE247" s="184"/>
      <c r="AF247" s="183">
        <f t="shared" si="21"/>
        <v>-2.5156922189561586</v>
      </c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68"/>
      <c r="AQ247" s="168"/>
      <c r="AR247" s="182"/>
      <c r="AS247" s="183">
        <f>(AU247-E247)/(MeasuredVariableHigher-MeasuredVariableLower)</f>
        <v>-4.3627975195615815E-2</v>
      </c>
      <c r="AT247" s="183">
        <f>[1]!LIM(AT246+Mode*r0*((1+IntegrationStep/2/Ti+Td/IntegrationStep)*AS247-(1-IntegrationStep/2/Ti+2*Td/IntegrationStep)*AS246+Td/IntegrationStep*AS245))</f>
        <v>0</v>
      </c>
      <c r="AU247" s="183">
        <f>SetPoint</f>
        <v>40.794124670000002</v>
      </c>
      <c r="AW247" s="51"/>
      <c r="AX247" s="51"/>
      <c r="AY247" s="51"/>
      <c r="AZ247" s="51"/>
    </row>
    <row r="248" spans="1:52" s="158" customFormat="1" ht="15" customHeight="1" x14ac:dyDescent="0.3">
      <c r="A248" s="19"/>
      <c r="B248" s="182"/>
      <c r="C248" s="183">
        <f>C247+IntegrationStep</f>
        <v>23.700000000000067</v>
      </c>
      <c r="D248" s="202">
        <f>15+[1]!STEPLOAD(5)</f>
        <v>20</v>
      </c>
      <c r="E248" s="183">
        <f t="shared" si="17"/>
        <v>44.905352967665962</v>
      </c>
      <c r="F248" s="183">
        <f t="shared" si="18"/>
        <v>0.5</v>
      </c>
      <c r="G248" s="183">
        <f>5</f>
        <v>5</v>
      </c>
      <c r="H248" s="183">
        <f>ManipulatedVariableHigher*AT248</f>
        <v>120</v>
      </c>
      <c r="I248" s="183">
        <f t="shared" si="19"/>
        <v>0.9</v>
      </c>
      <c r="J248" s="183">
        <f>1</f>
        <v>1</v>
      </c>
      <c r="K248" s="183">
        <f t="shared" si="20"/>
        <v>4.1870000000000003</v>
      </c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68"/>
      <c r="AD248" s="19"/>
      <c r="AE248" s="184"/>
      <c r="AF248" s="183">
        <f t="shared" si="21"/>
        <v>2.6682896375539196</v>
      </c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68"/>
      <c r="AQ248" s="168"/>
      <c r="AR248" s="182"/>
      <c r="AS248" s="183">
        <f>(AU248-E248)/(MeasuredVariableHigher-MeasuredVariableLower)</f>
        <v>-4.11122829766596E-2</v>
      </c>
      <c r="AT248" s="183">
        <f>[1]!LIM(AT247+Mode*r0*((1+IntegrationStep/2/Ti+Td/IntegrationStep)*AS248-(1-IntegrationStep/2/Ti+2*Td/IntegrationStep)*AS247+Td/IntegrationStep*AS246))</f>
        <v>1</v>
      </c>
      <c r="AU248" s="183">
        <f>SetPoint</f>
        <v>40.794124670000002</v>
      </c>
      <c r="AW248" s="51"/>
      <c r="AX248" s="51"/>
      <c r="AY248" s="51"/>
      <c r="AZ248" s="51"/>
    </row>
    <row r="249" spans="1:52" s="158" customFormat="1" ht="15" customHeight="1" x14ac:dyDescent="0.3">
      <c r="A249" s="19"/>
      <c r="B249" s="182"/>
      <c r="C249" s="183">
        <f>C248+IntegrationStep</f>
        <v>23.800000000000068</v>
      </c>
      <c r="D249" s="202">
        <f>15+[1]!STEPLOAD(5)</f>
        <v>20</v>
      </c>
      <c r="E249" s="183">
        <f t="shared" si="17"/>
        <v>45.172181931421356</v>
      </c>
      <c r="F249" s="183">
        <f t="shared" si="18"/>
        <v>0.5</v>
      </c>
      <c r="G249" s="183">
        <f>5</f>
        <v>5</v>
      </c>
      <c r="H249" s="183">
        <f>ManipulatedVariableHigher*AT249</f>
        <v>0</v>
      </c>
      <c r="I249" s="183">
        <f t="shared" si="19"/>
        <v>0.9</v>
      </c>
      <c r="J249" s="183">
        <f>1</f>
        <v>1</v>
      </c>
      <c r="K249" s="183">
        <f t="shared" si="20"/>
        <v>4.1870000000000003</v>
      </c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68"/>
      <c r="AD249" s="19"/>
      <c r="AE249" s="184"/>
      <c r="AF249" s="183">
        <f t="shared" si="21"/>
        <v>-2.5172181931421358</v>
      </c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68"/>
      <c r="AQ249" s="168"/>
      <c r="AR249" s="182"/>
      <c r="AS249" s="183">
        <f>(AU249-E249)/(MeasuredVariableHigher-MeasuredVariableLower)</f>
        <v>-4.3780572614213538E-2</v>
      </c>
      <c r="AT249" s="183">
        <f>[1]!LIM(AT248+Mode*r0*((1+IntegrationStep/2/Ti+Td/IntegrationStep)*AS249-(1-IntegrationStep/2/Ti+2*Td/IntegrationStep)*AS248+Td/IntegrationStep*AS247))</f>
        <v>0</v>
      </c>
      <c r="AU249" s="183">
        <f>SetPoint</f>
        <v>40.794124670000002</v>
      </c>
      <c r="AW249" s="51"/>
      <c r="AX249" s="51"/>
      <c r="AY249" s="51"/>
      <c r="AZ249" s="51"/>
    </row>
    <row r="250" spans="1:52" s="158" customFormat="1" ht="15" customHeight="1" x14ac:dyDescent="0.3">
      <c r="A250" s="19"/>
      <c r="B250" s="182"/>
      <c r="C250" s="183">
        <f>C249+IntegrationStep</f>
        <v>23.90000000000007</v>
      </c>
      <c r="D250" s="202">
        <f>15+[1]!STEPLOAD(5)</f>
        <v>20</v>
      </c>
      <c r="E250" s="183">
        <f t="shared" si="17"/>
        <v>44.920460112107136</v>
      </c>
      <c r="F250" s="183">
        <f t="shared" si="18"/>
        <v>0.5</v>
      </c>
      <c r="G250" s="183">
        <f>5</f>
        <v>5</v>
      </c>
      <c r="H250" s="183">
        <f>ManipulatedVariableHigher*AT250</f>
        <v>120</v>
      </c>
      <c r="I250" s="183">
        <f t="shared" si="19"/>
        <v>0.9</v>
      </c>
      <c r="J250" s="183">
        <f>1</f>
        <v>1</v>
      </c>
      <c r="K250" s="183">
        <f t="shared" si="20"/>
        <v>4.1870000000000003</v>
      </c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68"/>
      <c r="AD250" s="19"/>
      <c r="AE250" s="184"/>
      <c r="AF250" s="183">
        <f t="shared" si="21"/>
        <v>2.6667789231098022</v>
      </c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68"/>
      <c r="AQ250" s="168"/>
      <c r="AR250" s="182"/>
      <c r="AS250" s="183">
        <f>(AU250-E250)/(MeasuredVariableHigher-MeasuredVariableLower)</f>
        <v>-4.126335442107134E-2</v>
      </c>
      <c r="AT250" s="183">
        <f>[1]!LIM(AT249+Mode*r0*((1+IntegrationStep/2/Ti+Td/IntegrationStep)*AS250-(1-IntegrationStep/2/Ti+2*Td/IntegrationStep)*AS249+Td/IntegrationStep*AS248))</f>
        <v>1</v>
      </c>
      <c r="AU250" s="183">
        <f>SetPoint</f>
        <v>40.794124670000002</v>
      </c>
      <c r="AW250" s="51"/>
      <c r="AX250" s="51"/>
      <c r="AY250" s="51"/>
      <c r="AZ250" s="51"/>
    </row>
    <row r="251" spans="1:52" s="158" customFormat="1" ht="15" customHeight="1" x14ac:dyDescent="0.3">
      <c r="A251" s="19"/>
      <c r="B251" s="182"/>
      <c r="C251" s="183">
        <f>C250+IntegrationStep</f>
        <v>24.000000000000071</v>
      </c>
      <c r="D251" s="202">
        <f>15+[1]!STEPLOAD(5)</f>
        <v>20</v>
      </c>
      <c r="E251" s="183">
        <f t="shared" si="17"/>
        <v>45.187138004418124</v>
      </c>
      <c r="F251" s="183">
        <f t="shared" si="18"/>
        <v>0.5</v>
      </c>
      <c r="G251" s="183">
        <f>5</f>
        <v>5</v>
      </c>
      <c r="H251" s="183">
        <f>ManipulatedVariableHigher*AT251</f>
        <v>0</v>
      </c>
      <c r="I251" s="183">
        <f t="shared" si="19"/>
        <v>0.9</v>
      </c>
      <c r="J251" s="183">
        <f>1</f>
        <v>1</v>
      </c>
      <c r="K251" s="183">
        <f t="shared" si="20"/>
        <v>4.1870000000000003</v>
      </c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68"/>
      <c r="AD251" s="19"/>
      <c r="AE251" s="184"/>
      <c r="AF251" s="183">
        <f t="shared" si="21"/>
        <v>-2.5187138004418124</v>
      </c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68"/>
      <c r="AQ251" s="168"/>
      <c r="AR251" s="182"/>
      <c r="AS251" s="183">
        <f>(AU251-E251)/(MeasuredVariableHigher-MeasuredVariableLower)</f>
        <v>-4.3930133344181214E-2</v>
      </c>
      <c r="AT251" s="183">
        <f>[1]!LIM(AT250+Mode*r0*((1+IntegrationStep/2/Ti+Td/IntegrationStep)*AS251-(1-IntegrationStep/2/Ti+2*Td/IntegrationStep)*AS250+Td/IntegrationStep*AS249))</f>
        <v>0</v>
      </c>
      <c r="AU251" s="183">
        <f>SetPoint</f>
        <v>40.794124670000002</v>
      </c>
      <c r="AW251" s="51"/>
      <c r="AX251" s="51"/>
      <c r="AY251" s="51"/>
      <c r="AZ251" s="51"/>
    </row>
    <row r="252" spans="1:52" s="158" customFormat="1" ht="15" customHeight="1" x14ac:dyDescent="0.3">
      <c r="A252" s="19"/>
      <c r="B252" s="182"/>
      <c r="C252" s="183">
        <f>C251+IntegrationStep</f>
        <v>24.100000000000072</v>
      </c>
      <c r="D252" s="202">
        <f>15+[1]!STEPLOAD(5)</f>
        <v>20</v>
      </c>
      <c r="E252" s="183">
        <f t="shared" si="17"/>
        <v>44.935266624373938</v>
      </c>
      <c r="F252" s="183">
        <f t="shared" si="18"/>
        <v>0.5</v>
      </c>
      <c r="G252" s="183">
        <f>5</f>
        <v>5</v>
      </c>
      <c r="H252" s="183">
        <f>ManipulatedVariableHigher*AT252</f>
        <v>120</v>
      </c>
      <c r="I252" s="183">
        <f t="shared" si="19"/>
        <v>0.9</v>
      </c>
      <c r="J252" s="183">
        <f>1</f>
        <v>1</v>
      </c>
      <c r="K252" s="183">
        <f t="shared" si="20"/>
        <v>4.1870000000000003</v>
      </c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68"/>
      <c r="AD252" s="19"/>
      <c r="AE252" s="184"/>
      <c r="AF252" s="183">
        <f t="shared" si="21"/>
        <v>2.6652982718831222</v>
      </c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68"/>
      <c r="AQ252" s="168"/>
      <c r="AR252" s="182"/>
      <c r="AS252" s="183">
        <f>(AU252-E252)/(MeasuredVariableHigher-MeasuredVariableLower)</f>
        <v>-4.1411419543739357E-2</v>
      </c>
      <c r="AT252" s="183">
        <f>[1]!LIM(AT251+Mode*r0*((1+IntegrationStep/2/Ti+Td/IntegrationStep)*AS252-(1-IntegrationStep/2/Ti+2*Td/IntegrationStep)*AS251+Td/IntegrationStep*AS250))</f>
        <v>1</v>
      </c>
      <c r="AU252" s="183">
        <f>SetPoint</f>
        <v>40.794124670000002</v>
      </c>
      <c r="AW252" s="51"/>
      <c r="AX252" s="51"/>
      <c r="AY252" s="51"/>
      <c r="AZ252" s="51"/>
    </row>
    <row r="253" spans="1:52" s="158" customFormat="1" ht="15" customHeight="1" x14ac:dyDescent="0.3">
      <c r="A253" s="19"/>
      <c r="B253" s="182"/>
      <c r="C253" s="183">
        <f>C252+IntegrationStep</f>
        <v>24.200000000000074</v>
      </c>
      <c r="D253" s="202">
        <f>15+[1]!STEPLOAD(5)</f>
        <v>20</v>
      </c>
      <c r="E253" s="183">
        <f t="shared" si="17"/>
        <v>45.201796451562252</v>
      </c>
      <c r="F253" s="183">
        <f t="shared" si="18"/>
        <v>0.5</v>
      </c>
      <c r="G253" s="183">
        <f>5</f>
        <v>5</v>
      </c>
      <c r="H253" s="183">
        <f>ManipulatedVariableHigher*AT253</f>
        <v>0</v>
      </c>
      <c r="I253" s="183">
        <f t="shared" si="19"/>
        <v>0.9</v>
      </c>
      <c r="J253" s="183">
        <f>1</f>
        <v>1</v>
      </c>
      <c r="K253" s="183">
        <f t="shared" si="20"/>
        <v>4.1870000000000003</v>
      </c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68"/>
      <c r="AD253" s="19"/>
      <c r="AE253" s="184"/>
      <c r="AF253" s="183">
        <f t="shared" si="21"/>
        <v>-2.5201796451562255</v>
      </c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68"/>
      <c r="AQ253" s="168"/>
      <c r="AR253" s="182"/>
      <c r="AS253" s="183">
        <f>(AU253-E253)/(MeasuredVariableHigher-MeasuredVariableLower)</f>
        <v>-4.4076717815622501E-2</v>
      </c>
      <c r="AT253" s="183">
        <f>[1]!LIM(AT252+Mode*r0*((1+IntegrationStep/2/Ti+Td/IntegrationStep)*AS253-(1-IntegrationStep/2/Ti+2*Td/IntegrationStep)*AS252+Td/IntegrationStep*AS251))</f>
        <v>0</v>
      </c>
      <c r="AU253" s="183">
        <f>SetPoint</f>
        <v>40.794124670000002</v>
      </c>
      <c r="AW253" s="51"/>
      <c r="AX253" s="51"/>
      <c r="AY253" s="51"/>
      <c r="AZ253" s="51"/>
    </row>
    <row r="254" spans="1:52" s="158" customFormat="1" ht="15" customHeight="1" x14ac:dyDescent="0.3">
      <c r="A254" s="19"/>
      <c r="B254" s="182"/>
      <c r="C254" s="183">
        <f>C253+IntegrationStep</f>
        <v>24.300000000000075</v>
      </c>
      <c r="D254" s="202">
        <f>15+[1]!STEPLOAD(5)</f>
        <v>20</v>
      </c>
      <c r="E254" s="183">
        <f t="shared" si="17"/>
        <v>44.949778487046629</v>
      </c>
      <c r="F254" s="183">
        <f t="shared" si="18"/>
        <v>0.5</v>
      </c>
      <c r="G254" s="183">
        <f>5</f>
        <v>5</v>
      </c>
      <c r="H254" s="183">
        <f>ManipulatedVariableHigher*AT254</f>
        <v>120</v>
      </c>
      <c r="I254" s="183">
        <f t="shared" si="19"/>
        <v>0.9</v>
      </c>
      <c r="J254" s="183">
        <f>1</f>
        <v>1</v>
      </c>
      <c r="K254" s="183">
        <f t="shared" si="20"/>
        <v>4.1870000000000003</v>
      </c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68"/>
      <c r="AD254" s="19"/>
      <c r="AE254" s="184"/>
      <c r="AF254" s="183">
        <f t="shared" si="21"/>
        <v>2.6638470856158531</v>
      </c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68"/>
      <c r="AQ254" s="168"/>
      <c r="AR254" s="182"/>
      <c r="AS254" s="183">
        <f>(AU254-E254)/(MeasuredVariableHigher-MeasuredVariableLower)</f>
        <v>-4.155653817046627E-2</v>
      </c>
      <c r="AT254" s="183">
        <f>[1]!LIM(AT253+Mode*r0*((1+IntegrationStep/2/Ti+Td/IntegrationStep)*AS254-(1-IntegrationStep/2/Ti+2*Td/IntegrationStep)*AS253+Td/IntegrationStep*AS252))</f>
        <v>1</v>
      </c>
      <c r="AU254" s="183">
        <f>SetPoint</f>
        <v>40.794124670000002</v>
      </c>
      <c r="AW254" s="51"/>
      <c r="AX254" s="51"/>
      <c r="AY254" s="51"/>
      <c r="AZ254" s="51"/>
    </row>
    <row r="255" spans="1:52" s="158" customFormat="1" ht="15" customHeight="1" x14ac:dyDescent="0.3">
      <c r="A255" s="19"/>
      <c r="B255" s="182"/>
      <c r="C255" s="183">
        <f>C254+IntegrationStep</f>
        <v>24.400000000000077</v>
      </c>
      <c r="D255" s="202">
        <f>15+[1]!STEPLOAD(5)</f>
        <v>20</v>
      </c>
      <c r="E255" s="183">
        <f t="shared" si="17"/>
        <v>45.216163195608218</v>
      </c>
      <c r="F255" s="183">
        <f t="shared" si="18"/>
        <v>0.5</v>
      </c>
      <c r="G255" s="183">
        <f>5</f>
        <v>5</v>
      </c>
      <c r="H255" s="183">
        <f>ManipulatedVariableHigher*AT255</f>
        <v>0</v>
      </c>
      <c r="I255" s="183">
        <f t="shared" si="19"/>
        <v>0.9</v>
      </c>
      <c r="J255" s="183">
        <f>1</f>
        <v>1</v>
      </c>
      <c r="K255" s="183">
        <f t="shared" si="20"/>
        <v>4.1870000000000003</v>
      </c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68"/>
      <c r="AD255" s="19"/>
      <c r="AE255" s="184"/>
      <c r="AF255" s="183">
        <f t="shared" si="21"/>
        <v>-2.5216163195608221</v>
      </c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68"/>
      <c r="AQ255" s="168"/>
      <c r="AR255" s="182"/>
      <c r="AS255" s="183">
        <f>(AU255-E255)/(MeasuredVariableHigher-MeasuredVariableLower)</f>
        <v>-4.4220385256082156E-2</v>
      </c>
      <c r="AT255" s="183">
        <f>[1]!LIM(AT254+Mode*r0*((1+IntegrationStep/2/Ti+Td/IntegrationStep)*AS255-(1-IntegrationStep/2/Ti+2*Td/IntegrationStep)*AS254+Td/IntegrationStep*AS253))</f>
        <v>0</v>
      </c>
      <c r="AU255" s="183">
        <f>SetPoint</f>
        <v>40.794124670000002</v>
      </c>
      <c r="AW255" s="51"/>
      <c r="AX255" s="51"/>
      <c r="AY255" s="51"/>
      <c r="AZ255" s="51"/>
    </row>
    <row r="256" spans="1:52" s="158" customFormat="1" ht="15" customHeight="1" x14ac:dyDescent="0.3">
      <c r="A256" s="19"/>
      <c r="B256" s="182"/>
      <c r="C256" s="183">
        <f>C255+IntegrationStep</f>
        <v>24.500000000000078</v>
      </c>
      <c r="D256" s="202">
        <f>15+[1]!STEPLOAD(5)</f>
        <v>20</v>
      </c>
      <c r="E256" s="183">
        <f t="shared" si="17"/>
        <v>44.964001563652133</v>
      </c>
      <c r="F256" s="183">
        <f t="shared" si="18"/>
        <v>0.5</v>
      </c>
      <c r="G256" s="183">
        <f>5</f>
        <v>5</v>
      </c>
      <c r="H256" s="183">
        <f>ManipulatedVariableHigher*AT256</f>
        <v>120</v>
      </c>
      <c r="I256" s="183">
        <f t="shared" si="19"/>
        <v>0.9</v>
      </c>
      <c r="J256" s="183">
        <f>1</f>
        <v>1</v>
      </c>
      <c r="K256" s="183">
        <f t="shared" si="20"/>
        <v>4.1870000000000003</v>
      </c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68"/>
      <c r="AD256" s="19"/>
      <c r="AE256" s="184"/>
      <c r="AF256" s="183">
        <f t="shared" si="21"/>
        <v>2.6624247779553025</v>
      </c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68"/>
      <c r="AQ256" s="168"/>
      <c r="AR256" s="182"/>
      <c r="AS256" s="183">
        <f>(AU256-E256)/(MeasuredVariableHigher-MeasuredVariableLower)</f>
        <v>-4.1698768936521302E-2</v>
      </c>
      <c r="AT256" s="183">
        <f>[1]!LIM(AT255+Mode*r0*((1+IntegrationStep/2/Ti+Td/IntegrationStep)*AS256-(1-IntegrationStep/2/Ti+2*Td/IntegrationStep)*AS255+Td/IntegrationStep*AS254))</f>
        <v>1</v>
      </c>
      <c r="AU256" s="183">
        <f>SetPoint</f>
        <v>40.794124670000002</v>
      </c>
      <c r="AW256" s="51"/>
      <c r="AX256" s="51"/>
      <c r="AY256" s="51"/>
      <c r="AZ256" s="51"/>
    </row>
    <row r="257" spans="1:52" s="158" customFormat="1" ht="15" customHeight="1" x14ac:dyDescent="0.3">
      <c r="A257" s="19"/>
      <c r="B257" s="182"/>
      <c r="C257" s="183">
        <f>C256+IntegrationStep</f>
        <v>24.60000000000008</v>
      </c>
      <c r="D257" s="202">
        <f>15+[1]!STEPLOAD(5)</f>
        <v>20</v>
      </c>
      <c r="E257" s="183">
        <f t="shared" si="17"/>
        <v>45.230244041447669</v>
      </c>
      <c r="F257" s="183">
        <f t="shared" si="18"/>
        <v>0.5</v>
      </c>
      <c r="G257" s="183">
        <f>5</f>
        <v>5</v>
      </c>
      <c r="H257" s="183">
        <f>ManipulatedVariableHigher*AT257</f>
        <v>0</v>
      </c>
      <c r="I257" s="183">
        <f t="shared" si="19"/>
        <v>0.9</v>
      </c>
      <c r="J257" s="183">
        <f>1</f>
        <v>1</v>
      </c>
      <c r="K257" s="183">
        <f t="shared" si="20"/>
        <v>4.1870000000000003</v>
      </c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68"/>
      <c r="AD257" s="19"/>
      <c r="AE257" s="184"/>
      <c r="AF257" s="183">
        <f t="shared" si="21"/>
        <v>-2.5230244041447669</v>
      </c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68"/>
      <c r="AQ257" s="168"/>
      <c r="AR257" s="182"/>
      <c r="AS257" s="183">
        <f>(AU257-E257)/(MeasuredVariableHigher-MeasuredVariableLower)</f>
        <v>-4.4361193714476672E-2</v>
      </c>
      <c r="AT257" s="183">
        <f>[1]!LIM(AT256+Mode*r0*((1+IntegrationStep/2/Ti+Td/IntegrationStep)*AS257-(1-IntegrationStep/2/Ti+2*Td/IntegrationStep)*AS256+Td/IntegrationStep*AS255))</f>
        <v>0</v>
      </c>
      <c r="AU257" s="183">
        <f>SetPoint</f>
        <v>40.794124670000002</v>
      </c>
      <c r="AW257" s="51"/>
      <c r="AX257" s="51"/>
      <c r="AY257" s="51"/>
      <c r="AZ257" s="51"/>
    </row>
    <row r="258" spans="1:52" s="158" customFormat="1" ht="15" customHeight="1" x14ac:dyDescent="0.3">
      <c r="A258" s="19"/>
      <c r="B258" s="182"/>
      <c r="C258" s="183">
        <f>C257+IntegrationStep</f>
        <v>24.700000000000081</v>
      </c>
      <c r="D258" s="202">
        <f>15+[1]!STEPLOAD(5)</f>
        <v>20</v>
      </c>
      <c r="E258" s="183">
        <f t="shared" si="17"/>
        <v>44.977941601033187</v>
      </c>
      <c r="F258" s="183">
        <f t="shared" si="18"/>
        <v>0.5</v>
      </c>
      <c r="G258" s="183">
        <f>5</f>
        <v>5</v>
      </c>
      <c r="H258" s="183">
        <f>ManipulatedVariableHigher*AT258</f>
        <v>120</v>
      </c>
      <c r="I258" s="183">
        <f t="shared" si="19"/>
        <v>0.9</v>
      </c>
      <c r="J258" s="183">
        <f>1</f>
        <v>1</v>
      </c>
      <c r="K258" s="183">
        <f t="shared" si="20"/>
        <v>4.1870000000000003</v>
      </c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68"/>
      <c r="AD258" s="19"/>
      <c r="AE258" s="184"/>
      <c r="AF258" s="183">
        <f t="shared" si="21"/>
        <v>2.6610307742171972</v>
      </c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68"/>
      <c r="AQ258" s="168"/>
      <c r="AR258" s="182"/>
      <c r="AS258" s="183">
        <f>(AU258-E258)/(MeasuredVariableHigher-MeasuredVariableLower)</f>
        <v>-4.1838169310331852E-2</v>
      </c>
      <c r="AT258" s="183">
        <f>[1]!LIM(AT257+Mode*r0*((1+IntegrationStep/2/Ti+Td/IntegrationStep)*AS258-(1-IntegrationStep/2/Ti+2*Td/IntegrationStep)*AS257+Td/IntegrationStep*AS256))</f>
        <v>1</v>
      </c>
      <c r="AU258" s="183">
        <f>SetPoint</f>
        <v>40.794124670000002</v>
      </c>
      <c r="AW258" s="51"/>
      <c r="AX258" s="51"/>
      <c r="AY258" s="51"/>
      <c r="AZ258" s="51"/>
    </row>
    <row r="259" spans="1:52" s="158" customFormat="1" ht="15" customHeight="1" x14ac:dyDescent="0.3">
      <c r="A259" s="19"/>
      <c r="B259" s="182"/>
      <c r="C259" s="183">
        <f>C258+IntegrationStep</f>
        <v>24.800000000000082</v>
      </c>
      <c r="D259" s="202">
        <f>15+[1]!STEPLOAD(5)</f>
        <v>20</v>
      </c>
      <c r="E259" s="183">
        <f t="shared" si="17"/>
        <v>45.244044678454912</v>
      </c>
      <c r="F259" s="183">
        <f t="shared" si="18"/>
        <v>0.5</v>
      </c>
      <c r="G259" s="183">
        <f>5</f>
        <v>5</v>
      </c>
      <c r="H259" s="183">
        <f>ManipulatedVariableHigher*AT259</f>
        <v>0</v>
      </c>
      <c r="I259" s="183">
        <f t="shared" si="19"/>
        <v>0.9</v>
      </c>
      <c r="J259" s="183">
        <f>1</f>
        <v>1</v>
      </c>
      <c r="K259" s="183">
        <f t="shared" si="20"/>
        <v>4.1870000000000003</v>
      </c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68"/>
      <c r="AD259" s="19"/>
      <c r="AE259" s="184"/>
      <c r="AF259" s="183">
        <f t="shared" si="21"/>
        <v>-2.5244044678454913</v>
      </c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68"/>
      <c r="AQ259" s="168"/>
      <c r="AR259" s="182"/>
      <c r="AS259" s="183">
        <f>(AU259-E259)/(MeasuredVariableHigher-MeasuredVariableLower)</f>
        <v>-4.44992000845491E-2</v>
      </c>
      <c r="AT259" s="183">
        <f>[1]!LIM(AT258+Mode*r0*((1+IntegrationStep/2/Ti+Td/IntegrationStep)*AS259-(1-IntegrationStep/2/Ti+2*Td/IntegrationStep)*AS258+Td/IntegrationStep*AS257))</f>
        <v>0</v>
      </c>
      <c r="AU259" s="183">
        <f>SetPoint</f>
        <v>40.794124670000002</v>
      </c>
      <c r="AW259" s="51"/>
      <c r="AX259" s="51"/>
      <c r="AY259" s="51"/>
      <c r="AZ259" s="51"/>
    </row>
    <row r="260" spans="1:52" s="158" customFormat="1" ht="15" customHeight="1" x14ac:dyDescent="0.3">
      <c r="A260" s="19"/>
      <c r="B260" s="182"/>
      <c r="C260" s="183">
        <f>C259+IntegrationStep</f>
        <v>24.900000000000084</v>
      </c>
      <c r="D260" s="202">
        <f>15+[1]!STEPLOAD(5)</f>
        <v>20</v>
      </c>
      <c r="E260" s="183">
        <f t="shared" si="17"/>
        <v>44.991604231670358</v>
      </c>
      <c r="F260" s="183">
        <f t="shared" si="18"/>
        <v>0.5</v>
      </c>
      <c r="G260" s="183">
        <f>5</f>
        <v>5</v>
      </c>
      <c r="H260" s="183">
        <f>ManipulatedVariableHigher*AT260</f>
        <v>120</v>
      </c>
      <c r="I260" s="183">
        <f t="shared" si="19"/>
        <v>0.9</v>
      </c>
      <c r="J260" s="183">
        <f>1</f>
        <v>1</v>
      </c>
      <c r="K260" s="183">
        <f t="shared" si="20"/>
        <v>4.1870000000000003</v>
      </c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68"/>
      <c r="AD260" s="19"/>
      <c r="AE260" s="184"/>
      <c r="AF260" s="183">
        <f t="shared" si="21"/>
        <v>2.6596645111534802</v>
      </c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68"/>
      <c r="AQ260" s="168"/>
      <c r="AR260" s="182"/>
      <c r="AS260" s="183">
        <f>(AU260-E260)/(MeasuredVariableHigher-MeasuredVariableLower)</f>
        <v>-4.1974795616703559E-2</v>
      </c>
      <c r="AT260" s="183">
        <f>[1]!LIM(AT259+Mode*r0*((1+IntegrationStep/2/Ti+Td/IntegrationStep)*AS260-(1-IntegrationStep/2/Ti+2*Td/IntegrationStep)*AS259+Td/IntegrationStep*AS258))</f>
        <v>1</v>
      </c>
      <c r="AU260" s="183">
        <f>SetPoint</f>
        <v>40.794124670000002</v>
      </c>
      <c r="AW260" s="51"/>
      <c r="AX260" s="51"/>
      <c r="AY260" s="51"/>
      <c r="AZ260" s="51"/>
    </row>
    <row r="261" spans="1:52" s="158" customFormat="1" ht="15" customHeight="1" x14ac:dyDescent="0.3">
      <c r="A261" s="19"/>
      <c r="B261" s="182"/>
      <c r="C261" s="183">
        <f>C260+IntegrationStep</f>
        <v>25.000000000000085</v>
      </c>
      <c r="D261" s="202">
        <f>15+[1]!STEPLOAD(5)</f>
        <v>20</v>
      </c>
      <c r="E261" s="183">
        <f t="shared" si="17"/>
        <v>45.257570682785712</v>
      </c>
      <c r="F261" s="183">
        <f t="shared" si="18"/>
        <v>0.5</v>
      </c>
      <c r="G261" s="183">
        <f>5</f>
        <v>5</v>
      </c>
      <c r="H261" s="183">
        <f>ManipulatedVariableHigher*AT261</f>
        <v>0</v>
      </c>
      <c r="I261" s="183">
        <f t="shared" si="19"/>
        <v>0.9</v>
      </c>
      <c r="J261" s="183">
        <f>1</f>
        <v>1</v>
      </c>
      <c r="K261" s="183">
        <f t="shared" si="20"/>
        <v>4.1870000000000003</v>
      </c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68"/>
      <c r="AD261" s="19"/>
      <c r="AE261" s="184"/>
      <c r="AF261" s="183">
        <f t="shared" si="21"/>
        <v>-2.5257570682785713</v>
      </c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68"/>
      <c r="AQ261" s="168"/>
      <c r="AR261" s="182"/>
      <c r="AS261" s="183">
        <f>(AU261-E261)/(MeasuredVariableHigher-MeasuredVariableLower)</f>
        <v>-4.4634460127857094E-2</v>
      </c>
      <c r="AT261" s="183">
        <f>[1]!LIM(AT260+Mode*r0*((1+IntegrationStep/2/Ti+Td/IntegrationStep)*AS261-(1-IntegrationStep/2/Ti+2*Td/IntegrationStep)*AS260+Td/IntegrationStep*AS259))</f>
        <v>0</v>
      </c>
      <c r="AU261" s="183">
        <f>SetPoint</f>
        <v>40.794124670000002</v>
      </c>
      <c r="AW261" s="51"/>
      <c r="AX261" s="51"/>
      <c r="AY261" s="51"/>
      <c r="AZ261" s="51"/>
    </row>
    <row r="262" spans="1:52" s="158" customFormat="1" ht="15" customHeight="1" x14ac:dyDescent="0.3">
      <c r="A262" s="19"/>
      <c r="B262" s="182"/>
      <c r="C262" s="183">
        <f>C261+IntegrationStep</f>
        <v>25.100000000000087</v>
      </c>
      <c r="D262" s="202">
        <f>15+[1]!STEPLOAD(5)</f>
        <v>20</v>
      </c>
      <c r="E262" s="183">
        <f t="shared" si="17"/>
        <v>45.00499497595785</v>
      </c>
      <c r="F262" s="183">
        <f t="shared" si="18"/>
        <v>0.5</v>
      </c>
      <c r="G262" s="183">
        <f>5</f>
        <v>5</v>
      </c>
      <c r="H262" s="183">
        <f>ManipulatedVariableHigher*AT262</f>
        <v>120</v>
      </c>
      <c r="I262" s="183">
        <f t="shared" si="19"/>
        <v>0.9</v>
      </c>
      <c r="J262" s="183">
        <f>1</f>
        <v>1</v>
      </c>
      <c r="K262" s="183">
        <f t="shared" si="20"/>
        <v>4.1870000000000003</v>
      </c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68"/>
      <c r="AD262" s="19"/>
      <c r="AE262" s="184"/>
      <c r="AF262" s="183">
        <f t="shared" si="21"/>
        <v>2.6583254367247311</v>
      </c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68"/>
      <c r="AQ262" s="168"/>
      <c r="AR262" s="182"/>
      <c r="AS262" s="183">
        <f>(AU262-E262)/(MeasuredVariableHigher-MeasuredVariableLower)</f>
        <v>-4.2108703059578471E-2</v>
      </c>
      <c r="AT262" s="183">
        <f>[1]!LIM(AT261+Mode*r0*((1+IntegrationStep/2/Ti+Td/IntegrationStep)*AS262-(1-IntegrationStep/2/Ti+2*Td/IntegrationStep)*AS261+Td/IntegrationStep*AS260))</f>
        <v>1</v>
      </c>
      <c r="AU262" s="183">
        <f>SetPoint</f>
        <v>40.794124670000002</v>
      </c>
      <c r="AW262" s="51"/>
      <c r="AX262" s="51"/>
      <c r="AY262" s="51"/>
      <c r="AZ262" s="51"/>
    </row>
    <row r="263" spans="1:52" s="158" customFormat="1" ht="15" customHeight="1" x14ac:dyDescent="0.3">
      <c r="A263" s="19"/>
      <c r="B263" s="182"/>
      <c r="C263" s="183">
        <f>C262+IntegrationStep</f>
        <v>25.200000000000088</v>
      </c>
      <c r="D263" s="202">
        <f>15+[1]!STEPLOAD(5)</f>
        <v>20</v>
      </c>
      <c r="E263" s="183">
        <f t="shared" si="17"/>
        <v>45.270827519630323</v>
      </c>
      <c r="F263" s="183">
        <f t="shared" si="18"/>
        <v>0.5</v>
      </c>
      <c r="G263" s="183">
        <f>5</f>
        <v>5</v>
      </c>
      <c r="H263" s="183">
        <f>ManipulatedVariableHigher*AT263</f>
        <v>0</v>
      </c>
      <c r="I263" s="183">
        <f t="shared" si="19"/>
        <v>0.9</v>
      </c>
      <c r="J263" s="183">
        <f>1</f>
        <v>1</v>
      </c>
      <c r="K263" s="183">
        <f t="shared" si="20"/>
        <v>4.1870000000000003</v>
      </c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68"/>
      <c r="AD263" s="19"/>
      <c r="AE263" s="184"/>
      <c r="AF263" s="183">
        <f t="shared" si="21"/>
        <v>-2.5270827519630323</v>
      </c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68"/>
      <c r="AQ263" s="168"/>
      <c r="AR263" s="182"/>
      <c r="AS263" s="183">
        <f>(AU263-E263)/(MeasuredVariableHigher-MeasuredVariableLower)</f>
        <v>-4.4767028496303214E-2</v>
      </c>
      <c r="AT263" s="183">
        <f>[1]!LIM(AT262+Mode*r0*((1+IntegrationStep/2/Ti+Td/IntegrationStep)*AS263-(1-IntegrationStep/2/Ti+2*Td/IntegrationStep)*AS262+Td/IntegrationStep*AS261))</f>
        <v>0</v>
      </c>
      <c r="AU263" s="183">
        <f>SetPoint</f>
        <v>40.794124670000002</v>
      </c>
      <c r="AW263" s="51"/>
      <c r="AX263" s="51"/>
      <c r="AY263" s="51"/>
      <c r="AZ263" s="51"/>
    </row>
    <row r="264" spans="1:52" s="158" customFormat="1" ht="15" customHeight="1" x14ac:dyDescent="0.3">
      <c r="A264" s="19"/>
      <c r="B264" s="182"/>
      <c r="C264" s="183">
        <f>C263+IntegrationStep</f>
        <v>25.30000000000009</v>
      </c>
      <c r="D264" s="202">
        <f>15+[1]!STEPLOAD(5)</f>
        <v>20</v>
      </c>
      <c r="E264" s="183">
        <f t="shared" si="17"/>
        <v>45.018119244434018</v>
      </c>
      <c r="F264" s="183">
        <f t="shared" si="18"/>
        <v>0.5</v>
      </c>
      <c r="G264" s="183">
        <f>5</f>
        <v>5</v>
      </c>
      <c r="H264" s="183">
        <f>ManipulatedVariableHigher*AT264</f>
        <v>120</v>
      </c>
      <c r="I264" s="183">
        <f t="shared" si="19"/>
        <v>0.9</v>
      </c>
      <c r="J264" s="183">
        <f>1</f>
        <v>1</v>
      </c>
      <c r="K264" s="183">
        <f t="shared" si="20"/>
        <v>4.1870000000000003</v>
      </c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68"/>
      <c r="AD264" s="19"/>
      <c r="AE264" s="184"/>
      <c r="AF264" s="183">
        <f t="shared" si="21"/>
        <v>2.6570130098771143</v>
      </c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68"/>
      <c r="AQ264" s="168"/>
      <c r="AR264" s="182"/>
      <c r="AS264" s="183">
        <f>(AU264-E264)/(MeasuredVariableHigher-MeasuredVariableLower)</f>
        <v>-4.223994574434016E-2</v>
      </c>
      <c r="AT264" s="183">
        <f>[1]!LIM(AT263+Mode*r0*((1+IntegrationStep/2/Ti+Td/IntegrationStep)*AS264-(1-IntegrationStep/2/Ti+2*Td/IntegrationStep)*AS263+Td/IntegrationStep*AS262))</f>
        <v>1</v>
      </c>
      <c r="AU264" s="183">
        <f>SetPoint</f>
        <v>40.794124670000002</v>
      </c>
      <c r="AW264" s="51"/>
      <c r="AX264" s="51"/>
      <c r="AY264" s="51"/>
      <c r="AZ264" s="51"/>
    </row>
    <row r="265" spans="1:52" s="158" customFormat="1" ht="15" customHeight="1" x14ac:dyDescent="0.3">
      <c r="A265" s="19"/>
      <c r="B265" s="182"/>
      <c r="C265" s="183">
        <f>C264+IntegrationStep</f>
        <v>25.400000000000091</v>
      </c>
      <c r="D265" s="202">
        <f>15+[1]!STEPLOAD(5)</f>
        <v>20</v>
      </c>
      <c r="E265" s="183">
        <f t="shared" si="17"/>
        <v>45.283820545421733</v>
      </c>
      <c r="F265" s="183">
        <f t="shared" si="18"/>
        <v>0.5</v>
      </c>
      <c r="G265" s="183">
        <f>5</f>
        <v>5</v>
      </c>
      <c r="H265" s="183">
        <f>ManipulatedVariableHigher*AT265</f>
        <v>0</v>
      </c>
      <c r="I265" s="183">
        <f t="shared" si="19"/>
        <v>0.9</v>
      </c>
      <c r="J265" s="183">
        <f>1</f>
        <v>1</v>
      </c>
      <c r="K265" s="183">
        <f t="shared" si="20"/>
        <v>4.1870000000000003</v>
      </c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68"/>
      <c r="AD265" s="19"/>
      <c r="AE265" s="184"/>
      <c r="AF265" s="183">
        <f t="shared" si="21"/>
        <v>-2.5283820545421736</v>
      </c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68"/>
      <c r="AQ265" s="168"/>
      <c r="AR265" s="182"/>
      <c r="AS265" s="183">
        <f>(AU265-E265)/(MeasuredVariableHigher-MeasuredVariableLower)</f>
        <v>-4.4896958754217307E-2</v>
      </c>
      <c r="AT265" s="183">
        <f>[1]!LIM(AT264+Mode*r0*((1+IntegrationStep/2/Ti+Td/IntegrationStep)*AS265-(1-IntegrationStep/2/Ti+2*Td/IntegrationStep)*AS264+Td/IntegrationStep*AS263))</f>
        <v>0</v>
      </c>
      <c r="AU265" s="183">
        <f>SetPoint</f>
        <v>40.794124670000002</v>
      </c>
      <c r="AW265" s="51"/>
      <c r="AX265" s="51"/>
      <c r="AY265" s="51"/>
      <c r="AZ265" s="51"/>
    </row>
    <row r="266" spans="1:52" s="158" customFormat="1" ht="15" customHeight="1" x14ac:dyDescent="0.3">
      <c r="A266" s="19"/>
      <c r="B266" s="182"/>
      <c r="C266" s="183">
        <f>C265+IntegrationStep</f>
        <v>25.500000000000092</v>
      </c>
      <c r="D266" s="202">
        <f>15+[1]!STEPLOAD(5)</f>
        <v>20</v>
      </c>
      <c r="E266" s="183">
        <f t="shared" si="17"/>
        <v>45.030982339967515</v>
      </c>
      <c r="F266" s="183">
        <f t="shared" si="18"/>
        <v>0.5</v>
      </c>
      <c r="G266" s="183">
        <f>5</f>
        <v>5</v>
      </c>
      <c r="H266" s="183">
        <f>ManipulatedVariableHigher*AT266</f>
        <v>120</v>
      </c>
      <c r="I266" s="183">
        <f t="shared" si="19"/>
        <v>0.9</v>
      </c>
      <c r="J266" s="183">
        <f>1</f>
        <v>1</v>
      </c>
      <c r="K266" s="183">
        <f t="shared" si="20"/>
        <v>4.1870000000000003</v>
      </c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68"/>
      <c r="AD266" s="19"/>
      <c r="AE266" s="184"/>
      <c r="AF266" s="183">
        <f t="shared" si="21"/>
        <v>2.6557267003237643</v>
      </c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68"/>
      <c r="AQ266" s="168"/>
      <c r="AR266" s="182"/>
      <c r="AS266" s="183">
        <f>(AU266-E266)/(MeasuredVariableHigher-MeasuredVariableLower)</f>
        <v>-4.2368576699675128E-2</v>
      </c>
      <c r="AT266" s="183">
        <f>[1]!LIM(AT265+Mode*r0*((1+IntegrationStep/2/Ti+Td/IntegrationStep)*AS266-(1-IntegrationStep/2/Ti+2*Td/IntegrationStep)*AS265+Td/IntegrationStep*AS264))</f>
        <v>1</v>
      </c>
      <c r="AU266" s="183">
        <f>SetPoint</f>
        <v>40.794124670000002</v>
      </c>
      <c r="AW266" s="51"/>
      <c r="AX266" s="51"/>
      <c r="AY266" s="51"/>
      <c r="AZ266" s="51"/>
    </row>
    <row r="267" spans="1:52" s="158" customFormat="1" ht="15" customHeight="1" x14ac:dyDescent="0.3">
      <c r="A267" s="19"/>
      <c r="B267" s="182"/>
      <c r="C267" s="183">
        <f>C266+IntegrationStep</f>
        <v>25.600000000000094</v>
      </c>
      <c r="D267" s="202">
        <f>15+[1]!STEPLOAD(5)</f>
        <v>20</v>
      </c>
      <c r="E267" s="183">
        <f t="shared" si="17"/>
        <v>45.296555009999892</v>
      </c>
      <c r="F267" s="183">
        <f t="shared" si="18"/>
        <v>0.5</v>
      </c>
      <c r="G267" s="183">
        <f>5</f>
        <v>5</v>
      </c>
      <c r="H267" s="183">
        <f>ManipulatedVariableHigher*AT267</f>
        <v>0</v>
      </c>
      <c r="I267" s="183">
        <f t="shared" si="19"/>
        <v>0.9</v>
      </c>
      <c r="J267" s="183">
        <f>1</f>
        <v>1</v>
      </c>
      <c r="K267" s="183">
        <f t="shared" si="20"/>
        <v>4.1870000000000003</v>
      </c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68"/>
      <c r="AD267" s="19"/>
      <c r="AE267" s="184"/>
      <c r="AF267" s="183">
        <f t="shared" si="21"/>
        <v>-2.5296555009999895</v>
      </c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68"/>
      <c r="AQ267" s="168"/>
      <c r="AR267" s="182"/>
      <c r="AS267" s="183">
        <f>(AU267-E267)/(MeasuredVariableHigher-MeasuredVariableLower)</f>
        <v>-4.5024303399998897E-2</v>
      </c>
      <c r="AT267" s="183">
        <f>[1]!LIM(AT266+Mode*r0*((1+IntegrationStep/2/Ti+Td/IntegrationStep)*AS267-(1-IntegrationStep/2/Ti+2*Td/IntegrationStep)*AS266+Td/IntegrationStep*AS265))</f>
        <v>0</v>
      </c>
      <c r="AU267" s="183">
        <f>SetPoint</f>
        <v>40.794124670000002</v>
      </c>
      <c r="AW267" s="51"/>
      <c r="AX267" s="51"/>
      <c r="AY267" s="51"/>
      <c r="AZ267" s="51"/>
    </row>
    <row r="268" spans="1:52" s="158" customFormat="1" ht="15" customHeight="1" x14ac:dyDescent="0.3">
      <c r="A268" s="19"/>
      <c r="B268" s="182"/>
      <c r="C268" s="183">
        <f>C267+IntegrationStep</f>
        <v>25.700000000000095</v>
      </c>
      <c r="D268" s="202">
        <f>15+[1]!STEPLOAD(5)</f>
        <v>20</v>
      </c>
      <c r="E268" s="183">
        <f t="shared" si="17"/>
        <v>45.043589459899891</v>
      </c>
      <c r="F268" s="183">
        <f t="shared" si="18"/>
        <v>0.5</v>
      </c>
      <c r="G268" s="183">
        <f>5</f>
        <v>5</v>
      </c>
      <c r="H268" s="183">
        <f>ManipulatedVariableHigher*AT268</f>
        <v>120</v>
      </c>
      <c r="I268" s="183">
        <f t="shared" si="19"/>
        <v>0.9</v>
      </c>
      <c r="J268" s="183">
        <f>1</f>
        <v>1</v>
      </c>
      <c r="K268" s="183">
        <f t="shared" si="20"/>
        <v>4.1870000000000003</v>
      </c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68"/>
      <c r="AD268" s="19"/>
      <c r="AE268" s="184"/>
      <c r="AF268" s="183">
        <f t="shared" si="21"/>
        <v>2.6544659883305268</v>
      </c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68"/>
      <c r="AQ268" s="168"/>
      <c r="AR268" s="182"/>
      <c r="AS268" s="183">
        <f>(AU268-E268)/(MeasuredVariableHigher-MeasuredVariableLower)</f>
        <v>-4.2494647898998893E-2</v>
      </c>
      <c r="AT268" s="183">
        <f>[1]!LIM(AT267+Mode*r0*((1+IntegrationStep/2/Ti+Td/IntegrationStep)*AS268-(1-IntegrationStep/2/Ti+2*Td/IntegrationStep)*AS267+Td/IntegrationStep*AS266))</f>
        <v>1</v>
      </c>
      <c r="AU268" s="183">
        <f>SetPoint</f>
        <v>40.794124670000002</v>
      </c>
      <c r="AW268" s="51"/>
      <c r="AX268" s="51"/>
      <c r="AY268" s="51"/>
      <c r="AZ268" s="51"/>
    </row>
    <row r="269" spans="1:52" s="158" customFormat="1" ht="15" customHeight="1" x14ac:dyDescent="0.3">
      <c r="A269" s="19"/>
      <c r="B269" s="182"/>
      <c r="C269" s="183">
        <f>C268+IntegrationStep</f>
        <v>25.800000000000097</v>
      </c>
      <c r="D269" s="202">
        <f>15+[1]!STEPLOAD(5)</f>
        <v>20</v>
      </c>
      <c r="E269" s="183">
        <f t="shared" ref="E269:E332" si="22">E268+(C269-C268)*AF268</f>
        <v>45.30903605873295</v>
      </c>
      <c r="F269" s="183">
        <f t="shared" ref="F269:F332" si="23">0.5</f>
        <v>0.5</v>
      </c>
      <c r="G269" s="183">
        <f>5</f>
        <v>5</v>
      </c>
      <c r="H269" s="183">
        <f>ManipulatedVariableHigher*AT269</f>
        <v>0</v>
      </c>
      <c r="I269" s="183">
        <f t="shared" ref="I269:I332" si="24">0.9</f>
        <v>0.9</v>
      </c>
      <c r="J269" s="183">
        <f>1</f>
        <v>1</v>
      </c>
      <c r="K269" s="183">
        <f t="shared" ref="K269:K332" si="25">4.187</f>
        <v>4.1870000000000003</v>
      </c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68"/>
      <c r="AD269" s="19"/>
      <c r="AE269" s="184"/>
      <c r="AF269" s="183">
        <f t="shared" ref="AF269:AF332" si="26">F269/G269*(D269-E269)+H269*I269/G269/J269/K269</f>
        <v>-2.530903605873295</v>
      </c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68"/>
      <c r="AQ269" s="168"/>
      <c r="AR269" s="182"/>
      <c r="AS269" s="183">
        <f>(AU269-E269)/(MeasuredVariableHigher-MeasuredVariableLower)</f>
        <v>-4.5149113887329478E-2</v>
      </c>
      <c r="AT269" s="183">
        <f>[1]!LIM(AT268+Mode*r0*((1+IntegrationStep/2/Ti+Td/IntegrationStep)*AS269-(1-IntegrationStep/2/Ti+2*Td/IntegrationStep)*AS268+Td/IntegrationStep*AS267))</f>
        <v>0</v>
      </c>
      <c r="AU269" s="183">
        <f>SetPoint</f>
        <v>40.794124670000002</v>
      </c>
      <c r="AW269" s="51"/>
      <c r="AX269" s="51"/>
      <c r="AY269" s="51"/>
      <c r="AZ269" s="51"/>
    </row>
    <row r="270" spans="1:52" s="158" customFormat="1" ht="15" customHeight="1" x14ac:dyDescent="0.3">
      <c r="A270" s="19"/>
      <c r="B270" s="182"/>
      <c r="C270" s="183">
        <f>C269+IntegrationStep</f>
        <v>25.900000000000098</v>
      </c>
      <c r="D270" s="202">
        <f>15+[1]!STEPLOAD(5)</f>
        <v>20</v>
      </c>
      <c r="E270" s="183">
        <f t="shared" si="22"/>
        <v>45.055945698145614</v>
      </c>
      <c r="F270" s="183">
        <f t="shared" si="23"/>
        <v>0.5</v>
      </c>
      <c r="G270" s="183">
        <f>5</f>
        <v>5</v>
      </c>
      <c r="H270" s="183">
        <f>ManipulatedVariableHigher*AT270</f>
        <v>120</v>
      </c>
      <c r="I270" s="183">
        <f t="shared" si="24"/>
        <v>0.9</v>
      </c>
      <c r="J270" s="183">
        <f>1</f>
        <v>1</v>
      </c>
      <c r="K270" s="183">
        <f t="shared" si="25"/>
        <v>4.1870000000000003</v>
      </c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68"/>
      <c r="AD270" s="19"/>
      <c r="AE270" s="184"/>
      <c r="AF270" s="183">
        <f t="shared" si="26"/>
        <v>2.6532303645059545</v>
      </c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68"/>
      <c r="AQ270" s="168"/>
      <c r="AR270" s="182"/>
      <c r="AS270" s="183">
        <f>(AU270-E270)/(MeasuredVariableHigher-MeasuredVariableLower)</f>
        <v>-4.2618210281456112E-2</v>
      </c>
      <c r="AT270" s="183">
        <f>[1]!LIM(AT269+Mode*r0*((1+IntegrationStep/2/Ti+Td/IntegrationStep)*AS270-(1-IntegrationStep/2/Ti+2*Td/IntegrationStep)*AS269+Td/IntegrationStep*AS268))</f>
        <v>1</v>
      </c>
      <c r="AU270" s="183">
        <f>SetPoint</f>
        <v>40.794124670000002</v>
      </c>
      <c r="AW270" s="51"/>
      <c r="AX270" s="51"/>
      <c r="AY270" s="51"/>
      <c r="AZ270" s="51"/>
    </row>
    <row r="271" spans="1:52" s="158" customFormat="1" ht="15" customHeight="1" x14ac:dyDescent="0.3">
      <c r="A271" s="19"/>
      <c r="B271" s="182"/>
      <c r="C271" s="183">
        <f>C270+IntegrationStep</f>
        <v>26.000000000000099</v>
      </c>
      <c r="D271" s="202">
        <f>15+[1]!STEPLOAD(5)</f>
        <v>20</v>
      </c>
      <c r="E271" s="183">
        <f t="shared" si="22"/>
        <v>45.32126873459621</v>
      </c>
      <c r="F271" s="183">
        <f t="shared" si="23"/>
        <v>0.5</v>
      </c>
      <c r="G271" s="183">
        <f>5</f>
        <v>5</v>
      </c>
      <c r="H271" s="183">
        <f>ManipulatedVariableHigher*AT271</f>
        <v>0</v>
      </c>
      <c r="I271" s="183">
        <f t="shared" si="24"/>
        <v>0.9</v>
      </c>
      <c r="J271" s="183">
        <f>1</f>
        <v>1</v>
      </c>
      <c r="K271" s="183">
        <f t="shared" si="25"/>
        <v>4.1870000000000003</v>
      </c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68"/>
      <c r="AD271" s="19"/>
      <c r="AE271" s="184"/>
      <c r="AF271" s="183">
        <f t="shared" si="26"/>
        <v>-2.532126873459621</v>
      </c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68"/>
      <c r="AQ271" s="168"/>
      <c r="AR271" s="182"/>
      <c r="AS271" s="183">
        <f>(AU271-E271)/(MeasuredVariableHigher-MeasuredVariableLower)</f>
        <v>-4.5271440645962072E-2</v>
      </c>
      <c r="AT271" s="183">
        <f>[1]!LIM(AT270+Mode*r0*((1+IntegrationStep/2/Ti+Td/IntegrationStep)*AS271-(1-IntegrationStep/2/Ti+2*Td/IntegrationStep)*AS270+Td/IntegrationStep*AS269))</f>
        <v>0</v>
      </c>
      <c r="AU271" s="183">
        <f>SetPoint</f>
        <v>40.794124670000002</v>
      </c>
      <c r="AW271" s="51"/>
      <c r="AX271" s="51"/>
      <c r="AY271" s="51"/>
      <c r="AZ271" s="51"/>
    </row>
    <row r="272" spans="1:52" s="158" customFormat="1" ht="15" customHeight="1" x14ac:dyDescent="0.3">
      <c r="A272" s="19"/>
      <c r="B272" s="182"/>
      <c r="C272" s="183">
        <f>C271+IntegrationStep</f>
        <v>26.100000000000101</v>
      </c>
      <c r="D272" s="202">
        <f>15+[1]!STEPLOAD(5)</f>
        <v>20</v>
      </c>
      <c r="E272" s="183">
        <f t="shared" si="22"/>
        <v>45.068056047250245</v>
      </c>
      <c r="F272" s="183">
        <f t="shared" si="23"/>
        <v>0.5</v>
      </c>
      <c r="G272" s="183">
        <f>5</f>
        <v>5</v>
      </c>
      <c r="H272" s="183">
        <f>ManipulatedVariableHigher*AT272</f>
        <v>120</v>
      </c>
      <c r="I272" s="183">
        <f t="shared" si="24"/>
        <v>0.9</v>
      </c>
      <c r="J272" s="183">
        <f>1</f>
        <v>1</v>
      </c>
      <c r="K272" s="183">
        <f t="shared" si="25"/>
        <v>4.1870000000000003</v>
      </c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68"/>
      <c r="AD272" s="19"/>
      <c r="AE272" s="184"/>
      <c r="AF272" s="183">
        <f t="shared" si="26"/>
        <v>2.6520193295954915</v>
      </c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68"/>
      <c r="AQ272" s="168"/>
      <c r="AR272" s="182"/>
      <c r="AS272" s="183">
        <f>(AU272-E272)/(MeasuredVariableHigher-MeasuredVariableLower)</f>
        <v>-4.2739313772502424E-2</v>
      </c>
      <c r="AT272" s="183">
        <f>[1]!LIM(AT271+Mode*r0*((1+IntegrationStep/2/Ti+Td/IntegrationStep)*AS272-(1-IntegrationStep/2/Ti+2*Td/IntegrationStep)*AS271+Td/IntegrationStep*AS270))</f>
        <v>1</v>
      </c>
      <c r="AU272" s="183">
        <f>SetPoint</f>
        <v>40.794124670000002</v>
      </c>
      <c r="AW272" s="51"/>
      <c r="AX272" s="51"/>
      <c r="AY272" s="51"/>
      <c r="AZ272" s="51"/>
    </row>
    <row r="273" spans="1:52" s="158" customFormat="1" ht="15" customHeight="1" x14ac:dyDescent="0.3">
      <c r="A273" s="19"/>
      <c r="B273" s="182"/>
      <c r="C273" s="183">
        <f>C272+IntegrationStep</f>
        <v>26.200000000000102</v>
      </c>
      <c r="D273" s="202">
        <f>15+[1]!STEPLOAD(5)</f>
        <v>20</v>
      </c>
      <c r="E273" s="183">
        <f t="shared" si="22"/>
        <v>45.333257980209801</v>
      </c>
      <c r="F273" s="183">
        <f t="shared" si="23"/>
        <v>0.5</v>
      </c>
      <c r="G273" s="183">
        <f>5</f>
        <v>5</v>
      </c>
      <c r="H273" s="183">
        <f>ManipulatedVariableHigher*AT273</f>
        <v>0</v>
      </c>
      <c r="I273" s="183">
        <f t="shared" si="24"/>
        <v>0.9</v>
      </c>
      <c r="J273" s="183">
        <f>1</f>
        <v>1</v>
      </c>
      <c r="K273" s="183">
        <f t="shared" si="25"/>
        <v>4.1870000000000003</v>
      </c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68"/>
      <c r="AD273" s="19"/>
      <c r="AE273" s="184"/>
      <c r="AF273" s="183">
        <f t="shared" si="26"/>
        <v>-2.5333257980209805</v>
      </c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68"/>
      <c r="AQ273" s="168"/>
      <c r="AR273" s="182"/>
      <c r="AS273" s="183">
        <f>(AU273-E273)/(MeasuredVariableHigher-MeasuredVariableLower)</f>
        <v>-4.5391333102097989E-2</v>
      </c>
      <c r="AT273" s="183">
        <f>[1]!LIM(AT272+Mode*r0*((1+IntegrationStep/2/Ti+Td/IntegrationStep)*AS273-(1-IntegrationStep/2/Ti+2*Td/IntegrationStep)*AS272+Td/IntegrationStep*AS271))</f>
        <v>0</v>
      </c>
      <c r="AU273" s="183">
        <f>SetPoint</f>
        <v>40.794124670000002</v>
      </c>
      <c r="AW273" s="51"/>
      <c r="AX273" s="51"/>
      <c r="AY273" s="51"/>
      <c r="AZ273" s="51"/>
    </row>
    <row r="274" spans="1:52" s="158" customFormat="1" ht="15" customHeight="1" x14ac:dyDescent="0.3">
      <c r="A274" s="19"/>
      <c r="B274" s="182"/>
      <c r="C274" s="183">
        <f>C273+IntegrationStep</f>
        <v>26.300000000000104</v>
      </c>
      <c r="D274" s="202">
        <f>15+[1]!STEPLOAD(5)</f>
        <v>20</v>
      </c>
      <c r="E274" s="183">
        <f t="shared" si="22"/>
        <v>45.079925400407703</v>
      </c>
      <c r="F274" s="183">
        <f t="shared" si="23"/>
        <v>0.5</v>
      </c>
      <c r="G274" s="183">
        <f>5</f>
        <v>5</v>
      </c>
      <c r="H274" s="183">
        <f>ManipulatedVariableHigher*AT274</f>
        <v>120</v>
      </c>
      <c r="I274" s="183">
        <f t="shared" si="24"/>
        <v>0.9</v>
      </c>
      <c r="J274" s="183">
        <f>1</f>
        <v>1</v>
      </c>
      <c r="K274" s="183">
        <f t="shared" si="25"/>
        <v>4.1870000000000003</v>
      </c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68"/>
      <c r="AD274" s="19"/>
      <c r="AE274" s="184"/>
      <c r="AF274" s="183">
        <f t="shared" si="26"/>
        <v>2.6508323942797456</v>
      </c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68"/>
      <c r="AQ274" s="168"/>
      <c r="AR274" s="182"/>
      <c r="AS274" s="183">
        <f>(AU274-E274)/(MeasuredVariableHigher-MeasuredVariableLower)</f>
        <v>-4.2858007304077003E-2</v>
      </c>
      <c r="AT274" s="183">
        <f>[1]!LIM(AT273+Mode*r0*((1+IntegrationStep/2/Ti+Td/IntegrationStep)*AS274-(1-IntegrationStep/2/Ti+2*Td/IntegrationStep)*AS273+Td/IntegrationStep*AS272))</f>
        <v>1</v>
      </c>
      <c r="AU274" s="183">
        <f>SetPoint</f>
        <v>40.794124670000002</v>
      </c>
      <c r="AW274" s="51"/>
      <c r="AX274" s="51"/>
      <c r="AY274" s="51"/>
      <c r="AZ274" s="51"/>
    </row>
    <row r="275" spans="1:52" s="158" customFormat="1" ht="15" customHeight="1" x14ac:dyDescent="0.3">
      <c r="A275" s="19"/>
      <c r="B275" s="182"/>
      <c r="C275" s="183">
        <f>C274+IntegrationStep</f>
        <v>26.400000000000105</v>
      </c>
      <c r="D275" s="202">
        <f>15+[1]!STEPLOAD(5)</f>
        <v>20</v>
      </c>
      <c r="E275" s="183">
        <f t="shared" si="22"/>
        <v>45.345008639835683</v>
      </c>
      <c r="F275" s="183">
        <f t="shared" si="23"/>
        <v>0.5</v>
      </c>
      <c r="G275" s="183">
        <f>5</f>
        <v>5</v>
      </c>
      <c r="H275" s="183">
        <f>ManipulatedVariableHigher*AT275</f>
        <v>0</v>
      </c>
      <c r="I275" s="183">
        <f t="shared" si="24"/>
        <v>0.9</v>
      </c>
      <c r="J275" s="183">
        <f>1</f>
        <v>1</v>
      </c>
      <c r="K275" s="183">
        <f t="shared" si="25"/>
        <v>4.1870000000000003</v>
      </c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68"/>
      <c r="AD275" s="19"/>
      <c r="AE275" s="184"/>
      <c r="AF275" s="183">
        <f t="shared" si="26"/>
        <v>-2.5345008639835687</v>
      </c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68"/>
      <c r="AQ275" s="168"/>
      <c r="AR275" s="182"/>
      <c r="AS275" s="183">
        <f>(AU275-E275)/(MeasuredVariableHigher-MeasuredVariableLower)</f>
        <v>-4.5508839698356812E-2</v>
      </c>
      <c r="AT275" s="183">
        <f>[1]!LIM(AT274+Mode*r0*((1+IntegrationStep/2/Ti+Td/IntegrationStep)*AS275-(1-IntegrationStep/2/Ti+2*Td/IntegrationStep)*AS274+Td/IntegrationStep*AS273))</f>
        <v>0</v>
      </c>
      <c r="AU275" s="183">
        <f>SetPoint</f>
        <v>40.794124670000002</v>
      </c>
      <c r="AW275" s="51"/>
      <c r="AX275" s="51"/>
      <c r="AY275" s="51"/>
      <c r="AZ275" s="51"/>
    </row>
    <row r="276" spans="1:52" s="158" customFormat="1" ht="15" customHeight="1" x14ac:dyDescent="0.3">
      <c r="A276" s="19"/>
      <c r="B276" s="182"/>
      <c r="C276" s="183">
        <f>C275+IntegrationStep</f>
        <v>26.500000000000107</v>
      </c>
      <c r="D276" s="202">
        <f>15+[1]!STEPLOAD(5)</f>
        <v>20</v>
      </c>
      <c r="E276" s="183">
        <f t="shared" si="22"/>
        <v>45.091558553437324</v>
      </c>
      <c r="F276" s="183">
        <f t="shared" si="23"/>
        <v>0.5</v>
      </c>
      <c r="G276" s="183">
        <f>5</f>
        <v>5</v>
      </c>
      <c r="H276" s="183">
        <f>ManipulatedVariableHigher*AT276</f>
        <v>120</v>
      </c>
      <c r="I276" s="183">
        <f t="shared" si="24"/>
        <v>0.9</v>
      </c>
      <c r="J276" s="183">
        <f>1</f>
        <v>1</v>
      </c>
      <c r="K276" s="183">
        <f t="shared" si="25"/>
        <v>4.1870000000000003</v>
      </c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68"/>
      <c r="AD276" s="19"/>
      <c r="AE276" s="184"/>
      <c r="AF276" s="183">
        <f t="shared" si="26"/>
        <v>2.6496690789767836</v>
      </c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68"/>
      <c r="AQ276" s="168"/>
      <c r="AR276" s="182"/>
      <c r="AS276" s="183">
        <f>(AU276-E276)/(MeasuredVariableHigher-MeasuredVariableLower)</f>
        <v>-4.297433883437321E-2</v>
      </c>
      <c r="AT276" s="183">
        <f>[1]!LIM(AT275+Mode*r0*((1+IntegrationStep/2/Ti+Td/IntegrationStep)*AS276-(1-IntegrationStep/2/Ti+2*Td/IntegrationStep)*AS275+Td/IntegrationStep*AS274))</f>
        <v>1</v>
      </c>
      <c r="AU276" s="183">
        <f>SetPoint</f>
        <v>40.794124670000002</v>
      </c>
      <c r="AW276" s="51"/>
      <c r="AX276" s="51"/>
      <c r="AY276" s="51"/>
      <c r="AZ276" s="51"/>
    </row>
    <row r="277" spans="1:52" s="158" customFormat="1" ht="15" customHeight="1" x14ac:dyDescent="0.3">
      <c r="A277" s="19"/>
      <c r="B277" s="182"/>
      <c r="C277" s="183">
        <f>C276+IntegrationStep</f>
        <v>26.600000000000108</v>
      </c>
      <c r="D277" s="202">
        <f>15+[1]!STEPLOAD(5)</f>
        <v>20</v>
      </c>
      <c r="E277" s="183">
        <f t="shared" si="22"/>
        <v>45.356525461335004</v>
      </c>
      <c r="F277" s="183">
        <f t="shared" si="23"/>
        <v>0.5</v>
      </c>
      <c r="G277" s="183">
        <f>5</f>
        <v>5</v>
      </c>
      <c r="H277" s="183">
        <f>ManipulatedVariableHigher*AT277</f>
        <v>0</v>
      </c>
      <c r="I277" s="183">
        <f t="shared" si="24"/>
        <v>0.9</v>
      </c>
      <c r="J277" s="183">
        <f>1</f>
        <v>1</v>
      </c>
      <c r="K277" s="183">
        <f t="shared" si="25"/>
        <v>4.1870000000000003</v>
      </c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68"/>
      <c r="AD277" s="19"/>
      <c r="AE277" s="184"/>
      <c r="AF277" s="183">
        <f t="shared" si="26"/>
        <v>-2.5356525461335004</v>
      </c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68"/>
      <c r="AQ277" s="168"/>
      <c r="AR277" s="182"/>
      <c r="AS277" s="183">
        <f>(AU277-E277)/(MeasuredVariableHigher-MeasuredVariableLower)</f>
        <v>-4.5624007913350015E-2</v>
      </c>
      <c r="AT277" s="183">
        <f>[1]!LIM(AT276+Mode*r0*((1+IntegrationStep/2/Ti+Td/IntegrationStep)*AS277-(1-IntegrationStep/2/Ti+2*Td/IntegrationStep)*AS276+Td/IntegrationStep*AS275))</f>
        <v>0</v>
      </c>
      <c r="AU277" s="183">
        <f>SetPoint</f>
        <v>40.794124670000002</v>
      </c>
      <c r="AW277" s="51"/>
      <c r="AX277" s="51"/>
      <c r="AY277" s="51"/>
      <c r="AZ277" s="51"/>
    </row>
    <row r="278" spans="1:52" s="158" customFormat="1" ht="15" customHeight="1" x14ac:dyDescent="0.3">
      <c r="A278" s="19"/>
      <c r="B278" s="182"/>
      <c r="C278" s="183">
        <f>C277+IntegrationStep</f>
        <v>26.700000000000109</v>
      </c>
      <c r="D278" s="202">
        <f>15+[1]!STEPLOAD(5)</f>
        <v>20</v>
      </c>
      <c r="E278" s="183">
        <f t="shared" si="22"/>
        <v>45.102960206721647</v>
      </c>
      <c r="F278" s="183">
        <f t="shared" si="23"/>
        <v>0.5</v>
      </c>
      <c r="G278" s="183">
        <f>5</f>
        <v>5</v>
      </c>
      <c r="H278" s="183">
        <f>ManipulatedVariableHigher*AT278</f>
        <v>120</v>
      </c>
      <c r="I278" s="183">
        <f t="shared" si="24"/>
        <v>0.9</v>
      </c>
      <c r="J278" s="183">
        <f>1</f>
        <v>1</v>
      </c>
      <c r="K278" s="183">
        <f t="shared" si="25"/>
        <v>4.1870000000000003</v>
      </c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68"/>
      <c r="AD278" s="19"/>
      <c r="AE278" s="184"/>
      <c r="AF278" s="183">
        <f t="shared" si="26"/>
        <v>2.6485289136483514</v>
      </c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68"/>
      <c r="AQ278" s="168"/>
      <c r="AR278" s="182"/>
      <c r="AS278" s="183">
        <f>(AU278-E278)/(MeasuredVariableHigher-MeasuredVariableLower)</f>
        <v>-4.3088355367216453E-2</v>
      </c>
      <c r="AT278" s="183">
        <f>[1]!LIM(AT277+Mode*r0*((1+IntegrationStep/2/Ti+Td/IntegrationStep)*AS278-(1-IntegrationStep/2/Ti+2*Td/IntegrationStep)*AS277+Td/IntegrationStep*AS276))</f>
        <v>1</v>
      </c>
      <c r="AU278" s="183">
        <f>SetPoint</f>
        <v>40.794124670000002</v>
      </c>
      <c r="AW278" s="51"/>
      <c r="AX278" s="51"/>
      <c r="AY278" s="51"/>
      <c r="AZ278" s="51"/>
    </row>
    <row r="279" spans="1:52" s="158" customFormat="1" ht="15" customHeight="1" x14ac:dyDescent="0.3">
      <c r="A279" s="19"/>
      <c r="B279" s="182"/>
      <c r="C279" s="183">
        <f>C278+IntegrationStep</f>
        <v>26.800000000000111</v>
      </c>
      <c r="D279" s="202">
        <f>15+[1]!STEPLOAD(5)</f>
        <v>20</v>
      </c>
      <c r="E279" s="183">
        <f t="shared" si="22"/>
        <v>45.367813098086486</v>
      </c>
      <c r="F279" s="183">
        <f t="shared" si="23"/>
        <v>0.5</v>
      </c>
      <c r="G279" s="183">
        <f>5</f>
        <v>5</v>
      </c>
      <c r="H279" s="183">
        <f>ManipulatedVariableHigher*AT279</f>
        <v>0</v>
      </c>
      <c r="I279" s="183">
        <f t="shared" si="24"/>
        <v>0.9</v>
      </c>
      <c r="J279" s="183">
        <f>1</f>
        <v>1</v>
      </c>
      <c r="K279" s="183">
        <f t="shared" si="25"/>
        <v>4.1870000000000003</v>
      </c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68"/>
      <c r="AD279" s="19"/>
      <c r="AE279" s="184"/>
      <c r="AF279" s="183">
        <f t="shared" si="26"/>
        <v>-2.5367813098086489</v>
      </c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68"/>
      <c r="AQ279" s="168"/>
      <c r="AR279" s="182"/>
      <c r="AS279" s="183">
        <f>(AU279-E279)/(MeasuredVariableHigher-MeasuredVariableLower)</f>
        <v>-4.5736884280864844E-2</v>
      </c>
      <c r="AT279" s="183">
        <f>[1]!LIM(AT278+Mode*r0*((1+IntegrationStep/2/Ti+Td/IntegrationStep)*AS279-(1-IntegrationStep/2/Ti+2*Td/IntegrationStep)*AS278+Td/IntegrationStep*AS277))</f>
        <v>0</v>
      </c>
      <c r="AU279" s="183">
        <f>SetPoint</f>
        <v>40.794124670000002</v>
      </c>
      <c r="AW279" s="51"/>
      <c r="AX279" s="51"/>
      <c r="AY279" s="51"/>
      <c r="AZ279" s="51"/>
    </row>
    <row r="280" spans="1:52" s="158" customFormat="1" ht="15" customHeight="1" x14ac:dyDescent="0.3">
      <c r="A280" s="19"/>
      <c r="B280" s="182"/>
      <c r="C280" s="183">
        <f>C279+IntegrationStep</f>
        <v>26.900000000000112</v>
      </c>
      <c r="D280" s="202">
        <f>15+[1]!STEPLOAD(5)</f>
        <v>20</v>
      </c>
      <c r="E280" s="183">
        <f t="shared" si="22"/>
        <v>45.11413496710562</v>
      </c>
      <c r="F280" s="183">
        <f t="shared" si="23"/>
        <v>0.5</v>
      </c>
      <c r="G280" s="183">
        <f>5</f>
        <v>5</v>
      </c>
      <c r="H280" s="183">
        <f>ManipulatedVariableHigher*AT280</f>
        <v>120</v>
      </c>
      <c r="I280" s="183">
        <f t="shared" si="24"/>
        <v>0.9</v>
      </c>
      <c r="J280" s="183">
        <f>1</f>
        <v>1</v>
      </c>
      <c r="K280" s="183">
        <f t="shared" si="25"/>
        <v>4.1870000000000003</v>
      </c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68"/>
      <c r="AD280" s="19"/>
      <c r="AE280" s="184"/>
      <c r="AF280" s="183">
        <f t="shared" si="26"/>
        <v>2.647411437609954</v>
      </c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68"/>
      <c r="AQ280" s="168"/>
      <c r="AR280" s="182"/>
      <c r="AS280" s="183">
        <f>(AU280-E280)/(MeasuredVariableHigher-MeasuredVariableLower)</f>
        <v>-4.3200102971056184E-2</v>
      </c>
      <c r="AT280" s="183">
        <f>[1]!LIM(AT279+Mode*r0*((1+IntegrationStep/2/Ti+Td/IntegrationStep)*AS280-(1-IntegrationStep/2/Ti+2*Td/IntegrationStep)*AS279+Td/IntegrationStep*AS278))</f>
        <v>1</v>
      </c>
      <c r="AU280" s="183">
        <f>SetPoint</f>
        <v>40.794124670000002</v>
      </c>
      <c r="AW280" s="51"/>
      <c r="AX280" s="51"/>
      <c r="AY280" s="51"/>
      <c r="AZ280" s="51"/>
    </row>
    <row r="281" spans="1:52" s="158" customFormat="1" ht="15" customHeight="1" x14ac:dyDescent="0.3">
      <c r="A281" s="19"/>
      <c r="B281" s="182"/>
      <c r="C281" s="183">
        <f>C280+IntegrationStep</f>
        <v>27.000000000000114</v>
      </c>
      <c r="D281" s="202">
        <f>15+[1]!STEPLOAD(5)</f>
        <v>20</v>
      </c>
      <c r="E281" s="183">
        <f t="shared" si="22"/>
        <v>45.378876110866621</v>
      </c>
      <c r="F281" s="183">
        <f t="shared" si="23"/>
        <v>0.5</v>
      </c>
      <c r="G281" s="183">
        <f>5</f>
        <v>5</v>
      </c>
      <c r="H281" s="183">
        <f>ManipulatedVariableHigher*AT281</f>
        <v>0</v>
      </c>
      <c r="I281" s="183">
        <f t="shared" si="24"/>
        <v>0.9</v>
      </c>
      <c r="J281" s="183">
        <f>1</f>
        <v>1</v>
      </c>
      <c r="K281" s="183">
        <f t="shared" si="25"/>
        <v>4.1870000000000003</v>
      </c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68"/>
      <c r="AD281" s="19"/>
      <c r="AE281" s="184"/>
      <c r="AF281" s="183">
        <f t="shared" si="26"/>
        <v>-2.5378876110866622</v>
      </c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68"/>
      <c r="AQ281" s="168"/>
      <c r="AR281" s="182"/>
      <c r="AS281" s="183">
        <f>(AU281-E281)/(MeasuredVariableHigher-MeasuredVariableLower)</f>
        <v>-4.5847514408666183E-2</v>
      </c>
      <c r="AT281" s="183">
        <f>[1]!LIM(AT280+Mode*r0*((1+IntegrationStep/2/Ti+Td/IntegrationStep)*AS281-(1-IntegrationStep/2/Ti+2*Td/IntegrationStep)*AS280+Td/IntegrationStep*AS279))</f>
        <v>0</v>
      </c>
      <c r="AU281" s="183">
        <f>SetPoint</f>
        <v>40.794124670000002</v>
      </c>
      <c r="AW281" s="51"/>
      <c r="AX281" s="51"/>
      <c r="AY281" s="51"/>
      <c r="AZ281" s="51"/>
    </row>
    <row r="282" spans="1:52" s="158" customFormat="1" ht="15" customHeight="1" x14ac:dyDescent="0.3">
      <c r="A282" s="19"/>
      <c r="B282" s="182"/>
      <c r="C282" s="183">
        <f>C281+IntegrationStep</f>
        <v>27.100000000000115</v>
      </c>
      <c r="D282" s="202">
        <f>15+[1]!STEPLOAD(5)</f>
        <v>20</v>
      </c>
      <c r="E282" s="183">
        <f t="shared" si="22"/>
        <v>45.125087349757948</v>
      </c>
      <c r="F282" s="183">
        <f t="shared" si="23"/>
        <v>0.5</v>
      </c>
      <c r="G282" s="183">
        <f>5</f>
        <v>5</v>
      </c>
      <c r="H282" s="183">
        <f>ManipulatedVariableHigher*AT282</f>
        <v>120</v>
      </c>
      <c r="I282" s="183">
        <f t="shared" si="24"/>
        <v>0.9</v>
      </c>
      <c r="J282" s="183">
        <f>1</f>
        <v>1</v>
      </c>
      <c r="K282" s="183">
        <f t="shared" si="25"/>
        <v>4.1870000000000003</v>
      </c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68"/>
      <c r="AD282" s="19"/>
      <c r="AE282" s="184"/>
      <c r="AF282" s="183">
        <f t="shared" si="26"/>
        <v>2.6463161993447213</v>
      </c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68"/>
      <c r="AQ282" s="168"/>
      <c r="AR282" s="182"/>
      <c r="AS282" s="183">
        <f>(AU282-E282)/(MeasuredVariableHigher-MeasuredVariableLower)</f>
        <v>-4.3309626797579458E-2</v>
      </c>
      <c r="AT282" s="183">
        <f>[1]!LIM(AT281+Mode*r0*((1+IntegrationStep/2/Ti+Td/IntegrationStep)*AS282-(1-IntegrationStep/2/Ti+2*Td/IntegrationStep)*AS281+Td/IntegrationStep*AS280))</f>
        <v>1</v>
      </c>
      <c r="AU282" s="183">
        <f>SetPoint</f>
        <v>40.794124670000002</v>
      </c>
      <c r="AW282" s="51"/>
      <c r="AX282" s="51"/>
      <c r="AY282" s="51"/>
      <c r="AZ282" s="51"/>
    </row>
    <row r="283" spans="1:52" s="158" customFormat="1" ht="15" customHeight="1" x14ac:dyDescent="0.3">
      <c r="A283" s="19"/>
      <c r="B283" s="182"/>
      <c r="C283" s="183">
        <f>C282+IntegrationStep</f>
        <v>27.200000000000117</v>
      </c>
      <c r="D283" s="202">
        <f>15+[1]!STEPLOAD(5)</f>
        <v>20</v>
      </c>
      <c r="E283" s="183">
        <f t="shared" si="22"/>
        <v>45.389718969692424</v>
      </c>
      <c r="F283" s="183">
        <f t="shared" si="23"/>
        <v>0.5</v>
      </c>
      <c r="G283" s="183">
        <f>5</f>
        <v>5</v>
      </c>
      <c r="H283" s="183">
        <f>ManipulatedVariableHigher*AT283</f>
        <v>0</v>
      </c>
      <c r="I283" s="183">
        <f t="shared" si="24"/>
        <v>0.9</v>
      </c>
      <c r="J283" s="183">
        <f>1</f>
        <v>1</v>
      </c>
      <c r="K283" s="183">
        <f t="shared" si="25"/>
        <v>4.1870000000000003</v>
      </c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68"/>
      <c r="AD283" s="19"/>
      <c r="AE283" s="184"/>
      <c r="AF283" s="183">
        <f t="shared" si="26"/>
        <v>-2.5389718969692425</v>
      </c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68"/>
      <c r="AQ283" s="168"/>
      <c r="AR283" s="182"/>
      <c r="AS283" s="183">
        <f>(AU283-E283)/(MeasuredVariableHigher-MeasuredVariableLower)</f>
        <v>-4.5955942996924223E-2</v>
      </c>
      <c r="AT283" s="183">
        <f>[1]!LIM(AT282+Mode*r0*((1+IntegrationStep/2/Ti+Td/IntegrationStep)*AS283-(1-IntegrationStep/2/Ti+2*Td/IntegrationStep)*AS282+Td/IntegrationStep*AS281))</f>
        <v>0</v>
      </c>
      <c r="AU283" s="183">
        <f>SetPoint</f>
        <v>40.794124670000002</v>
      </c>
      <c r="AW283" s="51"/>
      <c r="AX283" s="51"/>
      <c r="AY283" s="51"/>
      <c r="AZ283" s="51"/>
    </row>
    <row r="284" spans="1:52" s="158" customFormat="1" ht="15" customHeight="1" x14ac:dyDescent="0.3">
      <c r="A284" s="19"/>
      <c r="B284" s="182"/>
      <c r="C284" s="183">
        <f>C283+IntegrationStep</f>
        <v>27.300000000000118</v>
      </c>
      <c r="D284" s="202">
        <f>15+[1]!STEPLOAD(5)</f>
        <v>20</v>
      </c>
      <c r="E284" s="183">
        <f t="shared" si="22"/>
        <v>45.135821779995496</v>
      </c>
      <c r="F284" s="183">
        <f t="shared" si="23"/>
        <v>0.5</v>
      </c>
      <c r="G284" s="183">
        <f>5</f>
        <v>5</v>
      </c>
      <c r="H284" s="183">
        <f>ManipulatedVariableHigher*AT284</f>
        <v>120</v>
      </c>
      <c r="I284" s="183">
        <f t="shared" si="24"/>
        <v>0.9</v>
      </c>
      <c r="J284" s="183">
        <f>1</f>
        <v>1</v>
      </c>
      <c r="K284" s="183">
        <f t="shared" si="25"/>
        <v>4.1870000000000003</v>
      </c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68"/>
      <c r="AD284" s="19"/>
      <c r="AE284" s="184"/>
      <c r="AF284" s="183">
        <f t="shared" si="26"/>
        <v>2.6452427563209664</v>
      </c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68"/>
      <c r="AQ284" s="168"/>
      <c r="AR284" s="182"/>
      <c r="AS284" s="183">
        <f>(AU284-E284)/(MeasuredVariableHigher-MeasuredVariableLower)</f>
        <v>-4.3416971099954932E-2</v>
      </c>
      <c r="AT284" s="183">
        <f>[1]!LIM(AT283+Mode*r0*((1+IntegrationStep/2/Ti+Td/IntegrationStep)*AS284-(1-IntegrationStep/2/Ti+2*Td/IntegrationStep)*AS283+Td/IntegrationStep*AS282))</f>
        <v>1</v>
      </c>
      <c r="AU284" s="183">
        <f>SetPoint</f>
        <v>40.794124670000002</v>
      </c>
      <c r="AW284" s="51"/>
      <c r="AX284" s="51"/>
      <c r="AY284" s="51"/>
      <c r="AZ284" s="51"/>
    </row>
    <row r="285" spans="1:52" s="158" customFormat="1" ht="15" customHeight="1" x14ac:dyDescent="0.3">
      <c r="A285" s="19"/>
      <c r="B285" s="182"/>
      <c r="C285" s="183">
        <f>C284+IntegrationStep</f>
        <v>27.400000000000119</v>
      </c>
      <c r="D285" s="202">
        <f>15+[1]!STEPLOAD(5)</f>
        <v>20</v>
      </c>
      <c r="E285" s="183">
        <f t="shared" si="22"/>
        <v>45.400346055627594</v>
      </c>
      <c r="F285" s="183">
        <f t="shared" si="23"/>
        <v>0.5</v>
      </c>
      <c r="G285" s="183">
        <f>5</f>
        <v>5</v>
      </c>
      <c r="H285" s="183">
        <f>ManipulatedVariableHigher*AT285</f>
        <v>0</v>
      </c>
      <c r="I285" s="183">
        <f t="shared" si="24"/>
        <v>0.9</v>
      </c>
      <c r="J285" s="183">
        <f>1</f>
        <v>1</v>
      </c>
      <c r="K285" s="183">
        <f t="shared" si="25"/>
        <v>4.1870000000000003</v>
      </c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68"/>
      <c r="AD285" s="19"/>
      <c r="AE285" s="184"/>
      <c r="AF285" s="183">
        <f t="shared" si="26"/>
        <v>-2.5400346055627594</v>
      </c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68"/>
      <c r="AQ285" s="168"/>
      <c r="AR285" s="182"/>
      <c r="AS285" s="183">
        <f>(AU285-E285)/(MeasuredVariableHigher-MeasuredVariableLower)</f>
        <v>-4.6062213856275916E-2</v>
      </c>
      <c r="AT285" s="183">
        <f>[1]!LIM(AT284+Mode*r0*((1+IntegrationStep/2/Ti+Td/IntegrationStep)*AS285-(1-IntegrationStep/2/Ti+2*Td/IntegrationStep)*AS284+Td/IntegrationStep*AS283))</f>
        <v>0</v>
      </c>
      <c r="AU285" s="183">
        <f>SetPoint</f>
        <v>40.794124670000002</v>
      </c>
      <c r="AW285" s="51"/>
      <c r="AX285" s="51"/>
      <c r="AY285" s="51"/>
      <c r="AZ285" s="51"/>
    </row>
    <row r="286" spans="1:52" s="158" customFormat="1" ht="15" customHeight="1" x14ac:dyDescent="0.3">
      <c r="A286" s="19"/>
      <c r="B286" s="182"/>
      <c r="C286" s="183">
        <f>C285+IntegrationStep</f>
        <v>27.500000000000121</v>
      </c>
      <c r="D286" s="202">
        <f>15+[1]!STEPLOAD(5)</f>
        <v>20</v>
      </c>
      <c r="E286" s="183">
        <f t="shared" si="22"/>
        <v>45.146342595071317</v>
      </c>
      <c r="F286" s="183">
        <f t="shared" si="23"/>
        <v>0.5</v>
      </c>
      <c r="G286" s="183">
        <f>5</f>
        <v>5</v>
      </c>
      <c r="H286" s="183">
        <f>ManipulatedVariableHigher*AT286</f>
        <v>120</v>
      </c>
      <c r="I286" s="183">
        <f t="shared" si="24"/>
        <v>0.9</v>
      </c>
      <c r="J286" s="183">
        <f>1</f>
        <v>1</v>
      </c>
      <c r="K286" s="183">
        <f t="shared" si="25"/>
        <v>4.1870000000000003</v>
      </c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68"/>
      <c r="AD286" s="19"/>
      <c r="AE286" s="184"/>
      <c r="AF286" s="183">
        <f t="shared" si="26"/>
        <v>2.6441906748133843</v>
      </c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68"/>
      <c r="AQ286" s="168"/>
      <c r="AR286" s="182"/>
      <c r="AS286" s="183">
        <f>(AU286-E286)/(MeasuredVariableHigher-MeasuredVariableLower)</f>
        <v>-4.3522179250713153E-2</v>
      </c>
      <c r="AT286" s="183">
        <f>[1]!LIM(AT285+Mode*r0*((1+IntegrationStep/2/Ti+Td/IntegrationStep)*AS286-(1-IntegrationStep/2/Ti+2*Td/IntegrationStep)*AS285+Td/IntegrationStep*AS284))</f>
        <v>1</v>
      </c>
      <c r="AU286" s="183">
        <f>SetPoint</f>
        <v>40.794124670000002</v>
      </c>
      <c r="AW286" s="51"/>
      <c r="AX286" s="51"/>
      <c r="AY286" s="51"/>
      <c r="AZ286" s="51"/>
    </row>
    <row r="287" spans="1:52" s="158" customFormat="1" ht="15" customHeight="1" x14ac:dyDescent="0.3">
      <c r="A287" s="19"/>
      <c r="B287" s="182"/>
      <c r="C287" s="183">
        <f>C286+IntegrationStep</f>
        <v>27.600000000000122</v>
      </c>
      <c r="D287" s="202">
        <f>15+[1]!STEPLOAD(5)</f>
        <v>20</v>
      </c>
      <c r="E287" s="183">
        <f t="shared" si="22"/>
        <v>45.410761662552659</v>
      </c>
      <c r="F287" s="183">
        <f t="shared" si="23"/>
        <v>0.5</v>
      </c>
      <c r="G287" s="183">
        <f>5</f>
        <v>5</v>
      </c>
      <c r="H287" s="183">
        <f>ManipulatedVariableHigher*AT287</f>
        <v>0</v>
      </c>
      <c r="I287" s="183">
        <f t="shared" si="24"/>
        <v>0.9</v>
      </c>
      <c r="J287" s="183">
        <f>1</f>
        <v>1</v>
      </c>
      <c r="K287" s="183">
        <f t="shared" si="25"/>
        <v>4.1870000000000003</v>
      </c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68"/>
      <c r="AD287" s="19"/>
      <c r="AE287" s="184"/>
      <c r="AF287" s="183">
        <f t="shared" si="26"/>
        <v>-2.5410761662552659</v>
      </c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68"/>
      <c r="AQ287" s="168"/>
      <c r="AR287" s="182"/>
      <c r="AS287" s="183">
        <f>(AU287-E287)/(MeasuredVariableHigher-MeasuredVariableLower)</f>
        <v>-4.6166369925526564E-2</v>
      </c>
      <c r="AT287" s="183">
        <f>[1]!LIM(AT286+Mode*r0*((1+IntegrationStep/2/Ti+Td/IntegrationStep)*AS287-(1-IntegrationStep/2/Ti+2*Td/IntegrationStep)*AS286+Td/IntegrationStep*AS285))</f>
        <v>0</v>
      </c>
      <c r="AU287" s="183">
        <f>SetPoint</f>
        <v>40.794124670000002</v>
      </c>
      <c r="AW287" s="51"/>
      <c r="AX287" s="51"/>
      <c r="AY287" s="51"/>
      <c r="AZ287" s="51"/>
    </row>
    <row r="288" spans="1:52" s="158" customFormat="1" ht="15" customHeight="1" x14ac:dyDescent="0.3">
      <c r="A288" s="19"/>
      <c r="B288" s="182"/>
      <c r="C288" s="183">
        <f>C287+IntegrationStep</f>
        <v>27.700000000000124</v>
      </c>
      <c r="D288" s="202">
        <f>15+[1]!STEPLOAD(5)</f>
        <v>20</v>
      </c>
      <c r="E288" s="183">
        <f t="shared" si="22"/>
        <v>45.156654045927127</v>
      </c>
      <c r="F288" s="183">
        <f t="shared" si="23"/>
        <v>0.5</v>
      </c>
      <c r="G288" s="183">
        <f>5</f>
        <v>5</v>
      </c>
      <c r="H288" s="183">
        <f>ManipulatedVariableHigher*AT288</f>
        <v>120</v>
      </c>
      <c r="I288" s="183">
        <f t="shared" si="24"/>
        <v>0.9</v>
      </c>
      <c r="J288" s="183">
        <f>1</f>
        <v>1</v>
      </c>
      <c r="K288" s="183">
        <f t="shared" si="25"/>
        <v>4.1870000000000003</v>
      </c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68"/>
      <c r="AD288" s="19"/>
      <c r="AE288" s="184"/>
      <c r="AF288" s="183">
        <f t="shared" si="26"/>
        <v>2.6431595297278032</v>
      </c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68"/>
      <c r="AQ288" s="168"/>
      <c r="AR288" s="182"/>
      <c r="AS288" s="183">
        <f>(AU288-E288)/(MeasuredVariableHigher-MeasuredVariableLower)</f>
        <v>-4.3625293759271246E-2</v>
      </c>
      <c r="AT288" s="183">
        <f>[1]!LIM(AT287+Mode*r0*((1+IntegrationStep/2/Ti+Td/IntegrationStep)*AS288-(1-IntegrationStep/2/Ti+2*Td/IntegrationStep)*AS287+Td/IntegrationStep*AS286))</f>
        <v>1</v>
      </c>
      <c r="AU288" s="183">
        <f>SetPoint</f>
        <v>40.794124670000002</v>
      </c>
      <c r="AW288" s="51"/>
      <c r="AX288" s="51"/>
      <c r="AY288" s="51"/>
      <c r="AZ288" s="51"/>
    </row>
    <row r="289" spans="1:52" s="158" customFormat="1" ht="15" customHeight="1" x14ac:dyDescent="0.3">
      <c r="A289" s="19"/>
      <c r="B289" s="182"/>
      <c r="C289" s="183">
        <f>C288+IntegrationStep</f>
        <v>27.800000000000125</v>
      </c>
      <c r="D289" s="202">
        <f>15+[1]!STEPLOAD(5)</f>
        <v>20</v>
      </c>
      <c r="E289" s="183">
        <f t="shared" si="22"/>
        <v>45.420969998899913</v>
      </c>
      <c r="F289" s="183">
        <f t="shared" si="23"/>
        <v>0.5</v>
      </c>
      <c r="G289" s="183">
        <f>5</f>
        <v>5</v>
      </c>
      <c r="H289" s="183">
        <f>ManipulatedVariableHigher*AT289</f>
        <v>0</v>
      </c>
      <c r="I289" s="183">
        <f t="shared" si="24"/>
        <v>0.9</v>
      </c>
      <c r="J289" s="183">
        <f>1</f>
        <v>1</v>
      </c>
      <c r="K289" s="183">
        <f t="shared" si="25"/>
        <v>4.1870000000000003</v>
      </c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68"/>
      <c r="AD289" s="19"/>
      <c r="AE289" s="184"/>
      <c r="AF289" s="183">
        <f t="shared" si="26"/>
        <v>-2.5420969998899916</v>
      </c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68"/>
      <c r="AQ289" s="168"/>
      <c r="AR289" s="182"/>
      <c r="AS289" s="183">
        <f>(AU289-E289)/(MeasuredVariableHigher-MeasuredVariableLower)</f>
        <v>-4.626845328899911E-2</v>
      </c>
      <c r="AT289" s="183">
        <f>[1]!LIM(AT288+Mode*r0*((1+IntegrationStep/2/Ti+Td/IntegrationStep)*AS289-(1-IntegrationStep/2/Ti+2*Td/IntegrationStep)*AS288+Td/IntegrationStep*AS287))</f>
        <v>0</v>
      </c>
      <c r="AU289" s="183">
        <f>SetPoint</f>
        <v>40.794124670000002</v>
      </c>
      <c r="AW289" s="51"/>
      <c r="AX289" s="51"/>
      <c r="AY289" s="51"/>
      <c r="AZ289" s="51"/>
    </row>
    <row r="290" spans="1:52" s="158" customFormat="1" ht="15" customHeight="1" x14ac:dyDescent="0.3">
      <c r="A290" s="19"/>
      <c r="B290" s="182"/>
      <c r="C290" s="183">
        <f>C289+IntegrationStep</f>
        <v>27.900000000000126</v>
      </c>
      <c r="D290" s="202">
        <f>15+[1]!STEPLOAD(5)</f>
        <v>20</v>
      </c>
      <c r="E290" s="183">
        <f t="shared" si="22"/>
        <v>45.166760298910908</v>
      </c>
      <c r="F290" s="183">
        <f t="shared" si="23"/>
        <v>0.5</v>
      </c>
      <c r="G290" s="183">
        <f>5</f>
        <v>5</v>
      </c>
      <c r="H290" s="183">
        <f>ManipulatedVariableHigher*AT290</f>
        <v>120</v>
      </c>
      <c r="I290" s="183">
        <f t="shared" si="24"/>
        <v>0.9</v>
      </c>
      <c r="J290" s="183">
        <f>1</f>
        <v>1</v>
      </c>
      <c r="K290" s="183">
        <f t="shared" si="25"/>
        <v>4.1870000000000003</v>
      </c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68"/>
      <c r="AD290" s="19"/>
      <c r="AE290" s="184"/>
      <c r="AF290" s="183">
        <f t="shared" si="26"/>
        <v>2.6421489044294253</v>
      </c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68"/>
      <c r="AQ290" s="168"/>
      <c r="AR290" s="182"/>
      <c r="AS290" s="183">
        <f>(AU290-E290)/(MeasuredVariableHigher-MeasuredVariableLower)</f>
        <v>-4.3726356289109064E-2</v>
      </c>
      <c r="AT290" s="183">
        <f>[1]!LIM(AT289+Mode*r0*((1+IntegrationStep/2/Ti+Td/IntegrationStep)*AS290-(1-IntegrationStep/2/Ti+2*Td/IntegrationStep)*AS289+Td/IntegrationStep*AS288))</f>
        <v>1</v>
      </c>
      <c r="AU290" s="183">
        <f>SetPoint</f>
        <v>40.794124670000002</v>
      </c>
      <c r="AW290" s="51"/>
      <c r="AX290" s="51"/>
      <c r="AY290" s="51"/>
      <c r="AZ290" s="51"/>
    </row>
    <row r="291" spans="1:52" s="158" customFormat="1" ht="15" customHeight="1" x14ac:dyDescent="0.3">
      <c r="A291" s="19"/>
      <c r="B291" s="182"/>
      <c r="C291" s="183">
        <f>C290+IntegrationStep</f>
        <v>28.000000000000128</v>
      </c>
      <c r="D291" s="202">
        <f>15+[1]!STEPLOAD(5)</f>
        <v>20</v>
      </c>
      <c r="E291" s="183">
        <f t="shared" si="22"/>
        <v>45.430975189353852</v>
      </c>
      <c r="F291" s="183">
        <f t="shared" si="23"/>
        <v>0.5</v>
      </c>
      <c r="G291" s="183">
        <f>5</f>
        <v>5</v>
      </c>
      <c r="H291" s="183">
        <f>ManipulatedVariableHigher*AT291</f>
        <v>0</v>
      </c>
      <c r="I291" s="183">
        <f t="shared" si="24"/>
        <v>0.9</v>
      </c>
      <c r="J291" s="183">
        <f>1</f>
        <v>1</v>
      </c>
      <c r="K291" s="183">
        <f t="shared" si="25"/>
        <v>4.1870000000000003</v>
      </c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68"/>
      <c r="AD291" s="19"/>
      <c r="AE291" s="184"/>
      <c r="AF291" s="183">
        <f t="shared" si="26"/>
        <v>-2.5430975189353853</v>
      </c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68"/>
      <c r="AQ291" s="168"/>
      <c r="AR291" s="182"/>
      <c r="AS291" s="183">
        <f>(AU291-E291)/(MeasuredVariableHigher-MeasuredVariableLower)</f>
        <v>-4.6368505193538495E-2</v>
      </c>
      <c r="AT291" s="183">
        <f>[1]!LIM(AT290+Mode*r0*((1+IntegrationStep/2/Ti+Td/IntegrationStep)*AS291-(1-IntegrationStep/2/Ti+2*Td/IntegrationStep)*AS290+Td/IntegrationStep*AS289))</f>
        <v>0</v>
      </c>
      <c r="AU291" s="183">
        <f>SetPoint</f>
        <v>40.794124670000002</v>
      </c>
      <c r="AW291" s="51"/>
      <c r="AX291" s="51"/>
      <c r="AY291" s="51"/>
      <c r="AZ291" s="51"/>
    </row>
    <row r="292" spans="1:52" s="158" customFormat="1" ht="15" customHeight="1" x14ac:dyDescent="0.3">
      <c r="A292" s="19"/>
      <c r="B292" s="182"/>
      <c r="C292" s="183">
        <f>C291+IntegrationStep</f>
        <v>28.100000000000129</v>
      </c>
      <c r="D292" s="202">
        <f>15+[1]!STEPLOAD(5)</f>
        <v>20</v>
      </c>
      <c r="E292" s="183">
        <f t="shared" si="22"/>
        <v>45.176665437460308</v>
      </c>
      <c r="F292" s="183">
        <f t="shared" si="23"/>
        <v>0.5</v>
      </c>
      <c r="G292" s="183">
        <f>5</f>
        <v>5</v>
      </c>
      <c r="H292" s="183">
        <f>ManipulatedVariableHigher*AT292</f>
        <v>120</v>
      </c>
      <c r="I292" s="183">
        <f t="shared" si="24"/>
        <v>0.9</v>
      </c>
      <c r="J292" s="183">
        <f>1</f>
        <v>1</v>
      </c>
      <c r="K292" s="183">
        <f t="shared" si="25"/>
        <v>4.1870000000000003</v>
      </c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68"/>
      <c r="AD292" s="19"/>
      <c r="AE292" s="184"/>
      <c r="AF292" s="183">
        <f t="shared" si="26"/>
        <v>2.6411583905744851</v>
      </c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68"/>
      <c r="AQ292" s="168"/>
      <c r="AR292" s="182"/>
      <c r="AS292" s="183">
        <f>(AU292-E292)/(MeasuredVariableHigher-MeasuredVariableLower)</f>
        <v>-4.3825407674603058E-2</v>
      </c>
      <c r="AT292" s="183">
        <f>[1]!LIM(AT291+Mode*r0*((1+IntegrationStep/2/Ti+Td/IntegrationStep)*AS292-(1-IntegrationStep/2/Ti+2*Td/IntegrationStep)*AS291+Td/IntegrationStep*AS290))</f>
        <v>1</v>
      </c>
      <c r="AU292" s="183">
        <f>SetPoint</f>
        <v>40.794124670000002</v>
      </c>
      <c r="AW292" s="51"/>
      <c r="AX292" s="51"/>
      <c r="AY292" s="51"/>
      <c r="AZ292" s="51"/>
    </row>
    <row r="293" spans="1:52" s="158" customFormat="1" ht="15" customHeight="1" x14ac:dyDescent="0.3">
      <c r="A293" s="19"/>
      <c r="B293" s="182"/>
      <c r="C293" s="183">
        <f>C292+IntegrationStep</f>
        <v>28.200000000000131</v>
      </c>
      <c r="D293" s="202">
        <f>15+[1]!STEPLOAD(5)</f>
        <v>20</v>
      </c>
      <c r="E293" s="183">
        <f t="shared" si="22"/>
        <v>45.440781276517761</v>
      </c>
      <c r="F293" s="183">
        <f t="shared" si="23"/>
        <v>0.5</v>
      </c>
      <c r="G293" s="183">
        <f>5</f>
        <v>5</v>
      </c>
      <c r="H293" s="183">
        <f>ManipulatedVariableHigher*AT293</f>
        <v>0</v>
      </c>
      <c r="I293" s="183">
        <f t="shared" si="24"/>
        <v>0.9</v>
      </c>
      <c r="J293" s="183">
        <f>1</f>
        <v>1</v>
      </c>
      <c r="K293" s="183">
        <f t="shared" si="25"/>
        <v>4.1870000000000003</v>
      </c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68"/>
      <c r="AD293" s="19"/>
      <c r="AE293" s="184"/>
      <c r="AF293" s="183">
        <f t="shared" si="26"/>
        <v>-2.5440781276517761</v>
      </c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68"/>
      <c r="AQ293" s="168"/>
      <c r="AR293" s="182"/>
      <c r="AS293" s="183">
        <f>(AU293-E293)/(MeasuredVariableHigher-MeasuredVariableLower)</f>
        <v>-4.6466566065177586E-2</v>
      </c>
      <c r="AT293" s="183">
        <f>[1]!LIM(AT292+Mode*r0*((1+IntegrationStep/2/Ti+Td/IntegrationStep)*AS293-(1-IntegrationStep/2/Ti+2*Td/IntegrationStep)*AS292+Td/IntegrationStep*AS291))</f>
        <v>0</v>
      </c>
      <c r="AU293" s="183">
        <f>SetPoint</f>
        <v>40.794124670000002</v>
      </c>
      <c r="AW293" s="51"/>
      <c r="AX293" s="51"/>
      <c r="AY293" s="51"/>
      <c r="AZ293" s="51"/>
    </row>
    <row r="294" spans="1:52" s="158" customFormat="1" ht="15" customHeight="1" x14ac:dyDescent="0.3">
      <c r="A294" s="19"/>
      <c r="B294" s="182"/>
      <c r="C294" s="183">
        <f>C293+IntegrationStep</f>
        <v>28.300000000000132</v>
      </c>
      <c r="D294" s="202">
        <f>15+[1]!STEPLOAD(5)</f>
        <v>20</v>
      </c>
      <c r="E294" s="183">
        <f t="shared" si="22"/>
        <v>45.186373463752581</v>
      </c>
      <c r="F294" s="183">
        <f t="shared" si="23"/>
        <v>0.5</v>
      </c>
      <c r="G294" s="183">
        <f>5</f>
        <v>5</v>
      </c>
      <c r="H294" s="183">
        <f>ManipulatedVariableHigher*AT294</f>
        <v>120</v>
      </c>
      <c r="I294" s="183">
        <f t="shared" si="24"/>
        <v>0.9</v>
      </c>
      <c r="J294" s="183">
        <f>1</f>
        <v>1</v>
      </c>
      <c r="K294" s="183">
        <f t="shared" si="25"/>
        <v>4.1870000000000003</v>
      </c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68"/>
      <c r="AD294" s="19"/>
      <c r="AE294" s="184"/>
      <c r="AF294" s="183">
        <f t="shared" si="26"/>
        <v>2.6401875879452579</v>
      </c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68"/>
      <c r="AQ294" s="168"/>
      <c r="AR294" s="182"/>
      <c r="AS294" s="183">
        <f>(AU294-E294)/(MeasuredVariableHigher-MeasuredVariableLower)</f>
        <v>-4.3922487937525789E-2</v>
      </c>
      <c r="AT294" s="183">
        <f>[1]!LIM(AT293+Mode*r0*((1+IntegrationStep/2/Ti+Td/IntegrationStep)*AS294-(1-IntegrationStep/2/Ti+2*Td/IntegrationStep)*AS293+Td/IntegrationStep*AS292))</f>
        <v>1</v>
      </c>
      <c r="AU294" s="183">
        <f>SetPoint</f>
        <v>40.794124670000002</v>
      </c>
      <c r="AW294" s="51"/>
      <c r="AX294" s="51"/>
      <c r="AY294" s="51"/>
      <c r="AZ294" s="51"/>
    </row>
    <row r="295" spans="1:52" s="158" customFormat="1" ht="15" customHeight="1" x14ac:dyDescent="0.3">
      <c r="A295" s="19"/>
      <c r="B295" s="182"/>
      <c r="C295" s="183">
        <f>C294+IntegrationStep</f>
        <v>28.400000000000134</v>
      </c>
      <c r="D295" s="202">
        <f>15+[1]!STEPLOAD(5)</f>
        <v>20</v>
      </c>
      <c r="E295" s="183">
        <f t="shared" si="22"/>
        <v>45.450392222547109</v>
      </c>
      <c r="F295" s="183">
        <f t="shared" si="23"/>
        <v>0.5</v>
      </c>
      <c r="G295" s="183">
        <f>5</f>
        <v>5</v>
      </c>
      <c r="H295" s="183">
        <f>ManipulatedVariableHigher*AT295</f>
        <v>0</v>
      </c>
      <c r="I295" s="183">
        <f t="shared" si="24"/>
        <v>0.9</v>
      </c>
      <c r="J295" s="183">
        <f>1</f>
        <v>1</v>
      </c>
      <c r="K295" s="183">
        <f t="shared" si="25"/>
        <v>4.1870000000000003</v>
      </c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68"/>
      <c r="AD295" s="19"/>
      <c r="AE295" s="184"/>
      <c r="AF295" s="183">
        <f t="shared" si="26"/>
        <v>-2.5450392222547111</v>
      </c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68"/>
      <c r="AQ295" s="168"/>
      <c r="AR295" s="182"/>
      <c r="AS295" s="183">
        <f>(AU295-E295)/(MeasuredVariableHigher-MeasuredVariableLower)</f>
        <v>-4.6562675525471067E-2</v>
      </c>
      <c r="AT295" s="183">
        <f>[1]!LIM(AT294+Mode*r0*((1+IntegrationStep/2/Ti+Td/IntegrationStep)*AS295-(1-IntegrationStep/2/Ti+2*Td/IntegrationStep)*AS294+Td/IntegrationStep*AS293))</f>
        <v>0</v>
      </c>
      <c r="AU295" s="183">
        <f>SetPoint</f>
        <v>40.794124670000002</v>
      </c>
      <c r="AW295" s="51"/>
      <c r="AX295" s="51"/>
      <c r="AY295" s="51"/>
      <c r="AZ295" s="51"/>
    </row>
    <row r="296" spans="1:52" s="158" customFormat="1" ht="15" customHeight="1" x14ac:dyDescent="0.3">
      <c r="A296" s="19"/>
      <c r="B296" s="182"/>
      <c r="C296" s="183">
        <f>C295+IntegrationStep</f>
        <v>28.500000000000135</v>
      </c>
      <c r="D296" s="202">
        <f>15+[1]!STEPLOAD(5)</f>
        <v>20</v>
      </c>
      <c r="E296" s="183">
        <f t="shared" si="22"/>
        <v>45.195888300321634</v>
      </c>
      <c r="F296" s="183">
        <f t="shared" si="23"/>
        <v>0.5</v>
      </c>
      <c r="G296" s="183">
        <f>5</f>
        <v>5</v>
      </c>
      <c r="H296" s="183">
        <f>ManipulatedVariableHigher*AT296</f>
        <v>120</v>
      </c>
      <c r="I296" s="183">
        <f t="shared" si="24"/>
        <v>0.9</v>
      </c>
      <c r="J296" s="183">
        <f>1</f>
        <v>1</v>
      </c>
      <c r="K296" s="183">
        <f t="shared" si="25"/>
        <v>4.1870000000000003</v>
      </c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68"/>
      <c r="AD296" s="19"/>
      <c r="AE296" s="184"/>
      <c r="AF296" s="183">
        <f t="shared" si="26"/>
        <v>2.6392361042883525</v>
      </c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68"/>
      <c r="AQ296" s="168"/>
      <c r="AR296" s="182"/>
      <c r="AS296" s="183">
        <f>(AU296-E296)/(MeasuredVariableHigher-MeasuredVariableLower)</f>
        <v>-4.4017636303216319E-2</v>
      </c>
      <c r="AT296" s="183">
        <f>[1]!LIM(AT295+Mode*r0*((1+IntegrationStep/2/Ti+Td/IntegrationStep)*AS296-(1-IntegrationStep/2/Ti+2*Td/IntegrationStep)*AS295+Td/IntegrationStep*AS294))</f>
        <v>1</v>
      </c>
      <c r="AU296" s="183">
        <f>SetPoint</f>
        <v>40.794124670000002</v>
      </c>
      <c r="AW296" s="51"/>
      <c r="AX296" s="51"/>
      <c r="AY296" s="51"/>
      <c r="AZ296" s="51"/>
    </row>
    <row r="297" spans="1:52" s="158" customFormat="1" ht="15" customHeight="1" x14ac:dyDescent="0.3">
      <c r="A297" s="19"/>
      <c r="B297" s="182"/>
      <c r="C297" s="183">
        <f>C296+IntegrationStep</f>
        <v>28.600000000000136</v>
      </c>
      <c r="D297" s="202">
        <f>15+[1]!STEPLOAD(5)</f>
        <v>20</v>
      </c>
      <c r="E297" s="183">
        <f t="shared" si="22"/>
        <v>45.459811910750474</v>
      </c>
      <c r="F297" s="183">
        <f t="shared" si="23"/>
        <v>0.5</v>
      </c>
      <c r="G297" s="183">
        <f>5</f>
        <v>5</v>
      </c>
      <c r="H297" s="183">
        <f>ManipulatedVariableHigher*AT297</f>
        <v>0</v>
      </c>
      <c r="I297" s="183">
        <f t="shared" si="24"/>
        <v>0.9</v>
      </c>
      <c r="J297" s="183">
        <f>1</f>
        <v>1</v>
      </c>
      <c r="K297" s="183">
        <f t="shared" si="25"/>
        <v>4.1870000000000003</v>
      </c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68"/>
      <c r="AD297" s="19"/>
      <c r="AE297" s="184"/>
      <c r="AF297" s="183">
        <f t="shared" si="26"/>
        <v>-2.5459811910750476</v>
      </c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68"/>
      <c r="AQ297" s="168"/>
      <c r="AR297" s="182"/>
      <c r="AS297" s="183">
        <f>(AU297-E297)/(MeasuredVariableHigher-MeasuredVariableLower)</f>
        <v>-4.6656872407504719E-2</v>
      </c>
      <c r="AT297" s="183">
        <f>[1]!LIM(AT296+Mode*r0*((1+IntegrationStep/2/Ti+Td/IntegrationStep)*AS297-(1-IntegrationStep/2/Ti+2*Td/IntegrationStep)*AS296+Td/IntegrationStep*AS295))</f>
        <v>0</v>
      </c>
      <c r="AU297" s="183">
        <f>SetPoint</f>
        <v>40.794124670000002</v>
      </c>
      <c r="AW297" s="51"/>
      <c r="AX297" s="51"/>
      <c r="AY297" s="51"/>
      <c r="AZ297" s="51"/>
    </row>
    <row r="298" spans="1:52" s="158" customFormat="1" ht="15" customHeight="1" x14ac:dyDescent="0.3">
      <c r="A298" s="19"/>
      <c r="B298" s="182"/>
      <c r="C298" s="183">
        <f>C297+IntegrationStep</f>
        <v>28.700000000000138</v>
      </c>
      <c r="D298" s="202">
        <f>15+[1]!STEPLOAD(5)</f>
        <v>20</v>
      </c>
      <c r="E298" s="183">
        <f t="shared" si="22"/>
        <v>45.205213791642969</v>
      </c>
      <c r="F298" s="183">
        <f t="shared" si="23"/>
        <v>0.5</v>
      </c>
      <c r="G298" s="183">
        <f>5</f>
        <v>5</v>
      </c>
      <c r="H298" s="183">
        <f>ManipulatedVariableHigher*AT298</f>
        <v>120</v>
      </c>
      <c r="I298" s="183">
        <f t="shared" si="24"/>
        <v>0.9</v>
      </c>
      <c r="J298" s="183">
        <f>1</f>
        <v>1</v>
      </c>
      <c r="K298" s="183">
        <f t="shared" si="25"/>
        <v>4.1870000000000003</v>
      </c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68"/>
      <c r="AD298" s="19"/>
      <c r="AE298" s="184"/>
      <c r="AF298" s="183">
        <f t="shared" si="26"/>
        <v>2.6383035551562193</v>
      </c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68"/>
      <c r="AQ298" s="168"/>
      <c r="AR298" s="182"/>
      <c r="AS298" s="183">
        <f>(AU298-E298)/(MeasuredVariableHigher-MeasuredVariableLower)</f>
        <v>-4.4110891216429665E-2</v>
      </c>
      <c r="AT298" s="183">
        <f>[1]!LIM(AT297+Mode*r0*((1+IntegrationStep/2/Ti+Td/IntegrationStep)*AS298-(1-IntegrationStep/2/Ti+2*Td/IntegrationStep)*AS297+Td/IntegrationStep*AS296))</f>
        <v>1</v>
      </c>
      <c r="AU298" s="183">
        <f>SetPoint</f>
        <v>40.794124670000002</v>
      </c>
      <c r="AW298" s="51"/>
      <c r="AX298" s="51"/>
      <c r="AY298" s="51"/>
      <c r="AZ298" s="51"/>
    </row>
    <row r="299" spans="1:52" s="158" customFormat="1" ht="15" customHeight="1" x14ac:dyDescent="0.3">
      <c r="A299" s="19"/>
      <c r="B299" s="182"/>
      <c r="C299" s="183">
        <f>C298+IntegrationStep</f>
        <v>28.800000000000139</v>
      </c>
      <c r="D299" s="202">
        <f>15+[1]!STEPLOAD(5)</f>
        <v>20</v>
      </c>
      <c r="E299" s="183">
        <f t="shared" si="22"/>
        <v>45.469044147158591</v>
      </c>
      <c r="F299" s="183">
        <f t="shared" si="23"/>
        <v>0.5</v>
      </c>
      <c r="G299" s="183">
        <f>5</f>
        <v>5</v>
      </c>
      <c r="H299" s="183">
        <f>ManipulatedVariableHigher*AT299</f>
        <v>0</v>
      </c>
      <c r="I299" s="183">
        <f t="shared" si="24"/>
        <v>0.9</v>
      </c>
      <c r="J299" s="183">
        <f>1</f>
        <v>1</v>
      </c>
      <c r="K299" s="183">
        <f t="shared" si="25"/>
        <v>4.1870000000000003</v>
      </c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68"/>
      <c r="AD299" s="19"/>
      <c r="AE299" s="184"/>
      <c r="AF299" s="183">
        <f t="shared" si="26"/>
        <v>-2.5469044147158595</v>
      </c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68"/>
      <c r="AQ299" s="168"/>
      <c r="AR299" s="182"/>
      <c r="AS299" s="183">
        <f>(AU299-E299)/(MeasuredVariableHigher-MeasuredVariableLower)</f>
        <v>-4.6749194771585893E-2</v>
      </c>
      <c r="AT299" s="183">
        <f>[1]!LIM(AT298+Mode*r0*((1+IntegrationStep/2/Ti+Td/IntegrationStep)*AS299-(1-IntegrationStep/2/Ti+2*Td/IntegrationStep)*AS298+Td/IntegrationStep*AS297))</f>
        <v>0</v>
      </c>
      <c r="AU299" s="183">
        <f>SetPoint</f>
        <v>40.794124670000002</v>
      </c>
      <c r="AW299" s="51"/>
      <c r="AX299" s="51"/>
      <c r="AY299" s="51"/>
      <c r="AZ299" s="51"/>
    </row>
    <row r="300" spans="1:52" s="158" customFormat="1" ht="15" customHeight="1" x14ac:dyDescent="0.3">
      <c r="A300" s="19"/>
      <c r="B300" s="182"/>
      <c r="C300" s="183">
        <f>C299+IntegrationStep</f>
        <v>28.900000000000141</v>
      </c>
      <c r="D300" s="202">
        <f>15+[1]!STEPLOAD(5)</f>
        <v>20</v>
      </c>
      <c r="E300" s="183">
        <f t="shared" si="22"/>
        <v>45.214353705687003</v>
      </c>
      <c r="F300" s="183">
        <f t="shared" si="23"/>
        <v>0.5</v>
      </c>
      <c r="G300" s="183">
        <f>5</f>
        <v>5</v>
      </c>
      <c r="H300" s="183">
        <f>ManipulatedVariableHigher*AT300</f>
        <v>120</v>
      </c>
      <c r="I300" s="183">
        <f t="shared" si="24"/>
        <v>0.9</v>
      </c>
      <c r="J300" s="183">
        <f>1</f>
        <v>1</v>
      </c>
      <c r="K300" s="183">
        <f t="shared" si="25"/>
        <v>4.1870000000000003</v>
      </c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68"/>
      <c r="AD300" s="19"/>
      <c r="AE300" s="184"/>
      <c r="AF300" s="183">
        <f t="shared" si="26"/>
        <v>2.6373895637518157</v>
      </c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68"/>
      <c r="AQ300" s="168"/>
      <c r="AR300" s="182"/>
      <c r="AS300" s="183">
        <f>(AU300-E300)/(MeasuredVariableHigher-MeasuredVariableLower)</f>
        <v>-4.4202290356870011E-2</v>
      </c>
      <c r="AT300" s="183">
        <f>[1]!LIM(AT299+Mode*r0*((1+IntegrationStep/2/Ti+Td/IntegrationStep)*AS300-(1-IntegrationStep/2/Ti+2*Td/IntegrationStep)*AS299+Td/IntegrationStep*AS298))</f>
        <v>1</v>
      </c>
      <c r="AU300" s="183">
        <f>SetPoint</f>
        <v>40.794124670000002</v>
      </c>
      <c r="AW300" s="51"/>
      <c r="AX300" s="51"/>
      <c r="AY300" s="51"/>
      <c r="AZ300" s="51"/>
    </row>
    <row r="301" spans="1:52" s="158" customFormat="1" ht="15" customHeight="1" x14ac:dyDescent="0.3">
      <c r="A301" s="19"/>
      <c r="B301" s="182"/>
      <c r="C301" s="183">
        <f>C300+IntegrationStep</f>
        <v>29.000000000000142</v>
      </c>
      <c r="D301" s="202">
        <f>15+[1]!STEPLOAD(5)</f>
        <v>20</v>
      </c>
      <c r="E301" s="183">
        <f t="shared" si="22"/>
        <v>45.478092662062188</v>
      </c>
      <c r="F301" s="183">
        <f t="shared" si="23"/>
        <v>0.5</v>
      </c>
      <c r="G301" s="183">
        <f>5</f>
        <v>5</v>
      </c>
      <c r="H301" s="183">
        <f>ManipulatedVariableHigher*AT301</f>
        <v>0</v>
      </c>
      <c r="I301" s="183">
        <f t="shared" si="24"/>
        <v>0.9</v>
      </c>
      <c r="J301" s="183">
        <f>1</f>
        <v>1</v>
      </c>
      <c r="K301" s="183">
        <f t="shared" si="25"/>
        <v>4.1870000000000003</v>
      </c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68"/>
      <c r="AD301" s="19"/>
      <c r="AE301" s="184"/>
      <c r="AF301" s="183">
        <f t="shared" si="26"/>
        <v>-2.5478092662062188</v>
      </c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68"/>
      <c r="AQ301" s="168"/>
      <c r="AR301" s="182"/>
      <c r="AS301" s="183">
        <f>(AU301-E301)/(MeasuredVariableHigher-MeasuredVariableLower)</f>
        <v>-4.6839679920621859E-2</v>
      </c>
      <c r="AT301" s="183">
        <f>[1]!LIM(AT300+Mode*r0*((1+IntegrationStep/2/Ti+Td/IntegrationStep)*AS301-(1-IntegrationStep/2/Ti+2*Td/IntegrationStep)*AS300+Td/IntegrationStep*AS299))</f>
        <v>0</v>
      </c>
      <c r="AU301" s="183">
        <f>SetPoint</f>
        <v>40.794124670000002</v>
      </c>
      <c r="AW301" s="51"/>
      <c r="AX301" s="51"/>
      <c r="AY301" s="51"/>
      <c r="AZ301" s="51"/>
    </row>
    <row r="302" spans="1:52" s="158" customFormat="1" ht="15" customHeight="1" x14ac:dyDescent="0.3">
      <c r="A302" s="19"/>
      <c r="B302" s="182"/>
      <c r="C302" s="183">
        <f>C301+IntegrationStep</f>
        <v>29.100000000000144</v>
      </c>
      <c r="D302" s="202">
        <f>15+[1]!STEPLOAD(5)</f>
        <v>20</v>
      </c>
      <c r="E302" s="183">
        <f t="shared" si="22"/>
        <v>45.223311735441563</v>
      </c>
      <c r="F302" s="183">
        <f t="shared" si="23"/>
        <v>0.5</v>
      </c>
      <c r="G302" s="183">
        <f>5</f>
        <v>5</v>
      </c>
      <c r="H302" s="183">
        <f>ManipulatedVariableHigher*AT302</f>
        <v>120</v>
      </c>
      <c r="I302" s="183">
        <f t="shared" si="24"/>
        <v>0.9</v>
      </c>
      <c r="J302" s="183">
        <f>1</f>
        <v>1</v>
      </c>
      <c r="K302" s="183">
        <f t="shared" si="25"/>
        <v>4.1870000000000003</v>
      </c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68"/>
      <c r="AD302" s="19"/>
      <c r="AE302" s="184"/>
      <c r="AF302" s="183">
        <f t="shared" si="26"/>
        <v>2.6364937607763599</v>
      </c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68"/>
      <c r="AQ302" s="168"/>
      <c r="AR302" s="182"/>
      <c r="AS302" s="183">
        <f>(AU302-E302)/(MeasuredVariableHigher-MeasuredVariableLower)</f>
        <v>-4.4291870654415602E-2</v>
      </c>
      <c r="AT302" s="183">
        <f>[1]!LIM(AT301+Mode*r0*((1+IntegrationStep/2/Ti+Td/IntegrationStep)*AS302-(1-IntegrationStep/2/Ti+2*Td/IntegrationStep)*AS301+Td/IntegrationStep*AS300))</f>
        <v>1</v>
      </c>
      <c r="AU302" s="183">
        <f>SetPoint</f>
        <v>40.794124670000002</v>
      </c>
      <c r="AW302" s="51"/>
      <c r="AX302" s="51"/>
      <c r="AY302" s="51"/>
      <c r="AZ302" s="51"/>
    </row>
    <row r="303" spans="1:52" s="158" customFormat="1" ht="15" customHeight="1" x14ac:dyDescent="0.3">
      <c r="A303" s="19"/>
      <c r="B303" s="182"/>
      <c r="C303" s="183">
        <f>C302+IntegrationStep</f>
        <v>29.200000000000145</v>
      </c>
      <c r="D303" s="202">
        <f>15+[1]!STEPLOAD(5)</f>
        <v>20</v>
      </c>
      <c r="E303" s="183">
        <f t="shared" si="22"/>
        <v>45.4869611115192</v>
      </c>
      <c r="F303" s="183">
        <f t="shared" si="23"/>
        <v>0.5</v>
      </c>
      <c r="G303" s="183">
        <f>5</f>
        <v>5</v>
      </c>
      <c r="H303" s="183">
        <f>ManipulatedVariableHigher*AT303</f>
        <v>0</v>
      </c>
      <c r="I303" s="183">
        <f t="shared" si="24"/>
        <v>0.9</v>
      </c>
      <c r="J303" s="183">
        <f>1</f>
        <v>1</v>
      </c>
      <c r="K303" s="183">
        <f t="shared" si="25"/>
        <v>4.1870000000000003</v>
      </c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68"/>
      <c r="AD303" s="19"/>
      <c r="AE303" s="184"/>
      <c r="AF303" s="183">
        <f t="shared" si="26"/>
        <v>-2.5486961111519202</v>
      </c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68"/>
      <c r="AQ303" s="168"/>
      <c r="AR303" s="182"/>
      <c r="AS303" s="183">
        <f>(AU303-E303)/(MeasuredVariableHigher-MeasuredVariableLower)</f>
        <v>-4.6928364415191978E-2</v>
      </c>
      <c r="AT303" s="183">
        <f>[1]!LIM(AT302+Mode*r0*((1+IntegrationStep/2/Ti+Td/IntegrationStep)*AS303-(1-IntegrationStep/2/Ti+2*Td/IntegrationStep)*AS302+Td/IntegrationStep*AS301))</f>
        <v>0</v>
      </c>
      <c r="AU303" s="183">
        <f>SetPoint</f>
        <v>40.794124670000002</v>
      </c>
      <c r="AW303" s="51"/>
      <c r="AX303" s="51"/>
      <c r="AY303" s="51"/>
      <c r="AZ303" s="51"/>
    </row>
    <row r="304" spans="1:52" s="158" customFormat="1" ht="15" customHeight="1" x14ac:dyDescent="0.3">
      <c r="A304" s="19"/>
      <c r="B304" s="182"/>
      <c r="C304" s="183">
        <f>C303+IntegrationStep</f>
        <v>29.300000000000146</v>
      </c>
      <c r="D304" s="202">
        <f>15+[1]!STEPLOAD(5)</f>
        <v>20</v>
      </c>
      <c r="E304" s="183">
        <f t="shared" si="22"/>
        <v>45.232091500404003</v>
      </c>
      <c r="F304" s="183">
        <f t="shared" si="23"/>
        <v>0.5</v>
      </c>
      <c r="G304" s="183">
        <f>5</f>
        <v>5</v>
      </c>
      <c r="H304" s="183">
        <f>ManipulatedVariableHigher*AT304</f>
        <v>120</v>
      </c>
      <c r="I304" s="183">
        <f t="shared" si="24"/>
        <v>0.9</v>
      </c>
      <c r="J304" s="183">
        <f>1</f>
        <v>1</v>
      </c>
      <c r="K304" s="183">
        <f t="shared" si="25"/>
        <v>4.1870000000000003</v>
      </c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68"/>
      <c r="AD304" s="19"/>
      <c r="AE304" s="184"/>
      <c r="AF304" s="183">
        <f t="shared" si="26"/>
        <v>2.6356157842801156</v>
      </c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68"/>
      <c r="AQ304" s="168"/>
      <c r="AR304" s="182"/>
      <c r="AS304" s="183">
        <f>(AU304-E304)/(MeasuredVariableHigher-MeasuredVariableLower)</f>
        <v>-4.4379668304040013E-2</v>
      </c>
      <c r="AT304" s="183">
        <f>[1]!LIM(AT303+Mode*r0*((1+IntegrationStep/2/Ti+Td/IntegrationStep)*AS304-(1-IntegrationStep/2/Ti+2*Td/IntegrationStep)*AS303+Td/IntegrationStep*AS302))</f>
        <v>1</v>
      </c>
      <c r="AU304" s="183">
        <f>SetPoint</f>
        <v>40.794124670000002</v>
      </c>
      <c r="AW304" s="51"/>
      <c r="AX304" s="51"/>
      <c r="AY304" s="51"/>
      <c r="AZ304" s="51"/>
    </row>
    <row r="305" spans="1:52" s="158" customFormat="1" ht="15" customHeight="1" x14ac:dyDescent="0.3">
      <c r="A305" s="19"/>
      <c r="B305" s="182"/>
      <c r="C305" s="183">
        <f>C304+IntegrationStep</f>
        <v>29.400000000000148</v>
      </c>
      <c r="D305" s="202">
        <f>15+[1]!STEPLOAD(5)</f>
        <v>20</v>
      </c>
      <c r="E305" s="183">
        <f t="shared" si="22"/>
        <v>45.495653078832021</v>
      </c>
      <c r="F305" s="183">
        <f t="shared" si="23"/>
        <v>0.5</v>
      </c>
      <c r="G305" s="183">
        <f>5</f>
        <v>5</v>
      </c>
      <c r="H305" s="183">
        <f>ManipulatedVariableHigher*AT305</f>
        <v>0</v>
      </c>
      <c r="I305" s="183">
        <f t="shared" si="24"/>
        <v>0.9</v>
      </c>
      <c r="J305" s="183">
        <f>1</f>
        <v>1</v>
      </c>
      <c r="K305" s="183">
        <f t="shared" si="25"/>
        <v>4.1870000000000003</v>
      </c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68"/>
      <c r="AD305" s="19"/>
      <c r="AE305" s="184"/>
      <c r="AF305" s="183">
        <f t="shared" si="26"/>
        <v>-2.5495653078832023</v>
      </c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68"/>
      <c r="AQ305" s="168"/>
      <c r="AR305" s="182"/>
      <c r="AS305" s="183">
        <f>(AU305-E305)/(MeasuredVariableHigher-MeasuredVariableLower)</f>
        <v>-4.7015284088320189E-2</v>
      </c>
      <c r="AT305" s="183">
        <f>[1]!LIM(AT304+Mode*r0*((1+IntegrationStep/2/Ti+Td/IntegrationStep)*AS305-(1-IntegrationStep/2/Ti+2*Td/IntegrationStep)*AS304+Td/IntegrationStep*AS303))</f>
        <v>0</v>
      </c>
      <c r="AU305" s="183">
        <f>SetPoint</f>
        <v>40.794124670000002</v>
      </c>
      <c r="AW305" s="51"/>
      <c r="AX305" s="51"/>
      <c r="AY305" s="51"/>
      <c r="AZ305" s="51"/>
    </row>
    <row r="306" spans="1:52" s="158" customFormat="1" ht="15" customHeight="1" x14ac:dyDescent="0.3">
      <c r="A306" s="19"/>
      <c r="B306" s="182"/>
      <c r="C306" s="183">
        <f>C305+IntegrationStep</f>
        <v>29.500000000000149</v>
      </c>
      <c r="D306" s="202">
        <f>15+[1]!STEPLOAD(5)</f>
        <v>20</v>
      </c>
      <c r="E306" s="183">
        <f t="shared" si="22"/>
        <v>45.240696548043694</v>
      </c>
      <c r="F306" s="183">
        <f t="shared" si="23"/>
        <v>0.5</v>
      </c>
      <c r="G306" s="183">
        <f>5</f>
        <v>5</v>
      </c>
      <c r="H306" s="183">
        <f>ManipulatedVariableHigher*AT306</f>
        <v>120</v>
      </c>
      <c r="I306" s="183">
        <f t="shared" si="24"/>
        <v>0.9</v>
      </c>
      <c r="J306" s="183">
        <f>1</f>
        <v>1</v>
      </c>
      <c r="K306" s="183">
        <f t="shared" si="25"/>
        <v>4.1870000000000003</v>
      </c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68"/>
      <c r="AD306" s="19"/>
      <c r="AE306" s="184"/>
      <c r="AF306" s="183">
        <f t="shared" si="26"/>
        <v>2.6347552795161464</v>
      </c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68"/>
      <c r="AQ306" s="168"/>
      <c r="AR306" s="182"/>
      <c r="AS306" s="183">
        <f>(AU306-E306)/(MeasuredVariableHigher-MeasuredVariableLower)</f>
        <v>-4.4465718780436918E-2</v>
      </c>
      <c r="AT306" s="183">
        <f>[1]!LIM(AT305+Mode*r0*((1+IntegrationStep/2/Ti+Td/IntegrationStep)*AS306-(1-IntegrationStep/2/Ti+2*Td/IntegrationStep)*AS305+Td/IntegrationStep*AS304))</f>
        <v>1</v>
      </c>
      <c r="AU306" s="183">
        <f>SetPoint</f>
        <v>40.794124670000002</v>
      </c>
      <c r="AW306" s="51"/>
      <c r="AX306" s="51"/>
      <c r="AY306" s="51"/>
      <c r="AZ306" s="51"/>
    </row>
    <row r="307" spans="1:52" s="158" customFormat="1" ht="15" customHeight="1" x14ac:dyDescent="0.3">
      <c r="A307" s="19"/>
      <c r="B307" s="182"/>
      <c r="C307" s="183">
        <f>C306+IntegrationStep</f>
        <v>29.600000000000151</v>
      </c>
      <c r="D307" s="202">
        <f>15+[1]!STEPLOAD(5)</f>
        <v>20</v>
      </c>
      <c r="E307" s="183">
        <f t="shared" si="22"/>
        <v>45.504172075995314</v>
      </c>
      <c r="F307" s="183">
        <f t="shared" si="23"/>
        <v>0.5</v>
      </c>
      <c r="G307" s="183">
        <f>5</f>
        <v>5</v>
      </c>
      <c r="H307" s="183">
        <f>ManipulatedVariableHigher*AT307</f>
        <v>0</v>
      </c>
      <c r="I307" s="183">
        <f t="shared" si="24"/>
        <v>0.9</v>
      </c>
      <c r="J307" s="183">
        <f>1</f>
        <v>1</v>
      </c>
      <c r="K307" s="183">
        <f t="shared" si="25"/>
        <v>4.1870000000000003</v>
      </c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68"/>
      <c r="AD307" s="19"/>
      <c r="AE307" s="184"/>
      <c r="AF307" s="183">
        <f t="shared" si="26"/>
        <v>-2.5504172075995317</v>
      </c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68"/>
      <c r="AQ307" s="168"/>
      <c r="AR307" s="182"/>
      <c r="AS307" s="183">
        <f>(AU307-E307)/(MeasuredVariableHigher-MeasuredVariableLower)</f>
        <v>-4.7100474059953115E-2</v>
      </c>
      <c r="AT307" s="183">
        <f>[1]!LIM(AT306+Mode*r0*((1+IntegrationStep/2/Ti+Td/IntegrationStep)*AS307-(1-IntegrationStep/2/Ti+2*Td/IntegrationStep)*AS306+Td/IntegrationStep*AS305))</f>
        <v>0</v>
      </c>
      <c r="AU307" s="183">
        <f>SetPoint</f>
        <v>40.794124670000002</v>
      </c>
      <c r="AW307" s="51"/>
      <c r="AX307" s="51"/>
      <c r="AY307" s="51"/>
      <c r="AZ307" s="51"/>
    </row>
    <row r="308" spans="1:52" s="158" customFormat="1" ht="15" customHeight="1" x14ac:dyDescent="0.3">
      <c r="A308" s="19"/>
      <c r="B308" s="182"/>
      <c r="C308" s="183">
        <f>C307+IntegrationStep</f>
        <v>29.700000000000152</v>
      </c>
      <c r="D308" s="202">
        <f>15+[1]!STEPLOAD(5)</f>
        <v>20</v>
      </c>
      <c r="E308" s="183">
        <f t="shared" si="22"/>
        <v>45.249130355235359</v>
      </c>
      <c r="F308" s="183">
        <f t="shared" si="23"/>
        <v>0.5</v>
      </c>
      <c r="G308" s="183">
        <f>5</f>
        <v>5</v>
      </c>
      <c r="H308" s="183">
        <f>ManipulatedVariableHigher*AT308</f>
        <v>120</v>
      </c>
      <c r="I308" s="183">
        <f t="shared" si="24"/>
        <v>0.9</v>
      </c>
      <c r="J308" s="183">
        <f>1</f>
        <v>1</v>
      </c>
      <c r="K308" s="183">
        <f t="shared" si="25"/>
        <v>4.1870000000000003</v>
      </c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68"/>
      <c r="AD308" s="19"/>
      <c r="AE308" s="184"/>
      <c r="AF308" s="183">
        <f t="shared" si="26"/>
        <v>2.6339118987969803</v>
      </c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68"/>
      <c r="AQ308" s="168"/>
      <c r="AR308" s="182"/>
      <c r="AS308" s="183">
        <f>(AU308-E308)/(MeasuredVariableHigher-MeasuredVariableLower)</f>
        <v>-4.455005685235356E-2</v>
      </c>
      <c r="AT308" s="183">
        <f>[1]!LIM(AT307+Mode*r0*((1+IntegrationStep/2/Ti+Td/IntegrationStep)*AS308-(1-IntegrationStep/2/Ti+2*Td/IntegrationStep)*AS307+Td/IntegrationStep*AS306))</f>
        <v>1</v>
      </c>
      <c r="AU308" s="183">
        <f>SetPoint</f>
        <v>40.794124670000002</v>
      </c>
      <c r="AW308" s="51"/>
      <c r="AX308" s="51"/>
      <c r="AY308" s="51"/>
      <c r="AZ308" s="51"/>
    </row>
    <row r="309" spans="1:52" s="158" customFormat="1" ht="15" customHeight="1" x14ac:dyDescent="0.3">
      <c r="A309" s="19"/>
      <c r="B309" s="182"/>
      <c r="C309" s="183">
        <f>C308+IntegrationStep</f>
        <v>29.800000000000153</v>
      </c>
      <c r="D309" s="202">
        <f>15+[1]!STEPLOAD(5)</f>
        <v>20</v>
      </c>
      <c r="E309" s="183">
        <f t="shared" si="22"/>
        <v>45.512521545115064</v>
      </c>
      <c r="F309" s="183">
        <f t="shared" si="23"/>
        <v>0.5</v>
      </c>
      <c r="G309" s="183">
        <f>5</f>
        <v>5</v>
      </c>
      <c r="H309" s="183">
        <f>ManipulatedVariableHigher*AT309</f>
        <v>0</v>
      </c>
      <c r="I309" s="183">
        <f t="shared" si="24"/>
        <v>0.9</v>
      </c>
      <c r="J309" s="183">
        <f>1</f>
        <v>1</v>
      </c>
      <c r="K309" s="183">
        <f t="shared" si="25"/>
        <v>4.1870000000000003</v>
      </c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68"/>
      <c r="AD309" s="19"/>
      <c r="AE309" s="184"/>
      <c r="AF309" s="183">
        <f t="shared" si="26"/>
        <v>-2.5512521545115066</v>
      </c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68"/>
      <c r="AQ309" s="168"/>
      <c r="AR309" s="182"/>
      <c r="AS309" s="183">
        <f>(AU309-E309)/(MeasuredVariableHigher-MeasuredVariableLower)</f>
        <v>-4.7183968751150614E-2</v>
      </c>
      <c r="AT309" s="183">
        <f>[1]!LIM(AT308+Mode*r0*((1+IntegrationStep/2/Ti+Td/IntegrationStep)*AS309-(1-IntegrationStep/2/Ti+2*Td/IntegrationStep)*AS308+Td/IntegrationStep*AS307))</f>
        <v>0</v>
      </c>
      <c r="AU309" s="183">
        <f>SetPoint</f>
        <v>40.794124670000002</v>
      </c>
      <c r="AW309" s="51"/>
      <c r="AX309" s="51"/>
      <c r="AY309" s="51"/>
      <c r="AZ309" s="51"/>
    </row>
    <row r="310" spans="1:52" s="158" customFormat="1" ht="15" customHeight="1" x14ac:dyDescent="0.3">
      <c r="A310" s="19"/>
      <c r="B310" s="182"/>
      <c r="C310" s="183">
        <f>C309+IntegrationStep</f>
        <v>29.900000000000155</v>
      </c>
      <c r="D310" s="202">
        <f>15+[1]!STEPLOAD(5)</f>
        <v>20</v>
      </c>
      <c r="E310" s="183">
        <f t="shared" si="22"/>
        <v>45.257396329663912</v>
      </c>
      <c r="F310" s="183">
        <f t="shared" si="23"/>
        <v>0.5</v>
      </c>
      <c r="G310" s="183">
        <f>5</f>
        <v>5</v>
      </c>
      <c r="H310" s="183">
        <f>ManipulatedVariableHigher*AT310</f>
        <v>120</v>
      </c>
      <c r="I310" s="183">
        <f t="shared" si="24"/>
        <v>0.9</v>
      </c>
      <c r="J310" s="183">
        <f>1</f>
        <v>1</v>
      </c>
      <c r="K310" s="183">
        <f t="shared" si="25"/>
        <v>4.1870000000000003</v>
      </c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68"/>
      <c r="AD310" s="19"/>
      <c r="AE310" s="184"/>
      <c r="AF310" s="183">
        <f t="shared" si="26"/>
        <v>2.6330853013541247</v>
      </c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68"/>
      <c r="AQ310" s="168"/>
      <c r="AR310" s="182"/>
      <c r="AS310" s="183">
        <f>(AU310-E310)/(MeasuredVariableHigher-MeasuredVariableLower)</f>
        <v>-4.4632716596639102E-2</v>
      </c>
      <c r="AT310" s="183">
        <f>[1]!LIM(AT309+Mode*r0*((1+IntegrationStep/2/Ti+Td/IntegrationStep)*AS310-(1-IntegrationStep/2/Ti+2*Td/IntegrationStep)*AS309+Td/IntegrationStep*AS308))</f>
        <v>1</v>
      </c>
      <c r="AU310" s="183">
        <f>SetPoint</f>
        <v>40.794124670000002</v>
      </c>
      <c r="AW310" s="51"/>
      <c r="AX310" s="51"/>
      <c r="AY310" s="51"/>
      <c r="AZ310" s="51"/>
    </row>
    <row r="311" spans="1:52" s="158" customFormat="1" ht="15" customHeight="1" x14ac:dyDescent="0.3">
      <c r="A311" s="19"/>
      <c r="B311" s="182"/>
      <c r="C311" s="183">
        <f>C310+IntegrationStep</f>
        <v>30.000000000000156</v>
      </c>
      <c r="D311" s="202">
        <f>15+[1]!STEPLOAD(5)</f>
        <v>20</v>
      </c>
      <c r="E311" s="183">
        <f t="shared" si="22"/>
        <v>45.520704859799331</v>
      </c>
      <c r="F311" s="183">
        <f t="shared" si="23"/>
        <v>0.5</v>
      </c>
      <c r="G311" s="183">
        <f>5</f>
        <v>5</v>
      </c>
      <c r="H311" s="183">
        <f>ManipulatedVariableHigher*AT311</f>
        <v>0</v>
      </c>
      <c r="I311" s="183">
        <f t="shared" si="24"/>
        <v>0.9</v>
      </c>
      <c r="J311" s="183">
        <f>1</f>
        <v>1</v>
      </c>
      <c r="K311" s="183">
        <f t="shared" si="25"/>
        <v>4.1870000000000003</v>
      </c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68"/>
      <c r="AD311" s="19"/>
      <c r="AE311" s="184"/>
      <c r="AF311" s="183">
        <f t="shared" si="26"/>
        <v>-2.5520704859799332</v>
      </c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68"/>
      <c r="AQ311" s="168"/>
      <c r="AR311" s="182"/>
      <c r="AS311" s="183">
        <f>(AU311-E311)/(MeasuredVariableHigher-MeasuredVariableLower)</f>
        <v>-4.7265801897993287E-2</v>
      </c>
      <c r="AT311" s="183">
        <f>[1]!LIM(AT310+Mode*r0*((1+IntegrationStep/2/Ti+Td/IntegrationStep)*AS311-(1-IntegrationStep/2/Ti+2*Td/IntegrationStep)*AS310+Td/IntegrationStep*AS309))</f>
        <v>0</v>
      </c>
      <c r="AU311" s="183">
        <f>SetPoint</f>
        <v>40.794124670000002</v>
      </c>
      <c r="AW311" s="51"/>
      <c r="AX311" s="51"/>
      <c r="AY311" s="51"/>
      <c r="AZ311" s="51"/>
    </row>
    <row r="312" spans="1:52" s="158" customFormat="1" ht="15" customHeight="1" x14ac:dyDescent="0.3">
      <c r="A312" s="19"/>
      <c r="B312" s="182"/>
      <c r="C312" s="183">
        <f>C311+IntegrationStep</f>
        <v>30.100000000000158</v>
      </c>
      <c r="D312" s="202">
        <f>15+[1]!STEPLOAD(5)</f>
        <v>20</v>
      </c>
      <c r="E312" s="183">
        <f t="shared" si="22"/>
        <v>45.265497811201335</v>
      </c>
      <c r="F312" s="183">
        <f t="shared" si="23"/>
        <v>0.5</v>
      </c>
      <c r="G312" s="183">
        <f>5</f>
        <v>5</v>
      </c>
      <c r="H312" s="183">
        <f>ManipulatedVariableHigher*AT312</f>
        <v>120</v>
      </c>
      <c r="I312" s="183">
        <f t="shared" si="24"/>
        <v>0.9</v>
      </c>
      <c r="J312" s="183">
        <f>1</f>
        <v>1</v>
      </c>
      <c r="K312" s="183">
        <f t="shared" si="25"/>
        <v>4.1870000000000003</v>
      </c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68"/>
      <c r="AD312" s="19"/>
      <c r="AE312" s="184"/>
      <c r="AF312" s="183">
        <f t="shared" si="26"/>
        <v>2.6322751532003825</v>
      </c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68"/>
      <c r="AQ312" s="168"/>
      <c r="AR312" s="182"/>
      <c r="AS312" s="183">
        <f>(AU312-E312)/(MeasuredVariableHigher-MeasuredVariableLower)</f>
        <v>-4.4713731412013333E-2</v>
      </c>
      <c r="AT312" s="183">
        <f>[1]!LIM(AT311+Mode*r0*((1+IntegrationStep/2/Ti+Td/IntegrationStep)*AS312-(1-IntegrationStep/2/Ti+2*Td/IntegrationStep)*AS311+Td/IntegrationStep*AS310))</f>
        <v>1</v>
      </c>
      <c r="AU312" s="183">
        <f>SetPoint</f>
        <v>40.794124670000002</v>
      </c>
      <c r="AW312" s="51"/>
      <c r="AX312" s="51"/>
      <c r="AY312" s="51"/>
      <c r="AZ312" s="51"/>
    </row>
    <row r="313" spans="1:52" s="158" customFormat="1" ht="15" customHeight="1" x14ac:dyDescent="0.3">
      <c r="A313" s="19"/>
      <c r="B313" s="182"/>
      <c r="C313" s="183">
        <f>C312+IntegrationStep</f>
        <v>30.200000000000159</v>
      </c>
      <c r="D313" s="202">
        <f>15+[1]!STEPLOAD(5)</f>
        <v>20</v>
      </c>
      <c r="E313" s="183">
        <f t="shared" si="22"/>
        <v>45.528725326521375</v>
      </c>
      <c r="F313" s="183">
        <f t="shared" si="23"/>
        <v>0.5</v>
      </c>
      <c r="G313" s="183">
        <f>5</f>
        <v>5</v>
      </c>
      <c r="H313" s="183">
        <f>ManipulatedVariableHigher*AT313</f>
        <v>0</v>
      </c>
      <c r="I313" s="183">
        <f t="shared" si="24"/>
        <v>0.9</v>
      </c>
      <c r="J313" s="183">
        <f>1</f>
        <v>1</v>
      </c>
      <c r="K313" s="183">
        <f t="shared" si="25"/>
        <v>4.1870000000000003</v>
      </c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68"/>
      <c r="AD313" s="19"/>
      <c r="AE313" s="184"/>
      <c r="AF313" s="183">
        <f t="shared" si="26"/>
        <v>-2.5528725326521378</v>
      </c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68"/>
      <c r="AQ313" s="168"/>
      <c r="AR313" s="182"/>
      <c r="AS313" s="183">
        <f>(AU313-E313)/(MeasuredVariableHigher-MeasuredVariableLower)</f>
        <v>-4.7346006565213726E-2</v>
      </c>
      <c r="AT313" s="183">
        <f>[1]!LIM(AT312+Mode*r0*((1+IntegrationStep/2/Ti+Td/IntegrationStep)*AS313-(1-IntegrationStep/2/Ti+2*Td/IntegrationStep)*AS312+Td/IntegrationStep*AS311))</f>
        <v>0</v>
      </c>
      <c r="AU313" s="183">
        <f>SetPoint</f>
        <v>40.794124670000002</v>
      </c>
      <c r="AW313" s="51"/>
      <c r="AX313" s="51"/>
      <c r="AY313" s="51"/>
      <c r="AZ313" s="51"/>
    </row>
    <row r="314" spans="1:52" s="158" customFormat="1" ht="15" customHeight="1" x14ac:dyDescent="0.3">
      <c r="A314" s="19"/>
      <c r="B314" s="182"/>
      <c r="C314" s="183">
        <f>C313+IntegrationStep</f>
        <v>30.300000000000161</v>
      </c>
      <c r="D314" s="202">
        <f>15+[1]!STEPLOAD(5)</f>
        <v>20</v>
      </c>
      <c r="E314" s="183">
        <f t="shared" si="22"/>
        <v>45.273438073256159</v>
      </c>
      <c r="F314" s="183">
        <f t="shared" si="23"/>
        <v>0.5</v>
      </c>
      <c r="G314" s="183">
        <f>5</f>
        <v>5</v>
      </c>
      <c r="H314" s="183">
        <f>ManipulatedVariableHigher*AT314</f>
        <v>120</v>
      </c>
      <c r="I314" s="183">
        <f t="shared" si="24"/>
        <v>0.9</v>
      </c>
      <c r="J314" s="183">
        <f>1</f>
        <v>1</v>
      </c>
      <c r="K314" s="183">
        <f t="shared" si="25"/>
        <v>4.1870000000000003</v>
      </c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68"/>
      <c r="AD314" s="19"/>
      <c r="AE314" s="184"/>
      <c r="AF314" s="183">
        <f t="shared" si="26"/>
        <v>2.6314811269948999</v>
      </c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68"/>
      <c r="AQ314" s="168"/>
      <c r="AR314" s="182"/>
      <c r="AS314" s="183">
        <f>(AU314-E314)/(MeasuredVariableHigher-MeasuredVariableLower)</f>
        <v>-4.479313403256157E-2</v>
      </c>
      <c r="AT314" s="183">
        <f>[1]!LIM(AT313+Mode*r0*((1+IntegrationStep/2/Ti+Td/IntegrationStep)*AS314-(1-IntegrationStep/2/Ti+2*Td/IntegrationStep)*AS313+Td/IntegrationStep*AS312))</f>
        <v>1</v>
      </c>
      <c r="AU314" s="183">
        <f>SetPoint</f>
        <v>40.794124670000002</v>
      </c>
      <c r="AW314" s="51"/>
      <c r="AX314" s="51"/>
      <c r="AY314" s="51"/>
      <c r="AZ314" s="51"/>
    </row>
    <row r="315" spans="1:52" s="158" customFormat="1" ht="15" customHeight="1" x14ac:dyDescent="0.3">
      <c r="A315" s="19"/>
      <c r="B315" s="182"/>
      <c r="C315" s="183">
        <f>C314+IntegrationStep</f>
        <v>30.400000000000162</v>
      </c>
      <c r="D315" s="202">
        <f>15+[1]!STEPLOAD(5)</f>
        <v>20</v>
      </c>
      <c r="E315" s="183">
        <f t="shared" si="22"/>
        <v>45.536586185955656</v>
      </c>
      <c r="F315" s="183">
        <f t="shared" si="23"/>
        <v>0.5</v>
      </c>
      <c r="G315" s="183">
        <f>5</f>
        <v>5</v>
      </c>
      <c r="H315" s="183">
        <f>ManipulatedVariableHigher*AT315</f>
        <v>0</v>
      </c>
      <c r="I315" s="183">
        <f t="shared" si="24"/>
        <v>0.9</v>
      </c>
      <c r="J315" s="183">
        <f>1</f>
        <v>1</v>
      </c>
      <c r="K315" s="183">
        <f t="shared" si="25"/>
        <v>4.1870000000000003</v>
      </c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68"/>
      <c r="AD315" s="19"/>
      <c r="AE315" s="184"/>
      <c r="AF315" s="183">
        <f t="shared" si="26"/>
        <v>-2.5536586185955659</v>
      </c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68"/>
      <c r="AQ315" s="168"/>
      <c r="AR315" s="182"/>
      <c r="AS315" s="183">
        <f>(AU315-E315)/(MeasuredVariableHigher-MeasuredVariableLower)</f>
        <v>-4.7424615159556538E-2</v>
      </c>
      <c r="AT315" s="183">
        <f>[1]!LIM(AT314+Mode*r0*((1+IntegrationStep/2/Ti+Td/IntegrationStep)*AS315-(1-IntegrationStep/2/Ti+2*Td/IntegrationStep)*AS314+Td/IntegrationStep*AS313))</f>
        <v>0</v>
      </c>
      <c r="AU315" s="183">
        <f>SetPoint</f>
        <v>40.794124670000002</v>
      </c>
      <c r="AW315" s="51"/>
      <c r="AX315" s="51"/>
      <c r="AY315" s="51"/>
      <c r="AZ315" s="51"/>
    </row>
    <row r="316" spans="1:52" s="158" customFormat="1" ht="15" customHeight="1" x14ac:dyDescent="0.3">
      <c r="A316" s="19"/>
      <c r="B316" s="182"/>
      <c r="C316" s="183">
        <f>C315+IntegrationStep</f>
        <v>30.500000000000163</v>
      </c>
      <c r="D316" s="202">
        <f>15+[1]!STEPLOAD(5)</f>
        <v>20</v>
      </c>
      <c r="E316" s="183">
        <f t="shared" si="22"/>
        <v>45.281220324096097</v>
      </c>
      <c r="F316" s="183">
        <f t="shared" si="23"/>
        <v>0.5</v>
      </c>
      <c r="G316" s="183">
        <f>5</f>
        <v>5</v>
      </c>
      <c r="H316" s="183">
        <f>ManipulatedVariableHigher*AT316</f>
        <v>120</v>
      </c>
      <c r="I316" s="183">
        <f t="shared" si="24"/>
        <v>0.9</v>
      </c>
      <c r="J316" s="183">
        <f>1</f>
        <v>1</v>
      </c>
      <c r="K316" s="183">
        <f t="shared" si="25"/>
        <v>4.1870000000000003</v>
      </c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68"/>
      <c r="AD316" s="19"/>
      <c r="AE316" s="184"/>
      <c r="AF316" s="183">
        <f t="shared" si="26"/>
        <v>2.6307029019109063</v>
      </c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68"/>
      <c r="AQ316" s="168"/>
      <c r="AR316" s="182"/>
      <c r="AS316" s="183">
        <f>(AU316-E316)/(MeasuredVariableHigher-MeasuredVariableLower)</f>
        <v>-4.4870956540960946E-2</v>
      </c>
      <c r="AT316" s="183">
        <f>[1]!LIM(AT315+Mode*r0*((1+IntegrationStep/2/Ti+Td/IntegrationStep)*AS316-(1-IntegrationStep/2/Ti+2*Td/IntegrationStep)*AS315+Td/IntegrationStep*AS314))</f>
        <v>1</v>
      </c>
      <c r="AU316" s="183">
        <f>SetPoint</f>
        <v>40.794124670000002</v>
      </c>
      <c r="AW316" s="51"/>
      <c r="AX316" s="51"/>
      <c r="AY316" s="51"/>
      <c r="AZ316" s="51"/>
    </row>
    <row r="317" spans="1:52" s="158" customFormat="1" ht="15" customHeight="1" x14ac:dyDescent="0.3">
      <c r="A317" s="19"/>
      <c r="B317" s="182"/>
      <c r="C317" s="183">
        <f>C316+IntegrationStep</f>
        <v>30.600000000000165</v>
      </c>
      <c r="D317" s="202">
        <f>15+[1]!STEPLOAD(5)</f>
        <v>20</v>
      </c>
      <c r="E317" s="183">
        <f t="shared" si="22"/>
        <v>45.544290614287192</v>
      </c>
      <c r="F317" s="183">
        <f t="shared" si="23"/>
        <v>0.5</v>
      </c>
      <c r="G317" s="183">
        <f>5</f>
        <v>5</v>
      </c>
      <c r="H317" s="183">
        <f>ManipulatedVariableHigher*AT317</f>
        <v>0</v>
      </c>
      <c r="I317" s="183">
        <f t="shared" si="24"/>
        <v>0.9</v>
      </c>
      <c r="J317" s="183">
        <f>1</f>
        <v>1</v>
      </c>
      <c r="K317" s="183">
        <f t="shared" si="25"/>
        <v>4.1870000000000003</v>
      </c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68"/>
      <c r="AD317" s="19"/>
      <c r="AE317" s="184"/>
      <c r="AF317" s="183">
        <f t="shared" si="26"/>
        <v>-2.5544290614287193</v>
      </c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68"/>
      <c r="AQ317" s="168"/>
      <c r="AR317" s="182"/>
      <c r="AS317" s="183">
        <f>(AU317-E317)/(MeasuredVariableHigher-MeasuredVariableLower)</f>
        <v>-4.7501659442871901E-2</v>
      </c>
      <c r="AT317" s="183">
        <f>[1]!LIM(AT316+Mode*r0*((1+IntegrationStep/2/Ti+Td/IntegrationStep)*AS317-(1-IntegrationStep/2/Ti+2*Td/IntegrationStep)*AS316+Td/IntegrationStep*AS315))</f>
        <v>0</v>
      </c>
      <c r="AU317" s="183">
        <f>SetPoint</f>
        <v>40.794124670000002</v>
      </c>
      <c r="AW317" s="51"/>
      <c r="AX317" s="51"/>
      <c r="AY317" s="51"/>
      <c r="AZ317" s="51"/>
    </row>
    <row r="318" spans="1:52" s="158" customFormat="1" ht="15" customHeight="1" x14ac:dyDescent="0.3">
      <c r="A318" s="19"/>
      <c r="B318" s="182"/>
      <c r="C318" s="183">
        <f>C317+IntegrationStep</f>
        <v>30.700000000000166</v>
      </c>
      <c r="D318" s="202">
        <f>15+[1]!STEPLOAD(5)</f>
        <v>20</v>
      </c>
      <c r="E318" s="183">
        <f t="shared" si="22"/>
        <v>45.288847708144317</v>
      </c>
      <c r="F318" s="183">
        <f t="shared" si="23"/>
        <v>0.5</v>
      </c>
      <c r="G318" s="183">
        <f>5</f>
        <v>5</v>
      </c>
      <c r="H318" s="183">
        <f>ManipulatedVariableHigher*AT318</f>
        <v>120</v>
      </c>
      <c r="I318" s="183">
        <f t="shared" si="24"/>
        <v>0.9</v>
      </c>
      <c r="J318" s="183">
        <f>1</f>
        <v>1</v>
      </c>
      <c r="K318" s="183">
        <f t="shared" si="25"/>
        <v>4.1870000000000003</v>
      </c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68"/>
      <c r="AD318" s="19"/>
      <c r="AE318" s="184"/>
      <c r="AF318" s="183">
        <f t="shared" si="26"/>
        <v>2.6299401635060842</v>
      </c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68"/>
      <c r="AQ318" s="168"/>
      <c r="AR318" s="182"/>
      <c r="AS318" s="183">
        <f>(AU318-E318)/(MeasuredVariableHigher-MeasuredVariableLower)</f>
        <v>-4.4947230381443146E-2</v>
      </c>
      <c r="AT318" s="183">
        <f>[1]!LIM(AT317+Mode*r0*((1+IntegrationStep/2/Ti+Td/IntegrationStep)*AS318-(1-IntegrationStep/2/Ti+2*Td/IntegrationStep)*AS317+Td/IntegrationStep*AS316))</f>
        <v>1</v>
      </c>
      <c r="AU318" s="183">
        <f>SetPoint</f>
        <v>40.794124670000002</v>
      </c>
      <c r="AW318" s="51"/>
      <c r="AX318" s="51"/>
      <c r="AY318" s="51"/>
      <c r="AZ318" s="51"/>
    </row>
    <row r="319" spans="1:52" s="158" customFormat="1" ht="15" customHeight="1" x14ac:dyDescent="0.3">
      <c r="A319" s="19"/>
      <c r="B319" s="182"/>
      <c r="C319" s="183">
        <f>C318+IntegrationStep</f>
        <v>30.800000000000168</v>
      </c>
      <c r="D319" s="202">
        <f>15+[1]!STEPLOAD(5)</f>
        <v>20</v>
      </c>
      <c r="E319" s="183">
        <f t="shared" si="22"/>
        <v>45.551841724494928</v>
      </c>
      <c r="F319" s="183">
        <f t="shared" si="23"/>
        <v>0.5</v>
      </c>
      <c r="G319" s="183">
        <f>5</f>
        <v>5</v>
      </c>
      <c r="H319" s="183">
        <f>ManipulatedVariableHigher*AT319</f>
        <v>0</v>
      </c>
      <c r="I319" s="183">
        <f t="shared" si="24"/>
        <v>0.9</v>
      </c>
      <c r="J319" s="183">
        <f>1</f>
        <v>1</v>
      </c>
      <c r="K319" s="183">
        <f t="shared" si="25"/>
        <v>4.1870000000000003</v>
      </c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68"/>
      <c r="AD319" s="19"/>
      <c r="AE319" s="184"/>
      <c r="AF319" s="183">
        <f t="shared" si="26"/>
        <v>-2.555184172449493</v>
      </c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68"/>
      <c r="AQ319" s="168"/>
      <c r="AR319" s="182"/>
      <c r="AS319" s="183">
        <f>(AU319-E319)/(MeasuredVariableHigher-MeasuredVariableLower)</f>
        <v>-4.7577170544949254E-2</v>
      </c>
      <c r="AT319" s="183">
        <f>[1]!LIM(AT318+Mode*r0*((1+IntegrationStep/2/Ti+Td/IntegrationStep)*AS319-(1-IntegrationStep/2/Ti+2*Td/IntegrationStep)*AS318+Td/IntegrationStep*AS317))</f>
        <v>0</v>
      </c>
      <c r="AU319" s="183">
        <f>SetPoint</f>
        <v>40.794124670000002</v>
      </c>
      <c r="AW319" s="51"/>
      <c r="AX319" s="51"/>
      <c r="AY319" s="51"/>
      <c r="AZ319" s="51"/>
    </row>
    <row r="320" spans="1:52" s="158" customFormat="1" ht="15" customHeight="1" x14ac:dyDescent="0.3">
      <c r="A320" s="19"/>
      <c r="B320" s="182"/>
      <c r="C320" s="183">
        <f>C319+IntegrationStep</f>
        <v>30.900000000000169</v>
      </c>
      <c r="D320" s="202">
        <f>15+[1]!STEPLOAD(5)</f>
        <v>20</v>
      </c>
      <c r="E320" s="183">
        <f t="shared" si="22"/>
        <v>45.296323307249978</v>
      </c>
      <c r="F320" s="183">
        <f t="shared" si="23"/>
        <v>0.5</v>
      </c>
      <c r="G320" s="183">
        <f>5</f>
        <v>5</v>
      </c>
      <c r="H320" s="183">
        <f>ManipulatedVariableHigher*AT320</f>
        <v>120</v>
      </c>
      <c r="I320" s="183">
        <f t="shared" si="24"/>
        <v>0.9</v>
      </c>
      <c r="J320" s="183">
        <f>1</f>
        <v>1</v>
      </c>
      <c r="K320" s="183">
        <f t="shared" si="25"/>
        <v>4.1870000000000003</v>
      </c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68"/>
      <c r="AD320" s="19"/>
      <c r="AE320" s="184"/>
      <c r="AF320" s="183">
        <f t="shared" si="26"/>
        <v>2.6291926035955182</v>
      </c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68"/>
      <c r="AQ320" s="168"/>
      <c r="AR320" s="182"/>
      <c r="AS320" s="183">
        <f>(AU320-E320)/(MeasuredVariableHigher-MeasuredVariableLower)</f>
        <v>-4.5021986372499753E-2</v>
      </c>
      <c r="AT320" s="183">
        <f>[1]!LIM(AT319+Mode*r0*((1+IntegrationStep/2/Ti+Td/IntegrationStep)*AS320-(1-IntegrationStep/2/Ti+2*Td/IntegrationStep)*AS319+Td/IntegrationStep*AS318))</f>
        <v>1</v>
      </c>
      <c r="AU320" s="183">
        <f>SetPoint</f>
        <v>40.794124670000002</v>
      </c>
      <c r="AW320" s="51"/>
      <c r="AX320" s="51"/>
      <c r="AY320" s="51"/>
      <c r="AZ320" s="51"/>
    </row>
    <row r="321" spans="1:52" s="158" customFormat="1" ht="15" customHeight="1" x14ac:dyDescent="0.3">
      <c r="A321" s="19"/>
      <c r="B321" s="182"/>
      <c r="C321" s="183">
        <f>C320+IntegrationStep</f>
        <v>31.000000000000171</v>
      </c>
      <c r="D321" s="202">
        <f>15+[1]!STEPLOAD(5)</f>
        <v>20</v>
      </c>
      <c r="E321" s="183">
        <f t="shared" si="22"/>
        <v>45.55924256760953</v>
      </c>
      <c r="F321" s="183">
        <f t="shared" si="23"/>
        <v>0.5</v>
      </c>
      <c r="G321" s="183">
        <f>5</f>
        <v>5</v>
      </c>
      <c r="H321" s="183">
        <f>ManipulatedVariableHigher*AT321</f>
        <v>0</v>
      </c>
      <c r="I321" s="183">
        <f t="shared" si="24"/>
        <v>0.9</v>
      </c>
      <c r="J321" s="183">
        <f>1</f>
        <v>1</v>
      </c>
      <c r="K321" s="183">
        <f t="shared" si="25"/>
        <v>4.1870000000000003</v>
      </c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68"/>
      <c r="AD321" s="19"/>
      <c r="AE321" s="184"/>
      <c r="AF321" s="183">
        <f t="shared" si="26"/>
        <v>-2.555924256760953</v>
      </c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68"/>
      <c r="AQ321" s="168"/>
      <c r="AR321" s="182"/>
      <c r="AS321" s="183">
        <f>(AU321-E321)/(MeasuredVariableHigher-MeasuredVariableLower)</f>
        <v>-4.7651178976095283E-2</v>
      </c>
      <c r="AT321" s="183">
        <f>[1]!LIM(AT320+Mode*r0*((1+IntegrationStep/2/Ti+Td/IntegrationStep)*AS321-(1-IntegrationStep/2/Ti+2*Td/IntegrationStep)*AS320+Td/IntegrationStep*AS319))</f>
        <v>0</v>
      </c>
      <c r="AU321" s="183">
        <f>SetPoint</f>
        <v>40.794124670000002</v>
      </c>
      <c r="AW321" s="51"/>
      <c r="AX321" s="51"/>
      <c r="AY321" s="51"/>
      <c r="AZ321" s="51"/>
    </row>
    <row r="322" spans="1:52" s="158" customFormat="1" ht="15" customHeight="1" x14ac:dyDescent="0.3">
      <c r="A322" s="19"/>
      <c r="B322" s="182"/>
      <c r="C322" s="183">
        <f>C321+IntegrationStep</f>
        <v>31.100000000000172</v>
      </c>
      <c r="D322" s="202">
        <f>15+[1]!STEPLOAD(5)</f>
        <v>20</v>
      </c>
      <c r="E322" s="183">
        <f t="shared" si="22"/>
        <v>45.303650141933431</v>
      </c>
      <c r="F322" s="183">
        <f t="shared" si="23"/>
        <v>0.5</v>
      </c>
      <c r="G322" s="183">
        <f>5</f>
        <v>5</v>
      </c>
      <c r="H322" s="183">
        <f>ManipulatedVariableHigher*AT322</f>
        <v>120</v>
      </c>
      <c r="I322" s="183">
        <f t="shared" si="24"/>
        <v>0.9</v>
      </c>
      <c r="J322" s="183">
        <f>1</f>
        <v>1</v>
      </c>
      <c r="K322" s="183">
        <f t="shared" si="25"/>
        <v>4.1870000000000003</v>
      </c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68"/>
      <c r="AD322" s="19"/>
      <c r="AE322" s="184"/>
      <c r="AF322" s="183">
        <f t="shared" si="26"/>
        <v>2.628459920127173</v>
      </c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68"/>
      <c r="AQ322" s="168"/>
      <c r="AR322" s="182"/>
      <c r="AS322" s="183">
        <f>(AU322-E322)/(MeasuredVariableHigher-MeasuredVariableLower)</f>
        <v>-4.5095254719334295E-2</v>
      </c>
      <c r="AT322" s="183">
        <f>[1]!LIM(AT321+Mode*r0*((1+IntegrationStep/2/Ti+Td/IntegrationStep)*AS322-(1-IntegrationStep/2/Ti+2*Td/IntegrationStep)*AS321+Td/IntegrationStep*AS320))</f>
        <v>1</v>
      </c>
      <c r="AU322" s="183">
        <f>SetPoint</f>
        <v>40.794124670000002</v>
      </c>
      <c r="AW322" s="51"/>
      <c r="AX322" s="51"/>
      <c r="AY322" s="51"/>
      <c r="AZ322" s="51"/>
    </row>
    <row r="323" spans="1:52" s="158" customFormat="1" ht="15" customHeight="1" x14ac:dyDescent="0.3">
      <c r="A323" s="19"/>
      <c r="B323" s="182"/>
      <c r="C323" s="183">
        <f>C322+IntegrationStep</f>
        <v>31.200000000000173</v>
      </c>
      <c r="D323" s="202">
        <f>15+[1]!STEPLOAD(5)</f>
        <v>20</v>
      </c>
      <c r="E323" s="183">
        <f t="shared" si="22"/>
        <v>45.566496133946153</v>
      </c>
      <c r="F323" s="183">
        <f t="shared" si="23"/>
        <v>0.5</v>
      </c>
      <c r="G323" s="183">
        <f>5</f>
        <v>5</v>
      </c>
      <c r="H323" s="183">
        <f>ManipulatedVariableHigher*AT323</f>
        <v>0</v>
      </c>
      <c r="I323" s="183">
        <f t="shared" si="24"/>
        <v>0.9</v>
      </c>
      <c r="J323" s="183">
        <f>1</f>
        <v>1</v>
      </c>
      <c r="K323" s="183">
        <f t="shared" si="25"/>
        <v>4.1870000000000003</v>
      </c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68"/>
      <c r="AD323" s="19"/>
      <c r="AE323" s="184"/>
      <c r="AF323" s="183">
        <f t="shared" si="26"/>
        <v>-2.5566496133946153</v>
      </c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68"/>
      <c r="AQ323" s="168"/>
      <c r="AR323" s="182"/>
      <c r="AS323" s="183">
        <f>(AU323-E323)/(MeasuredVariableHigher-MeasuredVariableLower)</f>
        <v>-4.7723714639461505E-2</v>
      </c>
      <c r="AT323" s="183">
        <f>[1]!LIM(AT322+Mode*r0*((1+IntegrationStep/2/Ti+Td/IntegrationStep)*AS323-(1-IntegrationStep/2/Ti+2*Td/IntegrationStep)*AS322+Td/IntegrationStep*AS321))</f>
        <v>0</v>
      </c>
      <c r="AU323" s="183">
        <f>SetPoint</f>
        <v>40.794124670000002</v>
      </c>
      <c r="AW323" s="51"/>
      <c r="AX323" s="51"/>
      <c r="AY323" s="51"/>
      <c r="AZ323" s="51"/>
    </row>
    <row r="324" spans="1:52" s="158" customFormat="1" ht="15" customHeight="1" x14ac:dyDescent="0.3">
      <c r="A324" s="19"/>
      <c r="B324" s="182"/>
      <c r="C324" s="183">
        <f>C323+IntegrationStep</f>
        <v>31.300000000000175</v>
      </c>
      <c r="D324" s="202">
        <f>15+[1]!STEPLOAD(5)</f>
        <v>20</v>
      </c>
      <c r="E324" s="183">
        <f t="shared" si="22"/>
        <v>45.31083117260669</v>
      </c>
      <c r="F324" s="183">
        <f t="shared" si="23"/>
        <v>0.5</v>
      </c>
      <c r="G324" s="183">
        <f>5</f>
        <v>5</v>
      </c>
      <c r="H324" s="183">
        <f>ManipulatedVariableHigher*AT324</f>
        <v>120</v>
      </c>
      <c r="I324" s="183">
        <f t="shared" si="24"/>
        <v>0.9</v>
      </c>
      <c r="J324" s="183">
        <f>1</f>
        <v>1</v>
      </c>
      <c r="K324" s="183">
        <f t="shared" si="25"/>
        <v>4.1870000000000003</v>
      </c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68"/>
      <c r="AD324" s="19"/>
      <c r="AE324" s="184"/>
      <c r="AF324" s="183">
        <f t="shared" si="26"/>
        <v>2.6277418170598468</v>
      </c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68"/>
      <c r="AQ324" s="168"/>
      <c r="AR324" s="182"/>
      <c r="AS324" s="183">
        <f>(AU324-E324)/(MeasuredVariableHigher-MeasuredVariableLower)</f>
        <v>-4.5167065026066877E-2</v>
      </c>
      <c r="AT324" s="183">
        <f>[1]!LIM(AT323+Mode*r0*((1+IntegrationStep/2/Ti+Td/IntegrationStep)*AS324-(1-IntegrationStep/2/Ti+2*Td/IntegrationStep)*AS323+Td/IntegrationStep*AS322))</f>
        <v>1</v>
      </c>
      <c r="AU324" s="183">
        <f>SetPoint</f>
        <v>40.794124670000002</v>
      </c>
      <c r="AW324" s="51"/>
      <c r="AX324" s="51"/>
      <c r="AY324" s="51"/>
      <c r="AZ324" s="51"/>
    </row>
    <row r="325" spans="1:52" s="158" customFormat="1" ht="15" customHeight="1" x14ac:dyDescent="0.3">
      <c r="A325" s="19"/>
      <c r="B325" s="182"/>
      <c r="C325" s="183">
        <f>C324+IntegrationStep</f>
        <v>31.400000000000176</v>
      </c>
      <c r="D325" s="202">
        <f>15+[1]!STEPLOAD(5)</f>
        <v>20</v>
      </c>
      <c r="E325" s="183">
        <f t="shared" si="22"/>
        <v>45.573605354312676</v>
      </c>
      <c r="F325" s="183">
        <f t="shared" si="23"/>
        <v>0.5</v>
      </c>
      <c r="G325" s="183">
        <f>5</f>
        <v>5</v>
      </c>
      <c r="H325" s="183">
        <f>ManipulatedVariableHigher*AT325</f>
        <v>0</v>
      </c>
      <c r="I325" s="183">
        <f t="shared" si="24"/>
        <v>0.9</v>
      </c>
      <c r="J325" s="183">
        <f>1</f>
        <v>1</v>
      </c>
      <c r="K325" s="183">
        <f t="shared" si="25"/>
        <v>4.1870000000000003</v>
      </c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68"/>
      <c r="AD325" s="19"/>
      <c r="AE325" s="184"/>
      <c r="AF325" s="183">
        <f t="shared" si="26"/>
        <v>-2.5573605354312678</v>
      </c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68"/>
      <c r="AQ325" s="168"/>
      <c r="AR325" s="182"/>
      <c r="AS325" s="183">
        <f>(AU325-E325)/(MeasuredVariableHigher-MeasuredVariableLower)</f>
        <v>-4.7794806843126737E-2</v>
      </c>
      <c r="AT325" s="183">
        <f>[1]!LIM(AT324+Mode*r0*((1+IntegrationStep/2/Ti+Td/IntegrationStep)*AS325-(1-IntegrationStep/2/Ti+2*Td/IntegrationStep)*AS324+Td/IntegrationStep*AS323))</f>
        <v>0</v>
      </c>
      <c r="AU325" s="183">
        <f>SetPoint</f>
        <v>40.794124670000002</v>
      </c>
      <c r="AW325" s="51"/>
      <c r="AX325" s="51"/>
      <c r="AY325" s="51"/>
      <c r="AZ325" s="51"/>
    </row>
    <row r="326" spans="1:52" s="158" customFormat="1" ht="15" customHeight="1" x14ac:dyDescent="0.3">
      <c r="A326" s="19"/>
      <c r="B326" s="182"/>
      <c r="C326" s="183">
        <f>C325+IntegrationStep</f>
        <v>31.500000000000178</v>
      </c>
      <c r="D326" s="202">
        <f>15+[1]!STEPLOAD(5)</f>
        <v>20</v>
      </c>
      <c r="E326" s="183">
        <f t="shared" si="22"/>
        <v>45.317869300769544</v>
      </c>
      <c r="F326" s="183">
        <f t="shared" si="23"/>
        <v>0.5</v>
      </c>
      <c r="G326" s="183">
        <f>5</f>
        <v>5</v>
      </c>
      <c r="H326" s="183">
        <f>ManipulatedVariableHigher*AT326</f>
        <v>120</v>
      </c>
      <c r="I326" s="183">
        <f t="shared" si="24"/>
        <v>0.9</v>
      </c>
      <c r="J326" s="183">
        <f>1</f>
        <v>1</v>
      </c>
      <c r="K326" s="183">
        <f t="shared" si="25"/>
        <v>4.1870000000000003</v>
      </c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68"/>
      <c r="AD326" s="19"/>
      <c r="AE326" s="184"/>
      <c r="AF326" s="183">
        <f t="shared" si="26"/>
        <v>2.6270380042435617</v>
      </c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68"/>
      <c r="AQ326" s="168"/>
      <c r="AR326" s="182"/>
      <c r="AS326" s="183">
        <f>(AU326-E326)/(MeasuredVariableHigher-MeasuredVariableLower)</f>
        <v>-4.5237446307695418E-2</v>
      </c>
      <c r="AT326" s="183">
        <f>[1]!LIM(AT325+Mode*r0*((1+IntegrationStep/2/Ti+Td/IntegrationStep)*AS326-(1-IntegrationStep/2/Ti+2*Td/IntegrationStep)*AS325+Td/IntegrationStep*AS324))</f>
        <v>1</v>
      </c>
      <c r="AU326" s="183">
        <f>SetPoint</f>
        <v>40.794124670000002</v>
      </c>
      <c r="AW326" s="51"/>
      <c r="AX326" s="51"/>
      <c r="AY326" s="51"/>
      <c r="AZ326" s="51"/>
    </row>
    <row r="327" spans="1:52" s="158" customFormat="1" ht="15" customHeight="1" x14ac:dyDescent="0.3">
      <c r="A327" s="19"/>
      <c r="B327" s="182"/>
      <c r="C327" s="183">
        <f>C326+IntegrationStep</f>
        <v>31.600000000000179</v>
      </c>
      <c r="D327" s="202">
        <f>15+[1]!STEPLOAD(5)</f>
        <v>20</v>
      </c>
      <c r="E327" s="183">
        <f t="shared" si="22"/>
        <v>45.580573101193906</v>
      </c>
      <c r="F327" s="183">
        <f t="shared" si="23"/>
        <v>0.5</v>
      </c>
      <c r="G327" s="183">
        <f>5</f>
        <v>5</v>
      </c>
      <c r="H327" s="183">
        <f>ManipulatedVariableHigher*AT327</f>
        <v>0</v>
      </c>
      <c r="I327" s="183">
        <f t="shared" si="24"/>
        <v>0.9</v>
      </c>
      <c r="J327" s="183">
        <f>1</f>
        <v>1</v>
      </c>
      <c r="K327" s="183">
        <f t="shared" si="25"/>
        <v>4.1870000000000003</v>
      </c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68"/>
      <c r="AD327" s="19"/>
      <c r="AE327" s="184"/>
      <c r="AF327" s="183">
        <f t="shared" si="26"/>
        <v>-2.5580573101193909</v>
      </c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68"/>
      <c r="AQ327" s="168"/>
      <c r="AR327" s="182"/>
      <c r="AS327" s="183">
        <f>(AU327-E327)/(MeasuredVariableHigher-MeasuredVariableLower)</f>
        <v>-4.7864484311939036E-2</v>
      </c>
      <c r="AT327" s="183">
        <f>[1]!LIM(AT326+Mode*r0*((1+IntegrationStep/2/Ti+Td/IntegrationStep)*AS327-(1-IntegrationStep/2/Ti+2*Td/IntegrationStep)*AS326+Td/IntegrationStep*AS325))</f>
        <v>0</v>
      </c>
      <c r="AU327" s="183">
        <f>SetPoint</f>
        <v>40.794124670000002</v>
      </c>
      <c r="AW327" s="51"/>
      <c r="AX327" s="51"/>
      <c r="AY327" s="51"/>
      <c r="AZ327" s="51"/>
    </row>
    <row r="328" spans="1:52" s="158" customFormat="1" ht="15" customHeight="1" x14ac:dyDescent="0.3">
      <c r="A328" s="19"/>
      <c r="B328" s="182"/>
      <c r="C328" s="183">
        <f>C327+IntegrationStep</f>
        <v>31.70000000000018</v>
      </c>
      <c r="D328" s="202">
        <f>15+[1]!STEPLOAD(5)</f>
        <v>20</v>
      </c>
      <c r="E328" s="183">
        <f t="shared" si="22"/>
        <v>45.324767370181966</v>
      </c>
      <c r="F328" s="183">
        <f t="shared" si="23"/>
        <v>0.5</v>
      </c>
      <c r="G328" s="183">
        <f>5</f>
        <v>5</v>
      </c>
      <c r="H328" s="183">
        <f>ManipulatedVariableHigher*AT328</f>
        <v>120</v>
      </c>
      <c r="I328" s="183">
        <f t="shared" si="24"/>
        <v>0.9</v>
      </c>
      <c r="J328" s="183">
        <f>1</f>
        <v>1</v>
      </c>
      <c r="K328" s="183">
        <f t="shared" si="25"/>
        <v>4.1870000000000003</v>
      </c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68"/>
      <c r="AD328" s="19"/>
      <c r="AE328" s="184"/>
      <c r="AF328" s="183">
        <f t="shared" si="26"/>
        <v>2.6263481973023195</v>
      </c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68"/>
      <c r="AQ328" s="168"/>
      <c r="AR328" s="182"/>
      <c r="AS328" s="183">
        <f>(AU328-E328)/(MeasuredVariableHigher-MeasuredVariableLower)</f>
        <v>-4.5306427001819645E-2</v>
      </c>
      <c r="AT328" s="183">
        <f>[1]!LIM(AT327+Mode*r0*((1+IntegrationStep/2/Ti+Td/IntegrationStep)*AS328-(1-IntegrationStep/2/Ti+2*Td/IntegrationStep)*AS327+Td/IntegrationStep*AS326))</f>
        <v>1</v>
      </c>
      <c r="AU328" s="183">
        <f>SetPoint</f>
        <v>40.794124670000002</v>
      </c>
      <c r="AW328" s="51"/>
      <c r="AX328" s="51"/>
      <c r="AY328" s="51"/>
      <c r="AZ328" s="51"/>
    </row>
    <row r="329" spans="1:52" s="158" customFormat="1" ht="15" customHeight="1" x14ac:dyDescent="0.3">
      <c r="A329" s="19"/>
      <c r="B329" s="182"/>
      <c r="C329" s="183">
        <f>C328+IntegrationStep</f>
        <v>31.800000000000182</v>
      </c>
      <c r="D329" s="202">
        <f>15+[1]!STEPLOAD(5)</f>
        <v>20</v>
      </c>
      <c r="E329" s="183">
        <f t="shared" si="22"/>
        <v>45.587402189912204</v>
      </c>
      <c r="F329" s="183">
        <f t="shared" si="23"/>
        <v>0.5</v>
      </c>
      <c r="G329" s="183">
        <f>5</f>
        <v>5</v>
      </c>
      <c r="H329" s="183">
        <f>ManipulatedVariableHigher*AT329</f>
        <v>0</v>
      </c>
      <c r="I329" s="183">
        <f t="shared" si="24"/>
        <v>0.9</v>
      </c>
      <c r="J329" s="183">
        <f>1</f>
        <v>1</v>
      </c>
      <c r="K329" s="183">
        <f t="shared" si="25"/>
        <v>4.1870000000000003</v>
      </c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68"/>
      <c r="AD329" s="19"/>
      <c r="AE329" s="184"/>
      <c r="AF329" s="183">
        <f t="shared" si="26"/>
        <v>-2.5587402189912205</v>
      </c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68"/>
      <c r="AQ329" s="168"/>
      <c r="AR329" s="182"/>
      <c r="AS329" s="183">
        <f>(AU329-E329)/(MeasuredVariableHigher-MeasuredVariableLower)</f>
        <v>-4.7932775199122021E-2</v>
      </c>
      <c r="AT329" s="183">
        <f>[1]!LIM(AT328+Mode*r0*((1+IntegrationStep/2/Ti+Td/IntegrationStep)*AS329-(1-IntegrationStep/2/Ti+2*Td/IntegrationStep)*AS328+Td/IntegrationStep*AS327))</f>
        <v>0</v>
      </c>
      <c r="AU329" s="183">
        <f>SetPoint</f>
        <v>40.794124670000002</v>
      </c>
      <c r="AW329" s="51"/>
      <c r="AX329" s="51"/>
      <c r="AY329" s="51"/>
      <c r="AZ329" s="51"/>
    </row>
    <row r="330" spans="1:52" s="158" customFormat="1" ht="15" customHeight="1" x14ac:dyDescent="0.3">
      <c r="A330" s="19"/>
      <c r="B330" s="182"/>
      <c r="C330" s="183">
        <f>C329+IntegrationStep</f>
        <v>31.900000000000183</v>
      </c>
      <c r="D330" s="202">
        <f>15+[1]!STEPLOAD(5)</f>
        <v>20</v>
      </c>
      <c r="E330" s="183">
        <f t="shared" si="22"/>
        <v>45.331528168013079</v>
      </c>
      <c r="F330" s="183">
        <f t="shared" si="23"/>
        <v>0.5</v>
      </c>
      <c r="G330" s="183">
        <f>5</f>
        <v>5</v>
      </c>
      <c r="H330" s="183">
        <f>ManipulatedVariableHigher*AT330</f>
        <v>120</v>
      </c>
      <c r="I330" s="183">
        <f t="shared" si="24"/>
        <v>0.9</v>
      </c>
      <c r="J330" s="183">
        <f>1</f>
        <v>1</v>
      </c>
      <c r="K330" s="183">
        <f t="shared" si="25"/>
        <v>4.1870000000000003</v>
      </c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68"/>
      <c r="AD330" s="19"/>
      <c r="AE330" s="184"/>
      <c r="AF330" s="183">
        <f t="shared" si="26"/>
        <v>2.6256721175192079</v>
      </c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68"/>
      <c r="AQ330" s="168"/>
      <c r="AR330" s="182"/>
      <c r="AS330" s="183">
        <f>(AU330-E330)/(MeasuredVariableHigher-MeasuredVariableLower)</f>
        <v>-4.5374034980130776E-2</v>
      </c>
      <c r="AT330" s="183">
        <f>[1]!LIM(AT329+Mode*r0*((1+IntegrationStep/2/Ti+Td/IntegrationStep)*AS330-(1-IntegrationStep/2/Ti+2*Td/IntegrationStep)*AS329+Td/IntegrationStep*AS328))</f>
        <v>1</v>
      </c>
      <c r="AU330" s="183">
        <f>SetPoint</f>
        <v>40.794124670000002</v>
      </c>
      <c r="AW330" s="51"/>
      <c r="AX330" s="51"/>
      <c r="AY330" s="51"/>
      <c r="AZ330" s="51"/>
    </row>
    <row r="331" spans="1:52" s="158" customFormat="1" ht="15" customHeight="1" x14ac:dyDescent="0.3">
      <c r="A331" s="19"/>
      <c r="B331" s="182"/>
      <c r="C331" s="183">
        <f>C330+IntegrationStep</f>
        <v>32.000000000000185</v>
      </c>
      <c r="D331" s="202">
        <f>15+[1]!STEPLOAD(5)</f>
        <v>20</v>
      </c>
      <c r="E331" s="183">
        <f t="shared" si="22"/>
        <v>45.594095379765001</v>
      </c>
      <c r="F331" s="183">
        <f t="shared" si="23"/>
        <v>0.5</v>
      </c>
      <c r="G331" s="183">
        <f>5</f>
        <v>5</v>
      </c>
      <c r="H331" s="183">
        <f>ManipulatedVariableHigher*AT331</f>
        <v>0</v>
      </c>
      <c r="I331" s="183">
        <f t="shared" si="24"/>
        <v>0.9</v>
      </c>
      <c r="J331" s="183">
        <f>1</f>
        <v>1</v>
      </c>
      <c r="K331" s="183">
        <f t="shared" si="25"/>
        <v>4.1870000000000003</v>
      </c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68"/>
      <c r="AD331" s="19"/>
      <c r="AE331" s="184"/>
      <c r="AF331" s="183">
        <f t="shared" si="26"/>
        <v>-2.5594095379765003</v>
      </c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68"/>
      <c r="AQ331" s="168"/>
      <c r="AR331" s="182"/>
      <c r="AS331" s="183">
        <f>(AU331-E331)/(MeasuredVariableHigher-MeasuredVariableLower)</f>
        <v>-4.7999707097649988E-2</v>
      </c>
      <c r="AT331" s="183">
        <f>[1]!LIM(AT330+Mode*r0*((1+IntegrationStep/2/Ti+Td/IntegrationStep)*AS331-(1-IntegrationStep/2/Ti+2*Td/IntegrationStep)*AS330+Td/IntegrationStep*AS329))</f>
        <v>0</v>
      </c>
      <c r="AU331" s="183">
        <f>SetPoint</f>
        <v>40.794124670000002</v>
      </c>
      <c r="AW331" s="51"/>
      <c r="AX331" s="51"/>
      <c r="AY331" s="51"/>
      <c r="AZ331" s="51"/>
    </row>
    <row r="332" spans="1:52" s="158" customFormat="1" ht="15" customHeight="1" x14ac:dyDescent="0.3">
      <c r="A332" s="19"/>
      <c r="B332" s="182"/>
      <c r="C332" s="183">
        <f>C331+IntegrationStep</f>
        <v>32.100000000000186</v>
      </c>
      <c r="D332" s="202">
        <f>15+[1]!STEPLOAD(5)</f>
        <v>20</v>
      </c>
      <c r="E332" s="183">
        <f t="shared" si="22"/>
        <v>45.338154425967346</v>
      </c>
      <c r="F332" s="183">
        <f t="shared" si="23"/>
        <v>0.5</v>
      </c>
      <c r="G332" s="183">
        <f>5</f>
        <v>5</v>
      </c>
      <c r="H332" s="183">
        <f>ManipulatedVariableHigher*AT332</f>
        <v>120</v>
      </c>
      <c r="I332" s="183">
        <f t="shared" si="24"/>
        <v>0.9</v>
      </c>
      <c r="J332" s="183">
        <f>1</f>
        <v>1</v>
      </c>
      <c r="K332" s="183">
        <f t="shared" si="25"/>
        <v>4.1870000000000003</v>
      </c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68"/>
      <c r="AD332" s="19"/>
      <c r="AE332" s="184"/>
      <c r="AF332" s="183">
        <f t="shared" si="26"/>
        <v>2.6250094917237812</v>
      </c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68"/>
      <c r="AQ332" s="168"/>
      <c r="AR332" s="182"/>
      <c r="AS332" s="183">
        <f>(AU332-E332)/(MeasuredVariableHigher-MeasuredVariableLower)</f>
        <v>-4.5440297559673437E-2</v>
      </c>
      <c r="AT332" s="183">
        <f>[1]!LIM(AT331+Mode*r0*((1+IntegrationStep/2/Ti+Td/IntegrationStep)*AS332-(1-IntegrationStep/2/Ti+2*Td/IntegrationStep)*AS331+Td/IntegrationStep*AS330))</f>
        <v>1</v>
      </c>
      <c r="AU332" s="183">
        <f>SetPoint</f>
        <v>40.794124670000002</v>
      </c>
      <c r="AW332" s="51"/>
      <c r="AX332" s="51"/>
      <c r="AY332" s="51"/>
      <c r="AZ332" s="51"/>
    </row>
    <row r="333" spans="1:52" s="158" customFormat="1" ht="15" customHeight="1" x14ac:dyDescent="0.3">
      <c r="A333" s="19"/>
      <c r="B333" s="182"/>
      <c r="C333" s="183">
        <f>C332+IntegrationStep</f>
        <v>32.200000000000188</v>
      </c>
      <c r="D333" s="202">
        <f>15+[1]!STEPLOAD(5)</f>
        <v>20</v>
      </c>
      <c r="E333" s="183">
        <f t="shared" ref="E333:E396" si="27">E332+(C333-C332)*AF332</f>
        <v>45.600655375139731</v>
      </c>
      <c r="F333" s="183">
        <f t="shared" ref="F333:F396" si="28">0.5</f>
        <v>0.5</v>
      </c>
      <c r="G333" s="183">
        <f>5</f>
        <v>5</v>
      </c>
      <c r="H333" s="183">
        <f>ManipulatedVariableHigher*AT333</f>
        <v>0</v>
      </c>
      <c r="I333" s="183">
        <f t="shared" ref="I333:I396" si="29">0.9</f>
        <v>0.9</v>
      </c>
      <c r="J333" s="183">
        <f>1</f>
        <v>1</v>
      </c>
      <c r="K333" s="183">
        <f t="shared" ref="K333:K396" si="30">4.187</f>
        <v>4.1870000000000003</v>
      </c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68"/>
      <c r="AD333" s="19"/>
      <c r="AE333" s="184"/>
      <c r="AF333" s="183">
        <f t="shared" ref="AF333:AF396" si="31">F333/G333*(D333-E333)+H333*I333/G333/J333/K333</f>
        <v>-2.5600655375139731</v>
      </c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68"/>
      <c r="AQ333" s="168"/>
      <c r="AR333" s="182"/>
      <c r="AS333" s="183">
        <f>(AU333-E333)/(MeasuredVariableHigher-MeasuredVariableLower)</f>
        <v>-4.8065307051397284E-2</v>
      </c>
      <c r="AT333" s="183">
        <f>[1]!LIM(AT332+Mode*r0*((1+IntegrationStep/2/Ti+Td/IntegrationStep)*AS333-(1-IntegrationStep/2/Ti+2*Td/IntegrationStep)*AS332+Td/IntegrationStep*AS331))</f>
        <v>0</v>
      </c>
      <c r="AU333" s="183">
        <f>SetPoint</f>
        <v>40.794124670000002</v>
      </c>
      <c r="AW333" s="51"/>
      <c r="AX333" s="51"/>
      <c r="AY333" s="51"/>
      <c r="AZ333" s="51"/>
    </row>
    <row r="334" spans="1:52" s="158" customFormat="1" ht="15" customHeight="1" x14ac:dyDescent="0.3">
      <c r="A334" s="19"/>
      <c r="B334" s="182"/>
      <c r="C334" s="183">
        <f>C333+IntegrationStep</f>
        <v>32.300000000000189</v>
      </c>
      <c r="D334" s="202">
        <f>15+[1]!STEPLOAD(5)</f>
        <v>20</v>
      </c>
      <c r="E334" s="183">
        <f t="shared" si="27"/>
        <v>45.344648821388333</v>
      </c>
      <c r="F334" s="183">
        <f t="shared" si="28"/>
        <v>0.5</v>
      </c>
      <c r="G334" s="183">
        <f>5</f>
        <v>5</v>
      </c>
      <c r="H334" s="183">
        <f>ManipulatedVariableHigher*AT334</f>
        <v>120</v>
      </c>
      <c r="I334" s="183">
        <f t="shared" si="29"/>
        <v>0.9</v>
      </c>
      <c r="J334" s="183">
        <f>1</f>
        <v>1</v>
      </c>
      <c r="K334" s="183">
        <f t="shared" si="30"/>
        <v>4.1870000000000003</v>
      </c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68"/>
      <c r="AD334" s="19"/>
      <c r="AE334" s="184"/>
      <c r="AF334" s="183">
        <f t="shared" si="31"/>
        <v>2.6243600521816828</v>
      </c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68"/>
      <c r="AQ334" s="168"/>
      <c r="AR334" s="182"/>
      <c r="AS334" s="183">
        <f>(AU334-E334)/(MeasuredVariableHigher-MeasuredVariableLower)</f>
        <v>-4.5505241513883306E-2</v>
      </c>
      <c r="AT334" s="183">
        <f>[1]!LIM(AT333+Mode*r0*((1+IntegrationStep/2/Ti+Td/IntegrationStep)*AS334-(1-IntegrationStep/2/Ti+2*Td/IntegrationStep)*AS333+Td/IntegrationStep*AS332))</f>
        <v>1</v>
      </c>
      <c r="AU334" s="183">
        <f>SetPoint</f>
        <v>40.794124670000002</v>
      </c>
      <c r="AW334" s="51"/>
      <c r="AX334" s="51"/>
      <c r="AY334" s="51"/>
      <c r="AZ334" s="51"/>
    </row>
    <row r="335" spans="1:52" s="158" customFormat="1" ht="15" customHeight="1" x14ac:dyDescent="0.3">
      <c r="A335" s="19"/>
      <c r="B335" s="182"/>
      <c r="C335" s="183">
        <f>C334+IntegrationStep</f>
        <v>32.40000000000019</v>
      </c>
      <c r="D335" s="202">
        <f>15+[1]!STEPLOAD(5)</f>
        <v>20</v>
      </c>
      <c r="E335" s="183">
        <f t="shared" si="27"/>
        <v>45.607084826606503</v>
      </c>
      <c r="F335" s="183">
        <f t="shared" si="28"/>
        <v>0.5</v>
      </c>
      <c r="G335" s="183">
        <f>5</f>
        <v>5</v>
      </c>
      <c r="H335" s="183">
        <f>ManipulatedVariableHigher*AT335</f>
        <v>0</v>
      </c>
      <c r="I335" s="183">
        <f t="shared" si="29"/>
        <v>0.9</v>
      </c>
      <c r="J335" s="183">
        <f>1</f>
        <v>1</v>
      </c>
      <c r="K335" s="183">
        <f t="shared" si="30"/>
        <v>4.1870000000000003</v>
      </c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68"/>
      <c r="AD335" s="19"/>
      <c r="AE335" s="184"/>
      <c r="AF335" s="183">
        <f t="shared" si="31"/>
        <v>-2.5607084826606505</v>
      </c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68"/>
      <c r="AQ335" s="168"/>
      <c r="AR335" s="182"/>
      <c r="AS335" s="183">
        <f>(AU335-E335)/(MeasuredVariableHigher-MeasuredVariableLower)</f>
        <v>-4.8129601566065008E-2</v>
      </c>
      <c r="AT335" s="183">
        <f>[1]!LIM(AT334+Mode*r0*((1+IntegrationStep/2/Ti+Td/IntegrationStep)*AS335-(1-IntegrationStep/2/Ti+2*Td/IntegrationStep)*AS334+Td/IntegrationStep*AS333))</f>
        <v>0</v>
      </c>
      <c r="AU335" s="183">
        <f>SetPoint</f>
        <v>40.794124670000002</v>
      </c>
      <c r="AW335" s="51"/>
      <c r="AX335" s="51"/>
      <c r="AY335" s="51"/>
      <c r="AZ335" s="51"/>
    </row>
    <row r="336" spans="1:52" s="158" customFormat="1" ht="15" customHeight="1" x14ac:dyDescent="0.3">
      <c r="A336" s="19"/>
      <c r="B336" s="182"/>
      <c r="C336" s="183">
        <f>C335+IntegrationStep</f>
        <v>32.500000000000192</v>
      </c>
      <c r="D336" s="202">
        <f>15+[1]!STEPLOAD(5)</f>
        <v>20</v>
      </c>
      <c r="E336" s="183">
        <f t="shared" si="27"/>
        <v>45.351013978340433</v>
      </c>
      <c r="F336" s="183">
        <f t="shared" si="28"/>
        <v>0.5</v>
      </c>
      <c r="G336" s="183">
        <f>5</f>
        <v>5</v>
      </c>
      <c r="H336" s="183">
        <f>ManipulatedVariableHigher*AT336</f>
        <v>120</v>
      </c>
      <c r="I336" s="183">
        <f t="shared" si="29"/>
        <v>0.9</v>
      </c>
      <c r="J336" s="183">
        <f>1</f>
        <v>1</v>
      </c>
      <c r="K336" s="183">
        <f t="shared" si="30"/>
        <v>4.1870000000000003</v>
      </c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68"/>
      <c r="AD336" s="19"/>
      <c r="AE336" s="184"/>
      <c r="AF336" s="183">
        <f t="shared" si="31"/>
        <v>2.6237235364864726</v>
      </c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68"/>
      <c r="AQ336" s="168"/>
      <c r="AR336" s="182"/>
      <c r="AS336" s="183">
        <f>(AU336-E336)/(MeasuredVariableHigher-MeasuredVariableLower)</f>
        <v>-4.5568893083404304E-2</v>
      </c>
      <c r="AT336" s="183">
        <f>[1]!LIM(AT335+Mode*r0*((1+IntegrationStep/2/Ti+Td/IntegrationStep)*AS336-(1-IntegrationStep/2/Ti+2*Td/IntegrationStep)*AS335+Td/IntegrationStep*AS334))</f>
        <v>1</v>
      </c>
      <c r="AU336" s="183">
        <f>SetPoint</f>
        <v>40.794124670000002</v>
      </c>
      <c r="AW336" s="51"/>
      <c r="AX336" s="51"/>
      <c r="AY336" s="51"/>
      <c r="AZ336" s="51"/>
    </row>
    <row r="337" spans="1:52" s="158" customFormat="1" ht="15" customHeight="1" x14ac:dyDescent="0.3">
      <c r="A337" s="19"/>
      <c r="B337" s="182"/>
      <c r="C337" s="183">
        <f>C336+IntegrationStep</f>
        <v>32.600000000000193</v>
      </c>
      <c r="D337" s="202">
        <f>15+[1]!STEPLOAD(5)</f>
        <v>20</v>
      </c>
      <c r="E337" s="183">
        <f t="shared" si="27"/>
        <v>45.613386331989084</v>
      </c>
      <c r="F337" s="183">
        <f t="shared" si="28"/>
        <v>0.5</v>
      </c>
      <c r="G337" s="183">
        <f>5</f>
        <v>5</v>
      </c>
      <c r="H337" s="183">
        <f>ManipulatedVariableHigher*AT337</f>
        <v>0</v>
      </c>
      <c r="I337" s="183">
        <f t="shared" si="29"/>
        <v>0.9</v>
      </c>
      <c r="J337" s="183">
        <f>1</f>
        <v>1</v>
      </c>
      <c r="K337" s="183">
        <f t="shared" si="30"/>
        <v>4.1870000000000003</v>
      </c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68"/>
      <c r="AD337" s="19"/>
      <c r="AE337" s="184"/>
      <c r="AF337" s="183">
        <f t="shared" si="31"/>
        <v>-2.5613386331989085</v>
      </c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68"/>
      <c r="AQ337" s="168"/>
      <c r="AR337" s="182"/>
      <c r="AS337" s="183">
        <f>(AU337-E337)/(MeasuredVariableHigher-MeasuredVariableLower)</f>
        <v>-4.8192616619890813E-2</v>
      </c>
      <c r="AT337" s="183">
        <f>[1]!LIM(AT336+Mode*r0*((1+IntegrationStep/2/Ti+Td/IntegrationStep)*AS337-(1-IntegrationStep/2/Ti+2*Td/IntegrationStep)*AS336+Td/IntegrationStep*AS335))</f>
        <v>0</v>
      </c>
      <c r="AU337" s="183">
        <f>SetPoint</f>
        <v>40.794124670000002</v>
      </c>
      <c r="AW337" s="51"/>
      <c r="AX337" s="51"/>
      <c r="AY337" s="51"/>
      <c r="AZ337" s="51"/>
    </row>
    <row r="338" spans="1:52" s="158" customFormat="1" ht="15" customHeight="1" x14ac:dyDescent="0.3">
      <c r="A338" s="19"/>
      <c r="B338" s="182"/>
      <c r="C338" s="183">
        <f>C337+IntegrationStep</f>
        <v>32.700000000000195</v>
      </c>
      <c r="D338" s="202">
        <f>15+[1]!STEPLOAD(5)</f>
        <v>20</v>
      </c>
      <c r="E338" s="183">
        <f t="shared" si="27"/>
        <v>45.357252468669188</v>
      </c>
      <c r="F338" s="183">
        <f t="shared" si="28"/>
        <v>0.5</v>
      </c>
      <c r="G338" s="183">
        <f>5</f>
        <v>5</v>
      </c>
      <c r="H338" s="183">
        <f>ManipulatedVariableHigher*AT338</f>
        <v>120</v>
      </c>
      <c r="I338" s="183">
        <f t="shared" si="29"/>
        <v>0.9</v>
      </c>
      <c r="J338" s="183">
        <f>1</f>
        <v>1</v>
      </c>
      <c r="K338" s="183">
        <f t="shared" si="30"/>
        <v>4.1870000000000003</v>
      </c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68"/>
      <c r="AD338" s="19"/>
      <c r="AE338" s="184"/>
      <c r="AF338" s="183">
        <f t="shared" si="31"/>
        <v>2.623099687453597</v>
      </c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68"/>
      <c r="AQ338" s="168"/>
      <c r="AR338" s="182"/>
      <c r="AS338" s="183">
        <f>(AU338-E338)/(MeasuredVariableHigher-MeasuredVariableLower)</f>
        <v>-4.5631277986691858E-2</v>
      </c>
      <c r="AT338" s="183">
        <f>[1]!LIM(AT337+Mode*r0*((1+IntegrationStep/2/Ti+Td/IntegrationStep)*AS338-(1-IntegrationStep/2/Ti+2*Td/IntegrationStep)*AS337+Td/IntegrationStep*AS336))</f>
        <v>1</v>
      </c>
      <c r="AU338" s="183">
        <f>SetPoint</f>
        <v>40.794124670000002</v>
      </c>
      <c r="AW338" s="51"/>
      <c r="AX338" s="51"/>
      <c r="AY338" s="51"/>
      <c r="AZ338" s="51"/>
    </row>
    <row r="339" spans="1:52" s="158" customFormat="1" ht="15" customHeight="1" x14ac:dyDescent="0.3">
      <c r="A339" s="19"/>
      <c r="B339" s="182"/>
      <c r="C339" s="183">
        <f>C338+IntegrationStep</f>
        <v>32.800000000000196</v>
      </c>
      <c r="D339" s="202">
        <f>15+[1]!STEPLOAD(5)</f>
        <v>20</v>
      </c>
      <c r="E339" s="183">
        <f t="shared" si="27"/>
        <v>45.619562437414551</v>
      </c>
      <c r="F339" s="183">
        <f t="shared" si="28"/>
        <v>0.5</v>
      </c>
      <c r="G339" s="183">
        <f>5</f>
        <v>5</v>
      </c>
      <c r="H339" s="183">
        <f>ManipulatedVariableHigher*AT339</f>
        <v>0</v>
      </c>
      <c r="I339" s="183">
        <f t="shared" si="29"/>
        <v>0.9</v>
      </c>
      <c r="J339" s="183">
        <f>1</f>
        <v>1</v>
      </c>
      <c r="K339" s="183">
        <f t="shared" si="30"/>
        <v>4.1870000000000003</v>
      </c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68"/>
      <c r="AD339" s="19"/>
      <c r="AE339" s="184"/>
      <c r="AF339" s="183">
        <f t="shared" si="31"/>
        <v>-2.5619562437414554</v>
      </c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68"/>
      <c r="AQ339" s="168"/>
      <c r="AR339" s="182"/>
      <c r="AS339" s="183">
        <f>(AU339-E339)/(MeasuredVariableHigher-MeasuredVariableLower)</f>
        <v>-4.8254377674145491E-2</v>
      </c>
      <c r="AT339" s="183">
        <f>[1]!LIM(AT338+Mode*r0*((1+IntegrationStep/2/Ti+Td/IntegrationStep)*AS339-(1-IntegrationStep/2/Ti+2*Td/IntegrationStep)*AS338+Td/IntegrationStep*AS337))</f>
        <v>0</v>
      </c>
      <c r="AU339" s="183">
        <f>SetPoint</f>
        <v>40.794124670000002</v>
      </c>
      <c r="AW339" s="51"/>
      <c r="AX339" s="51"/>
      <c r="AY339" s="51"/>
      <c r="AZ339" s="51"/>
    </row>
    <row r="340" spans="1:52" s="158" customFormat="1" ht="15" customHeight="1" x14ac:dyDescent="0.3">
      <c r="A340" s="19"/>
      <c r="B340" s="182"/>
      <c r="C340" s="183">
        <f>C339+IntegrationStep</f>
        <v>32.900000000000198</v>
      </c>
      <c r="D340" s="202">
        <f>15+[1]!STEPLOAD(5)</f>
        <v>20</v>
      </c>
      <c r="E340" s="183">
        <f t="shared" si="27"/>
        <v>45.3633668130404</v>
      </c>
      <c r="F340" s="183">
        <f t="shared" si="28"/>
        <v>0.5</v>
      </c>
      <c r="G340" s="183">
        <f>5</f>
        <v>5</v>
      </c>
      <c r="H340" s="183">
        <f>ManipulatedVariableHigher*AT340</f>
        <v>120</v>
      </c>
      <c r="I340" s="183">
        <f t="shared" si="29"/>
        <v>0.9</v>
      </c>
      <c r="J340" s="183">
        <f>1</f>
        <v>1</v>
      </c>
      <c r="K340" s="183">
        <f t="shared" si="30"/>
        <v>4.1870000000000003</v>
      </c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68"/>
      <c r="AD340" s="19"/>
      <c r="AE340" s="184"/>
      <c r="AF340" s="183">
        <f t="shared" si="31"/>
        <v>2.6224882530164759</v>
      </c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68"/>
      <c r="AQ340" s="168"/>
      <c r="AR340" s="182"/>
      <c r="AS340" s="183">
        <f>(AU340-E340)/(MeasuredVariableHigher-MeasuredVariableLower)</f>
        <v>-4.569242143040398E-2</v>
      </c>
      <c r="AT340" s="183">
        <f>[1]!LIM(AT339+Mode*r0*((1+IntegrationStep/2/Ti+Td/IntegrationStep)*AS340-(1-IntegrationStep/2/Ti+2*Td/IntegrationStep)*AS339+Td/IntegrationStep*AS338))</f>
        <v>1</v>
      </c>
      <c r="AU340" s="183">
        <f>SetPoint</f>
        <v>40.794124670000002</v>
      </c>
      <c r="AW340" s="51"/>
      <c r="AX340" s="51"/>
      <c r="AY340" s="51"/>
      <c r="AZ340" s="51"/>
    </row>
    <row r="341" spans="1:52" s="158" customFormat="1" ht="15" customHeight="1" x14ac:dyDescent="0.3">
      <c r="A341" s="19"/>
      <c r="B341" s="182"/>
      <c r="C341" s="183">
        <f>C340+IntegrationStep</f>
        <v>33.000000000000199</v>
      </c>
      <c r="D341" s="202">
        <f>15+[1]!STEPLOAD(5)</f>
        <v>20</v>
      </c>
      <c r="E341" s="183">
        <f t="shared" si="27"/>
        <v>45.625615638342055</v>
      </c>
      <c r="F341" s="183">
        <f t="shared" si="28"/>
        <v>0.5</v>
      </c>
      <c r="G341" s="183">
        <f>5</f>
        <v>5</v>
      </c>
      <c r="H341" s="183">
        <f>ManipulatedVariableHigher*AT341</f>
        <v>0</v>
      </c>
      <c r="I341" s="183">
        <f t="shared" si="29"/>
        <v>0.9</v>
      </c>
      <c r="J341" s="183">
        <f>1</f>
        <v>1</v>
      </c>
      <c r="K341" s="183">
        <f t="shared" si="30"/>
        <v>4.1870000000000003</v>
      </c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68"/>
      <c r="AD341" s="19"/>
      <c r="AE341" s="184"/>
      <c r="AF341" s="183">
        <f t="shared" si="31"/>
        <v>-2.5625615638342056</v>
      </c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68"/>
      <c r="AQ341" s="168"/>
      <c r="AR341" s="182"/>
      <c r="AS341" s="183">
        <f>(AU341-E341)/(MeasuredVariableHigher-MeasuredVariableLower)</f>
        <v>-4.8314909683420525E-2</v>
      </c>
      <c r="AT341" s="183">
        <f>[1]!LIM(AT340+Mode*r0*((1+IntegrationStep/2/Ti+Td/IntegrationStep)*AS341-(1-IntegrationStep/2/Ti+2*Td/IntegrationStep)*AS340+Td/IntegrationStep*AS339))</f>
        <v>0</v>
      </c>
      <c r="AU341" s="183">
        <f>SetPoint</f>
        <v>40.794124670000002</v>
      </c>
      <c r="AW341" s="51"/>
      <c r="AX341" s="51"/>
      <c r="AY341" s="51"/>
      <c r="AZ341" s="51"/>
    </row>
    <row r="342" spans="1:52" s="158" customFormat="1" ht="15" customHeight="1" x14ac:dyDescent="0.3">
      <c r="A342" s="19"/>
      <c r="B342" s="182"/>
      <c r="C342" s="183">
        <f>C341+IntegrationStep</f>
        <v>33.1000000000002</v>
      </c>
      <c r="D342" s="202">
        <f>15+[1]!STEPLOAD(5)</f>
        <v>20</v>
      </c>
      <c r="E342" s="183">
        <f t="shared" si="27"/>
        <v>45.369359481958632</v>
      </c>
      <c r="F342" s="183">
        <f t="shared" si="28"/>
        <v>0.5</v>
      </c>
      <c r="G342" s="183">
        <f>5</f>
        <v>5</v>
      </c>
      <c r="H342" s="183">
        <f>ManipulatedVariableHigher*AT342</f>
        <v>120</v>
      </c>
      <c r="I342" s="183">
        <f t="shared" si="29"/>
        <v>0.9</v>
      </c>
      <c r="J342" s="183">
        <f>1</f>
        <v>1</v>
      </c>
      <c r="K342" s="183">
        <f t="shared" si="30"/>
        <v>4.1870000000000003</v>
      </c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68"/>
      <c r="AD342" s="19"/>
      <c r="AE342" s="184"/>
      <c r="AF342" s="183">
        <f t="shared" si="31"/>
        <v>2.6218889861246528</v>
      </c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68"/>
      <c r="AQ342" s="168"/>
      <c r="AR342" s="182"/>
      <c r="AS342" s="183">
        <f>(AU342-E342)/(MeasuredVariableHigher-MeasuredVariableLower)</f>
        <v>-4.5752348119586304E-2</v>
      </c>
      <c r="AT342" s="183">
        <f>[1]!LIM(AT341+Mode*r0*((1+IntegrationStep/2/Ti+Td/IntegrationStep)*AS342-(1-IntegrationStep/2/Ti+2*Td/IntegrationStep)*AS341+Td/IntegrationStep*AS340))</f>
        <v>1</v>
      </c>
      <c r="AU342" s="183">
        <f>SetPoint</f>
        <v>40.794124670000002</v>
      </c>
      <c r="AW342" s="51"/>
      <c r="AX342" s="51"/>
      <c r="AY342" s="51"/>
      <c r="AZ342" s="51"/>
    </row>
    <row r="343" spans="1:52" s="158" customFormat="1" ht="15" customHeight="1" x14ac:dyDescent="0.3">
      <c r="A343" s="19"/>
      <c r="B343" s="182"/>
      <c r="C343" s="183">
        <f>C342+IntegrationStep</f>
        <v>33.200000000000202</v>
      </c>
      <c r="D343" s="202">
        <f>15+[1]!STEPLOAD(5)</f>
        <v>20</v>
      </c>
      <c r="E343" s="183">
        <f t="shared" si="27"/>
        <v>45.631548380571104</v>
      </c>
      <c r="F343" s="183">
        <f t="shared" si="28"/>
        <v>0.5</v>
      </c>
      <c r="G343" s="183">
        <f>5</f>
        <v>5</v>
      </c>
      <c r="H343" s="183">
        <f>ManipulatedVariableHigher*AT343</f>
        <v>0</v>
      </c>
      <c r="I343" s="183">
        <f t="shared" si="29"/>
        <v>0.9</v>
      </c>
      <c r="J343" s="183">
        <f>1</f>
        <v>1</v>
      </c>
      <c r="K343" s="183">
        <f t="shared" si="30"/>
        <v>4.1870000000000003</v>
      </c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68"/>
      <c r="AD343" s="19"/>
      <c r="AE343" s="184"/>
      <c r="AF343" s="183">
        <f t="shared" si="31"/>
        <v>-2.5631548380571108</v>
      </c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68"/>
      <c r="AQ343" s="168"/>
      <c r="AR343" s="182"/>
      <c r="AS343" s="183">
        <f>(AU343-E343)/(MeasuredVariableHigher-MeasuredVariableLower)</f>
        <v>-4.8374237105711017E-2</v>
      </c>
      <c r="AT343" s="183">
        <f>[1]!LIM(AT342+Mode*r0*((1+IntegrationStep/2/Ti+Td/IntegrationStep)*AS343-(1-IntegrationStep/2/Ti+2*Td/IntegrationStep)*AS342+Td/IntegrationStep*AS341))</f>
        <v>0</v>
      </c>
      <c r="AU343" s="183">
        <f>SetPoint</f>
        <v>40.794124670000002</v>
      </c>
      <c r="AW343" s="51"/>
      <c r="AX343" s="51"/>
      <c r="AY343" s="51"/>
      <c r="AZ343" s="51"/>
    </row>
    <row r="344" spans="1:52" s="158" customFormat="1" ht="15" customHeight="1" x14ac:dyDescent="0.3">
      <c r="A344" s="19"/>
      <c r="B344" s="182"/>
      <c r="C344" s="183">
        <f>C343+IntegrationStep</f>
        <v>33.300000000000203</v>
      </c>
      <c r="D344" s="202">
        <f>15+[1]!STEPLOAD(5)</f>
        <v>20</v>
      </c>
      <c r="E344" s="183">
        <f t="shared" si="27"/>
        <v>45.37523289676539</v>
      </c>
      <c r="F344" s="183">
        <f t="shared" si="28"/>
        <v>0.5</v>
      </c>
      <c r="G344" s="183">
        <f>5</f>
        <v>5</v>
      </c>
      <c r="H344" s="183">
        <f>ManipulatedVariableHigher*AT344</f>
        <v>120</v>
      </c>
      <c r="I344" s="183">
        <f t="shared" si="29"/>
        <v>0.9</v>
      </c>
      <c r="J344" s="183">
        <f>1</f>
        <v>1</v>
      </c>
      <c r="K344" s="183">
        <f t="shared" si="30"/>
        <v>4.1870000000000003</v>
      </c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68"/>
      <c r="AD344" s="19"/>
      <c r="AE344" s="184"/>
      <c r="AF344" s="183">
        <f t="shared" si="31"/>
        <v>2.6213016446439772</v>
      </c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68"/>
      <c r="AQ344" s="168"/>
      <c r="AR344" s="182"/>
      <c r="AS344" s="183">
        <f>(AU344-E344)/(MeasuredVariableHigher-MeasuredVariableLower)</f>
        <v>-4.5811082267653874E-2</v>
      </c>
      <c r="AT344" s="183">
        <f>[1]!LIM(AT343+Mode*r0*((1+IntegrationStep/2/Ti+Td/IntegrationStep)*AS344-(1-IntegrationStep/2/Ti+2*Td/IntegrationStep)*AS343+Td/IntegrationStep*AS342))</f>
        <v>1</v>
      </c>
      <c r="AU344" s="183">
        <f>SetPoint</f>
        <v>40.794124670000002</v>
      </c>
      <c r="AW344" s="51"/>
      <c r="AX344" s="51"/>
      <c r="AY344" s="51"/>
      <c r="AZ344" s="51"/>
    </row>
    <row r="345" spans="1:52" s="158" customFormat="1" ht="15" customHeight="1" x14ac:dyDescent="0.3">
      <c r="A345" s="19"/>
      <c r="B345" s="182"/>
      <c r="C345" s="183">
        <f>C344+IntegrationStep</f>
        <v>33.400000000000205</v>
      </c>
      <c r="D345" s="202">
        <f>15+[1]!STEPLOAD(5)</f>
        <v>20</v>
      </c>
      <c r="E345" s="183">
        <f t="shared" si="27"/>
        <v>45.637363061229792</v>
      </c>
      <c r="F345" s="183">
        <f t="shared" si="28"/>
        <v>0.5</v>
      </c>
      <c r="G345" s="183">
        <f>5</f>
        <v>5</v>
      </c>
      <c r="H345" s="183">
        <f>ManipulatedVariableHigher*AT345</f>
        <v>0</v>
      </c>
      <c r="I345" s="183">
        <f t="shared" si="29"/>
        <v>0.9</v>
      </c>
      <c r="J345" s="183">
        <f>1</f>
        <v>1</v>
      </c>
      <c r="K345" s="183">
        <f t="shared" si="30"/>
        <v>4.1870000000000003</v>
      </c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68"/>
      <c r="AD345" s="19"/>
      <c r="AE345" s="184"/>
      <c r="AF345" s="183">
        <f t="shared" si="31"/>
        <v>-2.5637363061229794</v>
      </c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68"/>
      <c r="AQ345" s="168"/>
      <c r="AR345" s="182"/>
      <c r="AS345" s="183">
        <f>(AU345-E345)/(MeasuredVariableHigher-MeasuredVariableLower)</f>
        <v>-4.8432383912297892E-2</v>
      </c>
      <c r="AT345" s="183">
        <f>[1]!LIM(AT344+Mode*r0*((1+IntegrationStep/2/Ti+Td/IntegrationStep)*AS345-(1-IntegrationStep/2/Ti+2*Td/IntegrationStep)*AS344+Td/IntegrationStep*AS343))</f>
        <v>0</v>
      </c>
      <c r="AU345" s="183">
        <f>SetPoint</f>
        <v>40.794124670000002</v>
      </c>
      <c r="AW345" s="51"/>
      <c r="AX345" s="51"/>
      <c r="AY345" s="51"/>
      <c r="AZ345" s="51"/>
    </row>
    <row r="346" spans="1:52" s="158" customFormat="1" ht="15" customHeight="1" x14ac:dyDescent="0.3">
      <c r="A346" s="19"/>
      <c r="B346" s="182"/>
      <c r="C346" s="183">
        <f>C345+IntegrationStep</f>
        <v>33.500000000000206</v>
      </c>
      <c r="D346" s="202">
        <f>15+[1]!STEPLOAD(5)</f>
        <v>20</v>
      </c>
      <c r="E346" s="183">
        <f t="shared" si="27"/>
        <v>45.38098943061749</v>
      </c>
      <c r="F346" s="183">
        <f t="shared" si="28"/>
        <v>0.5</v>
      </c>
      <c r="G346" s="183">
        <f>5</f>
        <v>5</v>
      </c>
      <c r="H346" s="183">
        <f>ManipulatedVariableHigher*AT346</f>
        <v>120</v>
      </c>
      <c r="I346" s="183">
        <f t="shared" si="29"/>
        <v>0.9</v>
      </c>
      <c r="J346" s="183">
        <f>1</f>
        <v>1</v>
      </c>
      <c r="K346" s="183">
        <f t="shared" si="30"/>
        <v>4.1870000000000003</v>
      </c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68"/>
      <c r="AD346" s="19"/>
      <c r="AE346" s="184"/>
      <c r="AF346" s="183">
        <f t="shared" si="31"/>
        <v>2.6207259912587668</v>
      </c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68"/>
      <c r="AQ346" s="168"/>
      <c r="AR346" s="182"/>
      <c r="AS346" s="183">
        <f>(AU346-E346)/(MeasuredVariableHigher-MeasuredVariableLower)</f>
        <v>-4.5868647606174873E-2</v>
      </c>
      <c r="AT346" s="183">
        <f>[1]!LIM(AT345+Mode*r0*((1+IntegrationStep/2/Ti+Td/IntegrationStep)*AS346-(1-IntegrationStep/2/Ti+2*Td/IntegrationStep)*AS345+Td/IntegrationStep*AS344))</f>
        <v>1</v>
      </c>
      <c r="AU346" s="183">
        <f>SetPoint</f>
        <v>40.794124670000002</v>
      </c>
      <c r="AW346" s="51"/>
      <c r="AX346" s="51"/>
      <c r="AY346" s="51"/>
      <c r="AZ346" s="51"/>
    </row>
    <row r="347" spans="1:52" s="158" customFormat="1" ht="15" customHeight="1" x14ac:dyDescent="0.3">
      <c r="A347" s="19"/>
      <c r="B347" s="182"/>
      <c r="C347" s="183">
        <f>C346+IntegrationStep</f>
        <v>33.600000000000207</v>
      </c>
      <c r="D347" s="202">
        <f>15+[1]!STEPLOAD(5)</f>
        <v>20</v>
      </c>
      <c r="E347" s="183">
        <f t="shared" si="27"/>
        <v>45.643062029743369</v>
      </c>
      <c r="F347" s="183">
        <f t="shared" si="28"/>
        <v>0.5</v>
      </c>
      <c r="G347" s="183">
        <f>5</f>
        <v>5</v>
      </c>
      <c r="H347" s="183">
        <f>ManipulatedVariableHigher*AT347</f>
        <v>0</v>
      </c>
      <c r="I347" s="183">
        <f t="shared" si="29"/>
        <v>0.9</v>
      </c>
      <c r="J347" s="183">
        <f>1</f>
        <v>1</v>
      </c>
      <c r="K347" s="183">
        <f t="shared" si="30"/>
        <v>4.1870000000000003</v>
      </c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68"/>
      <c r="AD347" s="19"/>
      <c r="AE347" s="184"/>
      <c r="AF347" s="183">
        <f t="shared" si="31"/>
        <v>-2.5643062029743371</v>
      </c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68"/>
      <c r="AQ347" s="168"/>
      <c r="AR347" s="182"/>
      <c r="AS347" s="183">
        <f>(AU347-E347)/(MeasuredVariableHigher-MeasuredVariableLower)</f>
        <v>-4.8489373597433667E-2</v>
      </c>
      <c r="AT347" s="183">
        <f>[1]!LIM(AT346+Mode*r0*((1+IntegrationStep/2/Ti+Td/IntegrationStep)*AS347-(1-IntegrationStep/2/Ti+2*Td/IntegrationStep)*AS346+Td/IntegrationStep*AS345))</f>
        <v>0</v>
      </c>
      <c r="AU347" s="183">
        <f>SetPoint</f>
        <v>40.794124670000002</v>
      </c>
      <c r="AW347" s="51"/>
      <c r="AX347" s="51"/>
      <c r="AY347" s="51"/>
      <c r="AZ347" s="51"/>
    </row>
    <row r="348" spans="1:52" s="158" customFormat="1" ht="15" customHeight="1" x14ac:dyDescent="0.3">
      <c r="A348" s="19"/>
      <c r="B348" s="182"/>
      <c r="C348" s="183">
        <f>C347+IntegrationStep</f>
        <v>33.700000000000209</v>
      </c>
      <c r="D348" s="202">
        <f>15+[1]!STEPLOAD(5)</f>
        <v>20</v>
      </c>
      <c r="E348" s="183">
        <f t="shared" si="27"/>
        <v>45.386631409445933</v>
      </c>
      <c r="F348" s="183">
        <f t="shared" si="28"/>
        <v>0.5</v>
      </c>
      <c r="G348" s="183">
        <f>5</f>
        <v>5</v>
      </c>
      <c r="H348" s="183">
        <f>ManipulatedVariableHigher*AT348</f>
        <v>120</v>
      </c>
      <c r="I348" s="183">
        <f t="shared" si="29"/>
        <v>0.9</v>
      </c>
      <c r="J348" s="183">
        <f>1</f>
        <v>1</v>
      </c>
      <c r="K348" s="183">
        <f t="shared" si="30"/>
        <v>4.1870000000000003</v>
      </c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68"/>
      <c r="AD348" s="19"/>
      <c r="AE348" s="184"/>
      <c r="AF348" s="183">
        <f t="shared" si="31"/>
        <v>2.6201617933759227</v>
      </c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68"/>
      <c r="AQ348" s="168"/>
      <c r="AR348" s="182"/>
      <c r="AS348" s="183">
        <f>(AU348-E348)/(MeasuredVariableHigher-MeasuredVariableLower)</f>
        <v>-4.5925067394459305E-2</v>
      </c>
      <c r="AT348" s="183">
        <f>[1]!LIM(AT347+Mode*r0*((1+IntegrationStep/2/Ti+Td/IntegrationStep)*AS348-(1-IntegrationStep/2/Ti+2*Td/IntegrationStep)*AS347+Td/IntegrationStep*AS346))</f>
        <v>1</v>
      </c>
      <c r="AU348" s="183">
        <f>SetPoint</f>
        <v>40.794124670000002</v>
      </c>
      <c r="AW348" s="51"/>
      <c r="AX348" s="51"/>
      <c r="AY348" s="51"/>
      <c r="AZ348" s="51"/>
    </row>
    <row r="349" spans="1:52" s="158" customFormat="1" ht="15" customHeight="1" x14ac:dyDescent="0.3">
      <c r="A349" s="19"/>
      <c r="B349" s="182"/>
      <c r="C349" s="183">
        <f>C348+IntegrationStep</f>
        <v>33.80000000000021</v>
      </c>
      <c r="D349" s="202">
        <f>15+[1]!STEPLOAD(5)</f>
        <v>20</v>
      </c>
      <c r="E349" s="183">
        <f t="shared" si="27"/>
        <v>45.648647588783525</v>
      </c>
      <c r="F349" s="183">
        <f t="shared" si="28"/>
        <v>0.5</v>
      </c>
      <c r="G349" s="183">
        <f>5</f>
        <v>5</v>
      </c>
      <c r="H349" s="183">
        <f>ManipulatedVariableHigher*AT349</f>
        <v>0</v>
      </c>
      <c r="I349" s="183">
        <f t="shared" si="29"/>
        <v>0.9</v>
      </c>
      <c r="J349" s="183">
        <f>1</f>
        <v>1</v>
      </c>
      <c r="K349" s="183">
        <f t="shared" si="30"/>
        <v>4.1870000000000003</v>
      </c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68"/>
      <c r="AD349" s="19"/>
      <c r="AE349" s="184"/>
      <c r="AF349" s="183">
        <f t="shared" si="31"/>
        <v>-2.5648647588783526</v>
      </c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68"/>
      <c r="AQ349" s="168"/>
      <c r="AR349" s="182"/>
      <c r="AS349" s="183">
        <f>(AU349-E349)/(MeasuredVariableHigher-MeasuredVariableLower)</f>
        <v>-4.8545229187835236E-2</v>
      </c>
      <c r="AT349" s="183">
        <f>[1]!LIM(AT348+Mode*r0*((1+IntegrationStep/2/Ti+Td/IntegrationStep)*AS349-(1-IntegrationStep/2/Ti+2*Td/IntegrationStep)*AS348+Td/IntegrationStep*AS347))</f>
        <v>0</v>
      </c>
      <c r="AU349" s="183">
        <f>SetPoint</f>
        <v>40.794124670000002</v>
      </c>
      <c r="AW349" s="51"/>
      <c r="AX349" s="51"/>
      <c r="AY349" s="51"/>
      <c r="AZ349" s="51"/>
    </row>
    <row r="350" spans="1:52" s="158" customFormat="1" ht="15" customHeight="1" x14ac:dyDescent="0.3">
      <c r="A350" s="19"/>
      <c r="B350" s="182"/>
      <c r="C350" s="183">
        <f>C349+IntegrationStep</f>
        <v>33.900000000000212</v>
      </c>
      <c r="D350" s="202">
        <f>15+[1]!STEPLOAD(5)</f>
        <v>20</v>
      </c>
      <c r="E350" s="183">
        <f t="shared" si="27"/>
        <v>45.392161112895685</v>
      </c>
      <c r="F350" s="183">
        <f t="shared" si="28"/>
        <v>0.5</v>
      </c>
      <c r="G350" s="183">
        <f>5</f>
        <v>5</v>
      </c>
      <c r="H350" s="183">
        <f>ManipulatedVariableHigher*AT350</f>
        <v>120</v>
      </c>
      <c r="I350" s="183">
        <f t="shared" si="29"/>
        <v>0.9</v>
      </c>
      <c r="J350" s="183">
        <f>1</f>
        <v>1</v>
      </c>
      <c r="K350" s="183">
        <f t="shared" si="30"/>
        <v>4.1870000000000003</v>
      </c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68"/>
      <c r="AD350" s="19"/>
      <c r="AE350" s="184"/>
      <c r="AF350" s="183">
        <f t="shared" si="31"/>
        <v>2.6196088230309473</v>
      </c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68"/>
      <c r="AQ350" s="168"/>
      <c r="AR350" s="182"/>
      <c r="AS350" s="183">
        <f>(AU350-E350)/(MeasuredVariableHigher-MeasuredVariableLower)</f>
        <v>-4.5980364428956831E-2</v>
      </c>
      <c r="AT350" s="183">
        <f>[1]!LIM(AT349+Mode*r0*((1+IntegrationStep/2/Ti+Td/IntegrationStep)*AS350-(1-IntegrationStep/2/Ti+2*Td/IntegrationStep)*AS349+Td/IntegrationStep*AS348))</f>
        <v>1</v>
      </c>
      <c r="AU350" s="183">
        <f>SetPoint</f>
        <v>40.794124670000002</v>
      </c>
      <c r="AW350" s="51"/>
      <c r="AX350" s="51"/>
      <c r="AY350" s="51"/>
      <c r="AZ350" s="51"/>
    </row>
    <row r="351" spans="1:52" s="158" customFormat="1" ht="15" customHeight="1" x14ac:dyDescent="0.3">
      <c r="A351" s="19"/>
      <c r="B351" s="182"/>
      <c r="C351" s="183">
        <f>C350+IntegrationStep</f>
        <v>34.000000000000213</v>
      </c>
      <c r="D351" s="202">
        <f>15+[1]!STEPLOAD(5)</f>
        <v>20</v>
      </c>
      <c r="E351" s="183">
        <f t="shared" si="27"/>
        <v>45.654121995198786</v>
      </c>
      <c r="F351" s="183">
        <f t="shared" si="28"/>
        <v>0.5</v>
      </c>
      <c r="G351" s="183">
        <f>5</f>
        <v>5</v>
      </c>
      <c r="H351" s="183">
        <f>ManipulatedVariableHigher*AT351</f>
        <v>0</v>
      </c>
      <c r="I351" s="183">
        <f t="shared" si="29"/>
        <v>0.9</v>
      </c>
      <c r="J351" s="183">
        <f>1</f>
        <v>1</v>
      </c>
      <c r="K351" s="183">
        <f t="shared" si="30"/>
        <v>4.1870000000000003</v>
      </c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68"/>
      <c r="AD351" s="19"/>
      <c r="AE351" s="184"/>
      <c r="AF351" s="183">
        <f t="shared" si="31"/>
        <v>-2.5654121995198786</v>
      </c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68"/>
      <c r="AQ351" s="168"/>
      <c r="AR351" s="182"/>
      <c r="AS351" s="183">
        <f>(AU351-E351)/(MeasuredVariableHigher-MeasuredVariableLower)</f>
        <v>-4.8599973251987831E-2</v>
      </c>
      <c r="AT351" s="183">
        <f>[1]!LIM(AT350+Mode*r0*((1+IntegrationStep/2/Ti+Td/IntegrationStep)*AS351-(1-IntegrationStep/2/Ti+2*Td/IntegrationStep)*AS350+Td/IntegrationStep*AS349))</f>
        <v>0</v>
      </c>
      <c r="AU351" s="183">
        <f>SetPoint</f>
        <v>40.794124670000002</v>
      </c>
      <c r="AW351" s="51"/>
      <c r="AX351" s="51"/>
      <c r="AY351" s="51"/>
      <c r="AZ351" s="51"/>
    </row>
    <row r="352" spans="1:52" s="158" customFormat="1" ht="15" customHeight="1" x14ac:dyDescent="0.3">
      <c r="A352" s="19"/>
      <c r="B352" s="182"/>
      <c r="C352" s="183">
        <f>C351+IntegrationStep</f>
        <v>34.100000000000215</v>
      </c>
      <c r="D352" s="202">
        <f>15+[1]!STEPLOAD(5)</f>
        <v>20</v>
      </c>
      <c r="E352" s="183">
        <f t="shared" si="27"/>
        <v>45.397580775246794</v>
      </c>
      <c r="F352" s="183">
        <f t="shared" si="28"/>
        <v>0.5</v>
      </c>
      <c r="G352" s="183">
        <f>5</f>
        <v>5</v>
      </c>
      <c r="H352" s="183">
        <f>ManipulatedVariableHigher*AT352</f>
        <v>120</v>
      </c>
      <c r="I352" s="183">
        <f t="shared" si="29"/>
        <v>0.9</v>
      </c>
      <c r="J352" s="183">
        <f>1</f>
        <v>1</v>
      </c>
      <c r="K352" s="183">
        <f t="shared" si="30"/>
        <v>4.1870000000000003</v>
      </c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68"/>
      <c r="AD352" s="19"/>
      <c r="AE352" s="184"/>
      <c r="AF352" s="183">
        <f t="shared" si="31"/>
        <v>2.6190668567958366</v>
      </c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68"/>
      <c r="AQ352" s="168"/>
      <c r="AR352" s="182"/>
      <c r="AS352" s="183">
        <f>(AU352-E352)/(MeasuredVariableHigher-MeasuredVariableLower)</f>
        <v>-4.6034561052467921E-2</v>
      </c>
      <c r="AT352" s="183">
        <f>[1]!LIM(AT351+Mode*r0*((1+IntegrationStep/2/Ti+Td/IntegrationStep)*AS352-(1-IntegrationStep/2/Ti+2*Td/IntegrationStep)*AS351+Td/IntegrationStep*AS350))</f>
        <v>1</v>
      </c>
      <c r="AU352" s="183">
        <f>SetPoint</f>
        <v>40.794124670000002</v>
      </c>
      <c r="AW352" s="51"/>
      <c r="AX352" s="51"/>
      <c r="AY352" s="51"/>
      <c r="AZ352" s="51"/>
    </row>
    <row r="353" spans="1:52" s="158" customFormat="1" ht="15" customHeight="1" x14ac:dyDescent="0.3">
      <c r="A353" s="19"/>
      <c r="B353" s="182"/>
      <c r="C353" s="183">
        <f>C352+IntegrationStep</f>
        <v>34.200000000000216</v>
      </c>
      <c r="D353" s="202">
        <f>15+[1]!STEPLOAD(5)</f>
        <v>20</v>
      </c>
      <c r="E353" s="183">
        <f t="shared" si="27"/>
        <v>45.659487460926378</v>
      </c>
      <c r="F353" s="183">
        <f t="shared" si="28"/>
        <v>0.5</v>
      </c>
      <c r="G353" s="183">
        <f>5</f>
        <v>5</v>
      </c>
      <c r="H353" s="183">
        <f>ManipulatedVariableHigher*AT353</f>
        <v>0</v>
      </c>
      <c r="I353" s="183">
        <f t="shared" si="29"/>
        <v>0.9</v>
      </c>
      <c r="J353" s="183">
        <f>1</f>
        <v>1</v>
      </c>
      <c r="K353" s="183">
        <f t="shared" si="30"/>
        <v>4.1870000000000003</v>
      </c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68"/>
      <c r="AD353" s="19"/>
      <c r="AE353" s="184"/>
      <c r="AF353" s="183">
        <f t="shared" si="31"/>
        <v>-2.565948746092638</v>
      </c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68"/>
      <c r="AQ353" s="168"/>
      <c r="AR353" s="182"/>
      <c r="AS353" s="183">
        <f>(AU353-E353)/(MeasuredVariableHigher-MeasuredVariableLower)</f>
        <v>-4.8653627909263759E-2</v>
      </c>
      <c r="AT353" s="183">
        <f>[1]!LIM(AT352+Mode*r0*((1+IntegrationStep/2/Ti+Td/IntegrationStep)*AS353-(1-IntegrationStep/2/Ti+2*Td/IntegrationStep)*AS352+Td/IntegrationStep*AS351))</f>
        <v>0</v>
      </c>
      <c r="AU353" s="183">
        <f>SetPoint</f>
        <v>40.794124670000002</v>
      </c>
      <c r="AW353" s="51"/>
      <c r="AX353" s="51"/>
      <c r="AY353" s="51"/>
      <c r="AZ353" s="51"/>
    </row>
    <row r="354" spans="1:52" s="158" customFormat="1" ht="15" customHeight="1" x14ac:dyDescent="0.3">
      <c r="A354" s="19"/>
      <c r="B354" s="182"/>
      <c r="C354" s="183">
        <f>C353+IntegrationStep</f>
        <v>34.300000000000217</v>
      </c>
      <c r="D354" s="202">
        <f>15+[1]!STEPLOAD(5)</f>
        <v>20</v>
      </c>
      <c r="E354" s="183">
        <f t="shared" si="27"/>
        <v>45.402892586317108</v>
      </c>
      <c r="F354" s="183">
        <f t="shared" si="28"/>
        <v>0.5</v>
      </c>
      <c r="G354" s="183">
        <f>5</f>
        <v>5</v>
      </c>
      <c r="H354" s="183">
        <f>ManipulatedVariableHigher*AT354</f>
        <v>120</v>
      </c>
      <c r="I354" s="183">
        <f t="shared" si="29"/>
        <v>0.9</v>
      </c>
      <c r="J354" s="183">
        <f>1</f>
        <v>1</v>
      </c>
      <c r="K354" s="183">
        <f t="shared" si="30"/>
        <v>4.1870000000000003</v>
      </c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68"/>
      <c r="AD354" s="19"/>
      <c r="AE354" s="184"/>
      <c r="AF354" s="183">
        <f t="shared" si="31"/>
        <v>2.618535675688805</v>
      </c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68"/>
      <c r="AQ354" s="168"/>
      <c r="AR354" s="182"/>
      <c r="AS354" s="183">
        <f>(AU354-E354)/(MeasuredVariableHigher-MeasuredVariableLower)</f>
        <v>-4.6087679163171059E-2</v>
      </c>
      <c r="AT354" s="183">
        <f>[1]!LIM(AT353+Mode*r0*((1+IntegrationStep/2/Ti+Td/IntegrationStep)*AS354-(1-IntegrationStep/2/Ti+2*Td/IntegrationStep)*AS353+Td/IntegrationStep*AS352))</f>
        <v>1</v>
      </c>
      <c r="AU354" s="183">
        <f>SetPoint</f>
        <v>40.794124670000002</v>
      </c>
      <c r="AW354" s="51"/>
      <c r="AX354" s="51"/>
      <c r="AY354" s="51"/>
      <c r="AZ354" s="51"/>
    </row>
    <row r="355" spans="1:52" s="158" customFormat="1" ht="15" customHeight="1" x14ac:dyDescent="0.3">
      <c r="A355" s="19"/>
      <c r="B355" s="182"/>
      <c r="C355" s="183">
        <f>C354+IntegrationStep</f>
        <v>34.400000000000219</v>
      </c>
      <c r="D355" s="202">
        <f>15+[1]!STEPLOAD(5)</f>
        <v>20</v>
      </c>
      <c r="E355" s="183">
        <f t="shared" si="27"/>
        <v>45.664746153885993</v>
      </c>
      <c r="F355" s="183">
        <f t="shared" si="28"/>
        <v>0.5</v>
      </c>
      <c r="G355" s="183">
        <f>5</f>
        <v>5</v>
      </c>
      <c r="H355" s="183">
        <f>ManipulatedVariableHigher*AT355</f>
        <v>0</v>
      </c>
      <c r="I355" s="183">
        <f t="shared" si="29"/>
        <v>0.9</v>
      </c>
      <c r="J355" s="183">
        <f>1</f>
        <v>1</v>
      </c>
      <c r="K355" s="183">
        <f t="shared" si="30"/>
        <v>4.1870000000000003</v>
      </c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68"/>
      <c r="AD355" s="19"/>
      <c r="AE355" s="184"/>
      <c r="AF355" s="183">
        <f t="shared" si="31"/>
        <v>-2.5664746153885996</v>
      </c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68"/>
      <c r="AQ355" s="168"/>
      <c r="AR355" s="182"/>
      <c r="AS355" s="183">
        <f>(AU355-E355)/(MeasuredVariableHigher-MeasuredVariableLower)</f>
        <v>-4.870621483885991E-2</v>
      </c>
      <c r="AT355" s="183">
        <f>[1]!LIM(AT354+Mode*r0*((1+IntegrationStep/2/Ti+Td/IntegrationStep)*AS355-(1-IntegrationStep/2/Ti+2*Td/IntegrationStep)*AS354+Td/IntegrationStep*AS353))</f>
        <v>0</v>
      </c>
      <c r="AU355" s="183">
        <f>SetPoint</f>
        <v>40.794124670000002</v>
      </c>
      <c r="AW355" s="51"/>
      <c r="AX355" s="51"/>
      <c r="AY355" s="51"/>
      <c r="AZ355" s="51"/>
    </row>
    <row r="356" spans="1:52" s="158" customFormat="1" ht="15" customHeight="1" x14ac:dyDescent="0.3">
      <c r="A356" s="19"/>
      <c r="B356" s="182"/>
      <c r="C356" s="183">
        <f>C355+IntegrationStep</f>
        <v>34.50000000000022</v>
      </c>
      <c r="D356" s="202">
        <f>15+[1]!STEPLOAD(5)</f>
        <v>20</v>
      </c>
      <c r="E356" s="183">
        <f t="shared" si="27"/>
        <v>45.408098692347131</v>
      </c>
      <c r="F356" s="183">
        <f t="shared" si="28"/>
        <v>0.5</v>
      </c>
      <c r="G356" s="183">
        <f>5</f>
        <v>5</v>
      </c>
      <c r="H356" s="183">
        <f>ManipulatedVariableHigher*AT356</f>
        <v>120</v>
      </c>
      <c r="I356" s="183">
        <f t="shared" si="29"/>
        <v>0.9</v>
      </c>
      <c r="J356" s="183">
        <f>1</f>
        <v>1</v>
      </c>
      <c r="K356" s="183">
        <f t="shared" si="30"/>
        <v>4.1870000000000003</v>
      </c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68"/>
      <c r="AD356" s="19"/>
      <c r="AE356" s="184"/>
      <c r="AF356" s="183">
        <f t="shared" si="31"/>
        <v>2.6180150650858027</v>
      </c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68"/>
      <c r="AQ356" s="168"/>
      <c r="AR356" s="182"/>
      <c r="AS356" s="183">
        <f>(AU356-E356)/(MeasuredVariableHigher-MeasuredVariableLower)</f>
        <v>-4.6139740223471296E-2</v>
      </c>
      <c r="AT356" s="183">
        <f>[1]!LIM(AT355+Mode*r0*((1+IntegrationStep/2/Ti+Td/IntegrationStep)*AS356-(1-IntegrationStep/2/Ti+2*Td/IntegrationStep)*AS355+Td/IntegrationStep*AS354))</f>
        <v>1</v>
      </c>
      <c r="AU356" s="183">
        <f>SetPoint</f>
        <v>40.794124670000002</v>
      </c>
      <c r="AW356" s="51"/>
      <c r="AX356" s="51"/>
      <c r="AY356" s="51"/>
      <c r="AZ356" s="51"/>
    </row>
    <row r="357" spans="1:52" s="158" customFormat="1" ht="15" customHeight="1" x14ac:dyDescent="0.3">
      <c r="A357" s="19"/>
      <c r="B357" s="182"/>
      <c r="C357" s="183">
        <f>C356+IntegrationStep</f>
        <v>34.600000000000222</v>
      </c>
      <c r="D357" s="202">
        <f>15+[1]!STEPLOAD(5)</f>
        <v>20</v>
      </c>
      <c r="E357" s="183">
        <f t="shared" si="27"/>
        <v>45.669900198855714</v>
      </c>
      <c r="F357" s="183">
        <f t="shared" si="28"/>
        <v>0.5</v>
      </c>
      <c r="G357" s="183">
        <f>5</f>
        <v>5</v>
      </c>
      <c r="H357" s="183">
        <f>ManipulatedVariableHigher*AT357</f>
        <v>0</v>
      </c>
      <c r="I357" s="183">
        <f t="shared" si="29"/>
        <v>0.9</v>
      </c>
      <c r="J357" s="183">
        <f>1</f>
        <v>1</v>
      </c>
      <c r="K357" s="183">
        <f t="shared" si="30"/>
        <v>4.1870000000000003</v>
      </c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68"/>
      <c r="AD357" s="19"/>
      <c r="AE357" s="184"/>
      <c r="AF357" s="183">
        <f t="shared" si="31"/>
        <v>-2.5669900198855715</v>
      </c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68"/>
      <c r="AQ357" s="168"/>
      <c r="AR357" s="182"/>
      <c r="AS357" s="183">
        <f>(AU357-E357)/(MeasuredVariableHigher-MeasuredVariableLower)</f>
        <v>-4.8757755288557122E-2</v>
      </c>
      <c r="AT357" s="183">
        <f>[1]!LIM(AT356+Mode*r0*((1+IntegrationStep/2/Ti+Td/IntegrationStep)*AS357-(1-IntegrationStep/2/Ti+2*Td/IntegrationStep)*AS356+Td/IntegrationStep*AS355))</f>
        <v>0</v>
      </c>
      <c r="AU357" s="183">
        <f>SetPoint</f>
        <v>40.794124670000002</v>
      </c>
      <c r="AW357" s="51"/>
      <c r="AX357" s="51"/>
      <c r="AY357" s="51"/>
      <c r="AZ357" s="51"/>
    </row>
    <row r="358" spans="1:52" s="158" customFormat="1" ht="15" customHeight="1" x14ac:dyDescent="0.3">
      <c r="A358" s="19"/>
      <c r="B358" s="182"/>
      <c r="C358" s="183">
        <f>C357+IntegrationStep</f>
        <v>34.700000000000223</v>
      </c>
      <c r="D358" s="202">
        <f>15+[1]!STEPLOAD(5)</f>
        <v>20</v>
      </c>
      <c r="E358" s="183">
        <f t="shared" si="27"/>
        <v>45.413201196867156</v>
      </c>
      <c r="F358" s="183">
        <f t="shared" si="28"/>
        <v>0.5</v>
      </c>
      <c r="G358" s="183">
        <f>5</f>
        <v>5</v>
      </c>
      <c r="H358" s="183">
        <f>ManipulatedVariableHigher*AT358</f>
        <v>120</v>
      </c>
      <c r="I358" s="183">
        <f t="shared" si="29"/>
        <v>0.9</v>
      </c>
      <c r="J358" s="183">
        <f>1</f>
        <v>1</v>
      </c>
      <c r="K358" s="183">
        <f t="shared" si="30"/>
        <v>4.1870000000000003</v>
      </c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68"/>
      <c r="AD358" s="19"/>
      <c r="AE358" s="184"/>
      <c r="AF358" s="183">
        <f t="shared" si="31"/>
        <v>2.6175048146338002</v>
      </c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68"/>
      <c r="AQ358" s="168"/>
      <c r="AR358" s="182"/>
      <c r="AS358" s="183">
        <f>(AU358-E358)/(MeasuredVariableHigher-MeasuredVariableLower)</f>
        <v>-4.6190765268671538E-2</v>
      </c>
      <c r="AT358" s="183">
        <f>[1]!LIM(AT357+Mode*r0*((1+IntegrationStep/2/Ti+Td/IntegrationStep)*AS358-(1-IntegrationStep/2/Ti+2*Td/IntegrationStep)*AS357+Td/IntegrationStep*AS356))</f>
        <v>1</v>
      </c>
      <c r="AU358" s="183">
        <f>SetPoint</f>
        <v>40.794124670000002</v>
      </c>
      <c r="AW358" s="51"/>
      <c r="AX358" s="51"/>
      <c r="AY358" s="51"/>
      <c r="AZ358" s="51"/>
    </row>
    <row r="359" spans="1:52" s="158" customFormat="1" ht="15" customHeight="1" x14ac:dyDescent="0.3">
      <c r="A359" s="19"/>
      <c r="B359" s="182"/>
      <c r="C359" s="183">
        <f>C358+IntegrationStep</f>
        <v>34.800000000000225</v>
      </c>
      <c r="D359" s="202">
        <f>15+[1]!STEPLOAD(5)</f>
        <v>20</v>
      </c>
      <c r="E359" s="183">
        <f t="shared" si="27"/>
        <v>45.674951678330537</v>
      </c>
      <c r="F359" s="183">
        <f t="shared" si="28"/>
        <v>0.5</v>
      </c>
      <c r="G359" s="183">
        <f>5</f>
        <v>5</v>
      </c>
      <c r="H359" s="183">
        <f>ManipulatedVariableHigher*AT359</f>
        <v>0</v>
      </c>
      <c r="I359" s="183">
        <f t="shared" si="29"/>
        <v>0.9</v>
      </c>
      <c r="J359" s="183">
        <f>1</f>
        <v>1</v>
      </c>
      <c r="K359" s="183">
        <f t="shared" si="30"/>
        <v>4.1870000000000003</v>
      </c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68"/>
      <c r="AD359" s="19"/>
      <c r="AE359" s="184"/>
      <c r="AF359" s="183">
        <f t="shared" si="31"/>
        <v>-2.5674951678330538</v>
      </c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68"/>
      <c r="AQ359" s="168"/>
      <c r="AR359" s="182"/>
      <c r="AS359" s="183">
        <f>(AU359-E359)/(MeasuredVariableHigher-MeasuredVariableLower)</f>
        <v>-4.8808270083305343E-2</v>
      </c>
      <c r="AT359" s="183">
        <f>[1]!LIM(AT358+Mode*r0*((1+IntegrationStep/2/Ti+Td/IntegrationStep)*AS359-(1-IntegrationStep/2/Ti+2*Td/IntegrationStep)*AS358+Td/IntegrationStep*AS357))</f>
        <v>0</v>
      </c>
      <c r="AU359" s="183">
        <f>SetPoint</f>
        <v>40.794124670000002</v>
      </c>
      <c r="AW359" s="51"/>
      <c r="AX359" s="51"/>
      <c r="AY359" s="51"/>
      <c r="AZ359" s="51"/>
    </row>
    <row r="360" spans="1:52" s="158" customFormat="1" ht="15" customHeight="1" x14ac:dyDescent="0.3">
      <c r="A360" s="19"/>
      <c r="B360" s="182"/>
      <c r="C360" s="183">
        <f>C359+IntegrationStep</f>
        <v>34.900000000000226</v>
      </c>
      <c r="D360" s="202">
        <f>15+[1]!STEPLOAD(5)</f>
        <v>20</v>
      </c>
      <c r="E360" s="183">
        <f t="shared" si="27"/>
        <v>45.418202161547228</v>
      </c>
      <c r="F360" s="183">
        <f t="shared" si="28"/>
        <v>0.5</v>
      </c>
      <c r="G360" s="183">
        <f>5</f>
        <v>5</v>
      </c>
      <c r="H360" s="183">
        <f>ManipulatedVariableHigher*AT360</f>
        <v>120</v>
      </c>
      <c r="I360" s="183">
        <f t="shared" si="29"/>
        <v>0.9</v>
      </c>
      <c r="J360" s="183">
        <f>1</f>
        <v>1</v>
      </c>
      <c r="K360" s="183">
        <f t="shared" si="30"/>
        <v>4.1870000000000003</v>
      </c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68"/>
      <c r="AD360" s="19"/>
      <c r="AE360" s="184"/>
      <c r="AF360" s="183">
        <f t="shared" si="31"/>
        <v>2.6170047181657932</v>
      </c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68"/>
      <c r="AQ360" s="168"/>
      <c r="AR360" s="182"/>
      <c r="AS360" s="183">
        <f>(AU360-E360)/(MeasuredVariableHigher-MeasuredVariableLower)</f>
        <v>-4.6240774915472259E-2</v>
      </c>
      <c r="AT360" s="183">
        <f>[1]!LIM(AT359+Mode*r0*((1+IntegrationStep/2/Ti+Td/IntegrationStep)*AS360-(1-IntegrationStep/2/Ti+2*Td/IntegrationStep)*AS359+Td/IntegrationStep*AS358))</f>
        <v>1</v>
      </c>
      <c r="AU360" s="183">
        <f>SetPoint</f>
        <v>40.794124670000002</v>
      </c>
      <c r="AW360" s="51"/>
      <c r="AX360" s="51"/>
      <c r="AY360" s="51"/>
      <c r="AZ360" s="51"/>
    </row>
    <row r="361" spans="1:52" s="158" customFormat="1" ht="15" customHeight="1" x14ac:dyDescent="0.3">
      <c r="A361" s="19"/>
      <c r="B361" s="182"/>
      <c r="C361" s="183">
        <f>C360+IntegrationStep</f>
        <v>35.000000000000227</v>
      </c>
      <c r="D361" s="202">
        <f>15+[1]!STEPLOAD(5)</f>
        <v>20</v>
      </c>
      <c r="E361" s="183">
        <f t="shared" si="27"/>
        <v>45.67990263336381</v>
      </c>
      <c r="F361" s="183">
        <f t="shared" si="28"/>
        <v>0.5</v>
      </c>
      <c r="G361" s="183">
        <f>5</f>
        <v>5</v>
      </c>
      <c r="H361" s="183">
        <f>ManipulatedVariableHigher*AT361</f>
        <v>0</v>
      </c>
      <c r="I361" s="183">
        <f t="shared" si="29"/>
        <v>0.9</v>
      </c>
      <c r="J361" s="183">
        <f>1</f>
        <v>1</v>
      </c>
      <c r="K361" s="183">
        <f t="shared" si="30"/>
        <v>4.1870000000000003</v>
      </c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68"/>
      <c r="AD361" s="19"/>
      <c r="AE361" s="184"/>
      <c r="AF361" s="183">
        <f t="shared" si="31"/>
        <v>-2.5679902633363811</v>
      </c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68"/>
      <c r="AQ361" s="168"/>
      <c r="AR361" s="182"/>
      <c r="AS361" s="183">
        <f>(AU361-E361)/(MeasuredVariableHigher-MeasuredVariableLower)</f>
        <v>-4.8857779633638077E-2</v>
      </c>
      <c r="AT361" s="183">
        <f>[1]!LIM(AT360+Mode*r0*((1+IntegrationStep/2/Ti+Td/IntegrationStep)*AS361-(1-IntegrationStep/2/Ti+2*Td/IntegrationStep)*AS360+Td/IntegrationStep*AS359))</f>
        <v>0</v>
      </c>
      <c r="AU361" s="183">
        <f>SetPoint</f>
        <v>40.794124670000002</v>
      </c>
      <c r="AW361" s="51"/>
      <c r="AX361" s="51"/>
      <c r="AY361" s="51"/>
      <c r="AZ361" s="51"/>
    </row>
    <row r="362" spans="1:52" s="158" customFormat="1" ht="15" customHeight="1" x14ac:dyDescent="0.3">
      <c r="A362" s="19"/>
      <c r="B362" s="182"/>
      <c r="C362" s="183">
        <f>C361+IntegrationStep</f>
        <v>35.100000000000229</v>
      </c>
      <c r="D362" s="202">
        <f>15+[1]!STEPLOAD(5)</f>
        <v>20</v>
      </c>
      <c r="E362" s="183">
        <f t="shared" si="27"/>
        <v>45.423103607030171</v>
      </c>
      <c r="F362" s="183">
        <f t="shared" si="28"/>
        <v>0.5</v>
      </c>
      <c r="G362" s="183">
        <f>5</f>
        <v>5</v>
      </c>
      <c r="H362" s="183">
        <f>ManipulatedVariableHigher*AT362</f>
        <v>120</v>
      </c>
      <c r="I362" s="183">
        <f t="shared" si="29"/>
        <v>0.9</v>
      </c>
      <c r="J362" s="183">
        <f>1</f>
        <v>1</v>
      </c>
      <c r="K362" s="183">
        <f t="shared" si="30"/>
        <v>4.1870000000000003</v>
      </c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68"/>
      <c r="AD362" s="19"/>
      <c r="AE362" s="184"/>
      <c r="AF362" s="183">
        <f t="shared" si="31"/>
        <v>2.6165145736174988</v>
      </c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68"/>
      <c r="AQ362" s="168"/>
      <c r="AR362" s="182"/>
      <c r="AS362" s="183">
        <f>(AU362-E362)/(MeasuredVariableHigher-MeasuredVariableLower)</f>
        <v>-4.628978937030169E-2</v>
      </c>
      <c r="AT362" s="183">
        <f>[1]!LIM(AT361+Mode*r0*((1+IntegrationStep/2/Ti+Td/IntegrationStep)*AS362-(1-IntegrationStep/2/Ti+2*Td/IntegrationStep)*AS361+Td/IntegrationStep*AS360))</f>
        <v>1</v>
      </c>
      <c r="AU362" s="183">
        <f>SetPoint</f>
        <v>40.794124670000002</v>
      </c>
      <c r="AW362" s="51"/>
      <c r="AX362" s="51"/>
      <c r="AY362" s="51"/>
      <c r="AZ362" s="51"/>
    </row>
    <row r="363" spans="1:52" s="158" customFormat="1" ht="15" customHeight="1" x14ac:dyDescent="0.3">
      <c r="A363" s="19"/>
      <c r="B363" s="182"/>
      <c r="C363" s="183">
        <f>C362+IntegrationStep</f>
        <v>35.20000000000023</v>
      </c>
      <c r="D363" s="202">
        <f>15+[1]!STEPLOAD(5)</f>
        <v>20</v>
      </c>
      <c r="E363" s="183">
        <f t="shared" si="27"/>
        <v>45.684755064391922</v>
      </c>
      <c r="F363" s="183">
        <f t="shared" si="28"/>
        <v>0.5</v>
      </c>
      <c r="G363" s="183">
        <f>5</f>
        <v>5</v>
      </c>
      <c r="H363" s="183">
        <f>ManipulatedVariableHigher*AT363</f>
        <v>0</v>
      </c>
      <c r="I363" s="183">
        <f t="shared" si="29"/>
        <v>0.9</v>
      </c>
      <c r="J363" s="183">
        <f>1</f>
        <v>1</v>
      </c>
      <c r="K363" s="183">
        <f t="shared" si="30"/>
        <v>4.1870000000000003</v>
      </c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68"/>
      <c r="AD363" s="19"/>
      <c r="AE363" s="184"/>
      <c r="AF363" s="183">
        <f t="shared" si="31"/>
        <v>-2.5684755064391922</v>
      </c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68"/>
      <c r="AQ363" s="168"/>
      <c r="AR363" s="182"/>
      <c r="AS363" s="183">
        <f>(AU363-E363)/(MeasuredVariableHigher-MeasuredVariableLower)</f>
        <v>-4.8906303943919198E-2</v>
      </c>
      <c r="AT363" s="183">
        <f>[1]!LIM(AT362+Mode*r0*((1+IntegrationStep/2/Ti+Td/IntegrationStep)*AS363-(1-IntegrationStep/2/Ti+2*Td/IntegrationStep)*AS362+Td/IntegrationStep*AS361))</f>
        <v>0</v>
      </c>
      <c r="AU363" s="183">
        <f>SetPoint</f>
        <v>40.794124670000002</v>
      </c>
      <c r="AW363" s="51"/>
      <c r="AX363" s="51"/>
      <c r="AY363" s="51"/>
      <c r="AZ363" s="51"/>
    </row>
    <row r="364" spans="1:52" s="158" customFormat="1" ht="15" customHeight="1" x14ac:dyDescent="0.3">
      <c r="A364" s="19"/>
      <c r="B364" s="182"/>
      <c r="C364" s="183">
        <f>C363+IntegrationStep</f>
        <v>35.300000000000232</v>
      </c>
      <c r="D364" s="202">
        <f>15+[1]!STEPLOAD(5)</f>
        <v>20</v>
      </c>
      <c r="E364" s="183">
        <f t="shared" si="27"/>
        <v>45.427907513747996</v>
      </c>
      <c r="F364" s="183">
        <f t="shared" si="28"/>
        <v>0.5</v>
      </c>
      <c r="G364" s="183">
        <f>5</f>
        <v>5</v>
      </c>
      <c r="H364" s="183">
        <f>ManipulatedVariableHigher*AT364</f>
        <v>120</v>
      </c>
      <c r="I364" s="183">
        <f t="shared" si="29"/>
        <v>0.9</v>
      </c>
      <c r="J364" s="183">
        <f>1</f>
        <v>1</v>
      </c>
      <c r="K364" s="183">
        <f t="shared" si="30"/>
        <v>4.1870000000000003</v>
      </c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68"/>
      <c r="AD364" s="19"/>
      <c r="AE364" s="184"/>
      <c r="AF364" s="183">
        <f t="shared" si="31"/>
        <v>2.6160341829457163</v>
      </c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68"/>
      <c r="AQ364" s="168"/>
      <c r="AR364" s="182"/>
      <c r="AS364" s="183">
        <f>(AU364-E364)/(MeasuredVariableHigher-MeasuredVariableLower)</f>
        <v>-4.6337828437479939E-2</v>
      </c>
      <c r="AT364" s="183">
        <f>[1]!LIM(AT363+Mode*r0*((1+IntegrationStep/2/Ti+Td/IntegrationStep)*AS364-(1-IntegrationStep/2/Ti+2*Td/IntegrationStep)*AS363+Td/IntegrationStep*AS362))</f>
        <v>1</v>
      </c>
      <c r="AU364" s="183">
        <f>SetPoint</f>
        <v>40.794124670000002</v>
      </c>
      <c r="AW364" s="51"/>
      <c r="AX364" s="51"/>
      <c r="AY364" s="51"/>
      <c r="AZ364" s="51"/>
    </row>
    <row r="365" spans="1:52" s="158" customFormat="1" ht="15" customHeight="1" x14ac:dyDescent="0.3">
      <c r="A365" s="19"/>
      <c r="B365" s="182"/>
      <c r="C365" s="183">
        <f>C364+IntegrationStep</f>
        <v>35.400000000000233</v>
      </c>
      <c r="D365" s="202">
        <f>15+[1]!STEPLOAD(5)</f>
        <v>20</v>
      </c>
      <c r="E365" s="183">
        <f t="shared" si="27"/>
        <v>45.689510932042573</v>
      </c>
      <c r="F365" s="183">
        <f t="shared" si="28"/>
        <v>0.5</v>
      </c>
      <c r="G365" s="183">
        <f>5</f>
        <v>5</v>
      </c>
      <c r="H365" s="183">
        <f>ManipulatedVariableHigher*AT365</f>
        <v>0</v>
      </c>
      <c r="I365" s="183">
        <f t="shared" si="29"/>
        <v>0.9</v>
      </c>
      <c r="J365" s="183">
        <f>1</f>
        <v>1</v>
      </c>
      <c r="K365" s="183">
        <f t="shared" si="30"/>
        <v>4.1870000000000003</v>
      </c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68"/>
      <c r="AD365" s="19"/>
      <c r="AE365" s="184"/>
      <c r="AF365" s="183">
        <f t="shared" si="31"/>
        <v>-2.5689510932042574</v>
      </c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68"/>
      <c r="AQ365" s="168"/>
      <c r="AR365" s="182"/>
      <c r="AS365" s="183">
        <f>(AU365-E365)/(MeasuredVariableHigher-MeasuredVariableLower)</f>
        <v>-4.8953862620425712E-2</v>
      </c>
      <c r="AT365" s="183">
        <f>[1]!LIM(AT364+Mode*r0*((1+IntegrationStep/2/Ti+Td/IntegrationStep)*AS365-(1-IntegrationStep/2/Ti+2*Td/IntegrationStep)*AS364+Td/IntegrationStep*AS363))</f>
        <v>0</v>
      </c>
      <c r="AU365" s="183">
        <f>SetPoint</f>
        <v>40.794124670000002</v>
      </c>
      <c r="AW365" s="51"/>
      <c r="AX365" s="51"/>
      <c r="AY365" s="51"/>
      <c r="AZ365" s="51"/>
    </row>
    <row r="366" spans="1:52" s="158" customFormat="1" ht="15" customHeight="1" x14ac:dyDescent="0.3">
      <c r="A366" s="19"/>
      <c r="B366" s="182"/>
      <c r="C366" s="183">
        <f>C365+IntegrationStep</f>
        <v>35.500000000000234</v>
      </c>
      <c r="D366" s="202">
        <f>15+[1]!STEPLOAD(5)</f>
        <v>20</v>
      </c>
      <c r="E366" s="183">
        <f t="shared" si="27"/>
        <v>45.432615822722141</v>
      </c>
      <c r="F366" s="183">
        <f t="shared" si="28"/>
        <v>0.5</v>
      </c>
      <c r="G366" s="183">
        <f>5</f>
        <v>5</v>
      </c>
      <c r="H366" s="183">
        <f>ManipulatedVariableHigher*AT366</f>
        <v>120</v>
      </c>
      <c r="I366" s="183">
        <f t="shared" si="29"/>
        <v>0.9</v>
      </c>
      <c r="J366" s="183">
        <f>1</f>
        <v>1</v>
      </c>
      <c r="K366" s="183">
        <f t="shared" si="30"/>
        <v>4.1870000000000003</v>
      </c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68"/>
      <c r="AD366" s="19"/>
      <c r="AE366" s="184"/>
      <c r="AF366" s="183">
        <f t="shared" si="31"/>
        <v>2.6155633520483019</v>
      </c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68"/>
      <c r="AQ366" s="168"/>
      <c r="AR366" s="182"/>
      <c r="AS366" s="183">
        <f>(AU366-E366)/(MeasuredVariableHigher-MeasuredVariableLower)</f>
        <v>-4.6384911527221392E-2</v>
      </c>
      <c r="AT366" s="183">
        <f>[1]!LIM(AT365+Mode*r0*((1+IntegrationStep/2/Ti+Td/IntegrationStep)*AS366-(1-IntegrationStep/2/Ti+2*Td/IntegrationStep)*AS365+Td/IntegrationStep*AS364))</f>
        <v>1</v>
      </c>
      <c r="AU366" s="183">
        <f>SetPoint</f>
        <v>40.794124670000002</v>
      </c>
      <c r="AW366" s="51"/>
      <c r="AX366" s="51"/>
      <c r="AY366" s="51"/>
      <c r="AZ366" s="51"/>
    </row>
    <row r="367" spans="1:52" s="158" customFormat="1" ht="15" customHeight="1" x14ac:dyDescent="0.3">
      <c r="A367" s="19"/>
      <c r="B367" s="182"/>
      <c r="C367" s="183">
        <f>C366+IntegrationStep</f>
        <v>35.600000000000236</v>
      </c>
      <c r="D367" s="202">
        <f>15+[1]!STEPLOAD(5)</f>
        <v>20</v>
      </c>
      <c r="E367" s="183">
        <f t="shared" si="27"/>
        <v>45.694172157926978</v>
      </c>
      <c r="F367" s="183">
        <f t="shared" si="28"/>
        <v>0.5</v>
      </c>
      <c r="G367" s="183">
        <f>5</f>
        <v>5</v>
      </c>
      <c r="H367" s="183">
        <f>ManipulatedVariableHigher*AT367</f>
        <v>0</v>
      </c>
      <c r="I367" s="183">
        <f t="shared" si="29"/>
        <v>0.9</v>
      </c>
      <c r="J367" s="183">
        <f>1</f>
        <v>1</v>
      </c>
      <c r="K367" s="183">
        <f t="shared" si="30"/>
        <v>4.1870000000000003</v>
      </c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68"/>
      <c r="AD367" s="19"/>
      <c r="AE367" s="184"/>
      <c r="AF367" s="183">
        <f t="shared" si="31"/>
        <v>-2.569417215792698</v>
      </c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68"/>
      <c r="AQ367" s="168"/>
      <c r="AR367" s="182"/>
      <c r="AS367" s="183">
        <f>(AU367-E367)/(MeasuredVariableHigher-MeasuredVariableLower)</f>
        <v>-4.9000474879269756E-2</v>
      </c>
      <c r="AT367" s="183">
        <f>[1]!LIM(AT366+Mode*r0*((1+IntegrationStep/2/Ti+Td/IntegrationStep)*AS367-(1-IntegrationStep/2/Ti+2*Td/IntegrationStep)*AS366+Td/IntegrationStep*AS365))</f>
        <v>0</v>
      </c>
      <c r="AU367" s="183">
        <f>SetPoint</f>
        <v>40.794124670000002</v>
      </c>
      <c r="AW367" s="51"/>
      <c r="AX367" s="51"/>
      <c r="AY367" s="51"/>
      <c r="AZ367" s="51"/>
    </row>
    <row r="368" spans="1:52" s="158" customFormat="1" ht="15" customHeight="1" x14ac:dyDescent="0.3">
      <c r="A368" s="19"/>
      <c r="B368" s="182"/>
      <c r="C368" s="183">
        <f>C367+IntegrationStep</f>
        <v>35.700000000000237</v>
      </c>
      <c r="D368" s="202">
        <f>15+[1]!STEPLOAD(5)</f>
        <v>20</v>
      </c>
      <c r="E368" s="183">
        <f t="shared" si="27"/>
        <v>45.437230436347704</v>
      </c>
      <c r="F368" s="183">
        <f t="shared" si="28"/>
        <v>0.5</v>
      </c>
      <c r="G368" s="183">
        <f>5</f>
        <v>5</v>
      </c>
      <c r="H368" s="183">
        <f>ManipulatedVariableHigher*AT368</f>
        <v>120</v>
      </c>
      <c r="I368" s="183">
        <f t="shared" si="29"/>
        <v>0.9</v>
      </c>
      <c r="J368" s="183">
        <f>1</f>
        <v>1</v>
      </c>
      <c r="K368" s="183">
        <f t="shared" si="30"/>
        <v>4.1870000000000003</v>
      </c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68"/>
      <c r="AD368" s="19"/>
      <c r="AE368" s="184"/>
      <c r="AF368" s="183">
        <f t="shared" si="31"/>
        <v>2.6151018906857457</v>
      </c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68"/>
      <c r="AQ368" s="168"/>
      <c r="AR368" s="182"/>
      <c r="AS368" s="183">
        <f>(AU368-E368)/(MeasuredVariableHigher-MeasuredVariableLower)</f>
        <v>-4.6431057663477021E-2</v>
      </c>
      <c r="AT368" s="183">
        <f>[1]!LIM(AT367+Mode*r0*((1+IntegrationStep/2/Ti+Td/IntegrationStep)*AS368-(1-IntegrationStep/2/Ti+2*Td/IntegrationStep)*AS367+Td/IntegrationStep*AS366))</f>
        <v>1</v>
      </c>
      <c r="AU368" s="183">
        <f>SetPoint</f>
        <v>40.794124670000002</v>
      </c>
      <c r="AW368" s="51"/>
      <c r="AX368" s="51"/>
      <c r="AY368" s="51"/>
      <c r="AZ368" s="51"/>
    </row>
    <row r="369" spans="1:52" s="158" customFormat="1" ht="15" customHeight="1" x14ac:dyDescent="0.3">
      <c r="A369" s="19"/>
      <c r="B369" s="182"/>
      <c r="C369" s="183">
        <f>C368+IntegrationStep</f>
        <v>35.800000000000239</v>
      </c>
      <c r="D369" s="202">
        <f>15+[1]!STEPLOAD(5)</f>
        <v>20</v>
      </c>
      <c r="E369" s="183">
        <f t="shared" si="27"/>
        <v>45.698740625416285</v>
      </c>
      <c r="F369" s="183">
        <f t="shared" si="28"/>
        <v>0.5</v>
      </c>
      <c r="G369" s="183">
        <f>5</f>
        <v>5</v>
      </c>
      <c r="H369" s="183">
        <f>ManipulatedVariableHigher*AT369</f>
        <v>0</v>
      </c>
      <c r="I369" s="183">
        <f t="shared" si="29"/>
        <v>0.9</v>
      </c>
      <c r="J369" s="183">
        <f>1</f>
        <v>1</v>
      </c>
      <c r="K369" s="183">
        <f t="shared" si="30"/>
        <v>4.1870000000000003</v>
      </c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68"/>
      <c r="AD369" s="19"/>
      <c r="AE369" s="184"/>
      <c r="AF369" s="183">
        <f t="shared" si="31"/>
        <v>-2.5698740625416288</v>
      </c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68"/>
      <c r="AQ369" s="168"/>
      <c r="AR369" s="182"/>
      <c r="AS369" s="183">
        <f>(AU369-E369)/(MeasuredVariableHigher-MeasuredVariableLower)</f>
        <v>-4.9046159554162826E-2</v>
      </c>
      <c r="AT369" s="183">
        <f>[1]!LIM(AT368+Mode*r0*((1+IntegrationStep/2/Ti+Td/IntegrationStep)*AS369-(1-IntegrationStep/2/Ti+2*Td/IntegrationStep)*AS368+Td/IntegrationStep*AS367))</f>
        <v>0</v>
      </c>
      <c r="AU369" s="183">
        <f>SetPoint</f>
        <v>40.794124670000002</v>
      </c>
      <c r="AW369" s="51"/>
      <c r="AX369" s="51"/>
      <c r="AY369" s="51"/>
      <c r="AZ369" s="51"/>
    </row>
    <row r="370" spans="1:52" s="158" customFormat="1" ht="15" customHeight="1" x14ac:dyDescent="0.3">
      <c r="A370" s="19"/>
      <c r="B370" s="182"/>
      <c r="C370" s="183">
        <f>C369+IntegrationStep</f>
        <v>35.90000000000024</v>
      </c>
      <c r="D370" s="202">
        <f>15+[1]!STEPLOAD(5)</f>
        <v>20</v>
      </c>
      <c r="E370" s="183">
        <f t="shared" si="27"/>
        <v>45.441753219162116</v>
      </c>
      <c r="F370" s="183">
        <f t="shared" si="28"/>
        <v>0.5</v>
      </c>
      <c r="G370" s="183">
        <f>5</f>
        <v>5</v>
      </c>
      <c r="H370" s="183">
        <f>ManipulatedVariableHigher*AT370</f>
        <v>120</v>
      </c>
      <c r="I370" s="183">
        <f t="shared" si="29"/>
        <v>0.9</v>
      </c>
      <c r="J370" s="183">
        <f>1</f>
        <v>1</v>
      </c>
      <c r="K370" s="183">
        <f t="shared" si="30"/>
        <v>4.1870000000000003</v>
      </c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68"/>
      <c r="AD370" s="19"/>
      <c r="AE370" s="184"/>
      <c r="AF370" s="183">
        <f t="shared" si="31"/>
        <v>2.6146496124043042</v>
      </c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68"/>
      <c r="AQ370" s="168"/>
      <c r="AR370" s="182"/>
      <c r="AS370" s="183">
        <f>(AU370-E370)/(MeasuredVariableHigher-MeasuredVariableLower)</f>
        <v>-4.6476285491621139E-2</v>
      </c>
      <c r="AT370" s="183">
        <f>[1]!LIM(AT369+Mode*r0*((1+IntegrationStep/2/Ti+Td/IntegrationStep)*AS370-(1-IntegrationStep/2/Ti+2*Td/IntegrationStep)*AS369+Td/IntegrationStep*AS368))</f>
        <v>1</v>
      </c>
      <c r="AU370" s="183">
        <f>SetPoint</f>
        <v>40.794124670000002</v>
      </c>
      <c r="AW370" s="51"/>
      <c r="AX370" s="51"/>
      <c r="AY370" s="51"/>
      <c r="AZ370" s="51"/>
    </row>
    <row r="371" spans="1:52" s="158" customFormat="1" ht="15" customHeight="1" x14ac:dyDescent="0.3">
      <c r="A371" s="19"/>
      <c r="B371" s="182"/>
      <c r="C371" s="183">
        <f>C370+IntegrationStep</f>
        <v>36.000000000000242</v>
      </c>
      <c r="D371" s="202">
        <f>15+[1]!STEPLOAD(5)</f>
        <v>20</v>
      </c>
      <c r="E371" s="183">
        <f t="shared" si="27"/>
        <v>45.703218180402551</v>
      </c>
      <c r="F371" s="183">
        <f t="shared" si="28"/>
        <v>0.5</v>
      </c>
      <c r="G371" s="183">
        <f>5</f>
        <v>5</v>
      </c>
      <c r="H371" s="183">
        <f>ManipulatedVariableHigher*AT371</f>
        <v>0</v>
      </c>
      <c r="I371" s="183">
        <f t="shared" si="29"/>
        <v>0.9</v>
      </c>
      <c r="J371" s="183">
        <f>1</f>
        <v>1</v>
      </c>
      <c r="K371" s="183">
        <f t="shared" si="30"/>
        <v>4.1870000000000003</v>
      </c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68"/>
      <c r="AD371" s="19"/>
      <c r="AE371" s="184"/>
      <c r="AF371" s="183">
        <f t="shared" si="31"/>
        <v>-2.5703218180402554</v>
      </c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68"/>
      <c r="AQ371" s="168"/>
      <c r="AR371" s="182"/>
      <c r="AS371" s="183">
        <f>(AU371-E371)/(MeasuredVariableHigher-MeasuredVariableLower)</f>
        <v>-4.9090935104025492E-2</v>
      </c>
      <c r="AT371" s="183">
        <f>[1]!LIM(AT370+Mode*r0*((1+IntegrationStep/2/Ti+Td/IntegrationStep)*AS371-(1-IntegrationStep/2/Ti+2*Td/IntegrationStep)*AS370+Td/IntegrationStep*AS369))</f>
        <v>0</v>
      </c>
      <c r="AU371" s="183">
        <f>SetPoint</f>
        <v>40.794124670000002</v>
      </c>
      <c r="AW371" s="51"/>
      <c r="AX371" s="51"/>
      <c r="AY371" s="51"/>
      <c r="AZ371" s="51"/>
    </row>
    <row r="372" spans="1:52" s="158" customFormat="1" ht="15" customHeight="1" x14ac:dyDescent="0.3">
      <c r="A372" s="19"/>
      <c r="B372" s="182"/>
      <c r="C372" s="183">
        <f>C371+IntegrationStep</f>
        <v>36.100000000000243</v>
      </c>
      <c r="D372" s="202">
        <f>15+[1]!STEPLOAD(5)</f>
        <v>20</v>
      </c>
      <c r="E372" s="183">
        <f t="shared" si="27"/>
        <v>45.446185998598523</v>
      </c>
      <c r="F372" s="183">
        <f t="shared" si="28"/>
        <v>0.5</v>
      </c>
      <c r="G372" s="183">
        <f>5</f>
        <v>5</v>
      </c>
      <c r="H372" s="183">
        <f>ManipulatedVariableHigher*AT372</f>
        <v>120</v>
      </c>
      <c r="I372" s="183">
        <f t="shared" si="29"/>
        <v>0.9</v>
      </c>
      <c r="J372" s="183">
        <f>1</f>
        <v>1</v>
      </c>
      <c r="K372" s="183">
        <f t="shared" si="30"/>
        <v>4.1870000000000003</v>
      </c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68"/>
      <c r="AD372" s="19"/>
      <c r="AE372" s="184"/>
      <c r="AF372" s="183">
        <f t="shared" si="31"/>
        <v>2.6142063344606639</v>
      </c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68"/>
      <c r="AQ372" s="168"/>
      <c r="AR372" s="182"/>
      <c r="AS372" s="183">
        <f>(AU372-E372)/(MeasuredVariableHigher-MeasuredVariableLower)</f>
        <v>-4.6520613285985203E-2</v>
      </c>
      <c r="AT372" s="183">
        <f>[1]!LIM(AT371+Mode*r0*((1+IntegrationStep/2/Ti+Td/IntegrationStep)*AS372-(1-IntegrationStep/2/Ti+2*Td/IntegrationStep)*AS371+Td/IntegrationStep*AS370))</f>
        <v>1</v>
      </c>
      <c r="AU372" s="183">
        <f>SetPoint</f>
        <v>40.794124670000002</v>
      </c>
      <c r="AW372" s="51"/>
      <c r="AX372" s="51"/>
      <c r="AY372" s="51"/>
      <c r="AZ372" s="51"/>
    </row>
    <row r="373" spans="1:52" s="158" customFormat="1" ht="15" customHeight="1" x14ac:dyDescent="0.3">
      <c r="A373" s="19"/>
      <c r="B373" s="182"/>
      <c r="C373" s="183">
        <f>C372+IntegrationStep</f>
        <v>36.200000000000244</v>
      </c>
      <c r="D373" s="202">
        <f>15+[1]!STEPLOAD(5)</f>
        <v>20</v>
      </c>
      <c r="E373" s="183">
        <f t="shared" si="27"/>
        <v>45.707606632044595</v>
      </c>
      <c r="F373" s="183">
        <f t="shared" si="28"/>
        <v>0.5</v>
      </c>
      <c r="G373" s="183">
        <f>5</f>
        <v>5</v>
      </c>
      <c r="H373" s="183">
        <f>ManipulatedVariableHigher*AT373</f>
        <v>0</v>
      </c>
      <c r="I373" s="183">
        <f t="shared" si="29"/>
        <v>0.9</v>
      </c>
      <c r="J373" s="183">
        <f>1</f>
        <v>1</v>
      </c>
      <c r="K373" s="183">
        <f t="shared" si="30"/>
        <v>4.1870000000000003</v>
      </c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68"/>
      <c r="AD373" s="19"/>
      <c r="AE373" s="184"/>
      <c r="AF373" s="183">
        <f t="shared" si="31"/>
        <v>-2.5707606632044597</v>
      </c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68"/>
      <c r="AQ373" s="168"/>
      <c r="AR373" s="182"/>
      <c r="AS373" s="183">
        <f>(AU373-E373)/(MeasuredVariableHigher-MeasuredVariableLower)</f>
        <v>-4.9134819620445927E-2</v>
      </c>
      <c r="AT373" s="183">
        <f>[1]!LIM(AT372+Mode*r0*((1+IntegrationStep/2/Ti+Td/IntegrationStep)*AS373-(1-IntegrationStep/2/Ti+2*Td/IntegrationStep)*AS372+Td/IntegrationStep*AS371))</f>
        <v>0</v>
      </c>
      <c r="AU373" s="183">
        <f>SetPoint</f>
        <v>40.794124670000002</v>
      </c>
      <c r="AW373" s="51"/>
      <c r="AX373" s="51"/>
      <c r="AY373" s="51"/>
      <c r="AZ373" s="51"/>
    </row>
    <row r="374" spans="1:52" s="158" customFormat="1" ht="15" customHeight="1" x14ac:dyDescent="0.3">
      <c r="A374" s="19"/>
      <c r="B374" s="182"/>
      <c r="C374" s="183">
        <f>C373+IntegrationStep</f>
        <v>36.300000000000246</v>
      </c>
      <c r="D374" s="202">
        <f>15+[1]!STEPLOAD(5)</f>
        <v>20</v>
      </c>
      <c r="E374" s="183">
        <f t="shared" si="27"/>
        <v>45.450530565724144</v>
      </c>
      <c r="F374" s="183">
        <f t="shared" si="28"/>
        <v>0.5</v>
      </c>
      <c r="G374" s="183">
        <f>5</f>
        <v>5</v>
      </c>
      <c r="H374" s="183">
        <f>ManipulatedVariableHigher*AT374</f>
        <v>120</v>
      </c>
      <c r="I374" s="183">
        <f t="shared" si="29"/>
        <v>0.9</v>
      </c>
      <c r="J374" s="183">
        <f>1</f>
        <v>1</v>
      </c>
      <c r="K374" s="183">
        <f t="shared" si="30"/>
        <v>4.1870000000000003</v>
      </c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68"/>
      <c r="AD374" s="19"/>
      <c r="AE374" s="184"/>
      <c r="AF374" s="183">
        <f t="shared" si="31"/>
        <v>2.6137718777481016</v>
      </c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68"/>
      <c r="AQ374" s="168"/>
      <c r="AR374" s="182"/>
      <c r="AS374" s="183">
        <f>(AU374-E374)/(MeasuredVariableHigher-MeasuredVariableLower)</f>
        <v>-4.6564058957241417E-2</v>
      </c>
      <c r="AT374" s="183">
        <f>[1]!LIM(AT373+Mode*r0*((1+IntegrationStep/2/Ti+Td/IntegrationStep)*AS374-(1-IntegrationStep/2/Ti+2*Td/IntegrationStep)*AS373+Td/IntegrationStep*AS372))</f>
        <v>1</v>
      </c>
      <c r="AU374" s="183">
        <f>SetPoint</f>
        <v>40.794124670000002</v>
      </c>
      <c r="AW374" s="51"/>
      <c r="AX374" s="51"/>
      <c r="AY374" s="51"/>
      <c r="AZ374" s="51"/>
    </row>
    <row r="375" spans="1:52" s="158" customFormat="1" ht="15" customHeight="1" x14ac:dyDescent="0.3">
      <c r="A375" s="19"/>
      <c r="B375" s="182"/>
      <c r="C375" s="183">
        <f>C374+IntegrationStep</f>
        <v>36.400000000000247</v>
      </c>
      <c r="D375" s="202">
        <f>15+[1]!STEPLOAD(5)</f>
        <v>20</v>
      </c>
      <c r="E375" s="183">
        <f t="shared" si="27"/>
        <v>45.711907753498956</v>
      </c>
      <c r="F375" s="183">
        <f t="shared" si="28"/>
        <v>0.5</v>
      </c>
      <c r="G375" s="183">
        <f>5</f>
        <v>5</v>
      </c>
      <c r="H375" s="183">
        <f>ManipulatedVariableHigher*AT375</f>
        <v>0</v>
      </c>
      <c r="I375" s="183">
        <f t="shared" si="29"/>
        <v>0.9</v>
      </c>
      <c r="J375" s="183">
        <f>1</f>
        <v>1</v>
      </c>
      <c r="K375" s="183">
        <f t="shared" si="30"/>
        <v>4.1870000000000003</v>
      </c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68"/>
      <c r="AD375" s="19"/>
      <c r="AE375" s="184"/>
      <c r="AF375" s="183">
        <f t="shared" si="31"/>
        <v>-2.5711907753498959</v>
      </c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68"/>
      <c r="AQ375" s="168"/>
      <c r="AR375" s="182"/>
      <c r="AS375" s="183">
        <f>(AU375-E375)/(MeasuredVariableHigher-MeasuredVariableLower)</f>
        <v>-4.9177830834989535E-2</v>
      </c>
      <c r="AT375" s="183">
        <f>[1]!LIM(AT374+Mode*r0*((1+IntegrationStep/2/Ti+Td/IntegrationStep)*AS375-(1-IntegrationStep/2/Ti+2*Td/IntegrationStep)*AS374+Td/IntegrationStep*AS373))</f>
        <v>0</v>
      </c>
      <c r="AU375" s="183">
        <f>SetPoint</f>
        <v>40.794124670000002</v>
      </c>
      <c r="AW375" s="51"/>
      <c r="AX375" s="51"/>
      <c r="AY375" s="51"/>
      <c r="AZ375" s="51"/>
    </row>
    <row r="376" spans="1:52" s="158" customFormat="1" ht="15" customHeight="1" x14ac:dyDescent="0.3">
      <c r="A376" s="19"/>
      <c r="B376" s="182"/>
      <c r="C376" s="183">
        <f>C375+IntegrationStep</f>
        <v>36.500000000000249</v>
      </c>
      <c r="D376" s="202">
        <f>15+[1]!STEPLOAD(5)</f>
        <v>20</v>
      </c>
      <c r="E376" s="183">
        <f t="shared" si="27"/>
        <v>45.454788675963961</v>
      </c>
      <c r="F376" s="183">
        <f t="shared" si="28"/>
        <v>0.5</v>
      </c>
      <c r="G376" s="183">
        <f>5</f>
        <v>5</v>
      </c>
      <c r="H376" s="183">
        <f>ManipulatedVariableHigher*AT376</f>
        <v>120</v>
      </c>
      <c r="I376" s="183">
        <f t="shared" si="29"/>
        <v>0.9</v>
      </c>
      <c r="J376" s="183">
        <f>1</f>
        <v>1</v>
      </c>
      <c r="K376" s="183">
        <f t="shared" si="30"/>
        <v>4.1870000000000003</v>
      </c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68"/>
      <c r="AD376" s="19"/>
      <c r="AE376" s="184"/>
      <c r="AF376" s="183">
        <f t="shared" si="31"/>
        <v>2.61334606672412</v>
      </c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68"/>
      <c r="AQ376" s="168"/>
      <c r="AR376" s="182"/>
      <c r="AS376" s="183">
        <f>(AU376-E376)/(MeasuredVariableHigher-MeasuredVariableLower)</f>
        <v>-4.660664005963959E-2</v>
      </c>
      <c r="AT376" s="183">
        <f>[1]!LIM(AT375+Mode*r0*((1+IntegrationStep/2/Ti+Td/IntegrationStep)*AS376-(1-IntegrationStep/2/Ti+2*Td/IntegrationStep)*AS375+Td/IntegrationStep*AS374))</f>
        <v>1</v>
      </c>
      <c r="AU376" s="183">
        <f>SetPoint</f>
        <v>40.794124670000002</v>
      </c>
      <c r="AW376" s="51"/>
      <c r="AX376" s="51"/>
      <c r="AY376" s="51"/>
      <c r="AZ376" s="51"/>
    </row>
    <row r="377" spans="1:52" s="158" customFormat="1" ht="15" customHeight="1" x14ac:dyDescent="0.3">
      <c r="A377" s="19"/>
      <c r="B377" s="182"/>
      <c r="C377" s="183">
        <f>C376+IntegrationStep</f>
        <v>36.60000000000025</v>
      </c>
      <c r="D377" s="202">
        <f>15+[1]!STEPLOAD(5)</f>
        <v>20</v>
      </c>
      <c r="E377" s="183">
        <f t="shared" si="27"/>
        <v>45.716123282636374</v>
      </c>
      <c r="F377" s="183">
        <f t="shared" si="28"/>
        <v>0.5</v>
      </c>
      <c r="G377" s="183">
        <f>5</f>
        <v>5</v>
      </c>
      <c r="H377" s="183">
        <f>ManipulatedVariableHigher*AT377</f>
        <v>0</v>
      </c>
      <c r="I377" s="183">
        <f t="shared" si="29"/>
        <v>0.9</v>
      </c>
      <c r="J377" s="183">
        <f>1</f>
        <v>1</v>
      </c>
      <c r="K377" s="183">
        <f t="shared" si="30"/>
        <v>4.1870000000000003</v>
      </c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68"/>
      <c r="AD377" s="19"/>
      <c r="AE377" s="184"/>
      <c r="AF377" s="183">
        <f t="shared" si="31"/>
        <v>-2.5716123282636376</v>
      </c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68"/>
      <c r="AQ377" s="168"/>
      <c r="AR377" s="182"/>
      <c r="AS377" s="183">
        <f>(AU377-E377)/(MeasuredVariableHigher-MeasuredVariableLower)</f>
        <v>-4.9219986126363718E-2</v>
      </c>
      <c r="AT377" s="183">
        <f>[1]!LIM(AT376+Mode*r0*((1+IntegrationStep/2/Ti+Td/IntegrationStep)*AS377-(1-IntegrationStep/2/Ti+2*Td/IntegrationStep)*AS376+Td/IntegrationStep*AS375))</f>
        <v>0</v>
      </c>
      <c r="AU377" s="183">
        <f>SetPoint</f>
        <v>40.794124670000002</v>
      </c>
      <c r="AW377" s="51"/>
      <c r="AX377" s="51"/>
      <c r="AY377" s="51"/>
      <c r="AZ377" s="51"/>
    </row>
    <row r="378" spans="1:52" s="158" customFormat="1" ht="15" customHeight="1" x14ac:dyDescent="0.3">
      <c r="A378" s="19"/>
      <c r="B378" s="182"/>
      <c r="C378" s="183">
        <f>C377+IntegrationStep</f>
        <v>36.700000000000252</v>
      </c>
      <c r="D378" s="202">
        <f>15+[1]!STEPLOAD(5)</f>
        <v>20</v>
      </c>
      <c r="E378" s="183">
        <f t="shared" si="27"/>
        <v>45.458962049810005</v>
      </c>
      <c r="F378" s="183">
        <f t="shared" si="28"/>
        <v>0.5</v>
      </c>
      <c r="G378" s="183">
        <f>5</f>
        <v>5</v>
      </c>
      <c r="H378" s="183">
        <f>ManipulatedVariableHigher*AT378</f>
        <v>120</v>
      </c>
      <c r="I378" s="183">
        <f t="shared" si="29"/>
        <v>0.9</v>
      </c>
      <c r="J378" s="183">
        <f>1</f>
        <v>1</v>
      </c>
      <c r="K378" s="183">
        <f t="shared" si="30"/>
        <v>4.1870000000000003</v>
      </c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68"/>
      <c r="AD378" s="19"/>
      <c r="AE378" s="184"/>
      <c r="AF378" s="183">
        <f t="shared" si="31"/>
        <v>2.6129287293395156</v>
      </c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68"/>
      <c r="AQ378" s="168"/>
      <c r="AR378" s="182"/>
      <c r="AS378" s="183">
        <f>(AU378-E378)/(MeasuredVariableHigher-MeasuredVariableLower)</f>
        <v>-4.6648373798100023E-2</v>
      </c>
      <c r="AT378" s="183">
        <f>[1]!LIM(AT377+Mode*r0*((1+IntegrationStep/2/Ti+Td/IntegrationStep)*AS378-(1-IntegrationStep/2/Ti+2*Td/IntegrationStep)*AS377+Td/IntegrationStep*AS376))</f>
        <v>1</v>
      </c>
      <c r="AU378" s="183">
        <f>SetPoint</f>
        <v>40.794124670000002</v>
      </c>
      <c r="AW378" s="51"/>
      <c r="AX378" s="51"/>
      <c r="AY378" s="51"/>
      <c r="AZ378" s="51"/>
    </row>
    <row r="379" spans="1:52" s="158" customFormat="1" ht="15" customHeight="1" x14ac:dyDescent="0.3">
      <c r="A379" s="19"/>
      <c r="B379" s="182"/>
      <c r="C379" s="183">
        <f>C378+IntegrationStep</f>
        <v>36.800000000000253</v>
      </c>
      <c r="D379" s="202">
        <f>15+[1]!STEPLOAD(5)</f>
        <v>20</v>
      </c>
      <c r="E379" s="183">
        <f t="shared" si="27"/>
        <v>45.720254922743962</v>
      </c>
      <c r="F379" s="183">
        <f t="shared" si="28"/>
        <v>0.5</v>
      </c>
      <c r="G379" s="183">
        <f>5</f>
        <v>5</v>
      </c>
      <c r="H379" s="183">
        <f>ManipulatedVariableHigher*AT379</f>
        <v>0</v>
      </c>
      <c r="I379" s="183">
        <f t="shared" si="29"/>
        <v>0.9</v>
      </c>
      <c r="J379" s="183">
        <f>1</f>
        <v>1</v>
      </c>
      <c r="K379" s="183">
        <f t="shared" si="30"/>
        <v>4.1870000000000003</v>
      </c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68"/>
      <c r="AD379" s="19"/>
      <c r="AE379" s="184"/>
      <c r="AF379" s="183">
        <f t="shared" si="31"/>
        <v>-2.5720254922743964</v>
      </c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68"/>
      <c r="AQ379" s="168"/>
      <c r="AR379" s="182"/>
      <c r="AS379" s="183">
        <f>(AU379-E379)/(MeasuredVariableHigher-MeasuredVariableLower)</f>
        <v>-4.9261302527439599E-2</v>
      </c>
      <c r="AT379" s="183">
        <f>[1]!LIM(AT378+Mode*r0*((1+IntegrationStep/2/Ti+Td/IntegrationStep)*AS379-(1-IntegrationStep/2/Ti+2*Td/IntegrationStep)*AS378+Td/IntegrationStep*AS377))</f>
        <v>0</v>
      </c>
      <c r="AU379" s="183">
        <f>SetPoint</f>
        <v>40.794124670000002</v>
      </c>
      <c r="AW379" s="51"/>
      <c r="AX379" s="51"/>
      <c r="AY379" s="51"/>
      <c r="AZ379" s="51"/>
    </row>
    <row r="380" spans="1:52" s="158" customFormat="1" ht="15" customHeight="1" x14ac:dyDescent="0.3">
      <c r="A380" s="19"/>
      <c r="B380" s="182"/>
      <c r="C380" s="183">
        <f>C379+IntegrationStep</f>
        <v>36.900000000000254</v>
      </c>
      <c r="D380" s="202">
        <f>15+[1]!STEPLOAD(5)</f>
        <v>20</v>
      </c>
      <c r="E380" s="183">
        <f t="shared" si="27"/>
        <v>45.463052373516518</v>
      </c>
      <c r="F380" s="183">
        <f t="shared" si="28"/>
        <v>0.5</v>
      </c>
      <c r="G380" s="183">
        <f>5</f>
        <v>5</v>
      </c>
      <c r="H380" s="183">
        <f>ManipulatedVariableHigher*AT380</f>
        <v>120</v>
      </c>
      <c r="I380" s="183">
        <f t="shared" si="29"/>
        <v>0.9</v>
      </c>
      <c r="J380" s="183">
        <f>1</f>
        <v>1</v>
      </c>
      <c r="K380" s="183">
        <f t="shared" si="30"/>
        <v>4.1870000000000003</v>
      </c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68"/>
      <c r="AD380" s="19"/>
      <c r="AE380" s="184"/>
      <c r="AF380" s="183">
        <f t="shared" si="31"/>
        <v>2.6125196969688642</v>
      </c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68"/>
      <c r="AQ380" s="168"/>
      <c r="AR380" s="182"/>
      <c r="AS380" s="183">
        <f>(AU380-E380)/(MeasuredVariableHigher-MeasuredVariableLower)</f>
        <v>-4.6689277035165164E-2</v>
      </c>
      <c r="AT380" s="183">
        <f>[1]!LIM(AT379+Mode*r0*((1+IntegrationStep/2/Ti+Td/IntegrationStep)*AS380-(1-IntegrationStep/2/Ti+2*Td/IntegrationStep)*AS379+Td/IntegrationStep*AS378))</f>
        <v>1</v>
      </c>
      <c r="AU380" s="183">
        <f>SetPoint</f>
        <v>40.794124670000002</v>
      </c>
      <c r="AW380" s="51"/>
      <c r="AX380" s="51"/>
      <c r="AY380" s="51"/>
      <c r="AZ380" s="51"/>
    </row>
    <row r="381" spans="1:52" s="158" customFormat="1" ht="15" customHeight="1" x14ac:dyDescent="0.3">
      <c r="A381" s="19"/>
      <c r="B381" s="182"/>
      <c r="C381" s="183">
        <f>C380+IntegrationStep</f>
        <v>37.000000000000256</v>
      </c>
      <c r="D381" s="202">
        <f>15+[1]!STEPLOAD(5)</f>
        <v>20</v>
      </c>
      <c r="E381" s="183">
        <f t="shared" si="27"/>
        <v>45.724304343213412</v>
      </c>
      <c r="F381" s="183">
        <f t="shared" si="28"/>
        <v>0.5</v>
      </c>
      <c r="G381" s="183">
        <f>5</f>
        <v>5</v>
      </c>
      <c r="H381" s="183">
        <f>ManipulatedVariableHigher*AT381</f>
        <v>0</v>
      </c>
      <c r="I381" s="183">
        <f t="shared" si="29"/>
        <v>0.9</v>
      </c>
      <c r="J381" s="183">
        <f>1</f>
        <v>1</v>
      </c>
      <c r="K381" s="183">
        <f t="shared" si="30"/>
        <v>4.1870000000000003</v>
      </c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68"/>
      <c r="AD381" s="19"/>
      <c r="AE381" s="184"/>
      <c r="AF381" s="183">
        <f t="shared" si="31"/>
        <v>-2.5724304343213413</v>
      </c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68"/>
      <c r="AQ381" s="168"/>
      <c r="AR381" s="182"/>
      <c r="AS381" s="183">
        <f>(AU381-E381)/(MeasuredVariableHigher-MeasuredVariableLower)</f>
        <v>-4.9301796732134091E-2</v>
      </c>
      <c r="AT381" s="183">
        <f>[1]!LIM(AT380+Mode*r0*((1+IntegrationStep/2/Ti+Td/IntegrationStep)*AS381-(1-IntegrationStep/2/Ti+2*Td/IntegrationStep)*AS380+Td/IntegrationStep*AS379))</f>
        <v>0</v>
      </c>
      <c r="AU381" s="183">
        <f>SetPoint</f>
        <v>40.794124670000002</v>
      </c>
      <c r="AW381" s="51"/>
      <c r="AX381" s="51"/>
      <c r="AY381" s="51"/>
      <c r="AZ381" s="51"/>
    </row>
    <row r="382" spans="1:52" s="158" customFormat="1" ht="15" customHeight="1" x14ac:dyDescent="0.3">
      <c r="A382" s="19"/>
      <c r="B382" s="182"/>
      <c r="C382" s="183">
        <f>C381+IntegrationStep</f>
        <v>37.100000000000257</v>
      </c>
      <c r="D382" s="202">
        <f>15+[1]!STEPLOAD(5)</f>
        <v>20</v>
      </c>
      <c r="E382" s="183">
        <f t="shared" si="27"/>
        <v>45.467061299781271</v>
      </c>
      <c r="F382" s="183">
        <f t="shared" si="28"/>
        <v>0.5</v>
      </c>
      <c r="G382" s="183">
        <f>5</f>
        <v>5</v>
      </c>
      <c r="H382" s="183">
        <f>ManipulatedVariableHigher*AT382</f>
        <v>120</v>
      </c>
      <c r="I382" s="183">
        <f t="shared" si="29"/>
        <v>0.9</v>
      </c>
      <c r="J382" s="183">
        <f>1</f>
        <v>1</v>
      </c>
      <c r="K382" s="183">
        <f t="shared" si="30"/>
        <v>4.1870000000000003</v>
      </c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68"/>
      <c r="AD382" s="19"/>
      <c r="AE382" s="184"/>
      <c r="AF382" s="183">
        <f t="shared" si="31"/>
        <v>2.6121188043423889</v>
      </c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68"/>
      <c r="AQ382" s="168"/>
      <c r="AR382" s="182"/>
      <c r="AS382" s="183">
        <f>(AU382-E382)/(MeasuredVariableHigher-MeasuredVariableLower)</f>
        <v>-4.6729366297812686E-2</v>
      </c>
      <c r="AT382" s="183">
        <f>[1]!LIM(AT381+Mode*r0*((1+IntegrationStep/2/Ti+Td/IntegrationStep)*AS382-(1-IntegrationStep/2/Ti+2*Td/IntegrationStep)*AS381+Td/IntegrationStep*AS380))</f>
        <v>1</v>
      </c>
      <c r="AU382" s="183">
        <f>SetPoint</f>
        <v>40.794124670000002</v>
      </c>
      <c r="AW382" s="51"/>
      <c r="AX382" s="51"/>
      <c r="AY382" s="51"/>
      <c r="AZ382" s="51"/>
    </row>
    <row r="383" spans="1:52" s="158" customFormat="1" ht="15" customHeight="1" x14ac:dyDescent="0.3">
      <c r="A383" s="19"/>
      <c r="B383" s="182"/>
      <c r="C383" s="183">
        <f>C382+IntegrationStep</f>
        <v>37.200000000000259</v>
      </c>
      <c r="D383" s="202">
        <f>15+[1]!STEPLOAD(5)</f>
        <v>20</v>
      </c>
      <c r="E383" s="183">
        <f t="shared" si="27"/>
        <v>45.728273180215517</v>
      </c>
      <c r="F383" s="183">
        <f t="shared" si="28"/>
        <v>0.5</v>
      </c>
      <c r="G383" s="183">
        <f>5</f>
        <v>5</v>
      </c>
      <c r="H383" s="183">
        <f>ManipulatedVariableHigher*AT383</f>
        <v>0</v>
      </c>
      <c r="I383" s="183">
        <f t="shared" si="29"/>
        <v>0.9</v>
      </c>
      <c r="J383" s="183">
        <f>1</f>
        <v>1</v>
      </c>
      <c r="K383" s="183">
        <f t="shared" si="30"/>
        <v>4.1870000000000003</v>
      </c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68"/>
      <c r="AD383" s="19"/>
      <c r="AE383" s="184"/>
      <c r="AF383" s="183">
        <f t="shared" si="31"/>
        <v>-2.572827318021552</v>
      </c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68"/>
      <c r="AQ383" s="168"/>
      <c r="AR383" s="182"/>
      <c r="AS383" s="183">
        <f>(AU383-E383)/(MeasuredVariableHigher-MeasuredVariableLower)</f>
        <v>-4.934148510215515E-2</v>
      </c>
      <c r="AT383" s="183">
        <f>[1]!LIM(AT382+Mode*r0*((1+IntegrationStep/2/Ti+Td/IntegrationStep)*AS383-(1-IntegrationStep/2/Ti+2*Td/IntegrationStep)*AS382+Td/IntegrationStep*AS381))</f>
        <v>0</v>
      </c>
      <c r="AU383" s="183">
        <f>SetPoint</f>
        <v>40.794124670000002</v>
      </c>
      <c r="AW383" s="51"/>
      <c r="AX383" s="51"/>
      <c r="AY383" s="51"/>
      <c r="AZ383" s="51"/>
    </row>
    <row r="384" spans="1:52" s="158" customFormat="1" ht="15" customHeight="1" x14ac:dyDescent="0.3">
      <c r="A384" s="19"/>
      <c r="B384" s="182"/>
      <c r="C384" s="183">
        <f>C383+IntegrationStep</f>
        <v>37.30000000000026</v>
      </c>
      <c r="D384" s="202">
        <f>15+[1]!STEPLOAD(5)</f>
        <v>20</v>
      </c>
      <c r="E384" s="183">
        <f t="shared" si="27"/>
        <v>45.47099044841336</v>
      </c>
      <c r="F384" s="183">
        <f t="shared" si="28"/>
        <v>0.5</v>
      </c>
      <c r="G384" s="183">
        <f>5</f>
        <v>5</v>
      </c>
      <c r="H384" s="183">
        <f>ManipulatedVariableHigher*AT384</f>
        <v>120</v>
      </c>
      <c r="I384" s="183">
        <f t="shared" si="29"/>
        <v>0.9</v>
      </c>
      <c r="J384" s="183">
        <f>1</f>
        <v>1</v>
      </c>
      <c r="K384" s="183">
        <f t="shared" si="30"/>
        <v>4.1870000000000003</v>
      </c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68"/>
      <c r="AD384" s="19"/>
      <c r="AE384" s="184"/>
      <c r="AF384" s="183">
        <f t="shared" si="31"/>
        <v>2.6117258894791799</v>
      </c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68"/>
      <c r="AQ384" s="168"/>
      <c r="AR384" s="182"/>
      <c r="AS384" s="183">
        <f>(AU384-E384)/(MeasuredVariableHigher-MeasuredVariableLower)</f>
        <v>-4.6768657784133583E-2</v>
      </c>
      <c r="AT384" s="183">
        <f>[1]!LIM(AT383+Mode*r0*((1+IntegrationStep/2/Ti+Td/IntegrationStep)*AS384-(1-IntegrationStep/2/Ti+2*Td/IntegrationStep)*AS383+Td/IntegrationStep*AS382))</f>
        <v>1</v>
      </c>
      <c r="AU384" s="183">
        <f>SetPoint</f>
        <v>40.794124670000002</v>
      </c>
      <c r="AW384" s="51"/>
      <c r="AX384" s="51"/>
      <c r="AY384" s="51"/>
      <c r="AZ384" s="51"/>
    </row>
    <row r="385" spans="1:52" s="158" customFormat="1" ht="15" customHeight="1" x14ac:dyDescent="0.3">
      <c r="A385" s="19"/>
      <c r="B385" s="182"/>
      <c r="C385" s="183">
        <f>C384+IntegrationStep</f>
        <v>37.400000000000261</v>
      </c>
      <c r="D385" s="202">
        <f>15+[1]!STEPLOAD(5)</f>
        <v>20</v>
      </c>
      <c r="E385" s="183">
        <f t="shared" si="27"/>
        <v>45.732163037361282</v>
      </c>
      <c r="F385" s="183">
        <f t="shared" si="28"/>
        <v>0.5</v>
      </c>
      <c r="G385" s="183">
        <f>5</f>
        <v>5</v>
      </c>
      <c r="H385" s="183">
        <f>ManipulatedVariableHigher*AT385</f>
        <v>0</v>
      </c>
      <c r="I385" s="183">
        <f t="shared" si="29"/>
        <v>0.9</v>
      </c>
      <c r="J385" s="183">
        <f>1</f>
        <v>1</v>
      </c>
      <c r="K385" s="183">
        <f t="shared" si="30"/>
        <v>4.1870000000000003</v>
      </c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68"/>
      <c r="AD385" s="19"/>
      <c r="AE385" s="184"/>
      <c r="AF385" s="183">
        <f t="shared" si="31"/>
        <v>-2.5732163037361282</v>
      </c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68"/>
      <c r="AQ385" s="168"/>
      <c r="AR385" s="182"/>
      <c r="AS385" s="183">
        <f>(AU385-E385)/(MeasuredVariableHigher-MeasuredVariableLower)</f>
        <v>-4.9380383673612797E-2</v>
      </c>
      <c r="AT385" s="183">
        <f>[1]!LIM(AT384+Mode*r0*((1+IntegrationStep/2/Ti+Td/IntegrationStep)*AS385-(1-IntegrationStep/2/Ti+2*Td/IntegrationStep)*AS384+Td/IntegrationStep*AS383))</f>
        <v>0</v>
      </c>
      <c r="AU385" s="183">
        <f>SetPoint</f>
        <v>40.794124670000002</v>
      </c>
      <c r="AW385" s="51"/>
      <c r="AX385" s="51"/>
      <c r="AY385" s="51"/>
      <c r="AZ385" s="51"/>
    </row>
    <row r="386" spans="1:52" s="158" customFormat="1" ht="15" customHeight="1" x14ac:dyDescent="0.3">
      <c r="A386" s="19"/>
      <c r="B386" s="182"/>
      <c r="C386" s="183">
        <f>C385+IntegrationStep</f>
        <v>37.500000000000263</v>
      </c>
      <c r="D386" s="202">
        <f>15+[1]!STEPLOAD(5)</f>
        <v>20</v>
      </c>
      <c r="E386" s="183">
        <f t="shared" si="27"/>
        <v>45.474841406987665</v>
      </c>
      <c r="F386" s="183">
        <f t="shared" si="28"/>
        <v>0.5</v>
      </c>
      <c r="G386" s="183">
        <f>5</f>
        <v>5</v>
      </c>
      <c r="H386" s="183">
        <f>ManipulatedVariableHigher*AT386</f>
        <v>120</v>
      </c>
      <c r="I386" s="183">
        <f t="shared" si="29"/>
        <v>0.9</v>
      </c>
      <c r="J386" s="183">
        <f>1</f>
        <v>1</v>
      </c>
      <c r="K386" s="183">
        <f t="shared" si="30"/>
        <v>4.1870000000000003</v>
      </c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68"/>
      <c r="AD386" s="19"/>
      <c r="AE386" s="184"/>
      <c r="AF386" s="183">
        <f t="shared" si="31"/>
        <v>2.6113407936217494</v>
      </c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68"/>
      <c r="AQ386" s="168"/>
      <c r="AR386" s="182"/>
      <c r="AS386" s="183">
        <f>(AU386-E386)/(MeasuredVariableHigher-MeasuredVariableLower)</f>
        <v>-4.6807167369876626E-2</v>
      </c>
      <c r="AT386" s="183">
        <f>[1]!LIM(AT385+Mode*r0*((1+IntegrationStep/2/Ti+Td/IntegrationStep)*AS386-(1-IntegrationStep/2/Ti+2*Td/IntegrationStep)*AS385+Td/IntegrationStep*AS384))</f>
        <v>1</v>
      </c>
      <c r="AU386" s="183">
        <f>SetPoint</f>
        <v>40.794124670000002</v>
      </c>
      <c r="AW386" s="51"/>
      <c r="AX386" s="51"/>
      <c r="AY386" s="51"/>
      <c r="AZ386" s="51"/>
    </row>
    <row r="387" spans="1:52" s="158" customFormat="1" ht="15" customHeight="1" x14ac:dyDescent="0.3">
      <c r="A387" s="19"/>
      <c r="B387" s="182"/>
      <c r="C387" s="183">
        <f>C386+IntegrationStep</f>
        <v>37.600000000000264</v>
      </c>
      <c r="D387" s="202">
        <f>15+[1]!STEPLOAD(5)</f>
        <v>20</v>
      </c>
      <c r="E387" s="183">
        <f t="shared" si="27"/>
        <v>45.735975486349844</v>
      </c>
      <c r="F387" s="183">
        <f t="shared" si="28"/>
        <v>0.5</v>
      </c>
      <c r="G387" s="183">
        <f>5</f>
        <v>5</v>
      </c>
      <c r="H387" s="183">
        <f>ManipulatedVariableHigher*AT387</f>
        <v>0</v>
      </c>
      <c r="I387" s="183">
        <f t="shared" si="29"/>
        <v>0.9</v>
      </c>
      <c r="J387" s="183">
        <f>1</f>
        <v>1</v>
      </c>
      <c r="K387" s="183">
        <f t="shared" si="30"/>
        <v>4.1870000000000003</v>
      </c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68"/>
      <c r="AD387" s="19"/>
      <c r="AE387" s="184"/>
      <c r="AF387" s="183">
        <f t="shared" si="31"/>
        <v>-2.5735975486349845</v>
      </c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68"/>
      <c r="AQ387" s="168"/>
      <c r="AR387" s="182"/>
      <c r="AS387" s="183">
        <f>(AU387-E387)/(MeasuredVariableHigher-MeasuredVariableLower)</f>
        <v>-4.9418508163498416E-2</v>
      </c>
      <c r="AT387" s="183">
        <f>[1]!LIM(AT386+Mode*r0*((1+IntegrationStep/2/Ti+Td/IntegrationStep)*AS387-(1-IntegrationStep/2/Ti+2*Td/IntegrationStep)*AS386+Td/IntegrationStep*AS385))</f>
        <v>0</v>
      </c>
      <c r="AU387" s="183">
        <f>SetPoint</f>
        <v>40.794124670000002</v>
      </c>
      <c r="AW387" s="51"/>
      <c r="AX387" s="51"/>
      <c r="AY387" s="51"/>
      <c r="AZ387" s="51"/>
    </row>
    <row r="388" spans="1:52" s="158" customFormat="1" ht="15" customHeight="1" x14ac:dyDescent="0.3">
      <c r="A388" s="19"/>
      <c r="B388" s="182"/>
      <c r="C388" s="183">
        <f>C387+IntegrationStep</f>
        <v>37.700000000000266</v>
      </c>
      <c r="D388" s="202">
        <f>15+[1]!STEPLOAD(5)</f>
        <v>20</v>
      </c>
      <c r="E388" s="183">
        <f t="shared" si="27"/>
        <v>45.478615731486343</v>
      </c>
      <c r="F388" s="183">
        <f t="shared" si="28"/>
        <v>0.5</v>
      </c>
      <c r="G388" s="183">
        <f>5</f>
        <v>5</v>
      </c>
      <c r="H388" s="183">
        <f>ManipulatedVariableHigher*AT388</f>
        <v>120</v>
      </c>
      <c r="I388" s="183">
        <f t="shared" si="29"/>
        <v>0.9</v>
      </c>
      <c r="J388" s="183">
        <f>1</f>
        <v>1</v>
      </c>
      <c r="K388" s="183">
        <f t="shared" si="30"/>
        <v>4.1870000000000003</v>
      </c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68"/>
      <c r="AD388" s="19"/>
      <c r="AE388" s="184"/>
      <c r="AF388" s="183">
        <f t="shared" si="31"/>
        <v>2.6109633611718817</v>
      </c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68"/>
      <c r="AQ388" s="168"/>
      <c r="AR388" s="182"/>
      <c r="AS388" s="183">
        <f>(AU388-E388)/(MeasuredVariableHigher-MeasuredVariableLower)</f>
        <v>-4.6844910614863407E-2</v>
      </c>
      <c r="AT388" s="183">
        <f>[1]!LIM(AT387+Mode*r0*((1+IntegrationStep/2/Ti+Td/IntegrationStep)*AS388-(1-IntegrationStep/2/Ti+2*Td/IntegrationStep)*AS387+Td/IntegrationStep*AS386))</f>
        <v>1</v>
      </c>
      <c r="AU388" s="183">
        <f>SetPoint</f>
        <v>40.794124670000002</v>
      </c>
      <c r="AW388" s="51"/>
      <c r="AX388" s="51"/>
      <c r="AY388" s="51"/>
      <c r="AZ388" s="51"/>
    </row>
    <row r="389" spans="1:52" s="158" customFormat="1" ht="15" customHeight="1" x14ac:dyDescent="0.3">
      <c r="A389" s="19"/>
      <c r="B389" s="182"/>
      <c r="C389" s="183">
        <f>C388+IntegrationStep</f>
        <v>37.800000000000267</v>
      </c>
      <c r="D389" s="202">
        <f>15+[1]!STEPLOAD(5)</f>
        <v>20</v>
      </c>
      <c r="E389" s="183">
        <f t="shared" si="27"/>
        <v>45.739712067603534</v>
      </c>
      <c r="F389" s="183">
        <f t="shared" si="28"/>
        <v>0.5</v>
      </c>
      <c r="G389" s="183">
        <f>5</f>
        <v>5</v>
      </c>
      <c r="H389" s="183">
        <f>ManipulatedVariableHigher*AT389</f>
        <v>0</v>
      </c>
      <c r="I389" s="183">
        <f t="shared" si="29"/>
        <v>0.9</v>
      </c>
      <c r="J389" s="183">
        <f>1</f>
        <v>1</v>
      </c>
      <c r="K389" s="183">
        <f t="shared" si="30"/>
        <v>4.1870000000000003</v>
      </c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68"/>
      <c r="AD389" s="19"/>
      <c r="AE389" s="184"/>
      <c r="AF389" s="183">
        <f t="shared" si="31"/>
        <v>-2.5739712067603535</v>
      </c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68"/>
      <c r="AQ389" s="168"/>
      <c r="AR389" s="182"/>
      <c r="AS389" s="183">
        <f>(AU389-E389)/(MeasuredVariableHigher-MeasuredVariableLower)</f>
        <v>-4.9455873976035319E-2</v>
      </c>
      <c r="AT389" s="183">
        <f>[1]!LIM(AT388+Mode*r0*((1+IntegrationStep/2/Ti+Td/IntegrationStep)*AS389-(1-IntegrationStep/2/Ti+2*Td/IntegrationStep)*AS388+Td/IntegrationStep*AS387))</f>
        <v>0</v>
      </c>
      <c r="AU389" s="183">
        <f>SetPoint</f>
        <v>40.794124670000002</v>
      </c>
      <c r="AW389" s="51"/>
      <c r="AX389" s="51"/>
      <c r="AY389" s="51"/>
      <c r="AZ389" s="51"/>
    </row>
    <row r="390" spans="1:52" s="158" customFormat="1" ht="15" customHeight="1" x14ac:dyDescent="0.3">
      <c r="A390" s="19"/>
      <c r="B390" s="182"/>
      <c r="C390" s="183">
        <f>C389+IntegrationStep</f>
        <v>37.900000000000269</v>
      </c>
      <c r="D390" s="202">
        <f>15+[1]!STEPLOAD(5)</f>
        <v>20</v>
      </c>
      <c r="E390" s="183">
        <f t="shared" si="27"/>
        <v>45.482314946927495</v>
      </c>
      <c r="F390" s="183">
        <f t="shared" si="28"/>
        <v>0.5</v>
      </c>
      <c r="G390" s="183">
        <f>5</f>
        <v>5</v>
      </c>
      <c r="H390" s="183">
        <f>ManipulatedVariableHigher*AT390</f>
        <v>120</v>
      </c>
      <c r="I390" s="183">
        <f t="shared" si="29"/>
        <v>0.9</v>
      </c>
      <c r="J390" s="183">
        <f>1</f>
        <v>1</v>
      </c>
      <c r="K390" s="183">
        <f t="shared" si="30"/>
        <v>4.1870000000000003</v>
      </c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68"/>
      <c r="AD390" s="19"/>
      <c r="AE390" s="184"/>
      <c r="AF390" s="183">
        <f t="shared" si="31"/>
        <v>2.6105934396277664</v>
      </c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68"/>
      <c r="AQ390" s="168"/>
      <c r="AR390" s="182"/>
      <c r="AS390" s="183">
        <f>(AU390-E390)/(MeasuredVariableHigher-MeasuredVariableLower)</f>
        <v>-4.6881902769274932E-2</v>
      </c>
      <c r="AT390" s="183">
        <f>[1]!LIM(AT389+Mode*r0*((1+IntegrationStep/2/Ti+Td/IntegrationStep)*AS390-(1-IntegrationStep/2/Ti+2*Td/IntegrationStep)*AS389+Td/IntegrationStep*AS388))</f>
        <v>1</v>
      </c>
      <c r="AU390" s="183">
        <f>SetPoint</f>
        <v>40.794124670000002</v>
      </c>
      <c r="AW390" s="51"/>
      <c r="AX390" s="51"/>
      <c r="AY390" s="51"/>
      <c r="AZ390" s="51"/>
    </row>
    <row r="391" spans="1:52" s="158" customFormat="1" ht="15" customHeight="1" x14ac:dyDescent="0.3">
      <c r="A391" s="19"/>
      <c r="B391" s="182"/>
      <c r="C391" s="183">
        <f>C390+IntegrationStep</f>
        <v>38.00000000000027</v>
      </c>
      <c r="D391" s="202">
        <f>15+[1]!STEPLOAD(5)</f>
        <v>20</v>
      </c>
      <c r="E391" s="183">
        <f t="shared" si="27"/>
        <v>45.743374290890273</v>
      </c>
      <c r="F391" s="183">
        <f t="shared" si="28"/>
        <v>0.5</v>
      </c>
      <c r="G391" s="183">
        <f>5</f>
        <v>5</v>
      </c>
      <c r="H391" s="183">
        <f>ManipulatedVariableHigher*AT391</f>
        <v>0</v>
      </c>
      <c r="I391" s="183">
        <f t="shared" si="29"/>
        <v>0.9</v>
      </c>
      <c r="J391" s="183">
        <f>1</f>
        <v>1</v>
      </c>
      <c r="K391" s="183">
        <f t="shared" si="30"/>
        <v>4.1870000000000003</v>
      </c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68"/>
      <c r="AD391" s="19"/>
      <c r="AE391" s="184"/>
      <c r="AF391" s="183">
        <f t="shared" si="31"/>
        <v>-2.5743374290890273</v>
      </c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68"/>
      <c r="AQ391" s="168"/>
      <c r="AR391" s="182"/>
      <c r="AS391" s="183">
        <f>(AU391-E391)/(MeasuredVariableHigher-MeasuredVariableLower)</f>
        <v>-4.9492496208902705E-2</v>
      </c>
      <c r="AT391" s="183">
        <f>[1]!LIM(AT390+Mode*r0*((1+IntegrationStep/2/Ti+Td/IntegrationStep)*AS391-(1-IntegrationStep/2/Ti+2*Td/IntegrationStep)*AS390+Td/IntegrationStep*AS389))</f>
        <v>0</v>
      </c>
      <c r="AU391" s="183">
        <f>SetPoint</f>
        <v>40.794124670000002</v>
      </c>
      <c r="AW391" s="51"/>
      <c r="AX391" s="51"/>
      <c r="AY391" s="51"/>
      <c r="AZ391" s="51"/>
    </row>
    <row r="392" spans="1:52" s="158" customFormat="1" ht="15" customHeight="1" x14ac:dyDescent="0.3">
      <c r="A392" s="19"/>
      <c r="B392" s="182"/>
      <c r="C392" s="183">
        <f>C391+IntegrationStep</f>
        <v>38.100000000000271</v>
      </c>
      <c r="D392" s="202">
        <f>15+[1]!STEPLOAD(5)</f>
        <v>20</v>
      </c>
      <c r="E392" s="183">
        <f t="shared" si="27"/>
        <v>45.485940547981365</v>
      </c>
      <c r="F392" s="183">
        <f t="shared" si="28"/>
        <v>0.5</v>
      </c>
      <c r="G392" s="183">
        <f>5</f>
        <v>5</v>
      </c>
      <c r="H392" s="183">
        <f>ManipulatedVariableHigher*AT392</f>
        <v>120</v>
      </c>
      <c r="I392" s="183">
        <f t="shared" si="29"/>
        <v>0.9</v>
      </c>
      <c r="J392" s="183">
        <f>1</f>
        <v>1</v>
      </c>
      <c r="K392" s="183">
        <f t="shared" si="30"/>
        <v>4.1870000000000003</v>
      </c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68"/>
      <c r="AD392" s="19"/>
      <c r="AE392" s="184"/>
      <c r="AF392" s="183">
        <f t="shared" si="31"/>
        <v>2.6102308795223794</v>
      </c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68"/>
      <c r="AQ392" s="168"/>
      <c r="AR392" s="182"/>
      <c r="AS392" s="183">
        <f>(AU392-E392)/(MeasuredVariableHigher-MeasuredVariableLower)</f>
        <v>-4.6918158779813625E-2</v>
      </c>
      <c r="AT392" s="183">
        <f>[1]!LIM(AT391+Mode*r0*((1+IntegrationStep/2/Ti+Td/IntegrationStep)*AS392-(1-IntegrationStep/2/Ti+2*Td/IntegrationStep)*AS391+Td/IntegrationStep*AS390))</f>
        <v>1</v>
      </c>
      <c r="AU392" s="183">
        <f>SetPoint</f>
        <v>40.794124670000002</v>
      </c>
      <c r="AW392" s="51"/>
      <c r="AX392" s="51"/>
      <c r="AY392" s="51"/>
      <c r="AZ392" s="51"/>
    </row>
    <row r="393" spans="1:52" s="158" customFormat="1" ht="15" customHeight="1" x14ac:dyDescent="0.3">
      <c r="A393" s="19"/>
      <c r="B393" s="182"/>
      <c r="C393" s="183">
        <f>C392+IntegrationStep</f>
        <v>38.200000000000273</v>
      </c>
      <c r="D393" s="202">
        <f>15+[1]!STEPLOAD(5)</f>
        <v>20</v>
      </c>
      <c r="E393" s="183">
        <f t="shared" si="27"/>
        <v>45.746963635933604</v>
      </c>
      <c r="F393" s="183">
        <f t="shared" si="28"/>
        <v>0.5</v>
      </c>
      <c r="G393" s="183">
        <f>5</f>
        <v>5</v>
      </c>
      <c r="H393" s="183">
        <f>ManipulatedVariableHigher*AT393</f>
        <v>0</v>
      </c>
      <c r="I393" s="183">
        <f t="shared" si="29"/>
        <v>0.9</v>
      </c>
      <c r="J393" s="183">
        <f>1</f>
        <v>1</v>
      </c>
      <c r="K393" s="183">
        <f t="shared" si="30"/>
        <v>4.1870000000000003</v>
      </c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68"/>
      <c r="AD393" s="19"/>
      <c r="AE393" s="184"/>
      <c r="AF393" s="183">
        <f t="shared" si="31"/>
        <v>-2.5746963635933606</v>
      </c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68"/>
      <c r="AQ393" s="168"/>
      <c r="AR393" s="182"/>
      <c r="AS393" s="183">
        <f>(AU393-E393)/(MeasuredVariableHigher-MeasuredVariableLower)</f>
        <v>-4.9528389659336015E-2</v>
      </c>
      <c r="AT393" s="183">
        <f>[1]!LIM(AT392+Mode*r0*((1+IntegrationStep/2/Ti+Td/IntegrationStep)*AS393-(1-IntegrationStep/2/Ti+2*Td/IntegrationStep)*AS392+Td/IntegrationStep*AS391))</f>
        <v>0</v>
      </c>
      <c r="AU393" s="183">
        <f>SetPoint</f>
        <v>40.794124670000002</v>
      </c>
      <c r="AW393" s="51"/>
      <c r="AX393" s="51"/>
      <c r="AY393" s="51"/>
      <c r="AZ393" s="51"/>
    </row>
    <row r="394" spans="1:52" s="158" customFormat="1" ht="15" customHeight="1" x14ac:dyDescent="0.3">
      <c r="A394" s="19"/>
      <c r="B394" s="182"/>
      <c r="C394" s="183">
        <f>C393+IntegrationStep</f>
        <v>38.300000000000274</v>
      </c>
      <c r="D394" s="202">
        <f>15+[1]!STEPLOAD(5)</f>
        <v>20</v>
      </c>
      <c r="E394" s="183">
        <f t="shared" si="27"/>
        <v>45.489493999574265</v>
      </c>
      <c r="F394" s="183">
        <f t="shared" si="28"/>
        <v>0.5</v>
      </c>
      <c r="G394" s="183">
        <f>5</f>
        <v>5</v>
      </c>
      <c r="H394" s="183">
        <f>ManipulatedVariableHigher*AT394</f>
        <v>120</v>
      </c>
      <c r="I394" s="183">
        <f t="shared" si="29"/>
        <v>0.9</v>
      </c>
      <c r="J394" s="183">
        <f>1</f>
        <v>1</v>
      </c>
      <c r="K394" s="183">
        <f t="shared" si="30"/>
        <v>4.1870000000000003</v>
      </c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68"/>
      <c r="AD394" s="19"/>
      <c r="AE394" s="184"/>
      <c r="AF394" s="183">
        <f t="shared" si="31"/>
        <v>2.6098755343630895</v>
      </c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68"/>
      <c r="AQ394" s="168"/>
      <c r="AR394" s="182"/>
      <c r="AS394" s="183">
        <f>(AU394-E394)/(MeasuredVariableHigher-MeasuredVariableLower)</f>
        <v>-4.6953693295742623E-2</v>
      </c>
      <c r="AT394" s="183">
        <f>[1]!LIM(AT393+Mode*r0*((1+IntegrationStep/2/Ti+Td/IntegrationStep)*AS394-(1-IntegrationStep/2/Ti+2*Td/IntegrationStep)*AS393+Td/IntegrationStep*AS392))</f>
        <v>1</v>
      </c>
      <c r="AU394" s="183">
        <f>SetPoint</f>
        <v>40.794124670000002</v>
      </c>
      <c r="AW394" s="51"/>
      <c r="AX394" s="51"/>
      <c r="AY394" s="51"/>
      <c r="AZ394" s="51"/>
    </row>
    <row r="395" spans="1:52" s="158" customFormat="1" ht="15" customHeight="1" x14ac:dyDescent="0.3">
      <c r="A395" s="19"/>
      <c r="B395" s="182"/>
      <c r="C395" s="183">
        <f>C394+IntegrationStep</f>
        <v>38.400000000000276</v>
      </c>
      <c r="D395" s="202">
        <f>15+[1]!STEPLOAD(5)</f>
        <v>20</v>
      </c>
      <c r="E395" s="183">
        <f t="shared" si="27"/>
        <v>45.75048155301058</v>
      </c>
      <c r="F395" s="183">
        <f t="shared" si="28"/>
        <v>0.5</v>
      </c>
      <c r="G395" s="183">
        <f>5</f>
        <v>5</v>
      </c>
      <c r="H395" s="183">
        <f>ManipulatedVariableHigher*AT395</f>
        <v>0</v>
      </c>
      <c r="I395" s="183">
        <f t="shared" si="29"/>
        <v>0.9</v>
      </c>
      <c r="J395" s="183">
        <f>1</f>
        <v>1</v>
      </c>
      <c r="K395" s="183">
        <f t="shared" si="30"/>
        <v>4.1870000000000003</v>
      </c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68"/>
      <c r="AD395" s="19"/>
      <c r="AE395" s="184"/>
      <c r="AF395" s="183">
        <f t="shared" si="31"/>
        <v>-2.575048155301058</v>
      </c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68"/>
      <c r="AQ395" s="168"/>
      <c r="AR395" s="182"/>
      <c r="AS395" s="183">
        <f>(AU395-E395)/(MeasuredVariableHigher-MeasuredVariableLower)</f>
        <v>-4.9563568830105778E-2</v>
      </c>
      <c r="AT395" s="183">
        <f>[1]!LIM(AT394+Mode*r0*((1+IntegrationStep/2/Ti+Td/IntegrationStep)*AS395-(1-IntegrationStep/2/Ti+2*Td/IntegrationStep)*AS394+Td/IntegrationStep*AS393))</f>
        <v>0</v>
      </c>
      <c r="AU395" s="183">
        <f>SetPoint</f>
        <v>40.794124670000002</v>
      </c>
      <c r="AW395" s="51"/>
      <c r="AX395" s="51"/>
      <c r="AY395" s="51"/>
      <c r="AZ395" s="51"/>
    </row>
    <row r="396" spans="1:52" s="158" customFormat="1" ht="15" customHeight="1" x14ac:dyDescent="0.3">
      <c r="A396" s="19"/>
      <c r="B396" s="182"/>
      <c r="C396" s="183">
        <f>C395+IntegrationStep</f>
        <v>38.500000000000277</v>
      </c>
      <c r="D396" s="202">
        <f>15+[1]!STEPLOAD(5)</f>
        <v>20</v>
      </c>
      <c r="E396" s="183">
        <f t="shared" si="27"/>
        <v>45.492976737480468</v>
      </c>
      <c r="F396" s="183">
        <f t="shared" si="28"/>
        <v>0.5</v>
      </c>
      <c r="G396" s="183">
        <f>5</f>
        <v>5</v>
      </c>
      <c r="H396" s="183">
        <f>ManipulatedVariableHigher*AT396</f>
        <v>120</v>
      </c>
      <c r="I396" s="183">
        <f t="shared" si="29"/>
        <v>0.9</v>
      </c>
      <c r="J396" s="183">
        <f>1</f>
        <v>1</v>
      </c>
      <c r="K396" s="183">
        <f t="shared" si="30"/>
        <v>4.1870000000000003</v>
      </c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68"/>
      <c r="AD396" s="19"/>
      <c r="AE396" s="184"/>
      <c r="AF396" s="183">
        <f t="shared" si="31"/>
        <v>2.6095272605724693</v>
      </c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68"/>
      <c r="AQ396" s="168"/>
      <c r="AR396" s="182"/>
      <c r="AS396" s="183">
        <f>(AU396-E396)/(MeasuredVariableHigher-MeasuredVariableLower)</f>
        <v>-4.6988520674804662E-2</v>
      </c>
      <c r="AT396" s="183">
        <f>[1]!LIM(AT395+Mode*r0*((1+IntegrationStep/2/Ti+Td/IntegrationStep)*AS396-(1-IntegrationStep/2/Ti+2*Td/IntegrationStep)*AS395+Td/IntegrationStep*AS394))</f>
        <v>1</v>
      </c>
      <c r="AU396" s="183">
        <f>SetPoint</f>
        <v>40.794124670000002</v>
      </c>
      <c r="AW396" s="51"/>
      <c r="AX396" s="51"/>
      <c r="AY396" s="51"/>
      <c r="AZ396" s="51"/>
    </row>
    <row r="397" spans="1:52" s="158" customFormat="1" ht="15" customHeight="1" x14ac:dyDescent="0.3">
      <c r="A397" s="19"/>
      <c r="B397" s="182"/>
      <c r="C397" s="183">
        <f>C396+IntegrationStep</f>
        <v>38.600000000000279</v>
      </c>
      <c r="D397" s="202">
        <f>15+[1]!STEPLOAD(5)</f>
        <v>20</v>
      </c>
      <c r="E397" s="183">
        <f t="shared" ref="E397:E460" si="32">E396+(C397-C396)*AF396</f>
        <v>45.753929463537716</v>
      </c>
      <c r="F397" s="183">
        <f t="shared" ref="F397:F460" si="33">0.5</f>
        <v>0.5</v>
      </c>
      <c r="G397" s="183">
        <f>5</f>
        <v>5</v>
      </c>
      <c r="H397" s="183">
        <f>ManipulatedVariableHigher*AT397</f>
        <v>0</v>
      </c>
      <c r="I397" s="183">
        <f t="shared" ref="I397:I460" si="34">0.9</f>
        <v>0.9</v>
      </c>
      <c r="J397" s="183">
        <f>1</f>
        <v>1</v>
      </c>
      <c r="K397" s="183">
        <f t="shared" ref="K397:K460" si="35">4.187</f>
        <v>4.1870000000000003</v>
      </c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68"/>
      <c r="AD397" s="19"/>
      <c r="AE397" s="184"/>
      <c r="AF397" s="183">
        <f t="shared" ref="AF397:AF460" si="36">F397/G397*(D397-E397)+H397*I397/G397/J397/K397</f>
        <v>-2.5753929463537717</v>
      </c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68"/>
      <c r="AQ397" s="168"/>
      <c r="AR397" s="182"/>
      <c r="AS397" s="183">
        <f>(AU397-E397)/(MeasuredVariableHigher-MeasuredVariableLower)</f>
        <v>-4.9598047935377136E-2</v>
      </c>
      <c r="AT397" s="183">
        <f>[1]!LIM(AT396+Mode*r0*((1+IntegrationStep/2/Ti+Td/IntegrationStep)*AS397-(1-IntegrationStep/2/Ti+2*Td/IntegrationStep)*AS396+Td/IntegrationStep*AS395))</f>
        <v>0</v>
      </c>
      <c r="AU397" s="183">
        <f>SetPoint</f>
        <v>40.794124670000002</v>
      </c>
      <c r="AW397" s="51"/>
      <c r="AX397" s="51"/>
      <c r="AY397" s="51"/>
      <c r="AZ397" s="51"/>
    </row>
    <row r="398" spans="1:52" s="158" customFormat="1" ht="15" customHeight="1" x14ac:dyDescent="0.3">
      <c r="A398" s="19"/>
      <c r="B398" s="182"/>
      <c r="C398" s="183">
        <f>C397+IntegrationStep</f>
        <v>38.70000000000028</v>
      </c>
      <c r="D398" s="202">
        <f>15+[1]!STEPLOAD(5)</f>
        <v>20</v>
      </c>
      <c r="E398" s="183">
        <f t="shared" si="32"/>
        <v>45.496390168902337</v>
      </c>
      <c r="F398" s="183">
        <f t="shared" si="33"/>
        <v>0.5</v>
      </c>
      <c r="G398" s="183">
        <f>5</f>
        <v>5</v>
      </c>
      <c r="H398" s="183">
        <f>ManipulatedVariableHigher*AT398</f>
        <v>120</v>
      </c>
      <c r="I398" s="183">
        <f t="shared" si="34"/>
        <v>0.9</v>
      </c>
      <c r="J398" s="183">
        <f>1</f>
        <v>1</v>
      </c>
      <c r="K398" s="183">
        <f t="shared" si="35"/>
        <v>4.1870000000000003</v>
      </c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68"/>
      <c r="AD398" s="19"/>
      <c r="AE398" s="184"/>
      <c r="AF398" s="183">
        <f t="shared" si="36"/>
        <v>2.6091859174302821</v>
      </c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68"/>
      <c r="AQ398" s="168"/>
      <c r="AR398" s="182"/>
      <c r="AS398" s="183">
        <f>(AU398-E398)/(MeasuredVariableHigher-MeasuredVariableLower)</f>
        <v>-4.7022654989023353E-2</v>
      </c>
      <c r="AT398" s="183">
        <f>[1]!LIM(AT397+Mode*r0*((1+IntegrationStep/2/Ti+Td/IntegrationStep)*AS398-(1-IntegrationStep/2/Ti+2*Td/IntegrationStep)*AS397+Td/IntegrationStep*AS396))</f>
        <v>1</v>
      </c>
      <c r="AU398" s="183">
        <f>SetPoint</f>
        <v>40.794124670000002</v>
      </c>
      <c r="AW398" s="51"/>
      <c r="AX398" s="51"/>
      <c r="AY398" s="51"/>
      <c r="AZ398" s="51"/>
    </row>
    <row r="399" spans="1:52" s="158" customFormat="1" ht="15" customHeight="1" x14ac:dyDescent="0.3">
      <c r="A399" s="19"/>
      <c r="B399" s="182"/>
      <c r="C399" s="183">
        <f>C398+IntegrationStep</f>
        <v>38.800000000000281</v>
      </c>
      <c r="D399" s="202">
        <f>15+[1]!STEPLOAD(5)</f>
        <v>20</v>
      </c>
      <c r="E399" s="183">
        <f t="shared" si="32"/>
        <v>45.757308760645373</v>
      </c>
      <c r="F399" s="183">
        <f t="shared" si="33"/>
        <v>0.5</v>
      </c>
      <c r="G399" s="183">
        <f>5</f>
        <v>5</v>
      </c>
      <c r="H399" s="183">
        <f>ManipulatedVariableHigher*AT399</f>
        <v>0</v>
      </c>
      <c r="I399" s="183">
        <f t="shared" si="34"/>
        <v>0.9</v>
      </c>
      <c r="J399" s="183">
        <f>1</f>
        <v>1</v>
      </c>
      <c r="K399" s="183">
        <f t="shared" si="35"/>
        <v>4.1870000000000003</v>
      </c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68"/>
      <c r="AD399" s="19"/>
      <c r="AE399" s="184"/>
      <c r="AF399" s="183">
        <f t="shared" si="36"/>
        <v>-2.5757308760645374</v>
      </c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68"/>
      <c r="AQ399" s="168"/>
      <c r="AR399" s="182"/>
      <c r="AS399" s="183">
        <f>(AU399-E399)/(MeasuredVariableHigher-MeasuredVariableLower)</f>
        <v>-4.96318409064537E-2</v>
      </c>
      <c r="AT399" s="183">
        <f>[1]!LIM(AT398+Mode*r0*((1+IntegrationStep/2/Ti+Td/IntegrationStep)*AS399-(1-IntegrationStep/2/Ti+2*Td/IntegrationStep)*AS398+Td/IntegrationStep*AS397))</f>
        <v>0</v>
      </c>
      <c r="AU399" s="183">
        <f>SetPoint</f>
        <v>40.794124670000002</v>
      </c>
      <c r="AW399" s="51"/>
      <c r="AX399" s="51"/>
      <c r="AY399" s="51"/>
      <c r="AZ399" s="51"/>
    </row>
    <row r="400" spans="1:52" s="158" customFormat="1" ht="15" customHeight="1" x14ac:dyDescent="0.3">
      <c r="A400" s="19"/>
      <c r="B400" s="182"/>
      <c r="C400" s="183">
        <f>C399+IntegrationStep</f>
        <v>38.900000000000283</v>
      </c>
      <c r="D400" s="202">
        <f>15+[1]!STEPLOAD(5)</f>
        <v>20</v>
      </c>
      <c r="E400" s="183">
        <f t="shared" si="32"/>
        <v>45.499735673038913</v>
      </c>
      <c r="F400" s="183">
        <f t="shared" si="33"/>
        <v>0.5</v>
      </c>
      <c r="G400" s="183">
        <f>5</f>
        <v>5</v>
      </c>
      <c r="H400" s="183">
        <f>ManipulatedVariableHigher*AT400</f>
        <v>120</v>
      </c>
      <c r="I400" s="183">
        <f t="shared" si="34"/>
        <v>0.9</v>
      </c>
      <c r="J400" s="183">
        <f>1</f>
        <v>1</v>
      </c>
      <c r="K400" s="183">
        <f t="shared" si="35"/>
        <v>4.1870000000000003</v>
      </c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68"/>
      <c r="AD400" s="19"/>
      <c r="AE400" s="184"/>
      <c r="AF400" s="183">
        <f t="shared" si="36"/>
        <v>2.6088513670166247</v>
      </c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68"/>
      <c r="AQ400" s="168"/>
      <c r="AR400" s="182"/>
      <c r="AS400" s="183">
        <f>(AU400-E400)/(MeasuredVariableHigher-MeasuredVariableLower)</f>
        <v>-4.7056110030389106E-2</v>
      </c>
      <c r="AT400" s="183">
        <f>[1]!LIM(AT399+Mode*r0*((1+IntegrationStep/2/Ti+Td/IntegrationStep)*AS400-(1-IntegrationStep/2/Ti+2*Td/IntegrationStep)*AS399+Td/IntegrationStep*AS398))</f>
        <v>1</v>
      </c>
      <c r="AU400" s="183">
        <f>SetPoint</f>
        <v>40.794124670000002</v>
      </c>
      <c r="AW400" s="51"/>
      <c r="AX400" s="51"/>
      <c r="AY400" s="51"/>
      <c r="AZ400" s="51"/>
    </row>
    <row r="401" spans="1:52" s="158" customFormat="1" ht="15" customHeight="1" x14ac:dyDescent="0.3">
      <c r="A401" s="19"/>
      <c r="B401" s="182"/>
      <c r="C401" s="183">
        <f>C400+IntegrationStep</f>
        <v>39.000000000000284</v>
      </c>
      <c r="D401" s="202">
        <f>15+[1]!STEPLOAD(5)</f>
        <v>20</v>
      </c>
      <c r="E401" s="183">
        <f t="shared" si="32"/>
        <v>45.76062080974058</v>
      </c>
      <c r="F401" s="183">
        <f t="shared" si="33"/>
        <v>0.5</v>
      </c>
      <c r="G401" s="183">
        <f>5</f>
        <v>5</v>
      </c>
      <c r="H401" s="183">
        <f>ManipulatedVariableHigher*AT401</f>
        <v>0</v>
      </c>
      <c r="I401" s="183">
        <f t="shared" si="34"/>
        <v>0.9</v>
      </c>
      <c r="J401" s="183">
        <f>1</f>
        <v>1</v>
      </c>
      <c r="K401" s="183">
        <f t="shared" si="35"/>
        <v>4.1870000000000003</v>
      </c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68"/>
      <c r="AD401" s="19"/>
      <c r="AE401" s="184"/>
      <c r="AF401" s="183">
        <f t="shared" si="36"/>
        <v>-2.576062080974058</v>
      </c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68"/>
      <c r="AQ401" s="168"/>
      <c r="AR401" s="182"/>
      <c r="AS401" s="183">
        <f>(AU401-E401)/(MeasuredVariableHigher-MeasuredVariableLower)</f>
        <v>-4.9664961397405775E-2</v>
      </c>
      <c r="AT401" s="183">
        <f>[1]!LIM(AT400+Mode*r0*((1+IntegrationStep/2/Ti+Td/IntegrationStep)*AS401-(1-IntegrationStep/2/Ti+2*Td/IntegrationStep)*AS400+Td/IntegrationStep*AS399))</f>
        <v>0</v>
      </c>
      <c r="AU401" s="183">
        <f>SetPoint</f>
        <v>40.794124670000002</v>
      </c>
      <c r="AW401" s="51"/>
      <c r="AX401" s="51"/>
      <c r="AY401" s="51"/>
      <c r="AZ401" s="51"/>
    </row>
    <row r="402" spans="1:52" s="158" customFormat="1" ht="15" customHeight="1" x14ac:dyDescent="0.3">
      <c r="A402" s="19"/>
      <c r="B402" s="182"/>
      <c r="C402" s="183">
        <f>C401+IntegrationStep</f>
        <v>39.100000000000286</v>
      </c>
      <c r="D402" s="202">
        <f>15+[1]!STEPLOAD(5)</f>
        <v>20</v>
      </c>
      <c r="E402" s="183">
        <f t="shared" si="32"/>
        <v>45.503014601643173</v>
      </c>
      <c r="F402" s="183">
        <f t="shared" si="33"/>
        <v>0.5</v>
      </c>
      <c r="G402" s="183">
        <f>5</f>
        <v>5</v>
      </c>
      <c r="H402" s="183">
        <f>ManipulatedVariableHigher*AT402</f>
        <v>120</v>
      </c>
      <c r="I402" s="183">
        <f t="shared" si="34"/>
        <v>0.9</v>
      </c>
      <c r="J402" s="183">
        <f>1</f>
        <v>1</v>
      </c>
      <c r="K402" s="183">
        <f t="shared" si="35"/>
        <v>4.1870000000000003</v>
      </c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68"/>
      <c r="AD402" s="19"/>
      <c r="AE402" s="184"/>
      <c r="AF402" s="183">
        <f t="shared" si="36"/>
        <v>2.6085234741561987</v>
      </c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68"/>
      <c r="AQ402" s="168"/>
      <c r="AR402" s="182"/>
      <c r="AS402" s="183">
        <f>(AU402-E402)/(MeasuredVariableHigher-MeasuredVariableLower)</f>
        <v>-4.7088899316431704E-2</v>
      </c>
      <c r="AT402" s="183">
        <f>[1]!LIM(AT401+Mode*r0*((1+IntegrationStep/2/Ti+Td/IntegrationStep)*AS402-(1-IntegrationStep/2/Ti+2*Td/IntegrationStep)*AS401+Td/IntegrationStep*AS400))</f>
        <v>1</v>
      </c>
      <c r="AU402" s="183">
        <f>SetPoint</f>
        <v>40.794124670000002</v>
      </c>
      <c r="AW402" s="51"/>
      <c r="AX402" s="51"/>
      <c r="AY402" s="51"/>
      <c r="AZ402" s="51"/>
    </row>
    <row r="403" spans="1:52" s="158" customFormat="1" ht="15" customHeight="1" x14ac:dyDescent="0.3">
      <c r="A403" s="19"/>
      <c r="B403" s="182"/>
      <c r="C403" s="183">
        <f>C402+IntegrationStep</f>
        <v>39.200000000000287</v>
      </c>
      <c r="D403" s="202">
        <f>15+[1]!STEPLOAD(5)</f>
        <v>20</v>
      </c>
      <c r="E403" s="183">
        <f t="shared" si="32"/>
        <v>45.763866949058794</v>
      </c>
      <c r="F403" s="183">
        <f t="shared" si="33"/>
        <v>0.5</v>
      </c>
      <c r="G403" s="183">
        <f>5</f>
        <v>5</v>
      </c>
      <c r="H403" s="183">
        <f>ManipulatedVariableHigher*AT403</f>
        <v>0</v>
      </c>
      <c r="I403" s="183">
        <f t="shared" si="34"/>
        <v>0.9</v>
      </c>
      <c r="J403" s="183">
        <f>1</f>
        <v>1</v>
      </c>
      <c r="K403" s="183">
        <f t="shared" si="35"/>
        <v>4.1870000000000003</v>
      </c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68"/>
      <c r="AD403" s="19"/>
      <c r="AE403" s="184"/>
      <c r="AF403" s="183">
        <f t="shared" si="36"/>
        <v>-2.5763866949058798</v>
      </c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68"/>
      <c r="AQ403" s="168"/>
      <c r="AR403" s="182"/>
      <c r="AS403" s="183">
        <f>(AU403-E403)/(MeasuredVariableHigher-MeasuredVariableLower)</f>
        <v>-4.969742279058792E-2</v>
      </c>
      <c r="AT403" s="183">
        <f>[1]!LIM(AT402+Mode*r0*((1+IntegrationStep/2/Ti+Td/IntegrationStep)*AS403-(1-IntegrationStep/2/Ti+2*Td/IntegrationStep)*AS402+Td/IntegrationStep*AS401))</f>
        <v>0</v>
      </c>
      <c r="AU403" s="183">
        <f>SetPoint</f>
        <v>40.794124670000002</v>
      </c>
      <c r="AW403" s="51"/>
      <c r="AX403" s="51"/>
      <c r="AY403" s="51"/>
      <c r="AZ403" s="51"/>
    </row>
    <row r="404" spans="1:52" s="158" customFormat="1" ht="15" customHeight="1" x14ac:dyDescent="0.3">
      <c r="A404" s="19"/>
      <c r="B404" s="182"/>
      <c r="C404" s="183">
        <f>C403+IntegrationStep</f>
        <v>39.300000000000288</v>
      </c>
      <c r="D404" s="202">
        <f>15+[1]!STEPLOAD(5)</f>
        <v>20</v>
      </c>
      <c r="E404" s="183">
        <f t="shared" si="32"/>
        <v>45.506228279568205</v>
      </c>
      <c r="F404" s="183">
        <f t="shared" si="33"/>
        <v>0.5</v>
      </c>
      <c r="G404" s="183">
        <f>5</f>
        <v>5</v>
      </c>
      <c r="H404" s="183">
        <f>ManipulatedVariableHigher*AT404</f>
        <v>120</v>
      </c>
      <c r="I404" s="183">
        <f t="shared" si="34"/>
        <v>0.9</v>
      </c>
      <c r="J404" s="183">
        <f>1</f>
        <v>1</v>
      </c>
      <c r="K404" s="183">
        <f t="shared" si="35"/>
        <v>4.1870000000000003</v>
      </c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68"/>
      <c r="AD404" s="19"/>
      <c r="AE404" s="184"/>
      <c r="AF404" s="183">
        <f t="shared" si="36"/>
        <v>2.6082021063636955</v>
      </c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68"/>
      <c r="AQ404" s="168"/>
      <c r="AR404" s="182"/>
      <c r="AS404" s="183">
        <f>(AU404-E404)/(MeasuredVariableHigher-MeasuredVariableLower)</f>
        <v>-4.712103609568203E-2</v>
      </c>
      <c r="AT404" s="183">
        <f>[1]!LIM(AT403+Mode*r0*((1+IntegrationStep/2/Ti+Td/IntegrationStep)*AS404-(1-IntegrationStep/2/Ti+2*Td/IntegrationStep)*AS403+Td/IntegrationStep*AS402))</f>
        <v>1</v>
      </c>
      <c r="AU404" s="183">
        <f>SetPoint</f>
        <v>40.794124670000002</v>
      </c>
      <c r="AW404" s="51"/>
      <c r="AX404" s="51"/>
      <c r="AY404" s="51"/>
      <c r="AZ404" s="51"/>
    </row>
    <row r="405" spans="1:52" s="158" customFormat="1" ht="15" customHeight="1" x14ac:dyDescent="0.3">
      <c r="A405" s="19"/>
      <c r="B405" s="182"/>
      <c r="C405" s="183">
        <f>C404+IntegrationStep</f>
        <v>39.40000000000029</v>
      </c>
      <c r="D405" s="202">
        <f>15+[1]!STEPLOAD(5)</f>
        <v>20</v>
      </c>
      <c r="E405" s="183">
        <f t="shared" si="32"/>
        <v>45.76704849020458</v>
      </c>
      <c r="F405" s="183">
        <f t="shared" si="33"/>
        <v>0.5</v>
      </c>
      <c r="G405" s="183">
        <f>5</f>
        <v>5</v>
      </c>
      <c r="H405" s="183">
        <f>ManipulatedVariableHigher*AT405</f>
        <v>0</v>
      </c>
      <c r="I405" s="183">
        <f t="shared" si="34"/>
        <v>0.9</v>
      </c>
      <c r="J405" s="183">
        <f>1</f>
        <v>1</v>
      </c>
      <c r="K405" s="183">
        <f t="shared" si="35"/>
        <v>4.1870000000000003</v>
      </c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68"/>
      <c r="AD405" s="19"/>
      <c r="AE405" s="184"/>
      <c r="AF405" s="183">
        <f t="shared" si="36"/>
        <v>-2.5767048490204583</v>
      </c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68"/>
      <c r="AQ405" s="168"/>
      <c r="AR405" s="182"/>
      <c r="AS405" s="183">
        <f>(AU405-E405)/(MeasuredVariableHigher-MeasuredVariableLower)</f>
        <v>-4.9729238202045778E-2</v>
      </c>
      <c r="AT405" s="183">
        <f>[1]!LIM(AT404+Mode*r0*((1+IntegrationStep/2/Ti+Td/IntegrationStep)*AS405-(1-IntegrationStep/2/Ti+2*Td/IntegrationStep)*AS404+Td/IntegrationStep*AS403))</f>
        <v>0</v>
      </c>
      <c r="AU405" s="183">
        <f>SetPoint</f>
        <v>40.794124670000002</v>
      </c>
      <c r="AW405" s="51"/>
      <c r="AX405" s="51"/>
      <c r="AY405" s="51"/>
      <c r="AZ405" s="51"/>
    </row>
    <row r="406" spans="1:52" s="158" customFormat="1" ht="15" customHeight="1" x14ac:dyDescent="0.3">
      <c r="A406" s="19"/>
      <c r="B406" s="182"/>
      <c r="C406" s="183">
        <f>C405+IntegrationStep</f>
        <v>39.500000000000291</v>
      </c>
      <c r="D406" s="202">
        <f>15+[1]!STEPLOAD(5)</f>
        <v>20</v>
      </c>
      <c r="E406" s="183">
        <f t="shared" si="32"/>
        <v>45.50937800530253</v>
      </c>
      <c r="F406" s="183">
        <f t="shared" si="33"/>
        <v>0.5</v>
      </c>
      <c r="G406" s="183">
        <f>5</f>
        <v>5</v>
      </c>
      <c r="H406" s="183">
        <f>ManipulatedVariableHigher*AT406</f>
        <v>120</v>
      </c>
      <c r="I406" s="183">
        <f t="shared" si="34"/>
        <v>0.9</v>
      </c>
      <c r="J406" s="183">
        <f>1</f>
        <v>1</v>
      </c>
      <c r="K406" s="183">
        <f t="shared" si="35"/>
        <v>4.1870000000000003</v>
      </c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68"/>
      <c r="AD406" s="19"/>
      <c r="AE406" s="184"/>
      <c r="AF406" s="183">
        <f t="shared" si="36"/>
        <v>2.6078871337902632</v>
      </c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68"/>
      <c r="AQ406" s="168"/>
      <c r="AR406" s="182"/>
      <c r="AS406" s="183">
        <f>(AU406-E406)/(MeasuredVariableHigher-MeasuredVariableLower)</f>
        <v>-4.7152533353025279E-2</v>
      </c>
      <c r="AT406" s="183">
        <f>[1]!LIM(AT405+Mode*r0*((1+IntegrationStep/2/Ti+Td/IntegrationStep)*AS406-(1-IntegrationStep/2/Ti+2*Td/IntegrationStep)*AS405+Td/IntegrationStep*AS404))</f>
        <v>1</v>
      </c>
      <c r="AU406" s="183">
        <f>SetPoint</f>
        <v>40.794124670000002</v>
      </c>
      <c r="AW406" s="51"/>
      <c r="AX406" s="51"/>
      <c r="AY406" s="51"/>
      <c r="AZ406" s="51"/>
    </row>
    <row r="407" spans="1:52" s="158" customFormat="1" ht="15" customHeight="1" x14ac:dyDescent="0.3">
      <c r="A407" s="19"/>
      <c r="B407" s="182"/>
      <c r="C407" s="183">
        <f>C406+IntegrationStep</f>
        <v>39.600000000000293</v>
      </c>
      <c r="D407" s="202">
        <f>15+[1]!STEPLOAD(5)</f>
        <v>20</v>
      </c>
      <c r="E407" s="183">
        <f t="shared" si="32"/>
        <v>45.770166718681558</v>
      </c>
      <c r="F407" s="183">
        <f t="shared" si="33"/>
        <v>0.5</v>
      </c>
      <c r="G407" s="183">
        <f>5</f>
        <v>5</v>
      </c>
      <c r="H407" s="183">
        <f>ManipulatedVariableHigher*AT407</f>
        <v>0</v>
      </c>
      <c r="I407" s="183">
        <f t="shared" si="34"/>
        <v>0.9</v>
      </c>
      <c r="J407" s="183">
        <f>1</f>
        <v>1</v>
      </c>
      <c r="K407" s="183">
        <f t="shared" si="35"/>
        <v>4.1870000000000003</v>
      </c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68"/>
      <c r="AD407" s="19"/>
      <c r="AE407" s="184"/>
      <c r="AF407" s="183">
        <f t="shared" si="36"/>
        <v>-2.5770166718681562</v>
      </c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68"/>
      <c r="AQ407" s="168"/>
      <c r="AR407" s="182"/>
      <c r="AS407" s="183">
        <f>(AU407-E407)/(MeasuredVariableHigher-MeasuredVariableLower)</f>
        <v>-4.976042048681556E-2</v>
      </c>
      <c r="AT407" s="183">
        <f>[1]!LIM(AT406+Mode*r0*((1+IntegrationStep/2/Ti+Td/IntegrationStep)*AS407-(1-IntegrationStep/2/Ti+2*Td/IntegrationStep)*AS406+Td/IntegrationStep*AS405))</f>
        <v>0</v>
      </c>
      <c r="AU407" s="183">
        <f>SetPoint</f>
        <v>40.794124670000002</v>
      </c>
      <c r="AW407" s="51"/>
      <c r="AX407" s="51"/>
      <c r="AY407" s="51"/>
      <c r="AZ407" s="51"/>
    </row>
    <row r="408" spans="1:52" s="158" customFormat="1" ht="15" customHeight="1" x14ac:dyDescent="0.3">
      <c r="A408" s="19"/>
      <c r="B408" s="182"/>
      <c r="C408" s="183">
        <f>C407+IntegrationStep</f>
        <v>39.700000000000294</v>
      </c>
      <c r="D408" s="202">
        <f>15+[1]!STEPLOAD(5)</f>
        <v>20</v>
      </c>
      <c r="E408" s="183">
        <f t="shared" si="32"/>
        <v>45.512465051494736</v>
      </c>
      <c r="F408" s="183">
        <f t="shared" si="33"/>
        <v>0.5</v>
      </c>
      <c r="G408" s="183">
        <f>5</f>
        <v>5</v>
      </c>
      <c r="H408" s="183">
        <f>ManipulatedVariableHigher*AT408</f>
        <v>120</v>
      </c>
      <c r="I408" s="183">
        <f t="shared" si="34"/>
        <v>0.9</v>
      </c>
      <c r="J408" s="183">
        <f>1</f>
        <v>1</v>
      </c>
      <c r="K408" s="183">
        <f t="shared" si="35"/>
        <v>4.1870000000000003</v>
      </c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68"/>
      <c r="AD408" s="19"/>
      <c r="AE408" s="184"/>
      <c r="AF408" s="183">
        <f t="shared" si="36"/>
        <v>2.6075784291710424</v>
      </c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68"/>
      <c r="AQ408" s="168"/>
      <c r="AR408" s="182"/>
      <c r="AS408" s="183">
        <f>(AU408-E408)/(MeasuredVariableHigher-MeasuredVariableLower)</f>
        <v>-4.7183403814947338E-2</v>
      </c>
      <c r="AT408" s="183">
        <f>[1]!LIM(AT407+Mode*r0*((1+IntegrationStep/2/Ti+Td/IntegrationStep)*AS408-(1-IntegrationStep/2/Ti+2*Td/IntegrationStep)*AS407+Td/IntegrationStep*AS406))</f>
        <v>1</v>
      </c>
      <c r="AU408" s="183">
        <f>SetPoint</f>
        <v>40.794124670000002</v>
      </c>
      <c r="AW408" s="51"/>
      <c r="AX408" s="51"/>
      <c r="AY408" s="51"/>
      <c r="AZ408" s="51"/>
    </row>
    <row r="409" spans="1:52" s="158" customFormat="1" ht="15" customHeight="1" x14ac:dyDescent="0.3">
      <c r="A409" s="19"/>
      <c r="B409" s="182"/>
      <c r="C409" s="183">
        <f>C408+IntegrationStep</f>
        <v>39.800000000000296</v>
      </c>
      <c r="D409" s="202">
        <f>15+[1]!STEPLOAD(5)</f>
        <v>20</v>
      </c>
      <c r="E409" s="183">
        <f t="shared" si="32"/>
        <v>45.773222894411845</v>
      </c>
      <c r="F409" s="183">
        <f t="shared" si="33"/>
        <v>0.5</v>
      </c>
      <c r="G409" s="183">
        <f>5</f>
        <v>5</v>
      </c>
      <c r="H409" s="183">
        <f>ManipulatedVariableHigher*AT409</f>
        <v>0</v>
      </c>
      <c r="I409" s="183">
        <f t="shared" si="34"/>
        <v>0.9</v>
      </c>
      <c r="J409" s="183">
        <f>1</f>
        <v>1</v>
      </c>
      <c r="K409" s="183">
        <f t="shared" si="35"/>
        <v>4.1870000000000003</v>
      </c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68"/>
      <c r="AD409" s="19"/>
      <c r="AE409" s="184"/>
      <c r="AF409" s="183">
        <f t="shared" si="36"/>
        <v>-2.5773222894411845</v>
      </c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68"/>
      <c r="AQ409" s="168"/>
      <c r="AR409" s="182"/>
      <c r="AS409" s="183">
        <f>(AU409-E409)/(MeasuredVariableHigher-MeasuredVariableLower)</f>
        <v>-4.9790982244118424E-2</v>
      </c>
      <c r="AT409" s="183">
        <f>[1]!LIM(AT408+Mode*r0*((1+IntegrationStep/2/Ti+Td/IntegrationStep)*AS409-(1-IntegrationStep/2/Ti+2*Td/IntegrationStep)*AS408+Td/IntegrationStep*AS407))</f>
        <v>0</v>
      </c>
      <c r="AU409" s="183">
        <f>SetPoint</f>
        <v>40.794124670000002</v>
      </c>
      <c r="AW409" s="51"/>
      <c r="AX409" s="51"/>
      <c r="AY409" s="51"/>
      <c r="AZ409" s="51"/>
    </row>
    <row r="410" spans="1:52" s="158" customFormat="1" ht="15" customHeight="1" x14ac:dyDescent="0.3">
      <c r="A410" s="19"/>
      <c r="B410" s="182"/>
      <c r="C410" s="183">
        <f>C409+IntegrationStep</f>
        <v>39.900000000000297</v>
      </c>
      <c r="D410" s="202">
        <f>15+[1]!STEPLOAD(5)</f>
        <v>20</v>
      </c>
      <c r="E410" s="183">
        <f t="shared" si="32"/>
        <v>45.515490665467723</v>
      </c>
      <c r="F410" s="183">
        <f t="shared" si="33"/>
        <v>0.5</v>
      </c>
      <c r="G410" s="183">
        <f>5</f>
        <v>5</v>
      </c>
      <c r="H410" s="183">
        <f>ManipulatedVariableHigher*AT410</f>
        <v>120</v>
      </c>
      <c r="I410" s="183">
        <f t="shared" si="34"/>
        <v>0.9</v>
      </c>
      <c r="J410" s="183">
        <f>1</f>
        <v>1</v>
      </c>
      <c r="K410" s="183">
        <f t="shared" si="35"/>
        <v>4.1870000000000003</v>
      </c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68"/>
      <c r="AD410" s="19"/>
      <c r="AE410" s="184"/>
      <c r="AF410" s="183">
        <f t="shared" si="36"/>
        <v>2.6072758677737435</v>
      </c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68"/>
      <c r="AQ410" s="168"/>
      <c r="AR410" s="182"/>
      <c r="AS410" s="183">
        <f>(AU410-E410)/(MeasuredVariableHigher-MeasuredVariableLower)</f>
        <v>-4.721365995467721E-2</v>
      </c>
      <c r="AT410" s="183">
        <f>[1]!LIM(AT409+Mode*r0*((1+IntegrationStep/2/Ti+Td/IntegrationStep)*AS410-(1-IntegrationStep/2/Ti+2*Td/IntegrationStep)*AS409+Td/IntegrationStep*AS408))</f>
        <v>1</v>
      </c>
      <c r="AU410" s="183">
        <f>SetPoint</f>
        <v>40.794124670000002</v>
      </c>
      <c r="AW410" s="51"/>
      <c r="AX410" s="51"/>
      <c r="AY410" s="51"/>
      <c r="AZ410" s="51"/>
    </row>
    <row r="411" spans="1:52" s="158" customFormat="1" ht="15" customHeight="1" x14ac:dyDescent="0.3">
      <c r="A411" s="19"/>
      <c r="B411" s="182"/>
      <c r="C411" s="183">
        <f>C410+IntegrationStep</f>
        <v>40.000000000000298</v>
      </c>
      <c r="D411" s="202">
        <f>15+[1]!STEPLOAD(5)</f>
        <v>20</v>
      </c>
      <c r="E411" s="183">
        <f t="shared" si="32"/>
        <v>45.776218252245101</v>
      </c>
      <c r="F411" s="183">
        <f t="shared" si="33"/>
        <v>0.5</v>
      </c>
      <c r="G411" s="183">
        <f>5</f>
        <v>5</v>
      </c>
      <c r="H411" s="183">
        <f>ManipulatedVariableHigher*AT411</f>
        <v>0</v>
      </c>
      <c r="I411" s="183">
        <f t="shared" si="34"/>
        <v>0.9</v>
      </c>
      <c r="J411" s="183">
        <f>1</f>
        <v>1</v>
      </c>
      <c r="K411" s="183">
        <f t="shared" si="35"/>
        <v>4.1870000000000003</v>
      </c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68"/>
      <c r="AD411" s="19"/>
      <c r="AE411" s="184"/>
      <c r="AF411" s="183">
        <f t="shared" si="36"/>
        <v>-2.5776218252245102</v>
      </c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68"/>
      <c r="AQ411" s="168"/>
      <c r="AR411" s="182"/>
      <c r="AS411" s="183">
        <f>(AU411-E411)/(MeasuredVariableHigher-MeasuredVariableLower)</f>
        <v>-4.9820935822450993E-2</v>
      </c>
      <c r="AT411" s="183">
        <f>[1]!LIM(AT410+Mode*r0*((1+IntegrationStep/2/Ti+Td/IntegrationStep)*AS411-(1-IntegrationStep/2/Ti+2*Td/IntegrationStep)*AS410+Td/IntegrationStep*AS409))</f>
        <v>0</v>
      </c>
      <c r="AU411" s="183">
        <f>SetPoint</f>
        <v>40.794124670000002</v>
      </c>
      <c r="AW411" s="51"/>
      <c r="AX411" s="51"/>
      <c r="AY411" s="51"/>
      <c r="AZ411" s="51"/>
    </row>
    <row r="412" spans="1:52" s="158" customFormat="1" ht="15" customHeight="1" x14ac:dyDescent="0.3">
      <c r="A412" s="19"/>
      <c r="B412" s="182"/>
      <c r="C412" s="183">
        <f>C411+IntegrationStep</f>
        <v>40.1000000000003</v>
      </c>
      <c r="D412" s="202">
        <f>15+[1]!STEPLOAD(5)</f>
        <v>20</v>
      </c>
      <c r="E412" s="183">
        <f t="shared" si="32"/>
        <v>45.518456069722646</v>
      </c>
      <c r="F412" s="183">
        <f t="shared" si="33"/>
        <v>0.5</v>
      </c>
      <c r="G412" s="183">
        <f>5</f>
        <v>5</v>
      </c>
      <c r="H412" s="183">
        <f>ManipulatedVariableHigher*AT412</f>
        <v>120</v>
      </c>
      <c r="I412" s="183">
        <f t="shared" si="34"/>
        <v>0.9</v>
      </c>
      <c r="J412" s="183">
        <f>1</f>
        <v>1</v>
      </c>
      <c r="K412" s="183">
        <f t="shared" si="35"/>
        <v>4.1870000000000003</v>
      </c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68"/>
      <c r="AD412" s="19"/>
      <c r="AE412" s="184"/>
      <c r="AF412" s="183">
        <f t="shared" si="36"/>
        <v>2.6069793273482516</v>
      </c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68"/>
      <c r="AQ412" s="168"/>
      <c r="AR412" s="182"/>
      <c r="AS412" s="183">
        <f>(AU412-E412)/(MeasuredVariableHigher-MeasuredVariableLower)</f>
        <v>-4.7243313997226435E-2</v>
      </c>
      <c r="AT412" s="183">
        <f>[1]!LIM(AT411+Mode*r0*((1+IntegrationStep/2/Ti+Td/IntegrationStep)*AS412-(1-IntegrationStep/2/Ti+2*Td/IntegrationStep)*AS411+Td/IntegrationStep*AS410))</f>
        <v>1</v>
      </c>
      <c r="AU412" s="183">
        <f>SetPoint</f>
        <v>40.794124670000002</v>
      </c>
      <c r="AW412" s="51"/>
      <c r="AX412" s="51"/>
      <c r="AY412" s="51"/>
      <c r="AZ412" s="51"/>
    </row>
    <row r="413" spans="1:52" s="158" customFormat="1" ht="15" customHeight="1" x14ac:dyDescent="0.3">
      <c r="A413" s="19"/>
      <c r="B413" s="182"/>
      <c r="C413" s="183">
        <f>C412+IntegrationStep</f>
        <v>40.200000000000301</v>
      </c>
      <c r="D413" s="202">
        <f>15+[1]!STEPLOAD(5)</f>
        <v>20</v>
      </c>
      <c r="E413" s="183">
        <f t="shared" si="32"/>
        <v>45.779154002457474</v>
      </c>
      <c r="F413" s="183">
        <f t="shared" si="33"/>
        <v>0.5</v>
      </c>
      <c r="G413" s="183">
        <f>5</f>
        <v>5</v>
      </c>
      <c r="H413" s="183">
        <f>ManipulatedVariableHigher*AT413</f>
        <v>0</v>
      </c>
      <c r="I413" s="183">
        <f t="shared" si="34"/>
        <v>0.9</v>
      </c>
      <c r="J413" s="183">
        <f>1</f>
        <v>1</v>
      </c>
      <c r="K413" s="183">
        <f t="shared" si="35"/>
        <v>4.1870000000000003</v>
      </c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68"/>
      <c r="AD413" s="19"/>
      <c r="AE413" s="184"/>
      <c r="AF413" s="183">
        <f t="shared" si="36"/>
        <v>-2.5779154002457476</v>
      </c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68"/>
      <c r="AQ413" s="168"/>
      <c r="AR413" s="182"/>
      <c r="AS413" s="183">
        <f>(AU413-E413)/(MeasuredVariableHigher-MeasuredVariableLower)</f>
        <v>-4.9850293324574718E-2</v>
      </c>
      <c r="AT413" s="183">
        <f>[1]!LIM(AT412+Mode*r0*((1+IntegrationStep/2/Ti+Td/IntegrationStep)*AS413-(1-IntegrationStep/2/Ti+2*Td/IntegrationStep)*AS412+Td/IntegrationStep*AS411))</f>
        <v>0</v>
      </c>
      <c r="AU413" s="183">
        <f>SetPoint</f>
        <v>40.794124670000002</v>
      </c>
      <c r="AW413" s="51"/>
      <c r="AX413" s="51"/>
      <c r="AY413" s="51"/>
      <c r="AZ413" s="51"/>
    </row>
    <row r="414" spans="1:52" s="158" customFormat="1" ht="15" customHeight="1" x14ac:dyDescent="0.3">
      <c r="A414" s="19"/>
      <c r="B414" s="182"/>
      <c r="C414" s="183">
        <f>C413+IntegrationStep</f>
        <v>40.300000000000303</v>
      </c>
      <c r="D414" s="202">
        <f>15+[1]!STEPLOAD(5)</f>
        <v>20</v>
      </c>
      <c r="E414" s="183">
        <f t="shared" si="32"/>
        <v>45.521362462432897</v>
      </c>
      <c r="F414" s="183">
        <f t="shared" si="33"/>
        <v>0.5</v>
      </c>
      <c r="G414" s="183">
        <f>5</f>
        <v>5</v>
      </c>
      <c r="H414" s="183">
        <f>ManipulatedVariableHigher*AT414</f>
        <v>120</v>
      </c>
      <c r="I414" s="183">
        <f t="shared" si="34"/>
        <v>0.9</v>
      </c>
      <c r="J414" s="183">
        <f>1</f>
        <v>1</v>
      </c>
      <c r="K414" s="183">
        <f t="shared" si="35"/>
        <v>4.1870000000000003</v>
      </c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68"/>
      <c r="AD414" s="19"/>
      <c r="AE414" s="184"/>
      <c r="AF414" s="183">
        <f t="shared" si="36"/>
        <v>2.6066886880772264</v>
      </c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68"/>
      <c r="AQ414" s="168"/>
      <c r="AR414" s="182"/>
      <c r="AS414" s="183">
        <f>(AU414-E414)/(MeasuredVariableHigher-MeasuredVariableLower)</f>
        <v>-4.7272377924328951E-2</v>
      </c>
      <c r="AT414" s="183">
        <f>[1]!LIM(AT413+Mode*r0*((1+IntegrationStep/2/Ti+Td/IntegrationStep)*AS414-(1-IntegrationStep/2/Ti+2*Td/IntegrationStep)*AS413+Td/IntegrationStep*AS412))</f>
        <v>1</v>
      </c>
      <c r="AU414" s="183">
        <f>SetPoint</f>
        <v>40.794124670000002</v>
      </c>
      <c r="AW414" s="51"/>
      <c r="AX414" s="51"/>
      <c r="AY414" s="51"/>
      <c r="AZ414" s="51"/>
    </row>
    <row r="415" spans="1:52" s="158" customFormat="1" ht="15" customHeight="1" x14ac:dyDescent="0.3">
      <c r="A415" s="19"/>
      <c r="B415" s="182"/>
      <c r="C415" s="183">
        <f>C414+IntegrationStep</f>
        <v>40.400000000000304</v>
      </c>
      <c r="D415" s="202">
        <f>15+[1]!STEPLOAD(5)</f>
        <v>20</v>
      </c>
      <c r="E415" s="183">
        <f t="shared" si="32"/>
        <v>45.782031331240624</v>
      </c>
      <c r="F415" s="183">
        <f t="shared" si="33"/>
        <v>0.5</v>
      </c>
      <c r="G415" s="183">
        <f>5</f>
        <v>5</v>
      </c>
      <c r="H415" s="183">
        <f>ManipulatedVariableHigher*AT415</f>
        <v>0</v>
      </c>
      <c r="I415" s="183">
        <f t="shared" si="34"/>
        <v>0.9</v>
      </c>
      <c r="J415" s="183">
        <f>1</f>
        <v>1</v>
      </c>
      <c r="K415" s="183">
        <f t="shared" si="35"/>
        <v>4.1870000000000003</v>
      </c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68"/>
      <c r="AD415" s="19"/>
      <c r="AE415" s="184"/>
      <c r="AF415" s="183">
        <f t="shared" si="36"/>
        <v>-2.5782031331240627</v>
      </c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68"/>
      <c r="AQ415" s="168"/>
      <c r="AR415" s="182"/>
      <c r="AS415" s="183">
        <f>(AU415-E415)/(MeasuredVariableHigher-MeasuredVariableLower)</f>
        <v>-4.9879066612406223E-2</v>
      </c>
      <c r="AT415" s="183">
        <f>[1]!LIM(AT414+Mode*r0*((1+IntegrationStep/2/Ti+Td/IntegrationStep)*AS415-(1-IntegrationStep/2/Ti+2*Td/IntegrationStep)*AS414+Td/IntegrationStep*AS413))</f>
        <v>0</v>
      </c>
      <c r="AU415" s="183">
        <f>SetPoint</f>
        <v>40.794124670000002</v>
      </c>
      <c r="AW415" s="51"/>
      <c r="AX415" s="51"/>
      <c r="AY415" s="51"/>
      <c r="AZ415" s="51"/>
    </row>
    <row r="416" spans="1:52" s="158" customFormat="1" ht="15" customHeight="1" x14ac:dyDescent="0.3">
      <c r="A416" s="19"/>
      <c r="B416" s="182"/>
      <c r="C416" s="183">
        <f>C415+IntegrationStep</f>
        <v>40.500000000000306</v>
      </c>
      <c r="D416" s="202">
        <f>15+[1]!STEPLOAD(5)</f>
        <v>20</v>
      </c>
      <c r="E416" s="183">
        <f t="shared" si="32"/>
        <v>45.524211017928216</v>
      </c>
      <c r="F416" s="183">
        <f t="shared" si="33"/>
        <v>0.5</v>
      </c>
      <c r="G416" s="183">
        <f>5</f>
        <v>5</v>
      </c>
      <c r="H416" s="183">
        <f>ManipulatedVariableHigher*AT416</f>
        <v>120</v>
      </c>
      <c r="I416" s="183">
        <f t="shared" si="34"/>
        <v>0.9</v>
      </c>
      <c r="J416" s="183">
        <f>1</f>
        <v>1</v>
      </c>
      <c r="K416" s="183">
        <f t="shared" si="35"/>
        <v>4.1870000000000003</v>
      </c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68"/>
      <c r="AD416" s="19"/>
      <c r="AE416" s="184"/>
      <c r="AF416" s="183">
        <f t="shared" si="36"/>
        <v>2.6064038325276941</v>
      </c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68"/>
      <c r="AQ416" s="168"/>
      <c r="AR416" s="182"/>
      <c r="AS416" s="183">
        <f>(AU416-E416)/(MeasuredVariableHigher-MeasuredVariableLower)</f>
        <v>-4.730086347928214E-2</v>
      </c>
      <c r="AT416" s="183">
        <f>[1]!LIM(AT415+Mode*r0*((1+IntegrationStep/2/Ti+Td/IntegrationStep)*AS416-(1-IntegrationStep/2/Ti+2*Td/IntegrationStep)*AS415+Td/IntegrationStep*AS414))</f>
        <v>1</v>
      </c>
      <c r="AU416" s="183">
        <f>SetPoint</f>
        <v>40.794124670000002</v>
      </c>
      <c r="AW416" s="51"/>
      <c r="AX416" s="51"/>
      <c r="AY416" s="51"/>
      <c r="AZ416" s="51"/>
    </row>
    <row r="417" spans="1:52" s="158" customFormat="1" ht="15" customHeight="1" x14ac:dyDescent="0.3">
      <c r="A417" s="19"/>
      <c r="B417" s="182"/>
      <c r="C417" s="183">
        <f>C416+IntegrationStep</f>
        <v>40.600000000000307</v>
      </c>
      <c r="D417" s="202">
        <f>15+[1]!STEPLOAD(5)</f>
        <v>20</v>
      </c>
      <c r="E417" s="183">
        <f t="shared" si="32"/>
        <v>45.784851401180987</v>
      </c>
      <c r="F417" s="183">
        <f t="shared" si="33"/>
        <v>0.5</v>
      </c>
      <c r="G417" s="183">
        <f>5</f>
        <v>5</v>
      </c>
      <c r="H417" s="183">
        <f>ManipulatedVariableHigher*AT417</f>
        <v>0</v>
      </c>
      <c r="I417" s="183">
        <f t="shared" si="34"/>
        <v>0.9</v>
      </c>
      <c r="J417" s="183">
        <f>1</f>
        <v>1</v>
      </c>
      <c r="K417" s="183">
        <f t="shared" si="35"/>
        <v>4.1870000000000003</v>
      </c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68"/>
      <c r="AD417" s="19"/>
      <c r="AE417" s="184"/>
      <c r="AF417" s="183">
        <f t="shared" si="36"/>
        <v>-2.578485140118099</v>
      </c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68"/>
      <c r="AQ417" s="168"/>
      <c r="AR417" s="182"/>
      <c r="AS417" s="183">
        <f>(AU417-E417)/(MeasuredVariableHigher-MeasuredVariableLower)</f>
        <v>-4.9907267311809847E-2</v>
      </c>
      <c r="AT417" s="183">
        <f>[1]!LIM(AT416+Mode*r0*((1+IntegrationStep/2/Ti+Td/IntegrationStep)*AS417-(1-IntegrationStep/2/Ti+2*Td/IntegrationStep)*AS416+Td/IntegrationStep*AS415))</f>
        <v>0</v>
      </c>
      <c r="AU417" s="183">
        <f>SetPoint</f>
        <v>40.794124670000002</v>
      </c>
      <c r="AW417" s="51"/>
      <c r="AX417" s="51"/>
      <c r="AY417" s="51"/>
      <c r="AZ417" s="51"/>
    </row>
    <row r="418" spans="1:52" s="158" customFormat="1" ht="15" customHeight="1" x14ac:dyDescent="0.3">
      <c r="A418" s="19"/>
      <c r="B418" s="182"/>
      <c r="C418" s="183">
        <f>C417+IntegrationStep</f>
        <v>40.700000000000308</v>
      </c>
      <c r="D418" s="202">
        <f>15+[1]!STEPLOAD(5)</f>
        <v>20</v>
      </c>
      <c r="E418" s="183">
        <f t="shared" si="32"/>
        <v>45.527002887169175</v>
      </c>
      <c r="F418" s="183">
        <f t="shared" si="33"/>
        <v>0.5</v>
      </c>
      <c r="G418" s="183">
        <f>5</f>
        <v>5</v>
      </c>
      <c r="H418" s="183">
        <f>ManipulatedVariableHigher*AT418</f>
        <v>120</v>
      </c>
      <c r="I418" s="183">
        <f t="shared" si="34"/>
        <v>0.9</v>
      </c>
      <c r="J418" s="183">
        <f>1</f>
        <v>1</v>
      </c>
      <c r="K418" s="183">
        <f t="shared" si="35"/>
        <v>4.1870000000000003</v>
      </c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68"/>
      <c r="AD418" s="19"/>
      <c r="AE418" s="184"/>
      <c r="AF418" s="183">
        <f t="shared" si="36"/>
        <v>2.6061246456035985</v>
      </c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68"/>
      <c r="AQ418" s="168"/>
      <c r="AR418" s="182"/>
      <c r="AS418" s="183">
        <f>(AU418-E418)/(MeasuredVariableHigher-MeasuredVariableLower)</f>
        <v>-4.732878217169173E-2</v>
      </c>
      <c r="AT418" s="183">
        <f>[1]!LIM(AT417+Mode*r0*((1+IntegrationStep/2/Ti+Td/IntegrationStep)*AS418-(1-IntegrationStep/2/Ti+2*Td/IntegrationStep)*AS417+Td/IntegrationStep*AS416))</f>
        <v>1</v>
      </c>
      <c r="AU418" s="183">
        <f>SetPoint</f>
        <v>40.794124670000002</v>
      </c>
      <c r="AW418" s="51"/>
      <c r="AX418" s="51"/>
      <c r="AY418" s="51"/>
      <c r="AZ418" s="51"/>
    </row>
    <row r="419" spans="1:52" s="158" customFormat="1" ht="15" customHeight="1" x14ac:dyDescent="0.3">
      <c r="A419" s="19"/>
      <c r="B419" s="182"/>
      <c r="C419" s="183">
        <f>C418+IntegrationStep</f>
        <v>40.80000000000031</v>
      </c>
      <c r="D419" s="202">
        <f>15+[1]!STEPLOAD(5)</f>
        <v>20</v>
      </c>
      <c r="E419" s="183">
        <f t="shared" si="32"/>
        <v>45.787615351729542</v>
      </c>
      <c r="F419" s="183">
        <f t="shared" si="33"/>
        <v>0.5</v>
      </c>
      <c r="G419" s="183">
        <f>5</f>
        <v>5</v>
      </c>
      <c r="H419" s="183">
        <f>ManipulatedVariableHigher*AT419</f>
        <v>0</v>
      </c>
      <c r="I419" s="183">
        <f t="shared" si="34"/>
        <v>0.9</v>
      </c>
      <c r="J419" s="183">
        <f>1</f>
        <v>1</v>
      </c>
      <c r="K419" s="183">
        <f t="shared" si="35"/>
        <v>4.1870000000000003</v>
      </c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68"/>
      <c r="AD419" s="19"/>
      <c r="AE419" s="184"/>
      <c r="AF419" s="183">
        <f t="shared" si="36"/>
        <v>-2.5787615351729545</v>
      </c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68"/>
      <c r="AQ419" s="168"/>
      <c r="AR419" s="182"/>
      <c r="AS419" s="183">
        <f>(AU419-E419)/(MeasuredVariableHigher-MeasuredVariableLower)</f>
        <v>-4.9934906817295399E-2</v>
      </c>
      <c r="AT419" s="183">
        <f>[1]!LIM(AT418+Mode*r0*((1+IntegrationStep/2/Ti+Td/IntegrationStep)*AS419-(1-IntegrationStep/2/Ti+2*Td/IntegrationStep)*AS418+Td/IntegrationStep*AS417))</f>
        <v>0</v>
      </c>
      <c r="AU419" s="183">
        <f>SetPoint</f>
        <v>40.794124670000002</v>
      </c>
      <c r="AW419" s="51"/>
      <c r="AX419" s="51"/>
      <c r="AY419" s="51"/>
      <c r="AZ419" s="51"/>
    </row>
    <row r="420" spans="1:52" s="158" customFormat="1" ht="15" customHeight="1" x14ac:dyDescent="0.3">
      <c r="A420" s="19"/>
      <c r="B420" s="182"/>
      <c r="C420" s="183">
        <f>C419+IntegrationStep</f>
        <v>40.900000000000311</v>
      </c>
      <c r="D420" s="202">
        <f>15+[1]!STEPLOAD(5)</f>
        <v>20</v>
      </c>
      <c r="E420" s="183">
        <f t="shared" si="32"/>
        <v>45.529739198212241</v>
      </c>
      <c r="F420" s="183">
        <f t="shared" si="33"/>
        <v>0.5</v>
      </c>
      <c r="G420" s="183">
        <f>5</f>
        <v>5</v>
      </c>
      <c r="H420" s="183">
        <f>ManipulatedVariableHigher*AT420</f>
        <v>120</v>
      </c>
      <c r="I420" s="183">
        <f t="shared" si="34"/>
        <v>0.9</v>
      </c>
      <c r="J420" s="183">
        <f>1</f>
        <v>1</v>
      </c>
      <c r="K420" s="183">
        <f t="shared" si="35"/>
        <v>4.1870000000000003</v>
      </c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68"/>
      <c r="AD420" s="19"/>
      <c r="AE420" s="184"/>
      <c r="AF420" s="183">
        <f t="shared" si="36"/>
        <v>2.6058510144992919</v>
      </c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68"/>
      <c r="AQ420" s="168"/>
      <c r="AR420" s="182"/>
      <c r="AS420" s="183">
        <f>(AU420-E420)/(MeasuredVariableHigher-MeasuredVariableLower)</f>
        <v>-4.7356145282122383E-2</v>
      </c>
      <c r="AT420" s="183">
        <f>[1]!LIM(AT419+Mode*r0*((1+IntegrationStep/2/Ti+Td/IntegrationStep)*AS420-(1-IntegrationStep/2/Ti+2*Td/IntegrationStep)*AS419+Td/IntegrationStep*AS418))</f>
        <v>1</v>
      </c>
      <c r="AU420" s="183">
        <f>SetPoint</f>
        <v>40.794124670000002</v>
      </c>
      <c r="AW420" s="51"/>
      <c r="AX420" s="51"/>
      <c r="AY420" s="51"/>
      <c r="AZ420" s="51"/>
    </row>
    <row r="421" spans="1:52" s="158" customFormat="1" ht="15" customHeight="1" x14ac:dyDescent="0.3">
      <c r="A421" s="19"/>
      <c r="B421" s="182"/>
      <c r="C421" s="183">
        <f>C420+IntegrationStep</f>
        <v>41.000000000000313</v>
      </c>
      <c r="D421" s="202">
        <f>15+[1]!STEPLOAD(5)</f>
        <v>20</v>
      </c>
      <c r="E421" s="183">
        <f t="shared" si="32"/>
        <v>45.790324299662174</v>
      </c>
      <c r="F421" s="183">
        <f t="shared" si="33"/>
        <v>0.5</v>
      </c>
      <c r="G421" s="183">
        <f>5</f>
        <v>5</v>
      </c>
      <c r="H421" s="183">
        <f>ManipulatedVariableHigher*AT421</f>
        <v>0</v>
      </c>
      <c r="I421" s="183">
        <f t="shared" si="34"/>
        <v>0.9</v>
      </c>
      <c r="J421" s="183">
        <f>1</f>
        <v>1</v>
      </c>
      <c r="K421" s="183">
        <f t="shared" si="35"/>
        <v>4.1870000000000003</v>
      </c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68"/>
      <c r="AD421" s="19"/>
      <c r="AE421" s="184"/>
      <c r="AF421" s="183">
        <f t="shared" si="36"/>
        <v>-2.5790324299662175</v>
      </c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68"/>
      <c r="AQ421" s="168"/>
      <c r="AR421" s="182"/>
      <c r="AS421" s="183">
        <f>(AU421-E421)/(MeasuredVariableHigher-MeasuredVariableLower)</f>
        <v>-4.9961996296621722E-2</v>
      </c>
      <c r="AT421" s="183">
        <f>[1]!LIM(AT420+Mode*r0*((1+IntegrationStep/2/Ti+Td/IntegrationStep)*AS421-(1-IntegrationStep/2/Ti+2*Td/IntegrationStep)*AS420+Td/IntegrationStep*AS419))</f>
        <v>0</v>
      </c>
      <c r="AU421" s="183">
        <f>SetPoint</f>
        <v>40.794124670000002</v>
      </c>
      <c r="AW421" s="51"/>
      <c r="AX421" s="51"/>
      <c r="AY421" s="51"/>
      <c r="AZ421" s="51"/>
    </row>
    <row r="422" spans="1:52" s="158" customFormat="1" ht="15" customHeight="1" x14ac:dyDescent="0.3">
      <c r="A422" s="19"/>
      <c r="B422" s="182"/>
      <c r="C422" s="183">
        <f>C421+IntegrationStep</f>
        <v>41.100000000000314</v>
      </c>
      <c r="D422" s="202">
        <f>15+[1]!STEPLOAD(5)</f>
        <v>20</v>
      </c>
      <c r="E422" s="183">
        <f t="shared" si="32"/>
        <v>45.532421056665548</v>
      </c>
      <c r="F422" s="183">
        <f t="shared" si="33"/>
        <v>0.5</v>
      </c>
      <c r="G422" s="183">
        <f>5</f>
        <v>5</v>
      </c>
      <c r="H422" s="183">
        <f>ManipulatedVariableHigher*AT422</f>
        <v>120</v>
      </c>
      <c r="I422" s="183">
        <f t="shared" si="34"/>
        <v>0.9</v>
      </c>
      <c r="J422" s="183">
        <f>1</f>
        <v>1</v>
      </c>
      <c r="K422" s="183">
        <f t="shared" si="35"/>
        <v>4.1870000000000003</v>
      </c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68"/>
      <c r="AD422" s="19"/>
      <c r="AE422" s="184"/>
      <c r="AF422" s="183">
        <f t="shared" si="36"/>
        <v>2.6055828286539611</v>
      </c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68"/>
      <c r="AQ422" s="168"/>
      <c r="AR422" s="182"/>
      <c r="AS422" s="183">
        <f>(AU422-E422)/(MeasuredVariableHigher-MeasuredVariableLower)</f>
        <v>-4.7382963866655456E-2</v>
      </c>
      <c r="AT422" s="183">
        <f>[1]!LIM(AT421+Mode*r0*((1+IntegrationStep/2/Ti+Td/IntegrationStep)*AS422-(1-IntegrationStep/2/Ti+2*Td/IntegrationStep)*AS421+Td/IntegrationStep*AS420))</f>
        <v>1</v>
      </c>
      <c r="AU422" s="183">
        <f>SetPoint</f>
        <v>40.794124670000002</v>
      </c>
      <c r="AW422" s="51"/>
      <c r="AX422" s="51"/>
      <c r="AY422" s="51"/>
      <c r="AZ422" s="51"/>
    </row>
    <row r="423" spans="1:52" s="158" customFormat="1" ht="15" customHeight="1" x14ac:dyDescent="0.3">
      <c r="A423" s="19"/>
      <c r="B423" s="182"/>
      <c r="C423" s="183">
        <f>C422+IntegrationStep</f>
        <v>41.200000000000315</v>
      </c>
      <c r="D423" s="202">
        <f>15+[1]!STEPLOAD(5)</f>
        <v>20</v>
      </c>
      <c r="E423" s="183">
        <f t="shared" si="32"/>
        <v>45.792979339530945</v>
      </c>
      <c r="F423" s="183">
        <f t="shared" si="33"/>
        <v>0.5</v>
      </c>
      <c r="G423" s="183">
        <f>5</f>
        <v>5</v>
      </c>
      <c r="H423" s="183">
        <f>ManipulatedVariableHigher*AT423</f>
        <v>0</v>
      </c>
      <c r="I423" s="183">
        <f t="shared" si="34"/>
        <v>0.9</v>
      </c>
      <c r="J423" s="183">
        <f>1</f>
        <v>1</v>
      </c>
      <c r="K423" s="183">
        <f t="shared" si="35"/>
        <v>4.1870000000000003</v>
      </c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68"/>
      <c r="AD423" s="19"/>
      <c r="AE423" s="184"/>
      <c r="AF423" s="183">
        <f t="shared" si="36"/>
        <v>-2.5792979339530948</v>
      </c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68"/>
      <c r="AQ423" s="168"/>
      <c r="AR423" s="182"/>
      <c r="AS423" s="183">
        <f>(AU423-E423)/(MeasuredVariableHigher-MeasuredVariableLower)</f>
        <v>-4.9988546695309423E-2</v>
      </c>
      <c r="AT423" s="183">
        <f>[1]!LIM(AT422+Mode*r0*((1+IntegrationStep/2/Ti+Td/IntegrationStep)*AS423-(1-IntegrationStep/2/Ti+2*Td/IntegrationStep)*AS422+Td/IntegrationStep*AS421))</f>
        <v>0</v>
      </c>
      <c r="AU423" s="183">
        <f>SetPoint</f>
        <v>40.794124670000002</v>
      </c>
      <c r="AW423" s="51"/>
      <c r="AX423" s="51"/>
      <c r="AY423" s="51"/>
      <c r="AZ423" s="51"/>
    </row>
    <row r="424" spans="1:52" s="158" customFormat="1" ht="15" customHeight="1" x14ac:dyDescent="0.3">
      <c r="A424" s="19"/>
      <c r="B424" s="182"/>
      <c r="C424" s="183">
        <f>C423+IntegrationStep</f>
        <v>41.300000000000317</v>
      </c>
      <c r="D424" s="202">
        <f>15+[1]!STEPLOAD(5)</f>
        <v>20</v>
      </c>
      <c r="E424" s="183">
        <f t="shared" si="32"/>
        <v>45.535049546135632</v>
      </c>
      <c r="F424" s="183">
        <f t="shared" si="33"/>
        <v>0.5</v>
      </c>
      <c r="G424" s="183">
        <f>5</f>
        <v>5</v>
      </c>
      <c r="H424" s="183">
        <f>ManipulatedVariableHigher*AT424</f>
        <v>120</v>
      </c>
      <c r="I424" s="183">
        <f t="shared" si="34"/>
        <v>0.9</v>
      </c>
      <c r="J424" s="183">
        <f>1</f>
        <v>1</v>
      </c>
      <c r="K424" s="183">
        <f t="shared" si="35"/>
        <v>4.1870000000000003</v>
      </c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68"/>
      <c r="AD424" s="19"/>
      <c r="AE424" s="184"/>
      <c r="AF424" s="183">
        <f t="shared" si="36"/>
        <v>2.6053199797069526</v>
      </c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68"/>
      <c r="AQ424" s="168"/>
      <c r="AR424" s="182"/>
      <c r="AS424" s="183">
        <f>(AU424-E424)/(MeasuredVariableHigher-MeasuredVariableLower)</f>
        <v>-4.7409248761356299E-2</v>
      </c>
      <c r="AT424" s="183">
        <f>[1]!LIM(AT423+Mode*r0*((1+IntegrationStep/2/Ti+Td/IntegrationStep)*AS424-(1-IntegrationStep/2/Ti+2*Td/IntegrationStep)*AS423+Td/IntegrationStep*AS422))</f>
        <v>1</v>
      </c>
      <c r="AU424" s="183">
        <f>SetPoint</f>
        <v>40.794124670000002</v>
      </c>
      <c r="AW424" s="51"/>
      <c r="AX424" s="51"/>
      <c r="AY424" s="51"/>
      <c r="AZ424" s="51"/>
    </row>
    <row r="425" spans="1:52" s="158" customFormat="1" ht="15" customHeight="1" x14ac:dyDescent="0.3">
      <c r="A425" s="19"/>
      <c r="B425" s="182"/>
      <c r="C425" s="183">
        <f>C424+IntegrationStep</f>
        <v>41.400000000000318</v>
      </c>
      <c r="D425" s="202">
        <f>15+[1]!STEPLOAD(5)</f>
        <v>20</v>
      </c>
      <c r="E425" s="183">
        <f t="shared" si="32"/>
        <v>45.795581544106334</v>
      </c>
      <c r="F425" s="183">
        <f t="shared" si="33"/>
        <v>0.5</v>
      </c>
      <c r="G425" s="183">
        <f>5</f>
        <v>5</v>
      </c>
      <c r="H425" s="183">
        <f>ManipulatedVariableHigher*AT425</f>
        <v>0</v>
      </c>
      <c r="I425" s="183">
        <f t="shared" si="34"/>
        <v>0.9</v>
      </c>
      <c r="J425" s="183">
        <f>1</f>
        <v>1</v>
      </c>
      <c r="K425" s="183">
        <f t="shared" si="35"/>
        <v>4.1870000000000003</v>
      </c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68"/>
      <c r="AD425" s="19"/>
      <c r="AE425" s="184"/>
      <c r="AF425" s="183">
        <f t="shared" si="36"/>
        <v>-2.5795581544106336</v>
      </c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68"/>
      <c r="AQ425" s="168"/>
      <c r="AR425" s="182"/>
      <c r="AS425" s="183">
        <f>(AU425-E425)/(MeasuredVariableHigher-MeasuredVariableLower)</f>
        <v>-5.0014568741063317E-2</v>
      </c>
      <c r="AT425" s="183">
        <f>[1]!LIM(AT424+Mode*r0*((1+IntegrationStep/2/Ti+Td/IntegrationStep)*AS425-(1-IntegrationStep/2/Ti+2*Td/IntegrationStep)*AS424+Td/IntegrationStep*AS423))</f>
        <v>0</v>
      </c>
      <c r="AU425" s="183">
        <f>SetPoint</f>
        <v>40.794124670000002</v>
      </c>
      <c r="AW425" s="51"/>
      <c r="AX425" s="51"/>
      <c r="AY425" s="51"/>
      <c r="AZ425" s="51"/>
    </row>
    <row r="426" spans="1:52" s="158" customFormat="1" ht="15" customHeight="1" x14ac:dyDescent="0.3">
      <c r="A426" s="19"/>
      <c r="B426" s="182"/>
      <c r="C426" s="183">
        <f>C425+IntegrationStep</f>
        <v>41.50000000000032</v>
      </c>
      <c r="D426" s="202">
        <f>15+[1]!STEPLOAD(5)</f>
        <v>20</v>
      </c>
      <c r="E426" s="183">
        <f t="shared" si="32"/>
        <v>45.537625728665269</v>
      </c>
      <c r="F426" s="183">
        <f t="shared" si="33"/>
        <v>0.5</v>
      </c>
      <c r="G426" s="183">
        <f>5</f>
        <v>5</v>
      </c>
      <c r="H426" s="183">
        <f>ManipulatedVariableHigher*AT426</f>
        <v>120</v>
      </c>
      <c r="I426" s="183">
        <f t="shared" si="34"/>
        <v>0.9</v>
      </c>
      <c r="J426" s="183">
        <f>1</f>
        <v>1</v>
      </c>
      <c r="K426" s="183">
        <f t="shared" si="35"/>
        <v>4.1870000000000003</v>
      </c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68"/>
      <c r="AD426" s="19"/>
      <c r="AE426" s="184"/>
      <c r="AF426" s="183">
        <f t="shared" si="36"/>
        <v>2.6050623614539892</v>
      </c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68"/>
      <c r="AQ426" s="168"/>
      <c r="AR426" s="182"/>
      <c r="AS426" s="183">
        <f>(AU426-E426)/(MeasuredVariableHigher-MeasuredVariableLower)</f>
        <v>-4.7435010586652664E-2</v>
      </c>
      <c r="AT426" s="183">
        <f>[1]!LIM(AT425+Mode*r0*((1+IntegrationStep/2/Ti+Td/IntegrationStep)*AS426-(1-IntegrationStep/2/Ti+2*Td/IntegrationStep)*AS425+Td/IntegrationStep*AS424))</f>
        <v>1</v>
      </c>
      <c r="AU426" s="183">
        <f>SetPoint</f>
        <v>40.794124670000002</v>
      </c>
      <c r="AW426" s="51"/>
      <c r="AX426" s="51"/>
      <c r="AY426" s="51"/>
      <c r="AZ426" s="51"/>
    </row>
    <row r="427" spans="1:52" s="158" customFormat="1" ht="15" customHeight="1" x14ac:dyDescent="0.3">
      <c r="A427" s="19"/>
      <c r="B427" s="182"/>
      <c r="C427" s="183">
        <f>C426+IntegrationStep</f>
        <v>41.600000000000321</v>
      </c>
      <c r="D427" s="202">
        <f>15+[1]!STEPLOAD(5)</f>
        <v>20</v>
      </c>
      <c r="E427" s="183">
        <f t="shared" si="32"/>
        <v>45.798131964810672</v>
      </c>
      <c r="F427" s="183">
        <f t="shared" si="33"/>
        <v>0.5</v>
      </c>
      <c r="G427" s="183">
        <f>5</f>
        <v>5</v>
      </c>
      <c r="H427" s="183">
        <f>ManipulatedVariableHigher*AT427</f>
        <v>0</v>
      </c>
      <c r="I427" s="183">
        <f t="shared" si="34"/>
        <v>0.9</v>
      </c>
      <c r="J427" s="183">
        <f>1</f>
        <v>1</v>
      </c>
      <c r="K427" s="183">
        <f t="shared" si="35"/>
        <v>4.1870000000000003</v>
      </c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68"/>
      <c r="AD427" s="19"/>
      <c r="AE427" s="184"/>
      <c r="AF427" s="183">
        <f t="shared" si="36"/>
        <v>-2.5798131964810675</v>
      </c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68"/>
      <c r="AQ427" s="168"/>
      <c r="AR427" s="182"/>
      <c r="AS427" s="183">
        <f>(AU427-E427)/(MeasuredVariableHigher-MeasuredVariableLower)</f>
        <v>-5.0040072948106695E-2</v>
      </c>
      <c r="AT427" s="183">
        <f>[1]!LIM(AT426+Mode*r0*((1+IntegrationStep/2/Ti+Td/IntegrationStep)*AS427-(1-IntegrationStep/2/Ti+2*Td/IntegrationStep)*AS426+Td/IntegrationStep*AS425))</f>
        <v>0</v>
      </c>
      <c r="AU427" s="183">
        <f>SetPoint</f>
        <v>40.794124670000002</v>
      </c>
      <c r="AW427" s="51"/>
      <c r="AX427" s="51"/>
      <c r="AY427" s="51"/>
      <c r="AZ427" s="51"/>
    </row>
    <row r="428" spans="1:52" s="158" customFormat="1" ht="15" customHeight="1" x14ac:dyDescent="0.3">
      <c r="A428" s="19"/>
      <c r="B428" s="182"/>
      <c r="C428" s="183">
        <f>C427+IntegrationStep</f>
        <v>41.700000000000323</v>
      </c>
      <c r="D428" s="202">
        <f>15+[1]!STEPLOAD(5)</f>
        <v>20</v>
      </c>
      <c r="E428" s="183">
        <f t="shared" si="32"/>
        <v>45.540150645162562</v>
      </c>
      <c r="F428" s="183">
        <f t="shared" si="33"/>
        <v>0.5</v>
      </c>
      <c r="G428" s="183">
        <f>5</f>
        <v>5</v>
      </c>
      <c r="H428" s="183">
        <f>ManipulatedVariableHigher*AT428</f>
        <v>120</v>
      </c>
      <c r="I428" s="183">
        <f t="shared" si="34"/>
        <v>0.9</v>
      </c>
      <c r="J428" s="183">
        <f>1</f>
        <v>1</v>
      </c>
      <c r="K428" s="183">
        <f t="shared" si="35"/>
        <v>4.1870000000000003</v>
      </c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68"/>
      <c r="AD428" s="19"/>
      <c r="AE428" s="184"/>
      <c r="AF428" s="183">
        <f t="shared" si="36"/>
        <v>2.6048098698042597</v>
      </c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68"/>
      <c r="AQ428" s="168"/>
      <c r="AR428" s="182"/>
      <c r="AS428" s="183">
        <f>(AU428-E428)/(MeasuredVariableHigher-MeasuredVariableLower)</f>
        <v>-4.74602597516256E-2</v>
      </c>
      <c r="AT428" s="183">
        <f>[1]!LIM(AT427+Mode*r0*((1+IntegrationStep/2/Ti+Td/IntegrationStep)*AS428-(1-IntegrationStep/2/Ti+2*Td/IntegrationStep)*AS427+Td/IntegrationStep*AS426))</f>
        <v>1</v>
      </c>
      <c r="AU428" s="183">
        <f>SetPoint</f>
        <v>40.794124670000002</v>
      </c>
      <c r="AW428" s="51"/>
      <c r="AX428" s="51"/>
      <c r="AY428" s="51"/>
      <c r="AZ428" s="51"/>
    </row>
    <row r="429" spans="1:52" s="158" customFormat="1" ht="15" customHeight="1" x14ac:dyDescent="0.3">
      <c r="A429" s="19"/>
      <c r="B429" s="182"/>
      <c r="C429" s="183">
        <f>C428+IntegrationStep</f>
        <v>41.800000000000324</v>
      </c>
      <c r="D429" s="202">
        <f>15+[1]!STEPLOAD(5)</f>
        <v>20</v>
      </c>
      <c r="E429" s="183">
        <f t="shared" si="32"/>
        <v>45.800631632142995</v>
      </c>
      <c r="F429" s="183">
        <f t="shared" si="33"/>
        <v>0.5</v>
      </c>
      <c r="G429" s="183">
        <f>5</f>
        <v>5</v>
      </c>
      <c r="H429" s="183">
        <f>ManipulatedVariableHigher*AT429</f>
        <v>0</v>
      </c>
      <c r="I429" s="183">
        <f t="shared" si="34"/>
        <v>0.9</v>
      </c>
      <c r="J429" s="183">
        <f>1</f>
        <v>1</v>
      </c>
      <c r="K429" s="183">
        <f t="shared" si="35"/>
        <v>4.1870000000000003</v>
      </c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68"/>
      <c r="AD429" s="19"/>
      <c r="AE429" s="184"/>
      <c r="AF429" s="183">
        <f t="shared" si="36"/>
        <v>-2.5800631632142998</v>
      </c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68"/>
      <c r="AQ429" s="168"/>
      <c r="AR429" s="182"/>
      <c r="AS429" s="183">
        <f>(AU429-E429)/(MeasuredVariableHigher-MeasuredVariableLower)</f>
        <v>-5.0065069621429925E-2</v>
      </c>
      <c r="AT429" s="183">
        <f>[1]!LIM(AT428+Mode*r0*((1+IntegrationStep/2/Ti+Td/IntegrationStep)*AS429-(1-IntegrationStep/2/Ti+2*Td/IntegrationStep)*AS428+Td/IntegrationStep*AS427))</f>
        <v>0</v>
      </c>
      <c r="AU429" s="183">
        <f>SetPoint</f>
        <v>40.794124670000002</v>
      </c>
      <c r="AW429" s="51"/>
      <c r="AX429" s="51"/>
      <c r="AY429" s="51"/>
      <c r="AZ429" s="51"/>
    </row>
    <row r="430" spans="1:52" s="158" customFormat="1" ht="15" customHeight="1" x14ac:dyDescent="0.3">
      <c r="A430" s="19"/>
      <c r="B430" s="182"/>
      <c r="C430" s="183">
        <f>C429+IntegrationStep</f>
        <v>41.900000000000325</v>
      </c>
      <c r="D430" s="202">
        <f>15+[1]!STEPLOAD(5)</f>
        <v>20</v>
      </c>
      <c r="E430" s="183">
        <f t="shared" si="32"/>
        <v>45.54262531582156</v>
      </c>
      <c r="F430" s="183">
        <f t="shared" si="33"/>
        <v>0.5</v>
      </c>
      <c r="G430" s="183">
        <f>5</f>
        <v>5</v>
      </c>
      <c r="H430" s="183">
        <f>ManipulatedVariableHigher*AT430</f>
        <v>120</v>
      </c>
      <c r="I430" s="183">
        <f t="shared" si="34"/>
        <v>0.9</v>
      </c>
      <c r="J430" s="183">
        <f>1</f>
        <v>1</v>
      </c>
      <c r="K430" s="183">
        <f t="shared" si="35"/>
        <v>4.1870000000000003</v>
      </c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68"/>
      <c r="AD430" s="19"/>
      <c r="AE430" s="184"/>
      <c r="AF430" s="183">
        <f t="shared" si="36"/>
        <v>2.60456240273836</v>
      </c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68"/>
      <c r="AQ430" s="168"/>
      <c r="AR430" s="182"/>
      <c r="AS430" s="183">
        <f>(AU430-E430)/(MeasuredVariableHigher-MeasuredVariableLower)</f>
        <v>-4.748500645821558E-2</v>
      </c>
      <c r="AT430" s="183">
        <f>[1]!LIM(AT429+Mode*r0*((1+IntegrationStep/2/Ti+Td/IntegrationStep)*AS430-(1-IntegrationStep/2/Ti+2*Td/IntegrationStep)*AS429+Td/IntegrationStep*AS428))</f>
        <v>1</v>
      </c>
      <c r="AU430" s="183">
        <f>SetPoint</f>
        <v>40.794124670000002</v>
      </c>
      <c r="AW430" s="51"/>
      <c r="AX430" s="51"/>
      <c r="AY430" s="51"/>
      <c r="AZ430" s="51"/>
    </row>
    <row r="431" spans="1:52" s="158" customFormat="1" ht="15" customHeight="1" x14ac:dyDescent="0.3">
      <c r="A431" s="19"/>
      <c r="B431" s="182"/>
      <c r="C431" s="183">
        <f>C430+IntegrationStep</f>
        <v>42.000000000000327</v>
      </c>
      <c r="D431" s="202">
        <f>15+[1]!STEPLOAD(5)</f>
        <v>20</v>
      </c>
      <c r="E431" s="183">
        <f t="shared" si="32"/>
        <v>45.8030815560954</v>
      </c>
      <c r="F431" s="183">
        <f t="shared" si="33"/>
        <v>0.5</v>
      </c>
      <c r="G431" s="183">
        <f>5</f>
        <v>5</v>
      </c>
      <c r="H431" s="183">
        <f>ManipulatedVariableHigher*AT431</f>
        <v>0</v>
      </c>
      <c r="I431" s="183">
        <f t="shared" si="34"/>
        <v>0.9</v>
      </c>
      <c r="J431" s="183">
        <f>1</f>
        <v>1</v>
      </c>
      <c r="K431" s="183">
        <f t="shared" si="35"/>
        <v>4.1870000000000003</v>
      </c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68"/>
      <c r="AD431" s="19"/>
      <c r="AE431" s="184"/>
      <c r="AF431" s="183">
        <f t="shared" si="36"/>
        <v>-2.58030815560954</v>
      </c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68"/>
      <c r="AQ431" s="168"/>
      <c r="AR431" s="182"/>
      <c r="AS431" s="183">
        <f>(AU431-E431)/(MeasuredVariableHigher-MeasuredVariableLower)</f>
        <v>-5.0089568860953976E-2</v>
      </c>
      <c r="AT431" s="183">
        <f>[1]!LIM(AT430+Mode*r0*((1+IntegrationStep/2/Ti+Td/IntegrationStep)*AS431-(1-IntegrationStep/2/Ti+2*Td/IntegrationStep)*AS430+Td/IntegrationStep*AS429))</f>
        <v>0</v>
      </c>
      <c r="AU431" s="183">
        <f>SetPoint</f>
        <v>40.794124670000002</v>
      </c>
      <c r="AW431" s="51"/>
      <c r="AX431" s="51"/>
      <c r="AY431" s="51"/>
      <c r="AZ431" s="51"/>
    </row>
    <row r="432" spans="1:52" s="158" customFormat="1" ht="15" customHeight="1" x14ac:dyDescent="0.3">
      <c r="A432" s="19"/>
      <c r="B432" s="182"/>
      <c r="C432" s="183">
        <f>C431+IntegrationStep</f>
        <v>42.100000000000328</v>
      </c>
      <c r="D432" s="202">
        <f>15+[1]!STEPLOAD(5)</f>
        <v>20</v>
      </c>
      <c r="E432" s="183">
        <f t="shared" si="32"/>
        <v>45.545050740534442</v>
      </c>
      <c r="F432" s="183">
        <f t="shared" si="33"/>
        <v>0.5</v>
      </c>
      <c r="G432" s="183">
        <f>5</f>
        <v>5</v>
      </c>
      <c r="H432" s="183">
        <f>ManipulatedVariableHigher*AT432</f>
        <v>120</v>
      </c>
      <c r="I432" s="183">
        <f t="shared" si="34"/>
        <v>0.9</v>
      </c>
      <c r="J432" s="183">
        <f>1</f>
        <v>1</v>
      </c>
      <c r="K432" s="183">
        <f t="shared" si="35"/>
        <v>4.1870000000000003</v>
      </c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68"/>
      <c r="AD432" s="19"/>
      <c r="AE432" s="184"/>
      <c r="AF432" s="183">
        <f t="shared" si="36"/>
        <v>2.6043198602670716</v>
      </c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68"/>
      <c r="AQ432" s="168"/>
      <c r="AR432" s="182"/>
      <c r="AS432" s="183">
        <f>(AU432-E432)/(MeasuredVariableHigher-MeasuredVariableLower)</f>
        <v>-4.7509260705344405E-2</v>
      </c>
      <c r="AT432" s="183">
        <f>[1]!LIM(AT431+Mode*r0*((1+IntegrationStep/2/Ti+Td/IntegrationStep)*AS432-(1-IntegrationStep/2/Ti+2*Td/IntegrationStep)*AS431+Td/IntegrationStep*AS430))</f>
        <v>1</v>
      </c>
      <c r="AU432" s="183">
        <f>SetPoint</f>
        <v>40.794124670000002</v>
      </c>
      <c r="AW432" s="51"/>
      <c r="AX432" s="51"/>
      <c r="AY432" s="51"/>
      <c r="AZ432" s="51"/>
    </row>
    <row r="433" spans="1:52" s="158" customFormat="1" ht="15" customHeight="1" x14ac:dyDescent="0.3">
      <c r="A433" s="19"/>
      <c r="B433" s="182"/>
      <c r="C433" s="183">
        <f>C432+IntegrationStep</f>
        <v>42.20000000000033</v>
      </c>
      <c r="D433" s="202">
        <f>15+[1]!STEPLOAD(5)</f>
        <v>20</v>
      </c>
      <c r="E433" s="183">
        <f t="shared" si="32"/>
        <v>45.805482726561152</v>
      </c>
      <c r="F433" s="183">
        <f t="shared" si="33"/>
        <v>0.5</v>
      </c>
      <c r="G433" s="183">
        <f>5</f>
        <v>5</v>
      </c>
      <c r="H433" s="183">
        <f>ManipulatedVariableHigher*AT433</f>
        <v>0</v>
      </c>
      <c r="I433" s="183">
        <f t="shared" si="34"/>
        <v>0.9</v>
      </c>
      <c r="J433" s="183">
        <f>1</f>
        <v>1</v>
      </c>
      <c r="K433" s="183">
        <f t="shared" si="35"/>
        <v>4.1870000000000003</v>
      </c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68"/>
      <c r="AD433" s="19"/>
      <c r="AE433" s="184"/>
      <c r="AF433" s="183">
        <f t="shared" si="36"/>
        <v>-2.5805482726561153</v>
      </c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68"/>
      <c r="AQ433" s="168"/>
      <c r="AR433" s="182"/>
      <c r="AS433" s="183">
        <f>(AU433-E433)/(MeasuredVariableHigher-MeasuredVariableLower)</f>
        <v>-5.01135805656115E-2</v>
      </c>
      <c r="AT433" s="183">
        <f>[1]!LIM(AT432+Mode*r0*((1+IntegrationStep/2/Ti+Td/IntegrationStep)*AS433-(1-IntegrationStep/2/Ti+2*Td/IntegrationStep)*AS432+Td/IntegrationStep*AS431))</f>
        <v>0</v>
      </c>
      <c r="AU433" s="183">
        <f>SetPoint</f>
        <v>40.794124670000002</v>
      </c>
      <c r="AW433" s="51"/>
      <c r="AX433" s="51"/>
      <c r="AY433" s="51"/>
      <c r="AZ433" s="51"/>
    </row>
    <row r="434" spans="1:52" s="158" customFormat="1" ht="15" customHeight="1" x14ac:dyDescent="0.3">
      <c r="A434" s="19"/>
      <c r="B434" s="182"/>
      <c r="C434" s="183">
        <f>C433+IntegrationStep</f>
        <v>42.300000000000331</v>
      </c>
      <c r="D434" s="202">
        <f>15+[1]!STEPLOAD(5)</f>
        <v>20</v>
      </c>
      <c r="E434" s="183">
        <f t="shared" si="32"/>
        <v>45.547427899295535</v>
      </c>
      <c r="F434" s="183">
        <f t="shared" si="33"/>
        <v>0.5</v>
      </c>
      <c r="G434" s="183">
        <f>5</f>
        <v>5</v>
      </c>
      <c r="H434" s="183">
        <f>ManipulatedVariableHigher*AT434</f>
        <v>120</v>
      </c>
      <c r="I434" s="183">
        <f t="shared" si="34"/>
        <v>0.9</v>
      </c>
      <c r="J434" s="183">
        <f>1</f>
        <v>1</v>
      </c>
      <c r="K434" s="183">
        <f t="shared" si="35"/>
        <v>4.1870000000000003</v>
      </c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68"/>
      <c r="AD434" s="19"/>
      <c r="AE434" s="184"/>
      <c r="AF434" s="183">
        <f t="shared" si="36"/>
        <v>2.6040821443909623</v>
      </c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68"/>
      <c r="AQ434" s="168"/>
      <c r="AR434" s="182"/>
      <c r="AS434" s="183">
        <f>(AU434-E434)/(MeasuredVariableHigher-MeasuredVariableLower)</f>
        <v>-4.753303229295533E-2</v>
      </c>
      <c r="AT434" s="183">
        <f>[1]!LIM(AT433+Mode*r0*((1+IntegrationStep/2/Ti+Td/IntegrationStep)*AS434-(1-IntegrationStep/2/Ti+2*Td/IntegrationStep)*AS433+Td/IntegrationStep*AS432))</f>
        <v>1</v>
      </c>
      <c r="AU434" s="183">
        <f>SetPoint</f>
        <v>40.794124670000002</v>
      </c>
      <c r="AW434" s="51"/>
      <c r="AX434" s="51"/>
      <c r="AY434" s="51"/>
      <c r="AZ434" s="51"/>
    </row>
    <row r="435" spans="1:52" s="158" customFormat="1" ht="15" customHeight="1" x14ac:dyDescent="0.3">
      <c r="A435" s="19"/>
      <c r="B435" s="182"/>
      <c r="C435" s="183">
        <f>C434+IntegrationStep</f>
        <v>42.400000000000333</v>
      </c>
      <c r="D435" s="202">
        <f>15+[1]!STEPLOAD(5)</f>
        <v>20</v>
      </c>
      <c r="E435" s="183">
        <f t="shared" si="32"/>
        <v>45.807836113734638</v>
      </c>
      <c r="F435" s="183">
        <f t="shared" si="33"/>
        <v>0.5</v>
      </c>
      <c r="G435" s="183">
        <f>5</f>
        <v>5</v>
      </c>
      <c r="H435" s="183">
        <f>ManipulatedVariableHigher*AT435</f>
        <v>0</v>
      </c>
      <c r="I435" s="183">
        <f t="shared" si="34"/>
        <v>0.9</v>
      </c>
      <c r="J435" s="183">
        <f>1</f>
        <v>1</v>
      </c>
      <c r="K435" s="183">
        <f t="shared" si="35"/>
        <v>4.1870000000000003</v>
      </c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68"/>
      <c r="AD435" s="19"/>
      <c r="AE435" s="184"/>
      <c r="AF435" s="183">
        <f t="shared" si="36"/>
        <v>-2.5807836113734641</v>
      </c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68"/>
      <c r="AQ435" s="168"/>
      <c r="AR435" s="182"/>
      <c r="AS435" s="183">
        <f>(AU435-E435)/(MeasuredVariableHigher-MeasuredVariableLower)</f>
        <v>-5.0137114437346357E-2</v>
      </c>
      <c r="AT435" s="183">
        <f>[1]!LIM(AT434+Mode*r0*((1+IntegrationStep/2/Ti+Td/IntegrationStep)*AS435-(1-IntegrationStep/2/Ti+2*Td/IntegrationStep)*AS434+Td/IntegrationStep*AS433))</f>
        <v>0</v>
      </c>
      <c r="AU435" s="183">
        <f>SetPoint</f>
        <v>40.794124670000002</v>
      </c>
      <c r="AW435" s="51"/>
      <c r="AX435" s="51"/>
      <c r="AY435" s="51"/>
      <c r="AZ435" s="51"/>
    </row>
    <row r="436" spans="1:52" s="158" customFormat="1" ht="15" customHeight="1" x14ac:dyDescent="0.3">
      <c r="A436" s="19"/>
      <c r="B436" s="182"/>
      <c r="C436" s="183">
        <f>C435+IntegrationStep</f>
        <v>42.500000000000334</v>
      </c>
      <c r="D436" s="202">
        <f>15+[1]!STEPLOAD(5)</f>
        <v>20</v>
      </c>
      <c r="E436" s="183">
        <f t="shared" si="32"/>
        <v>45.549757752597287</v>
      </c>
      <c r="F436" s="183">
        <f t="shared" si="33"/>
        <v>0.5</v>
      </c>
      <c r="G436" s="183">
        <f>5</f>
        <v>5</v>
      </c>
      <c r="H436" s="183">
        <f>ManipulatedVariableHigher*AT436</f>
        <v>120</v>
      </c>
      <c r="I436" s="183">
        <f t="shared" si="34"/>
        <v>0.9</v>
      </c>
      <c r="J436" s="183">
        <f>1</f>
        <v>1</v>
      </c>
      <c r="K436" s="183">
        <f t="shared" si="35"/>
        <v>4.1870000000000003</v>
      </c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68"/>
      <c r="AD436" s="19"/>
      <c r="AE436" s="184"/>
      <c r="AF436" s="183">
        <f t="shared" si="36"/>
        <v>2.6038491590607871</v>
      </c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68"/>
      <c r="AQ436" s="168"/>
      <c r="AR436" s="182"/>
      <c r="AS436" s="183">
        <f>(AU436-E436)/(MeasuredVariableHigher-MeasuredVariableLower)</f>
        <v>-4.7556330825972853E-2</v>
      </c>
      <c r="AT436" s="183">
        <f>[1]!LIM(AT435+Mode*r0*((1+IntegrationStep/2/Ti+Td/IntegrationStep)*AS436-(1-IntegrationStep/2/Ti+2*Td/IntegrationStep)*AS435+Td/IntegrationStep*AS434))</f>
        <v>1</v>
      </c>
      <c r="AU436" s="183">
        <f>SetPoint</f>
        <v>40.794124670000002</v>
      </c>
      <c r="AW436" s="51"/>
      <c r="AX436" s="51"/>
      <c r="AY436" s="51"/>
      <c r="AZ436" s="51"/>
    </row>
    <row r="437" spans="1:52" s="158" customFormat="1" ht="15" customHeight="1" x14ac:dyDescent="0.3">
      <c r="A437" s="19"/>
      <c r="B437" s="182"/>
      <c r="C437" s="183">
        <f>C436+IntegrationStep</f>
        <v>42.600000000000335</v>
      </c>
      <c r="D437" s="202">
        <f>15+[1]!STEPLOAD(5)</f>
        <v>20</v>
      </c>
      <c r="E437" s="183">
        <f t="shared" si="32"/>
        <v>45.810142668503367</v>
      </c>
      <c r="F437" s="183">
        <f t="shared" si="33"/>
        <v>0.5</v>
      </c>
      <c r="G437" s="183">
        <f>5</f>
        <v>5</v>
      </c>
      <c r="H437" s="183">
        <f>ManipulatedVariableHigher*AT437</f>
        <v>0</v>
      </c>
      <c r="I437" s="183">
        <f t="shared" si="34"/>
        <v>0.9</v>
      </c>
      <c r="J437" s="183">
        <f>1</f>
        <v>1</v>
      </c>
      <c r="K437" s="183">
        <f t="shared" si="35"/>
        <v>4.1870000000000003</v>
      </c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68"/>
      <c r="AD437" s="19"/>
      <c r="AE437" s="184"/>
      <c r="AF437" s="183">
        <f t="shared" si="36"/>
        <v>-2.5810142668503371</v>
      </c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68"/>
      <c r="AQ437" s="168"/>
      <c r="AR437" s="182"/>
      <c r="AS437" s="183">
        <f>(AU437-E437)/(MeasuredVariableHigher-MeasuredVariableLower)</f>
        <v>-5.0160179985033651E-2</v>
      </c>
      <c r="AT437" s="183">
        <f>[1]!LIM(AT436+Mode*r0*((1+IntegrationStep/2/Ti+Td/IntegrationStep)*AS437-(1-IntegrationStep/2/Ti+2*Td/IntegrationStep)*AS436+Td/IntegrationStep*AS435))</f>
        <v>0</v>
      </c>
      <c r="AU437" s="183">
        <f>SetPoint</f>
        <v>40.794124670000002</v>
      </c>
      <c r="AW437" s="51"/>
      <c r="AX437" s="51"/>
      <c r="AY437" s="51"/>
      <c r="AZ437" s="51"/>
    </row>
    <row r="438" spans="1:52" s="158" customFormat="1" ht="15" customHeight="1" x14ac:dyDescent="0.3">
      <c r="A438" s="19"/>
      <c r="B438" s="182"/>
      <c r="C438" s="183">
        <f>C437+IntegrationStep</f>
        <v>42.700000000000337</v>
      </c>
      <c r="D438" s="202">
        <f>15+[1]!STEPLOAD(5)</f>
        <v>20</v>
      </c>
      <c r="E438" s="183">
        <f t="shared" si="32"/>
        <v>45.55204124181833</v>
      </c>
      <c r="F438" s="183">
        <f t="shared" si="33"/>
        <v>0.5</v>
      </c>
      <c r="G438" s="183">
        <f>5</f>
        <v>5</v>
      </c>
      <c r="H438" s="183">
        <f>ManipulatedVariableHigher*AT438</f>
        <v>120</v>
      </c>
      <c r="I438" s="183">
        <f t="shared" si="34"/>
        <v>0.9</v>
      </c>
      <c r="J438" s="183">
        <f>1</f>
        <v>1</v>
      </c>
      <c r="K438" s="183">
        <f t="shared" si="35"/>
        <v>4.1870000000000003</v>
      </c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68"/>
      <c r="AD438" s="19"/>
      <c r="AE438" s="184"/>
      <c r="AF438" s="183">
        <f t="shared" si="36"/>
        <v>2.6036208101386831</v>
      </c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68"/>
      <c r="AQ438" s="168"/>
      <c r="AR438" s="182"/>
      <c r="AS438" s="183">
        <f>(AU438-E438)/(MeasuredVariableHigher-MeasuredVariableLower)</f>
        <v>-4.7579165718183276E-2</v>
      </c>
      <c r="AT438" s="183">
        <f>[1]!LIM(AT437+Mode*r0*((1+IntegrationStep/2/Ti+Td/IntegrationStep)*AS438-(1-IntegrationStep/2/Ti+2*Td/IntegrationStep)*AS437+Td/IntegrationStep*AS436))</f>
        <v>1</v>
      </c>
      <c r="AU438" s="183">
        <f>SetPoint</f>
        <v>40.794124670000002</v>
      </c>
      <c r="AW438" s="51"/>
      <c r="AX438" s="51"/>
      <c r="AY438" s="51"/>
      <c r="AZ438" s="51"/>
    </row>
    <row r="439" spans="1:52" s="158" customFormat="1" ht="15" customHeight="1" x14ac:dyDescent="0.3">
      <c r="A439" s="19"/>
      <c r="B439" s="182"/>
      <c r="C439" s="183">
        <f>C438+IntegrationStep</f>
        <v>42.800000000000338</v>
      </c>
      <c r="D439" s="202">
        <f>15+[1]!STEPLOAD(5)</f>
        <v>20</v>
      </c>
      <c r="E439" s="183">
        <f t="shared" si="32"/>
        <v>45.812403322832203</v>
      </c>
      <c r="F439" s="183">
        <f t="shared" si="33"/>
        <v>0.5</v>
      </c>
      <c r="G439" s="183">
        <f>5</f>
        <v>5</v>
      </c>
      <c r="H439" s="183">
        <f>ManipulatedVariableHigher*AT439</f>
        <v>0</v>
      </c>
      <c r="I439" s="183">
        <f t="shared" si="34"/>
        <v>0.9</v>
      </c>
      <c r="J439" s="183">
        <f>1</f>
        <v>1</v>
      </c>
      <c r="K439" s="183">
        <f t="shared" si="35"/>
        <v>4.1870000000000003</v>
      </c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68"/>
      <c r="AD439" s="19"/>
      <c r="AE439" s="184"/>
      <c r="AF439" s="183">
        <f t="shared" si="36"/>
        <v>-2.5812403322832207</v>
      </c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68"/>
      <c r="AQ439" s="168"/>
      <c r="AR439" s="182"/>
      <c r="AS439" s="183">
        <f>(AU439-E439)/(MeasuredVariableHigher-MeasuredVariableLower)</f>
        <v>-5.0182786528322011E-2</v>
      </c>
      <c r="AT439" s="183">
        <f>[1]!LIM(AT438+Mode*r0*((1+IntegrationStep/2/Ti+Td/IntegrationStep)*AS439-(1-IntegrationStep/2/Ti+2*Td/IntegrationStep)*AS438+Td/IntegrationStep*AS437))</f>
        <v>0</v>
      </c>
      <c r="AU439" s="183">
        <f>SetPoint</f>
        <v>40.794124670000002</v>
      </c>
      <c r="AW439" s="51"/>
      <c r="AX439" s="51"/>
      <c r="AY439" s="51"/>
      <c r="AZ439" s="51"/>
    </row>
    <row r="440" spans="1:52" s="158" customFormat="1" ht="15" customHeight="1" x14ac:dyDescent="0.3">
      <c r="A440" s="19"/>
      <c r="B440" s="182"/>
      <c r="C440" s="183">
        <f>C439+IntegrationStep</f>
        <v>42.90000000000034</v>
      </c>
      <c r="D440" s="202">
        <f>15+[1]!STEPLOAD(5)</f>
        <v>20</v>
      </c>
      <c r="E440" s="183">
        <f t="shared" si="32"/>
        <v>45.554279289603876</v>
      </c>
      <c r="F440" s="183">
        <f t="shared" si="33"/>
        <v>0.5</v>
      </c>
      <c r="G440" s="183">
        <f>5</f>
        <v>5</v>
      </c>
      <c r="H440" s="183">
        <f>ManipulatedVariableHigher*AT440</f>
        <v>120</v>
      </c>
      <c r="I440" s="183">
        <f t="shared" si="34"/>
        <v>0.9</v>
      </c>
      <c r="J440" s="183">
        <f>1</f>
        <v>1</v>
      </c>
      <c r="K440" s="183">
        <f t="shared" si="35"/>
        <v>4.1870000000000003</v>
      </c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68"/>
      <c r="AD440" s="19"/>
      <c r="AE440" s="184"/>
      <c r="AF440" s="183">
        <f t="shared" si="36"/>
        <v>2.6033970053601285</v>
      </c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68"/>
      <c r="AQ440" s="168"/>
      <c r="AR440" s="182"/>
      <c r="AS440" s="183">
        <f>(AU440-E440)/(MeasuredVariableHigher-MeasuredVariableLower)</f>
        <v>-4.7601546196038742E-2</v>
      </c>
      <c r="AT440" s="183">
        <f>[1]!LIM(AT439+Mode*r0*((1+IntegrationStep/2/Ti+Td/IntegrationStep)*AS440-(1-IntegrationStep/2/Ti+2*Td/IntegrationStep)*AS439+Td/IntegrationStep*AS438))</f>
        <v>1</v>
      </c>
      <c r="AU440" s="183">
        <f>SetPoint</f>
        <v>40.794124670000002</v>
      </c>
      <c r="AW440" s="51"/>
      <c r="AX440" s="51"/>
      <c r="AY440" s="51"/>
      <c r="AZ440" s="51"/>
    </row>
    <row r="441" spans="1:52" s="158" customFormat="1" ht="15" customHeight="1" x14ac:dyDescent="0.3">
      <c r="A441" s="19"/>
      <c r="B441" s="182"/>
      <c r="C441" s="183">
        <f>C440+IntegrationStep</f>
        <v>43.000000000000341</v>
      </c>
      <c r="D441" s="202">
        <f>15+[1]!STEPLOAD(5)</f>
        <v>20</v>
      </c>
      <c r="E441" s="183">
        <f t="shared" si="32"/>
        <v>45.814618990139891</v>
      </c>
      <c r="F441" s="183">
        <f t="shared" si="33"/>
        <v>0.5</v>
      </c>
      <c r="G441" s="183">
        <f>5</f>
        <v>5</v>
      </c>
      <c r="H441" s="183">
        <f>ManipulatedVariableHigher*AT441</f>
        <v>0</v>
      </c>
      <c r="I441" s="183">
        <f t="shared" si="34"/>
        <v>0.9</v>
      </c>
      <c r="J441" s="183">
        <f>1</f>
        <v>1</v>
      </c>
      <c r="K441" s="183">
        <f t="shared" si="35"/>
        <v>4.1870000000000003</v>
      </c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68"/>
      <c r="AD441" s="19"/>
      <c r="AE441" s="184"/>
      <c r="AF441" s="183">
        <f t="shared" si="36"/>
        <v>-2.5814618990139895</v>
      </c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68"/>
      <c r="AQ441" s="168"/>
      <c r="AR441" s="182"/>
      <c r="AS441" s="183">
        <f>(AU441-E441)/(MeasuredVariableHigher-MeasuredVariableLower)</f>
        <v>-5.0204943201398892E-2</v>
      </c>
      <c r="AT441" s="183">
        <f>[1]!LIM(AT440+Mode*r0*((1+IntegrationStep/2/Ti+Td/IntegrationStep)*AS441-(1-IntegrationStep/2/Ti+2*Td/IntegrationStep)*AS440+Td/IntegrationStep*AS439))</f>
        <v>0</v>
      </c>
      <c r="AU441" s="183">
        <f>SetPoint</f>
        <v>40.794124670000002</v>
      </c>
      <c r="AW441" s="51"/>
      <c r="AX441" s="51"/>
      <c r="AY441" s="51"/>
      <c r="AZ441" s="51"/>
    </row>
    <row r="442" spans="1:52" s="158" customFormat="1" ht="15" customHeight="1" x14ac:dyDescent="0.3">
      <c r="A442" s="19"/>
      <c r="B442" s="182"/>
      <c r="C442" s="183">
        <f>C441+IntegrationStep</f>
        <v>43.100000000000342</v>
      </c>
      <c r="D442" s="202">
        <f>15+[1]!STEPLOAD(5)</f>
        <v>20</v>
      </c>
      <c r="E442" s="183">
        <f t="shared" si="32"/>
        <v>45.556472800238488</v>
      </c>
      <c r="F442" s="183">
        <f t="shared" si="33"/>
        <v>0.5</v>
      </c>
      <c r="G442" s="183">
        <f>5</f>
        <v>5</v>
      </c>
      <c r="H442" s="183">
        <f>ManipulatedVariableHigher*AT442</f>
        <v>120</v>
      </c>
      <c r="I442" s="183">
        <f t="shared" si="34"/>
        <v>0.9</v>
      </c>
      <c r="J442" s="183">
        <f>1</f>
        <v>1</v>
      </c>
      <c r="K442" s="183">
        <f t="shared" si="35"/>
        <v>4.1870000000000003</v>
      </c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68"/>
      <c r="AD442" s="19"/>
      <c r="AE442" s="184"/>
      <c r="AF442" s="183">
        <f t="shared" si="36"/>
        <v>2.6031776542966671</v>
      </c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68"/>
      <c r="AQ442" s="168"/>
      <c r="AR442" s="182"/>
      <c r="AS442" s="183">
        <f>(AU442-E442)/(MeasuredVariableHigher-MeasuredVariableLower)</f>
        <v>-4.7623481302384862E-2</v>
      </c>
      <c r="AT442" s="183">
        <f>[1]!LIM(AT441+Mode*r0*((1+IntegrationStep/2/Ti+Td/IntegrationStep)*AS442-(1-IntegrationStep/2/Ti+2*Td/IntegrationStep)*AS441+Td/IntegrationStep*AS440))</f>
        <v>1</v>
      </c>
      <c r="AU442" s="183">
        <f>SetPoint</f>
        <v>40.794124670000002</v>
      </c>
      <c r="AW442" s="51"/>
      <c r="AX442" s="51"/>
      <c r="AY442" s="51"/>
      <c r="AZ442" s="51"/>
    </row>
    <row r="443" spans="1:52" s="158" customFormat="1" ht="15" customHeight="1" x14ac:dyDescent="0.3">
      <c r="A443" s="19"/>
      <c r="B443" s="182"/>
      <c r="C443" s="183">
        <f>C442+IntegrationStep</f>
        <v>43.200000000000344</v>
      </c>
      <c r="D443" s="202">
        <f>15+[1]!STEPLOAD(5)</f>
        <v>20</v>
      </c>
      <c r="E443" s="183">
        <f t="shared" si="32"/>
        <v>45.816790565668157</v>
      </c>
      <c r="F443" s="183">
        <f t="shared" si="33"/>
        <v>0.5</v>
      </c>
      <c r="G443" s="183">
        <f>5</f>
        <v>5</v>
      </c>
      <c r="H443" s="183">
        <f>ManipulatedVariableHigher*AT443</f>
        <v>0</v>
      </c>
      <c r="I443" s="183">
        <f t="shared" si="34"/>
        <v>0.9</v>
      </c>
      <c r="J443" s="183">
        <f>1</f>
        <v>1</v>
      </c>
      <c r="K443" s="183">
        <f t="shared" si="35"/>
        <v>4.1870000000000003</v>
      </c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68"/>
      <c r="AD443" s="19"/>
      <c r="AE443" s="184"/>
      <c r="AF443" s="183">
        <f t="shared" si="36"/>
        <v>-2.581679056566816</v>
      </c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68"/>
      <c r="AQ443" s="168"/>
      <c r="AR443" s="182"/>
      <c r="AS443" s="183">
        <f>(AU443-E443)/(MeasuredVariableHigher-MeasuredVariableLower)</f>
        <v>-5.0226658956681547E-2</v>
      </c>
      <c r="AT443" s="183">
        <f>[1]!LIM(AT442+Mode*r0*((1+IntegrationStep/2/Ti+Td/IntegrationStep)*AS443-(1-IntegrationStep/2/Ti+2*Td/IntegrationStep)*AS442+Td/IntegrationStep*AS441))</f>
        <v>0</v>
      </c>
      <c r="AU443" s="183">
        <f>SetPoint</f>
        <v>40.794124670000002</v>
      </c>
      <c r="AW443" s="51"/>
      <c r="AX443" s="51"/>
      <c r="AY443" s="51"/>
      <c r="AZ443" s="51"/>
    </row>
    <row r="444" spans="1:52" s="158" customFormat="1" ht="15" customHeight="1" x14ac:dyDescent="0.3">
      <c r="A444" s="19"/>
      <c r="B444" s="182"/>
      <c r="C444" s="183">
        <f>C443+IntegrationStep</f>
        <v>43.300000000000345</v>
      </c>
      <c r="D444" s="202">
        <f>15+[1]!STEPLOAD(5)</f>
        <v>20</v>
      </c>
      <c r="E444" s="183">
        <f t="shared" si="32"/>
        <v>45.558622660011473</v>
      </c>
      <c r="F444" s="183">
        <f t="shared" si="33"/>
        <v>0.5</v>
      </c>
      <c r="G444" s="183">
        <f>5</f>
        <v>5</v>
      </c>
      <c r="H444" s="183">
        <f>ManipulatedVariableHigher*AT444</f>
        <v>120</v>
      </c>
      <c r="I444" s="183">
        <f t="shared" si="34"/>
        <v>0.9</v>
      </c>
      <c r="J444" s="183">
        <f>1</f>
        <v>1</v>
      </c>
      <c r="K444" s="183">
        <f t="shared" si="35"/>
        <v>4.1870000000000003</v>
      </c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68"/>
      <c r="AD444" s="19"/>
      <c r="AE444" s="184"/>
      <c r="AF444" s="183">
        <f t="shared" si="36"/>
        <v>2.6029626683193685</v>
      </c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68"/>
      <c r="AQ444" s="168"/>
      <c r="AR444" s="182"/>
      <c r="AS444" s="183">
        <f>(AU444-E444)/(MeasuredVariableHigher-MeasuredVariableLower)</f>
        <v>-4.7644979900114709E-2</v>
      </c>
      <c r="AT444" s="183">
        <f>[1]!LIM(AT443+Mode*r0*((1+IntegrationStep/2/Ti+Td/IntegrationStep)*AS444-(1-IntegrationStep/2/Ti+2*Td/IntegrationStep)*AS443+Td/IntegrationStep*AS442))</f>
        <v>1</v>
      </c>
      <c r="AU444" s="183">
        <f>SetPoint</f>
        <v>40.794124670000002</v>
      </c>
      <c r="AW444" s="51"/>
      <c r="AX444" s="51"/>
      <c r="AY444" s="51"/>
      <c r="AZ444" s="51"/>
    </row>
    <row r="445" spans="1:52" s="158" customFormat="1" ht="15" customHeight="1" x14ac:dyDescent="0.3">
      <c r="A445" s="19"/>
      <c r="B445" s="182"/>
      <c r="C445" s="183">
        <f>C444+IntegrationStep</f>
        <v>43.400000000000347</v>
      </c>
      <c r="D445" s="202">
        <f>15+[1]!STEPLOAD(5)</f>
        <v>20</v>
      </c>
      <c r="E445" s="183">
        <f t="shared" si="32"/>
        <v>45.818918926843416</v>
      </c>
      <c r="F445" s="183">
        <f t="shared" si="33"/>
        <v>0.5</v>
      </c>
      <c r="G445" s="183">
        <f>5</f>
        <v>5</v>
      </c>
      <c r="H445" s="183">
        <f>ManipulatedVariableHigher*AT445</f>
        <v>0</v>
      </c>
      <c r="I445" s="183">
        <f t="shared" si="34"/>
        <v>0.9</v>
      </c>
      <c r="J445" s="183">
        <f>1</f>
        <v>1</v>
      </c>
      <c r="K445" s="183">
        <f t="shared" si="35"/>
        <v>4.1870000000000003</v>
      </c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68"/>
      <c r="AD445" s="19"/>
      <c r="AE445" s="184"/>
      <c r="AF445" s="183">
        <f t="shared" si="36"/>
        <v>-2.5818918926843417</v>
      </c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68"/>
      <c r="AQ445" s="168"/>
      <c r="AR445" s="182"/>
      <c r="AS445" s="183">
        <f>(AU445-E445)/(MeasuredVariableHigher-MeasuredVariableLower)</f>
        <v>-5.0247942568434144E-2</v>
      </c>
      <c r="AT445" s="183">
        <f>[1]!LIM(AT444+Mode*r0*((1+IntegrationStep/2/Ti+Td/IntegrationStep)*AS445-(1-IntegrationStep/2/Ti+2*Td/IntegrationStep)*AS444+Td/IntegrationStep*AS443))</f>
        <v>0</v>
      </c>
      <c r="AU445" s="183">
        <f>SetPoint</f>
        <v>40.794124670000002</v>
      </c>
      <c r="AW445" s="51"/>
      <c r="AX445" s="51"/>
      <c r="AY445" s="51"/>
      <c r="AZ445" s="51"/>
    </row>
    <row r="446" spans="1:52" s="158" customFormat="1" ht="15" customHeight="1" x14ac:dyDescent="0.3">
      <c r="A446" s="19"/>
      <c r="B446" s="182"/>
      <c r="C446" s="183">
        <f>C445+IntegrationStep</f>
        <v>43.500000000000348</v>
      </c>
      <c r="D446" s="202">
        <f>15+[1]!STEPLOAD(5)</f>
        <v>20</v>
      </c>
      <c r="E446" s="183">
        <f t="shared" si="32"/>
        <v>45.560729737574981</v>
      </c>
      <c r="F446" s="183">
        <f t="shared" si="33"/>
        <v>0.5</v>
      </c>
      <c r="G446" s="183">
        <f>5</f>
        <v>5</v>
      </c>
      <c r="H446" s="183">
        <f>ManipulatedVariableHigher*AT446</f>
        <v>120</v>
      </c>
      <c r="I446" s="183">
        <f t="shared" si="34"/>
        <v>0.9</v>
      </c>
      <c r="J446" s="183">
        <f>1</f>
        <v>1</v>
      </c>
      <c r="K446" s="183">
        <f t="shared" si="35"/>
        <v>4.1870000000000003</v>
      </c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68"/>
      <c r="AD446" s="19"/>
      <c r="AE446" s="184"/>
      <c r="AF446" s="183">
        <f t="shared" si="36"/>
        <v>2.6027519605630181</v>
      </c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68"/>
      <c r="AQ446" s="168"/>
      <c r="AR446" s="182"/>
      <c r="AS446" s="183">
        <f>(AU446-E446)/(MeasuredVariableHigher-MeasuredVariableLower)</f>
        <v>-4.7666050675749784E-2</v>
      </c>
      <c r="AT446" s="183">
        <f>[1]!LIM(AT445+Mode*r0*((1+IntegrationStep/2/Ti+Td/IntegrationStep)*AS446-(1-IntegrationStep/2/Ti+2*Td/IntegrationStep)*AS445+Td/IntegrationStep*AS444))</f>
        <v>1</v>
      </c>
      <c r="AU446" s="183">
        <f>SetPoint</f>
        <v>40.794124670000002</v>
      </c>
      <c r="AW446" s="51"/>
      <c r="AX446" s="51"/>
      <c r="AY446" s="51"/>
      <c r="AZ446" s="51"/>
    </row>
    <row r="447" spans="1:52" s="158" customFormat="1" ht="15" customHeight="1" x14ac:dyDescent="0.3">
      <c r="A447" s="19"/>
      <c r="B447" s="182"/>
      <c r="C447" s="183">
        <f>C446+IntegrationStep</f>
        <v>43.60000000000035</v>
      </c>
      <c r="D447" s="202">
        <f>15+[1]!STEPLOAD(5)</f>
        <v>20</v>
      </c>
      <c r="E447" s="183">
        <f t="shared" si="32"/>
        <v>45.821004933631286</v>
      </c>
      <c r="F447" s="183">
        <f t="shared" si="33"/>
        <v>0.5</v>
      </c>
      <c r="G447" s="183">
        <f>5</f>
        <v>5</v>
      </c>
      <c r="H447" s="183">
        <f>ManipulatedVariableHigher*AT447</f>
        <v>0</v>
      </c>
      <c r="I447" s="183">
        <f t="shared" si="34"/>
        <v>0.9</v>
      </c>
      <c r="J447" s="183">
        <f>1</f>
        <v>1</v>
      </c>
      <c r="K447" s="183">
        <f t="shared" si="35"/>
        <v>4.1870000000000003</v>
      </c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68"/>
      <c r="AD447" s="19"/>
      <c r="AE447" s="184"/>
      <c r="AF447" s="183">
        <f t="shared" si="36"/>
        <v>-2.5821004933631286</v>
      </c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68"/>
      <c r="AQ447" s="168"/>
      <c r="AR447" s="182"/>
      <c r="AS447" s="183">
        <f>(AU447-E447)/(MeasuredVariableHigher-MeasuredVariableLower)</f>
        <v>-5.0268802636312844E-2</v>
      </c>
      <c r="AT447" s="183">
        <f>[1]!LIM(AT446+Mode*r0*((1+IntegrationStep/2/Ti+Td/IntegrationStep)*AS447-(1-IntegrationStep/2/Ti+2*Td/IntegrationStep)*AS446+Td/IntegrationStep*AS445))</f>
        <v>0</v>
      </c>
      <c r="AU447" s="183">
        <f>SetPoint</f>
        <v>40.794124670000002</v>
      </c>
      <c r="AW447" s="51"/>
      <c r="AX447" s="51"/>
      <c r="AY447" s="51"/>
      <c r="AZ447" s="51"/>
    </row>
    <row r="448" spans="1:52" s="158" customFormat="1" ht="15" customHeight="1" x14ac:dyDescent="0.3">
      <c r="A448" s="19"/>
      <c r="B448" s="182"/>
      <c r="C448" s="183">
        <f>C447+IntegrationStep</f>
        <v>43.700000000000351</v>
      </c>
      <c r="D448" s="202">
        <f>15+[1]!STEPLOAD(5)</f>
        <v>20</v>
      </c>
      <c r="E448" s="183">
        <f t="shared" si="32"/>
        <v>45.562794884294966</v>
      </c>
      <c r="F448" s="183">
        <f t="shared" si="33"/>
        <v>0.5</v>
      </c>
      <c r="G448" s="183">
        <f>5</f>
        <v>5</v>
      </c>
      <c r="H448" s="183">
        <f>ManipulatedVariableHigher*AT448</f>
        <v>120</v>
      </c>
      <c r="I448" s="183">
        <f t="shared" si="34"/>
        <v>0.9</v>
      </c>
      <c r="J448" s="183">
        <f>1</f>
        <v>1</v>
      </c>
      <c r="K448" s="183">
        <f t="shared" si="35"/>
        <v>4.1870000000000003</v>
      </c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68"/>
      <c r="AD448" s="19"/>
      <c r="AE448" s="184"/>
      <c r="AF448" s="183">
        <f t="shared" si="36"/>
        <v>2.6025454458910193</v>
      </c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68"/>
      <c r="AQ448" s="168"/>
      <c r="AR448" s="182"/>
      <c r="AS448" s="183">
        <f>(AU448-E448)/(MeasuredVariableHigher-MeasuredVariableLower)</f>
        <v>-4.7686702142949643E-2</v>
      </c>
      <c r="AT448" s="183">
        <f>[1]!LIM(AT447+Mode*r0*((1+IntegrationStep/2/Ti+Td/IntegrationStep)*AS448-(1-IntegrationStep/2/Ti+2*Td/IntegrationStep)*AS447+Td/IntegrationStep*AS446))</f>
        <v>1</v>
      </c>
      <c r="AU448" s="183">
        <f>SetPoint</f>
        <v>40.794124670000002</v>
      </c>
      <c r="AW448" s="51"/>
      <c r="AX448" s="51"/>
      <c r="AY448" s="51"/>
      <c r="AZ448" s="51"/>
    </row>
    <row r="449" spans="1:52" s="158" customFormat="1" ht="15" customHeight="1" x14ac:dyDescent="0.3">
      <c r="A449" s="19"/>
      <c r="B449" s="182"/>
      <c r="C449" s="183">
        <f>C448+IntegrationStep</f>
        <v>43.800000000000352</v>
      </c>
      <c r="D449" s="202">
        <f>15+[1]!STEPLOAD(5)</f>
        <v>20</v>
      </c>
      <c r="E449" s="183">
        <f t="shared" si="32"/>
        <v>45.823049428884069</v>
      </c>
      <c r="F449" s="183">
        <f t="shared" si="33"/>
        <v>0.5</v>
      </c>
      <c r="G449" s="183">
        <f>5</f>
        <v>5</v>
      </c>
      <c r="H449" s="183">
        <f>ManipulatedVariableHigher*AT449</f>
        <v>0</v>
      </c>
      <c r="I449" s="183">
        <f t="shared" si="34"/>
        <v>0.9</v>
      </c>
      <c r="J449" s="183">
        <f>1</f>
        <v>1</v>
      </c>
      <c r="K449" s="183">
        <f t="shared" si="35"/>
        <v>4.1870000000000003</v>
      </c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68"/>
      <c r="AD449" s="19"/>
      <c r="AE449" s="184"/>
      <c r="AF449" s="183">
        <f t="shared" si="36"/>
        <v>-2.5823049428884071</v>
      </c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68"/>
      <c r="AQ449" s="168"/>
      <c r="AR449" s="182"/>
      <c r="AS449" s="183">
        <f>(AU449-E449)/(MeasuredVariableHigher-MeasuredVariableLower)</f>
        <v>-5.0289247588840666E-2</v>
      </c>
      <c r="AT449" s="183">
        <f>[1]!LIM(AT448+Mode*r0*((1+IntegrationStep/2/Ti+Td/IntegrationStep)*AS449-(1-IntegrationStep/2/Ti+2*Td/IntegrationStep)*AS448+Td/IntegrationStep*AS447))</f>
        <v>0</v>
      </c>
      <c r="AU449" s="183">
        <f>SetPoint</f>
        <v>40.794124670000002</v>
      </c>
      <c r="AW449" s="51"/>
      <c r="AX449" s="51"/>
      <c r="AY449" s="51"/>
      <c r="AZ449" s="51"/>
    </row>
    <row r="450" spans="1:52" s="158" customFormat="1" ht="15" customHeight="1" x14ac:dyDescent="0.3">
      <c r="A450" s="19"/>
      <c r="B450" s="182"/>
      <c r="C450" s="183">
        <f>C449+IntegrationStep</f>
        <v>43.900000000000354</v>
      </c>
      <c r="D450" s="202">
        <f>15+[1]!STEPLOAD(5)</f>
        <v>20</v>
      </c>
      <c r="E450" s="183">
        <f t="shared" si="32"/>
        <v>45.564818934595223</v>
      </c>
      <c r="F450" s="183">
        <f t="shared" si="33"/>
        <v>0.5</v>
      </c>
      <c r="G450" s="183">
        <f>5</f>
        <v>5</v>
      </c>
      <c r="H450" s="183">
        <f>ManipulatedVariableHigher*AT450</f>
        <v>120</v>
      </c>
      <c r="I450" s="183">
        <f t="shared" si="34"/>
        <v>0.9</v>
      </c>
      <c r="J450" s="183">
        <f>1</f>
        <v>1</v>
      </c>
      <c r="K450" s="183">
        <f t="shared" si="35"/>
        <v>4.1870000000000003</v>
      </c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68"/>
      <c r="AD450" s="19"/>
      <c r="AE450" s="184"/>
      <c r="AF450" s="183">
        <f t="shared" si="36"/>
        <v>2.6023430408609936</v>
      </c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68"/>
      <c r="AQ450" s="168"/>
      <c r="AR450" s="182"/>
      <c r="AS450" s="183">
        <f>(AU450-E450)/(MeasuredVariableHigher-MeasuredVariableLower)</f>
        <v>-4.7706942645952211E-2</v>
      </c>
      <c r="AT450" s="183">
        <f>[1]!LIM(AT449+Mode*r0*((1+IntegrationStep/2/Ti+Td/IntegrationStep)*AS450-(1-IntegrationStep/2/Ti+2*Td/IntegrationStep)*AS449+Td/IntegrationStep*AS448))</f>
        <v>1</v>
      </c>
      <c r="AU450" s="183">
        <f>SetPoint</f>
        <v>40.794124670000002</v>
      </c>
      <c r="AW450" s="51"/>
      <c r="AX450" s="51"/>
      <c r="AY450" s="51"/>
      <c r="AZ450" s="51"/>
    </row>
    <row r="451" spans="1:52" s="158" customFormat="1" ht="15" customHeight="1" x14ac:dyDescent="0.3">
      <c r="A451" s="19"/>
      <c r="B451" s="182"/>
      <c r="C451" s="183">
        <f>C450+IntegrationStep</f>
        <v>44.000000000000355</v>
      </c>
      <c r="D451" s="202">
        <f>15+[1]!STEPLOAD(5)</f>
        <v>20</v>
      </c>
      <c r="E451" s="183">
        <f t="shared" si="32"/>
        <v>45.825053238681328</v>
      </c>
      <c r="F451" s="183">
        <f t="shared" si="33"/>
        <v>0.5</v>
      </c>
      <c r="G451" s="183">
        <f>5</f>
        <v>5</v>
      </c>
      <c r="H451" s="183">
        <f>ManipulatedVariableHigher*AT451</f>
        <v>0</v>
      </c>
      <c r="I451" s="183">
        <f t="shared" si="34"/>
        <v>0.9</v>
      </c>
      <c r="J451" s="183">
        <f>1</f>
        <v>1</v>
      </c>
      <c r="K451" s="183">
        <f t="shared" si="35"/>
        <v>4.1870000000000003</v>
      </c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68"/>
      <c r="AD451" s="19"/>
      <c r="AE451" s="184"/>
      <c r="AF451" s="183">
        <f t="shared" si="36"/>
        <v>-2.582505323868133</v>
      </c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68"/>
      <c r="AQ451" s="168"/>
      <c r="AR451" s="182"/>
      <c r="AS451" s="183">
        <f>(AU451-E451)/(MeasuredVariableHigher-MeasuredVariableLower)</f>
        <v>-5.0309285686813254E-2</v>
      </c>
      <c r="AT451" s="183">
        <f>[1]!LIM(AT450+Mode*r0*((1+IntegrationStep/2/Ti+Td/IntegrationStep)*AS451-(1-IntegrationStep/2/Ti+2*Td/IntegrationStep)*AS450+Td/IntegrationStep*AS449))</f>
        <v>0</v>
      </c>
      <c r="AU451" s="183">
        <f>SetPoint</f>
        <v>40.794124670000002</v>
      </c>
      <c r="AW451" s="51"/>
      <c r="AX451" s="51"/>
      <c r="AY451" s="51"/>
      <c r="AZ451" s="51"/>
    </row>
    <row r="452" spans="1:52" s="158" customFormat="1" ht="15" customHeight="1" x14ac:dyDescent="0.3">
      <c r="A452" s="19"/>
      <c r="B452" s="182"/>
      <c r="C452" s="183">
        <f>C451+IntegrationStep</f>
        <v>44.100000000000357</v>
      </c>
      <c r="D452" s="202">
        <f>15+[1]!STEPLOAD(5)</f>
        <v>20</v>
      </c>
      <c r="E452" s="183">
        <f t="shared" si="32"/>
        <v>45.56680270629451</v>
      </c>
      <c r="F452" s="183">
        <f t="shared" si="33"/>
        <v>0.5</v>
      </c>
      <c r="G452" s="183">
        <f>5</f>
        <v>5</v>
      </c>
      <c r="H452" s="183">
        <f>ManipulatedVariableHigher*AT452</f>
        <v>120</v>
      </c>
      <c r="I452" s="183">
        <f t="shared" si="34"/>
        <v>0.9</v>
      </c>
      <c r="J452" s="183">
        <f>1</f>
        <v>1</v>
      </c>
      <c r="K452" s="183">
        <f t="shared" si="35"/>
        <v>4.1870000000000003</v>
      </c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68"/>
      <c r="AD452" s="19"/>
      <c r="AE452" s="184"/>
      <c r="AF452" s="183">
        <f t="shared" si="36"/>
        <v>2.6021446636910648</v>
      </c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68"/>
      <c r="AQ452" s="168"/>
      <c r="AR452" s="182"/>
      <c r="AS452" s="183">
        <f>(AU452-E452)/(MeasuredVariableHigher-MeasuredVariableLower)</f>
        <v>-4.772678036294508E-2</v>
      </c>
      <c r="AT452" s="183">
        <f>[1]!LIM(AT451+Mode*r0*((1+IntegrationStep/2/Ti+Td/IntegrationStep)*AS452-(1-IntegrationStep/2/Ti+2*Td/IntegrationStep)*AS451+Td/IntegrationStep*AS450))</f>
        <v>1</v>
      </c>
      <c r="AU452" s="183">
        <f>SetPoint</f>
        <v>40.794124670000002</v>
      </c>
      <c r="AW452" s="51"/>
      <c r="AX452" s="51"/>
      <c r="AY452" s="51"/>
      <c r="AZ452" s="51"/>
    </row>
    <row r="453" spans="1:52" s="158" customFormat="1" ht="15" customHeight="1" x14ac:dyDescent="0.3">
      <c r="A453" s="19"/>
      <c r="B453" s="182"/>
      <c r="C453" s="183">
        <f>C452+IntegrationStep</f>
        <v>44.200000000000358</v>
      </c>
      <c r="D453" s="202">
        <f>15+[1]!STEPLOAD(5)</f>
        <v>20</v>
      </c>
      <c r="E453" s="183">
        <f t="shared" si="32"/>
        <v>45.827017172663624</v>
      </c>
      <c r="F453" s="183">
        <f t="shared" si="33"/>
        <v>0.5</v>
      </c>
      <c r="G453" s="183">
        <f>5</f>
        <v>5</v>
      </c>
      <c r="H453" s="183">
        <f>ManipulatedVariableHigher*AT453</f>
        <v>0</v>
      </c>
      <c r="I453" s="183">
        <f t="shared" si="34"/>
        <v>0.9</v>
      </c>
      <c r="J453" s="183">
        <f>1</f>
        <v>1</v>
      </c>
      <c r="K453" s="183">
        <f t="shared" si="35"/>
        <v>4.1870000000000003</v>
      </c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68"/>
      <c r="AD453" s="19"/>
      <c r="AE453" s="184"/>
      <c r="AF453" s="183">
        <f t="shared" si="36"/>
        <v>-2.5827017172663624</v>
      </c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68"/>
      <c r="AQ453" s="168"/>
      <c r="AR453" s="182"/>
      <c r="AS453" s="183">
        <f>(AU453-E453)/(MeasuredVariableHigher-MeasuredVariableLower)</f>
        <v>-5.0328925026636211E-2</v>
      </c>
      <c r="AT453" s="183">
        <f>[1]!LIM(AT452+Mode*r0*((1+IntegrationStep/2/Ti+Td/IntegrationStep)*AS453-(1-IntegrationStep/2/Ti+2*Td/IntegrationStep)*AS452+Td/IntegrationStep*AS451))</f>
        <v>0</v>
      </c>
      <c r="AU453" s="183">
        <f>SetPoint</f>
        <v>40.794124670000002</v>
      </c>
      <c r="AW453" s="51"/>
      <c r="AX453" s="51"/>
      <c r="AY453" s="51"/>
      <c r="AZ453" s="51"/>
    </row>
    <row r="454" spans="1:52" s="158" customFormat="1" ht="15" customHeight="1" x14ac:dyDescent="0.3">
      <c r="A454" s="19"/>
      <c r="B454" s="182"/>
      <c r="C454" s="183">
        <f>C453+IntegrationStep</f>
        <v>44.30000000000036</v>
      </c>
      <c r="D454" s="202">
        <f>15+[1]!STEPLOAD(5)</f>
        <v>20</v>
      </c>
      <c r="E454" s="183">
        <f t="shared" si="32"/>
        <v>45.56874700093698</v>
      </c>
      <c r="F454" s="183">
        <f t="shared" si="33"/>
        <v>0.5</v>
      </c>
      <c r="G454" s="183">
        <f>5</f>
        <v>5</v>
      </c>
      <c r="H454" s="183">
        <f>ManipulatedVariableHigher*AT454</f>
        <v>120</v>
      </c>
      <c r="I454" s="183">
        <f t="shared" si="34"/>
        <v>0.9</v>
      </c>
      <c r="J454" s="183">
        <f>1</f>
        <v>1</v>
      </c>
      <c r="K454" s="183">
        <f t="shared" si="35"/>
        <v>4.1870000000000003</v>
      </c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68"/>
      <c r="AD454" s="19"/>
      <c r="AE454" s="184"/>
      <c r="AF454" s="183">
        <f t="shared" si="36"/>
        <v>2.6019502342268179</v>
      </c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68"/>
      <c r="AQ454" s="168"/>
      <c r="AR454" s="182"/>
      <c r="AS454" s="183">
        <f>(AU454-E454)/(MeasuredVariableHigher-MeasuredVariableLower)</f>
        <v>-4.7746223309369784E-2</v>
      </c>
      <c r="AT454" s="183">
        <f>[1]!LIM(AT453+Mode*r0*((1+IntegrationStep/2/Ti+Td/IntegrationStep)*AS454-(1-IntegrationStep/2/Ti+2*Td/IntegrationStep)*AS453+Td/IntegrationStep*AS452))</f>
        <v>1</v>
      </c>
      <c r="AU454" s="183">
        <f>SetPoint</f>
        <v>40.794124670000002</v>
      </c>
      <c r="AW454" s="51"/>
      <c r="AX454" s="51"/>
      <c r="AY454" s="51"/>
      <c r="AZ454" s="51"/>
    </row>
    <row r="455" spans="1:52" s="158" customFormat="1" ht="15" customHeight="1" x14ac:dyDescent="0.3">
      <c r="A455" s="19"/>
      <c r="B455" s="182"/>
      <c r="C455" s="183">
        <f>C454+IntegrationStep</f>
        <v>44.400000000000361</v>
      </c>
      <c r="D455" s="202">
        <f>15+[1]!STEPLOAD(5)</f>
        <v>20</v>
      </c>
      <c r="E455" s="183">
        <f t="shared" si="32"/>
        <v>45.828942024359662</v>
      </c>
      <c r="F455" s="183">
        <f t="shared" si="33"/>
        <v>0.5</v>
      </c>
      <c r="G455" s="183">
        <f>5</f>
        <v>5</v>
      </c>
      <c r="H455" s="183">
        <f>ManipulatedVariableHigher*AT455</f>
        <v>0</v>
      </c>
      <c r="I455" s="183">
        <f t="shared" si="34"/>
        <v>0.9</v>
      </c>
      <c r="J455" s="183">
        <f>1</f>
        <v>1</v>
      </c>
      <c r="K455" s="183">
        <f t="shared" si="35"/>
        <v>4.1870000000000003</v>
      </c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68"/>
      <c r="AD455" s="19"/>
      <c r="AE455" s="184"/>
      <c r="AF455" s="183">
        <f t="shared" si="36"/>
        <v>-2.5828942024359662</v>
      </c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68"/>
      <c r="AQ455" s="168"/>
      <c r="AR455" s="182"/>
      <c r="AS455" s="183">
        <f>(AU455-E455)/(MeasuredVariableHigher-MeasuredVariableLower)</f>
        <v>-5.0348173543596601E-2</v>
      </c>
      <c r="AT455" s="183">
        <f>[1]!LIM(AT454+Mode*r0*((1+IntegrationStep/2/Ti+Td/IntegrationStep)*AS455-(1-IntegrationStep/2/Ti+2*Td/IntegrationStep)*AS454+Td/IntegrationStep*AS453))</f>
        <v>0</v>
      </c>
      <c r="AU455" s="183">
        <f>SetPoint</f>
        <v>40.794124670000002</v>
      </c>
      <c r="AW455" s="51"/>
      <c r="AX455" s="51"/>
      <c r="AY455" s="51"/>
      <c r="AZ455" s="51"/>
    </row>
    <row r="456" spans="1:52" s="158" customFormat="1" ht="15" customHeight="1" x14ac:dyDescent="0.3">
      <c r="A456" s="19"/>
      <c r="B456" s="182"/>
      <c r="C456" s="183">
        <f>C455+IntegrationStep</f>
        <v>44.500000000000362</v>
      </c>
      <c r="D456" s="202">
        <f>15+[1]!STEPLOAD(5)</f>
        <v>20</v>
      </c>
      <c r="E456" s="183">
        <f t="shared" si="32"/>
        <v>45.570652604116063</v>
      </c>
      <c r="F456" s="183">
        <f t="shared" si="33"/>
        <v>0.5</v>
      </c>
      <c r="G456" s="183">
        <f>5</f>
        <v>5</v>
      </c>
      <c r="H456" s="183">
        <f>ManipulatedVariableHigher*AT456</f>
        <v>120</v>
      </c>
      <c r="I456" s="183">
        <f t="shared" si="34"/>
        <v>0.9</v>
      </c>
      <c r="J456" s="183">
        <f>1</f>
        <v>1</v>
      </c>
      <c r="K456" s="183">
        <f t="shared" si="35"/>
        <v>4.1870000000000003</v>
      </c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68"/>
      <c r="AD456" s="19"/>
      <c r="AE456" s="184"/>
      <c r="AF456" s="183">
        <f t="shared" si="36"/>
        <v>2.6017596739089095</v>
      </c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68"/>
      <c r="AQ456" s="168"/>
      <c r="AR456" s="182"/>
      <c r="AS456" s="183">
        <f>(AU456-E456)/(MeasuredVariableHigher-MeasuredVariableLower)</f>
        <v>-4.7765279341160607E-2</v>
      </c>
      <c r="AT456" s="183">
        <f>[1]!LIM(AT455+Mode*r0*((1+IntegrationStep/2/Ti+Td/IntegrationStep)*AS456-(1-IntegrationStep/2/Ti+2*Td/IntegrationStep)*AS455+Td/IntegrationStep*AS454))</f>
        <v>1</v>
      </c>
      <c r="AU456" s="183">
        <f>SetPoint</f>
        <v>40.794124670000002</v>
      </c>
      <c r="AW456" s="51"/>
      <c r="AX456" s="51"/>
      <c r="AY456" s="51"/>
      <c r="AZ456" s="51"/>
    </row>
    <row r="457" spans="1:52" s="158" customFormat="1" ht="15" customHeight="1" x14ac:dyDescent="0.3">
      <c r="A457" s="19"/>
      <c r="B457" s="182"/>
      <c r="C457" s="183">
        <f>C456+IntegrationStep</f>
        <v>44.600000000000364</v>
      </c>
      <c r="D457" s="202">
        <f>15+[1]!STEPLOAD(5)</f>
        <v>20</v>
      </c>
      <c r="E457" s="183">
        <f t="shared" si="32"/>
        <v>45.830828571506956</v>
      </c>
      <c r="F457" s="183">
        <f t="shared" si="33"/>
        <v>0.5</v>
      </c>
      <c r="G457" s="183">
        <f>5</f>
        <v>5</v>
      </c>
      <c r="H457" s="183">
        <f>ManipulatedVariableHigher*AT457</f>
        <v>0</v>
      </c>
      <c r="I457" s="183">
        <f t="shared" si="34"/>
        <v>0.9</v>
      </c>
      <c r="J457" s="183">
        <f>1</f>
        <v>1</v>
      </c>
      <c r="K457" s="183">
        <f t="shared" si="35"/>
        <v>4.1870000000000003</v>
      </c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68"/>
      <c r="AD457" s="19"/>
      <c r="AE457" s="184"/>
      <c r="AF457" s="183">
        <f t="shared" si="36"/>
        <v>-2.5830828571506959</v>
      </c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68"/>
      <c r="AQ457" s="168"/>
      <c r="AR457" s="182"/>
      <c r="AS457" s="183">
        <f>(AU457-E457)/(MeasuredVariableHigher-MeasuredVariableLower)</f>
        <v>-5.0367039015069538E-2</v>
      </c>
      <c r="AT457" s="183">
        <f>[1]!LIM(AT456+Mode*r0*((1+IntegrationStep/2/Ti+Td/IntegrationStep)*AS457-(1-IntegrationStep/2/Ti+2*Td/IntegrationStep)*AS456+Td/IntegrationStep*AS455))</f>
        <v>0</v>
      </c>
      <c r="AU457" s="183">
        <f>SetPoint</f>
        <v>40.794124670000002</v>
      </c>
      <c r="AW457" s="51"/>
      <c r="AX457" s="51"/>
      <c r="AY457" s="51"/>
      <c r="AZ457" s="51"/>
    </row>
    <row r="458" spans="1:52" s="158" customFormat="1" ht="15" customHeight="1" x14ac:dyDescent="0.3">
      <c r="A458" s="19"/>
      <c r="B458" s="182"/>
      <c r="C458" s="183">
        <f>C457+IntegrationStep</f>
        <v>44.700000000000365</v>
      </c>
      <c r="D458" s="202">
        <f>15+[1]!STEPLOAD(5)</f>
        <v>20</v>
      </c>
      <c r="E458" s="183">
        <f t="shared" si="32"/>
        <v>45.572520285791882</v>
      </c>
      <c r="F458" s="183">
        <f t="shared" si="33"/>
        <v>0.5</v>
      </c>
      <c r="G458" s="183">
        <f>5</f>
        <v>5</v>
      </c>
      <c r="H458" s="183">
        <f>ManipulatedVariableHigher*AT458</f>
        <v>120</v>
      </c>
      <c r="I458" s="183">
        <f t="shared" si="34"/>
        <v>0.9</v>
      </c>
      <c r="J458" s="183">
        <f>1</f>
        <v>1</v>
      </c>
      <c r="K458" s="183">
        <f t="shared" si="35"/>
        <v>4.1870000000000003</v>
      </c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68"/>
      <c r="AD458" s="19"/>
      <c r="AE458" s="184"/>
      <c r="AF458" s="183">
        <f t="shared" si="36"/>
        <v>2.6015729057413277</v>
      </c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68"/>
      <c r="AQ458" s="168"/>
      <c r="AR458" s="182"/>
      <c r="AS458" s="183">
        <f>(AU458-E458)/(MeasuredVariableHigher-MeasuredVariableLower)</f>
        <v>-4.7783956157918792E-2</v>
      </c>
      <c r="AT458" s="183">
        <f>[1]!LIM(AT457+Mode*r0*((1+IntegrationStep/2/Ti+Td/IntegrationStep)*AS458-(1-IntegrationStep/2/Ti+2*Td/IntegrationStep)*AS457+Td/IntegrationStep*AS456))</f>
        <v>1</v>
      </c>
      <c r="AU458" s="183">
        <f>SetPoint</f>
        <v>40.794124670000002</v>
      </c>
      <c r="AW458" s="51"/>
      <c r="AX458" s="51"/>
      <c r="AY458" s="51"/>
      <c r="AZ458" s="51"/>
    </row>
    <row r="459" spans="1:52" s="158" customFormat="1" ht="15" customHeight="1" x14ac:dyDescent="0.3">
      <c r="A459" s="19"/>
      <c r="B459" s="182"/>
      <c r="C459" s="183">
        <f>C458+IntegrationStep</f>
        <v>44.800000000000367</v>
      </c>
      <c r="D459" s="202">
        <f>15+[1]!STEPLOAD(5)</f>
        <v>20</v>
      </c>
      <c r="E459" s="183">
        <f t="shared" si="32"/>
        <v>45.832677576366017</v>
      </c>
      <c r="F459" s="183">
        <f t="shared" si="33"/>
        <v>0.5</v>
      </c>
      <c r="G459" s="183">
        <f>5</f>
        <v>5</v>
      </c>
      <c r="H459" s="183">
        <f>ManipulatedVariableHigher*AT459</f>
        <v>0</v>
      </c>
      <c r="I459" s="183">
        <f t="shared" si="34"/>
        <v>0.9</v>
      </c>
      <c r="J459" s="183">
        <f>1</f>
        <v>1</v>
      </c>
      <c r="K459" s="183">
        <f t="shared" si="35"/>
        <v>4.1870000000000003</v>
      </c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68"/>
      <c r="AD459" s="19"/>
      <c r="AE459" s="184"/>
      <c r="AF459" s="183">
        <f t="shared" si="36"/>
        <v>-2.5832677576366017</v>
      </c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68"/>
      <c r="AQ459" s="168"/>
      <c r="AR459" s="182"/>
      <c r="AS459" s="183">
        <f>(AU459-E459)/(MeasuredVariableHigher-MeasuredVariableLower)</f>
        <v>-5.0385529063660145E-2</v>
      </c>
      <c r="AT459" s="183">
        <f>[1]!LIM(AT458+Mode*r0*((1+IntegrationStep/2/Ti+Td/IntegrationStep)*AS459-(1-IntegrationStep/2/Ti+2*Td/IntegrationStep)*AS458+Td/IntegrationStep*AS457))</f>
        <v>0</v>
      </c>
      <c r="AU459" s="183">
        <f>SetPoint</f>
        <v>40.794124670000002</v>
      </c>
      <c r="AW459" s="51"/>
      <c r="AX459" s="51"/>
      <c r="AY459" s="51"/>
      <c r="AZ459" s="51"/>
    </row>
    <row r="460" spans="1:52" s="158" customFormat="1" ht="15" customHeight="1" x14ac:dyDescent="0.3">
      <c r="A460" s="19"/>
      <c r="B460" s="182"/>
      <c r="C460" s="183">
        <f>C459+IntegrationStep</f>
        <v>44.900000000000368</v>
      </c>
      <c r="D460" s="202">
        <f>15+[1]!STEPLOAD(5)</f>
        <v>20</v>
      </c>
      <c r="E460" s="183">
        <f t="shared" si="32"/>
        <v>45.574350800602353</v>
      </c>
      <c r="F460" s="183">
        <f t="shared" si="33"/>
        <v>0.5</v>
      </c>
      <c r="G460" s="183">
        <f>5</f>
        <v>5</v>
      </c>
      <c r="H460" s="183">
        <f>ManipulatedVariableHigher*AT460</f>
        <v>120</v>
      </c>
      <c r="I460" s="183">
        <f t="shared" si="34"/>
        <v>0.9</v>
      </c>
      <c r="J460" s="183">
        <f>1</f>
        <v>1</v>
      </c>
      <c r="K460" s="183">
        <f t="shared" si="35"/>
        <v>4.1870000000000003</v>
      </c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68"/>
      <c r="AD460" s="19"/>
      <c r="AE460" s="184"/>
      <c r="AF460" s="183">
        <f t="shared" si="36"/>
        <v>2.6013898542602805</v>
      </c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68"/>
      <c r="AQ460" s="168"/>
      <c r="AR460" s="182"/>
      <c r="AS460" s="183">
        <f>(AU460-E460)/(MeasuredVariableHigher-MeasuredVariableLower)</f>
        <v>-4.7802261306023511E-2</v>
      </c>
      <c r="AT460" s="183">
        <f>[1]!LIM(AT459+Mode*r0*((1+IntegrationStep/2/Ti+Td/IntegrationStep)*AS460-(1-IntegrationStep/2/Ti+2*Td/IntegrationStep)*AS459+Td/IntegrationStep*AS458))</f>
        <v>1</v>
      </c>
      <c r="AU460" s="183">
        <f>SetPoint</f>
        <v>40.794124670000002</v>
      </c>
      <c r="AW460" s="51"/>
      <c r="AX460" s="51"/>
      <c r="AY460" s="51"/>
      <c r="AZ460" s="51"/>
    </row>
    <row r="461" spans="1:52" s="158" customFormat="1" ht="15" customHeight="1" x14ac:dyDescent="0.3">
      <c r="A461" s="19"/>
      <c r="B461" s="182"/>
      <c r="C461" s="183">
        <f>C460+IntegrationStep</f>
        <v>45.000000000000369</v>
      </c>
      <c r="D461" s="202">
        <f>15+[1]!STEPLOAD(5)</f>
        <v>20</v>
      </c>
      <c r="E461" s="183">
        <f t="shared" ref="E461:E524" si="37">E460+(C461-C460)*AF460</f>
        <v>45.834489786028385</v>
      </c>
      <c r="F461" s="183">
        <f t="shared" ref="F461:F524" si="38">0.5</f>
        <v>0.5</v>
      </c>
      <c r="G461" s="183">
        <f>5</f>
        <v>5</v>
      </c>
      <c r="H461" s="183">
        <f>ManipulatedVariableHigher*AT461</f>
        <v>0</v>
      </c>
      <c r="I461" s="183">
        <f t="shared" ref="I461:I524" si="39">0.9</f>
        <v>0.9</v>
      </c>
      <c r="J461" s="183">
        <f>1</f>
        <v>1</v>
      </c>
      <c r="K461" s="183">
        <f t="shared" ref="K461:K524" si="40">4.187</f>
        <v>4.1870000000000003</v>
      </c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68"/>
      <c r="AD461" s="19"/>
      <c r="AE461" s="184"/>
      <c r="AF461" s="183">
        <f t="shared" ref="AF461:AF524" si="41">F461/G461*(D461-E461)+H461*I461/G461/J461/K461</f>
        <v>-2.5834489786028385</v>
      </c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68"/>
      <c r="AQ461" s="168"/>
      <c r="AR461" s="182"/>
      <c r="AS461" s="183">
        <f>(AU461-E461)/(MeasuredVariableHigher-MeasuredVariableLower)</f>
        <v>-5.0403651160283829E-2</v>
      </c>
      <c r="AT461" s="183">
        <f>[1]!LIM(AT460+Mode*r0*((1+IntegrationStep/2/Ti+Td/IntegrationStep)*AS461-(1-IntegrationStep/2/Ti+2*Td/IntegrationStep)*AS460+Td/IntegrationStep*AS459))</f>
        <v>0</v>
      </c>
      <c r="AU461" s="183">
        <f>SetPoint</f>
        <v>40.794124670000002</v>
      </c>
      <c r="AW461" s="51"/>
      <c r="AX461" s="51"/>
      <c r="AY461" s="51"/>
      <c r="AZ461" s="51"/>
    </row>
    <row r="462" spans="1:52" s="158" customFormat="1" ht="15" customHeight="1" x14ac:dyDescent="0.3">
      <c r="A462" s="19"/>
      <c r="B462" s="182"/>
      <c r="C462" s="183">
        <f>C461+IntegrationStep</f>
        <v>45.100000000000371</v>
      </c>
      <c r="D462" s="202">
        <f>15+[1]!STEPLOAD(5)</f>
        <v>20</v>
      </c>
      <c r="E462" s="183">
        <f t="shared" si="37"/>
        <v>45.576144888168095</v>
      </c>
      <c r="F462" s="183">
        <f t="shared" si="38"/>
        <v>0.5</v>
      </c>
      <c r="G462" s="183">
        <f>5</f>
        <v>5</v>
      </c>
      <c r="H462" s="183">
        <f>ManipulatedVariableHigher*AT462</f>
        <v>120</v>
      </c>
      <c r="I462" s="183">
        <f t="shared" si="39"/>
        <v>0.9</v>
      </c>
      <c r="J462" s="183">
        <f>1</f>
        <v>1</v>
      </c>
      <c r="K462" s="183">
        <f t="shared" si="40"/>
        <v>4.1870000000000003</v>
      </c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68"/>
      <c r="AD462" s="19"/>
      <c r="AE462" s="184"/>
      <c r="AF462" s="183">
        <f t="shared" si="41"/>
        <v>2.6012104455037064</v>
      </c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68"/>
      <c r="AQ462" s="168"/>
      <c r="AR462" s="182"/>
      <c r="AS462" s="183">
        <f>(AU462-E462)/(MeasuredVariableHigher-MeasuredVariableLower)</f>
        <v>-4.7820202181680926E-2</v>
      </c>
      <c r="AT462" s="183">
        <f>[1]!LIM(AT461+Mode*r0*((1+IntegrationStep/2/Ti+Td/IntegrationStep)*AS462-(1-IntegrationStep/2/Ti+2*Td/IntegrationStep)*AS461+Td/IntegrationStep*AS460))</f>
        <v>1</v>
      </c>
      <c r="AU462" s="183">
        <f>SetPoint</f>
        <v>40.794124670000002</v>
      </c>
      <c r="AW462" s="51"/>
      <c r="AX462" s="51"/>
      <c r="AY462" s="51"/>
      <c r="AZ462" s="51"/>
    </row>
    <row r="463" spans="1:52" s="158" customFormat="1" ht="15" customHeight="1" x14ac:dyDescent="0.3">
      <c r="A463" s="19"/>
      <c r="B463" s="182"/>
      <c r="C463" s="183">
        <f>C462+IntegrationStep</f>
        <v>45.200000000000372</v>
      </c>
      <c r="D463" s="202">
        <f>15+[1]!STEPLOAD(5)</f>
        <v>20</v>
      </c>
      <c r="E463" s="183">
        <f t="shared" si="37"/>
        <v>45.836265932718469</v>
      </c>
      <c r="F463" s="183">
        <f t="shared" si="38"/>
        <v>0.5</v>
      </c>
      <c r="G463" s="183">
        <f>5</f>
        <v>5</v>
      </c>
      <c r="H463" s="183">
        <f>ManipulatedVariableHigher*AT463</f>
        <v>0</v>
      </c>
      <c r="I463" s="183">
        <f t="shared" si="39"/>
        <v>0.9</v>
      </c>
      <c r="J463" s="183">
        <f>1</f>
        <v>1</v>
      </c>
      <c r="K463" s="183">
        <f t="shared" si="40"/>
        <v>4.1870000000000003</v>
      </c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68"/>
      <c r="AD463" s="19"/>
      <c r="AE463" s="184"/>
      <c r="AF463" s="183">
        <f t="shared" si="41"/>
        <v>-2.583626593271847</v>
      </c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68"/>
      <c r="AQ463" s="168"/>
      <c r="AR463" s="182"/>
      <c r="AS463" s="183">
        <f>(AU463-E463)/(MeasuredVariableHigher-MeasuredVariableLower)</f>
        <v>-5.0421412627184664E-2</v>
      </c>
      <c r="AT463" s="183">
        <f>[1]!LIM(AT462+Mode*r0*((1+IntegrationStep/2/Ti+Td/IntegrationStep)*AS463-(1-IntegrationStep/2/Ti+2*Td/IntegrationStep)*AS462+Td/IntegrationStep*AS461))</f>
        <v>0</v>
      </c>
      <c r="AU463" s="183">
        <f>SetPoint</f>
        <v>40.794124670000002</v>
      </c>
      <c r="AW463" s="51"/>
      <c r="AX463" s="51"/>
      <c r="AY463" s="51"/>
      <c r="AZ463" s="51"/>
    </row>
    <row r="464" spans="1:52" s="158" customFormat="1" ht="15" customHeight="1" x14ac:dyDescent="0.3">
      <c r="A464" s="19"/>
      <c r="B464" s="182"/>
      <c r="C464" s="183">
        <f>C463+IntegrationStep</f>
        <v>45.300000000000374</v>
      </c>
      <c r="D464" s="202">
        <f>15+[1]!STEPLOAD(5)</f>
        <v>20</v>
      </c>
      <c r="E464" s="183">
        <f t="shared" si="37"/>
        <v>45.577903273391279</v>
      </c>
      <c r="F464" s="183">
        <f t="shared" si="38"/>
        <v>0.5</v>
      </c>
      <c r="G464" s="183">
        <f>5</f>
        <v>5</v>
      </c>
      <c r="H464" s="183">
        <f>ManipulatedVariableHigher*AT464</f>
        <v>120</v>
      </c>
      <c r="I464" s="183">
        <f t="shared" si="39"/>
        <v>0.9</v>
      </c>
      <c r="J464" s="183">
        <f>1</f>
        <v>1</v>
      </c>
      <c r="K464" s="183">
        <f t="shared" si="40"/>
        <v>4.1870000000000003</v>
      </c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68"/>
      <c r="AD464" s="19"/>
      <c r="AE464" s="184"/>
      <c r="AF464" s="183">
        <f t="shared" si="41"/>
        <v>2.6010346069813881</v>
      </c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68"/>
      <c r="AQ464" s="168"/>
      <c r="AR464" s="182"/>
      <c r="AS464" s="183">
        <f>(AU464-E464)/(MeasuredVariableHigher-MeasuredVariableLower)</f>
        <v>-4.7837786033912762E-2</v>
      </c>
      <c r="AT464" s="183">
        <f>[1]!LIM(AT463+Mode*r0*((1+IntegrationStep/2/Ti+Td/IntegrationStep)*AS464-(1-IntegrationStep/2/Ti+2*Td/IntegrationStep)*AS463+Td/IntegrationStep*AS462))</f>
        <v>1</v>
      </c>
      <c r="AU464" s="183">
        <f>SetPoint</f>
        <v>40.794124670000002</v>
      </c>
      <c r="AW464" s="51"/>
      <c r="AX464" s="51"/>
      <c r="AY464" s="51"/>
      <c r="AZ464" s="51"/>
    </row>
    <row r="465" spans="1:52" s="158" customFormat="1" ht="15" customHeight="1" x14ac:dyDescent="0.3">
      <c r="A465" s="19"/>
      <c r="B465" s="182"/>
      <c r="C465" s="183">
        <f>C464+IntegrationStep</f>
        <v>45.400000000000375</v>
      </c>
      <c r="D465" s="202">
        <f>15+[1]!STEPLOAD(5)</f>
        <v>20</v>
      </c>
      <c r="E465" s="183">
        <f t="shared" si="37"/>
        <v>45.838006734089419</v>
      </c>
      <c r="F465" s="183">
        <f t="shared" si="38"/>
        <v>0.5</v>
      </c>
      <c r="G465" s="183">
        <f>5</f>
        <v>5</v>
      </c>
      <c r="H465" s="183">
        <f>ManipulatedVariableHigher*AT465</f>
        <v>0</v>
      </c>
      <c r="I465" s="183">
        <f t="shared" si="39"/>
        <v>0.9</v>
      </c>
      <c r="J465" s="183">
        <f>1</f>
        <v>1</v>
      </c>
      <c r="K465" s="183">
        <f t="shared" si="40"/>
        <v>4.1870000000000003</v>
      </c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68"/>
      <c r="AD465" s="19"/>
      <c r="AE465" s="184"/>
      <c r="AF465" s="183">
        <f t="shared" si="41"/>
        <v>-2.583800673408942</v>
      </c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68"/>
      <c r="AQ465" s="168"/>
      <c r="AR465" s="182"/>
      <c r="AS465" s="183">
        <f>(AU465-E465)/(MeasuredVariableHigher-MeasuredVariableLower)</f>
        <v>-5.0438820640894166E-2</v>
      </c>
      <c r="AT465" s="183">
        <f>[1]!LIM(AT464+Mode*r0*((1+IntegrationStep/2/Ti+Td/IntegrationStep)*AS465-(1-IntegrationStep/2/Ti+2*Td/IntegrationStep)*AS464+Td/IntegrationStep*AS463))</f>
        <v>0</v>
      </c>
      <c r="AU465" s="183">
        <f>SetPoint</f>
        <v>40.794124670000002</v>
      </c>
      <c r="AW465" s="51"/>
      <c r="AX465" s="51"/>
      <c r="AY465" s="51"/>
      <c r="AZ465" s="51"/>
    </row>
    <row r="466" spans="1:52" s="158" customFormat="1" ht="15" customHeight="1" x14ac:dyDescent="0.3">
      <c r="A466" s="19"/>
      <c r="B466" s="182"/>
      <c r="C466" s="183">
        <f>C465+IntegrationStep</f>
        <v>45.500000000000377</v>
      </c>
      <c r="D466" s="202">
        <f>15+[1]!STEPLOAD(5)</f>
        <v>20</v>
      </c>
      <c r="E466" s="183">
        <f t="shared" si="37"/>
        <v>45.579626666748524</v>
      </c>
      <c r="F466" s="183">
        <f t="shared" si="38"/>
        <v>0.5</v>
      </c>
      <c r="G466" s="183">
        <f>5</f>
        <v>5</v>
      </c>
      <c r="H466" s="183">
        <f>ManipulatedVariableHigher*AT466</f>
        <v>120</v>
      </c>
      <c r="I466" s="183">
        <f t="shared" si="39"/>
        <v>0.9</v>
      </c>
      <c r="J466" s="183">
        <f>1</f>
        <v>1</v>
      </c>
      <c r="K466" s="183">
        <f t="shared" si="40"/>
        <v>4.1870000000000003</v>
      </c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68"/>
      <c r="AD466" s="19"/>
      <c r="AE466" s="184"/>
      <c r="AF466" s="183">
        <f t="shared" si="41"/>
        <v>2.6008622676456636</v>
      </c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68"/>
      <c r="AQ466" s="168"/>
      <c r="AR466" s="182"/>
      <c r="AS466" s="183">
        <f>(AU466-E466)/(MeasuredVariableHigher-MeasuredVariableLower)</f>
        <v>-4.7855019967485223E-2</v>
      </c>
      <c r="AT466" s="183">
        <f>[1]!LIM(AT465+Mode*r0*((1+IntegrationStep/2/Ti+Td/IntegrationStep)*AS466-(1-IntegrationStep/2/Ti+2*Td/IntegrationStep)*AS465+Td/IntegrationStep*AS464))</f>
        <v>1</v>
      </c>
      <c r="AU466" s="183">
        <f>SetPoint</f>
        <v>40.794124670000002</v>
      </c>
      <c r="AW466" s="51"/>
      <c r="AX466" s="51"/>
      <c r="AY466" s="51"/>
      <c r="AZ466" s="51"/>
    </row>
    <row r="467" spans="1:52" s="158" customFormat="1" ht="15" customHeight="1" x14ac:dyDescent="0.3">
      <c r="A467" s="19"/>
      <c r="B467" s="182"/>
      <c r="C467" s="183">
        <f>C466+IntegrationStep</f>
        <v>45.600000000000378</v>
      </c>
      <c r="D467" s="202">
        <f>15+[1]!STEPLOAD(5)</f>
        <v>20</v>
      </c>
      <c r="E467" s="183">
        <f t="shared" si="37"/>
        <v>45.839712893513095</v>
      </c>
      <c r="F467" s="183">
        <f t="shared" si="38"/>
        <v>0.5</v>
      </c>
      <c r="G467" s="183">
        <f>5</f>
        <v>5</v>
      </c>
      <c r="H467" s="183">
        <f>ManipulatedVariableHigher*AT467</f>
        <v>0</v>
      </c>
      <c r="I467" s="183">
        <f t="shared" si="39"/>
        <v>0.9</v>
      </c>
      <c r="J467" s="183">
        <f>1</f>
        <v>1</v>
      </c>
      <c r="K467" s="183">
        <f t="shared" si="40"/>
        <v>4.1870000000000003</v>
      </c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68"/>
      <c r="AD467" s="19"/>
      <c r="AE467" s="184"/>
      <c r="AF467" s="183">
        <f t="shared" si="41"/>
        <v>-2.5839712893513096</v>
      </c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68"/>
      <c r="AQ467" s="168"/>
      <c r="AR467" s="182"/>
      <c r="AS467" s="183">
        <f>(AU467-E467)/(MeasuredVariableHigher-MeasuredVariableLower)</f>
        <v>-5.0455882235130929E-2</v>
      </c>
      <c r="AT467" s="183">
        <f>[1]!LIM(AT466+Mode*r0*((1+IntegrationStep/2/Ti+Td/IntegrationStep)*AS467-(1-IntegrationStep/2/Ti+2*Td/IntegrationStep)*AS466+Td/IntegrationStep*AS465))</f>
        <v>0</v>
      </c>
      <c r="AU467" s="183">
        <f>SetPoint</f>
        <v>40.794124670000002</v>
      </c>
      <c r="AW467" s="51"/>
      <c r="AX467" s="51"/>
      <c r="AY467" s="51"/>
      <c r="AZ467" s="51"/>
    </row>
    <row r="468" spans="1:52" s="158" customFormat="1" ht="15" customHeight="1" x14ac:dyDescent="0.3">
      <c r="A468" s="19"/>
      <c r="B468" s="182"/>
      <c r="C468" s="183">
        <f>C467+IntegrationStep</f>
        <v>45.700000000000379</v>
      </c>
      <c r="D468" s="202">
        <f>15+[1]!STEPLOAD(5)</f>
        <v>20</v>
      </c>
      <c r="E468" s="183">
        <f t="shared" si="37"/>
        <v>45.581315764577958</v>
      </c>
      <c r="F468" s="183">
        <f t="shared" si="38"/>
        <v>0.5</v>
      </c>
      <c r="G468" s="183">
        <f>5</f>
        <v>5</v>
      </c>
      <c r="H468" s="183">
        <f>ManipulatedVariableHigher*AT468</f>
        <v>120</v>
      </c>
      <c r="I468" s="183">
        <f t="shared" si="39"/>
        <v>0.9</v>
      </c>
      <c r="J468" s="183">
        <f>1</f>
        <v>1</v>
      </c>
      <c r="K468" s="183">
        <f t="shared" si="40"/>
        <v>4.1870000000000003</v>
      </c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68"/>
      <c r="AD468" s="19"/>
      <c r="AE468" s="184"/>
      <c r="AF468" s="183">
        <f t="shared" si="41"/>
        <v>2.60069335786272</v>
      </c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68"/>
      <c r="AQ468" s="168"/>
      <c r="AR468" s="182"/>
      <c r="AS468" s="183">
        <f>(AU468-E468)/(MeasuredVariableHigher-MeasuredVariableLower)</f>
        <v>-4.7871910945779562E-2</v>
      </c>
      <c r="AT468" s="183">
        <f>[1]!LIM(AT467+Mode*r0*((1+IntegrationStep/2/Ti+Td/IntegrationStep)*AS468-(1-IntegrationStep/2/Ti+2*Td/IntegrationStep)*AS467+Td/IntegrationStep*AS466))</f>
        <v>1</v>
      </c>
      <c r="AU468" s="183">
        <f>SetPoint</f>
        <v>40.794124670000002</v>
      </c>
      <c r="AW468" s="51"/>
      <c r="AX468" s="51"/>
      <c r="AY468" s="51"/>
      <c r="AZ468" s="51"/>
    </row>
    <row r="469" spans="1:52" s="158" customFormat="1" ht="15" customHeight="1" x14ac:dyDescent="0.3">
      <c r="A469" s="19"/>
      <c r="B469" s="182"/>
      <c r="C469" s="183">
        <f>C468+IntegrationStep</f>
        <v>45.800000000000381</v>
      </c>
      <c r="D469" s="202">
        <f>15+[1]!STEPLOAD(5)</f>
        <v>20</v>
      </c>
      <c r="E469" s="183">
        <f t="shared" si="37"/>
        <v>45.841385100364235</v>
      </c>
      <c r="F469" s="183">
        <f t="shared" si="38"/>
        <v>0.5</v>
      </c>
      <c r="G469" s="183">
        <f>5</f>
        <v>5</v>
      </c>
      <c r="H469" s="183">
        <f>ManipulatedVariableHigher*AT469</f>
        <v>0</v>
      </c>
      <c r="I469" s="183">
        <f t="shared" si="39"/>
        <v>0.9</v>
      </c>
      <c r="J469" s="183">
        <f>1</f>
        <v>1</v>
      </c>
      <c r="K469" s="183">
        <f t="shared" si="40"/>
        <v>4.1870000000000003</v>
      </c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68"/>
      <c r="AD469" s="19"/>
      <c r="AE469" s="184"/>
      <c r="AF469" s="183">
        <f t="shared" si="41"/>
        <v>-2.5841385100364236</v>
      </c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68"/>
      <c r="AQ469" s="168"/>
      <c r="AR469" s="182"/>
      <c r="AS469" s="183">
        <f>(AU469-E469)/(MeasuredVariableHigher-MeasuredVariableLower)</f>
        <v>-5.0472604303642331E-2</v>
      </c>
      <c r="AT469" s="183">
        <f>[1]!LIM(AT468+Mode*r0*((1+IntegrationStep/2/Ti+Td/IntegrationStep)*AS469-(1-IntegrationStep/2/Ti+2*Td/IntegrationStep)*AS468+Td/IntegrationStep*AS467))</f>
        <v>0</v>
      </c>
      <c r="AU469" s="183">
        <f>SetPoint</f>
        <v>40.794124670000002</v>
      </c>
      <c r="AW469" s="51"/>
      <c r="AX469" s="51"/>
      <c r="AY469" s="51"/>
      <c r="AZ469" s="51"/>
    </row>
    <row r="470" spans="1:52" s="158" customFormat="1" ht="15" customHeight="1" x14ac:dyDescent="0.3">
      <c r="A470" s="19"/>
      <c r="B470" s="182"/>
      <c r="C470" s="183">
        <f>C469+IntegrationStep</f>
        <v>45.900000000000382</v>
      </c>
      <c r="D470" s="202">
        <f>15+[1]!STEPLOAD(5)</f>
        <v>20</v>
      </c>
      <c r="E470" s="183">
        <f t="shared" si="37"/>
        <v>45.58297124936059</v>
      </c>
      <c r="F470" s="183">
        <f t="shared" si="38"/>
        <v>0.5</v>
      </c>
      <c r="G470" s="183">
        <f>5</f>
        <v>5</v>
      </c>
      <c r="H470" s="183">
        <f>ManipulatedVariableHigher*AT470</f>
        <v>120</v>
      </c>
      <c r="I470" s="183">
        <f t="shared" si="39"/>
        <v>0.9</v>
      </c>
      <c r="J470" s="183">
        <f>1</f>
        <v>1</v>
      </c>
      <c r="K470" s="183">
        <f t="shared" si="40"/>
        <v>4.1870000000000003</v>
      </c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68"/>
      <c r="AD470" s="19"/>
      <c r="AE470" s="184"/>
      <c r="AF470" s="183">
        <f t="shared" si="41"/>
        <v>2.6005278093844568</v>
      </c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68"/>
      <c r="AQ470" s="168"/>
      <c r="AR470" s="182"/>
      <c r="AS470" s="183">
        <f>(AU470-E470)/(MeasuredVariableHigher-MeasuredVariableLower)</f>
        <v>-4.7888465793605874E-2</v>
      </c>
      <c r="AT470" s="183">
        <f>[1]!LIM(AT469+Mode*r0*((1+IntegrationStep/2/Ti+Td/IntegrationStep)*AS470-(1-IntegrationStep/2/Ti+2*Td/IntegrationStep)*AS469+Td/IntegrationStep*AS468))</f>
        <v>1</v>
      </c>
      <c r="AU470" s="183">
        <f>SetPoint</f>
        <v>40.794124670000002</v>
      </c>
      <c r="AW470" s="51"/>
      <c r="AX470" s="51"/>
      <c r="AY470" s="51"/>
      <c r="AZ470" s="51"/>
    </row>
    <row r="471" spans="1:52" s="158" customFormat="1" ht="15" customHeight="1" x14ac:dyDescent="0.3">
      <c r="A471" s="19"/>
      <c r="B471" s="182"/>
      <c r="C471" s="183">
        <f>C470+IntegrationStep</f>
        <v>46.000000000000384</v>
      </c>
      <c r="D471" s="202">
        <f>15+[1]!STEPLOAD(5)</f>
        <v>20</v>
      </c>
      <c r="E471" s="183">
        <f t="shared" si="37"/>
        <v>45.843024030299041</v>
      </c>
      <c r="F471" s="183">
        <f t="shared" si="38"/>
        <v>0.5</v>
      </c>
      <c r="G471" s="183">
        <f>5</f>
        <v>5</v>
      </c>
      <c r="H471" s="183">
        <f>ManipulatedVariableHigher*AT471</f>
        <v>0</v>
      </c>
      <c r="I471" s="183">
        <f t="shared" si="39"/>
        <v>0.9</v>
      </c>
      <c r="J471" s="183">
        <f>1</f>
        <v>1</v>
      </c>
      <c r="K471" s="183">
        <f t="shared" si="40"/>
        <v>4.1870000000000003</v>
      </c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68"/>
      <c r="AD471" s="19"/>
      <c r="AE471" s="184"/>
      <c r="AF471" s="183">
        <f t="shared" si="41"/>
        <v>-2.5843024030299042</v>
      </c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68"/>
      <c r="AQ471" s="168"/>
      <c r="AR471" s="182"/>
      <c r="AS471" s="183">
        <f>(AU471-E471)/(MeasuredVariableHigher-MeasuredVariableLower)</f>
        <v>-5.048899360299039E-2</v>
      </c>
      <c r="AT471" s="183">
        <f>[1]!LIM(AT470+Mode*r0*((1+IntegrationStep/2/Ti+Td/IntegrationStep)*AS471-(1-IntegrationStep/2/Ti+2*Td/IntegrationStep)*AS470+Td/IntegrationStep*AS469))</f>
        <v>0</v>
      </c>
      <c r="AU471" s="183">
        <f>SetPoint</f>
        <v>40.794124670000002</v>
      </c>
      <c r="AW471" s="51"/>
      <c r="AX471" s="51"/>
      <c r="AY471" s="51"/>
      <c r="AZ471" s="51"/>
    </row>
    <row r="472" spans="1:52" s="158" customFormat="1" ht="15" customHeight="1" x14ac:dyDescent="0.3">
      <c r="A472" s="19"/>
      <c r="B472" s="182"/>
      <c r="C472" s="183">
        <f>C471+IntegrationStep</f>
        <v>46.100000000000385</v>
      </c>
      <c r="D472" s="202">
        <f>15+[1]!STEPLOAD(5)</f>
        <v>20</v>
      </c>
      <c r="E472" s="183">
        <f t="shared" si="37"/>
        <v>45.584593789996049</v>
      </c>
      <c r="F472" s="183">
        <f t="shared" si="38"/>
        <v>0.5</v>
      </c>
      <c r="G472" s="183">
        <f>5</f>
        <v>5</v>
      </c>
      <c r="H472" s="183">
        <f>ManipulatedVariableHigher*AT472</f>
        <v>120</v>
      </c>
      <c r="I472" s="183">
        <f t="shared" si="39"/>
        <v>0.9</v>
      </c>
      <c r="J472" s="183">
        <f>1</f>
        <v>1</v>
      </c>
      <c r="K472" s="183">
        <f t="shared" si="40"/>
        <v>4.1870000000000003</v>
      </c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68"/>
      <c r="AD472" s="19"/>
      <c r="AE472" s="184"/>
      <c r="AF472" s="183">
        <f t="shared" si="41"/>
        <v>2.6003655553209111</v>
      </c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68"/>
      <c r="AQ472" s="168"/>
      <c r="AR472" s="182"/>
      <c r="AS472" s="183">
        <f>(AU472-E472)/(MeasuredVariableHigher-MeasuredVariableLower)</f>
        <v>-4.7904691199960464E-2</v>
      </c>
      <c r="AT472" s="183">
        <f>[1]!LIM(AT471+Mode*r0*((1+IntegrationStep/2/Ti+Td/IntegrationStep)*AS472-(1-IntegrationStep/2/Ti+2*Td/IntegrationStep)*AS471+Td/IntegrationStep*AS470))</f>
        <v>1</v>
      </c>
      <c r="AU472" s="183">
        <f>SetPoint</f>
        <v>40.794124670000002</v>
      </c>
      <c r="AW472" s="51"/>
      <c r="AX472" s="51"/>
      <c r="AY472" s="51"/>
      <c r="AZ472" s="51"/>
    </row>
    <row r="473" spans="1:52" s="158" customFormat="1" ht="15" customHeight="1" x14ac:dyDescent="0.3">
      <c r="A473" s="19"/>
      <c r="B473" s="182"/>
      <c r="C473" s="183">
        <f>C472+IntegrationStep</f>
        <v>46.200000000000387</v>
      </c>
      <c r="D473" s="202">
        <f>15+[1]!STEPLOAD(5)</f>
        <v>20</v>
      </c>
      <c r="E473" s="183">
        <f t="shared" si="37"/>
        <v>45.844630345528145</v>
      </c>
      <c r="F473" s="183">
        <f t="shared" si="38"/>
        <v>0.5</v>
      </c>
      <c r="G473" s="183">
        <f>5</f>
        <v>5</v>
      </c>
      <c r="H473" s="183">
        <f>ManipulatedVariableHigher*AT473</f>
        <v>0</v>
      </c>
      <c r="I473" s="183">
        <f t="shared" si="39"/>
        <v>0.9</v>
      </c>
      <c r="J473" s="183">
        <f>1</f>
        <v>1</v>
      </c>
      <c r="K473" s="183">
        <f t="shared" si="40"/>
        <v>4.1870000000000003</v>
      </c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68"/>
      <c r="AD473" s="19"/>
      <c r="AE473" s="184"/>
      <c r="AF473" s="183">
        <f t="shared" si="41"/>
        <v>-2.5844630345528148</v>
      </c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68"/>
      <c r="AQ473" s="168"/>
      <c r="AR473" s="182"/>
      <c r="AS473" s="183">
        <f>(AU473-E473)/(MeasuredVariableHigher-MeasuredVariableLower)</f>
        <v>-5.0505056755281427E-2</v>
      </c>
      <c r="AT473" s="183">
        <f>[1]!LIM(AT472+Mode*r0*((1+IntegrationStep/2/Ti+Td/IntegrationStep)*AS473-(1-IntegrationStep/2/Ti+2*Td/IntegrationStep)*AS472+Td/IntegrationStep*AS471))</f>
        <v>0</v>
      </c>
      <c r="AU473" s="183">
        <f>SetPoint</f>
        <v>40.794124670000002</v>
      </c>
      <c r="AW473" s="51"/>
      <c r="AX473" s="51"/>
      <c r="AY473" s="51"/>
      <c r="AZ473" s="51"/>
    </row>
    <row r="474" spans="1:52" s="158" customFormat="1" ht="15" customHeight="1" x14ac:dyDescent="0.3">
      <c r="A474" s="19"/>
      <c r="B474" s="182"/>
      <c r="C474" s="183">
        <f>C473+IntegrationStep</f>
        <v>46.300000000000388</v>
      </c>
      <c r="D474" s="202">
        <f>15+[1]!STEPLOAD(5)</f>
        <v>20</v>
      </c>
      <c r="E474" s="183">
        <f t="shared" si="37"/>
        <v>45.586184042072858</v>
      </c>
      <c r="F474" s="183">
        <f t="shared" si="38"/>
        <v>0.5</v>
      </c>
      <c r="G474" s="183">
        <f>5</f>
        <v>5</v>
      </c>
      <c r="H474" s="183">
        <f>ManipulatedVariableHigher*AT474</f>
        <v>120</v>
      </c>
      <c r="I474" s="183">
        <f t="shared" si="39"/>
        <v>0.9</v>
      </c>
      <c r="J474" s="183">
        <f>1</f>
        <v>1</v>
      </c>
      <c r="K474" s="183">
        <f t="shared" si="40"/>
        <v>4.1870000000000003</v>
      </c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68"/>
      <c r="AD474" s="19"/>
      <c r="AE474" s="184"/>
      <c r="AF474" s="183">
        <f t="shared" si="41"/>
        <v>2.6002065301132302</v>
      </c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68"/>
      <c r="AQ474" s="168"/>
      <c r="AR474" s="182"/>
      <c r="AS474" s="183">
        <f>(AU474-E474)/(MeasuredVariableHigher-MeasuredVariableLower)</f>
        <v>-4.7920593720728565E-2</v>
      </c>
      <c r="AT474" s="183">
        <f>[1]!LIM(AT473+Mode*r0*((1+IntegrationStep/2/Ti+Td/IntegrationStep)*AS474-(1-IntegrationStep/2/Ti+2*Td/IntegrationStep)*AS473+Td/IntegrationStep*AS472))</f>
        <v>1</v>
      </c>
      <c r="AU474" s="183">
        <f>SetPoint</f>
        <v>40.794124670000002</v>
      </c>
      <c r="AW474" s="51"/>
      <c r="AX474" s="51"/>
      <c r="AY474" s="51"/>
      <c r="AZ474" s="51"/>
    </row>
    <row r="475" spans="1:52" s="158" customFormat="1" ht="15" customHeight="1" x14ac:dyDescent="0.3">
      <c r="A475" s="19"/>
      <c r="B475" s="182"/>
      <c r="C475" s="183">
        <f>C474+IntegrationStep</f>
        <v>46.400000000000389</v>
      </c>
      <c r="D475" s="202">
        <f>15+[1]!STEPLOAD(5)</f>
        <v>20</v>
      </c>
      <c r="E475" s="183">
        <f t="shared" si="37"/>
        <v>45.846204695084182</v>
      </c>
      <c r="F475" s="183">
        <f t="shared" si="38"/>
        <v>0.5</v>
      </c>
      <c r="G475" s="183">
        <f>5</f>
        <v>5</v>
      </c>
      <c r="H475" s="183">
        <f>ManipulatedVariableHigher*AT475</f>
        <v>0</v>
      </c>
      <c r="I475" s="183">
        <f t="shared" si="39"/>
        <v>0.9</v>
      </c>
      <c r="J475" s="183">
        <f>1</f>
        <v>1</v>
      </c>
      <c r="K475" s="183">
        <f t="shared" si="40"/>
        <v>4.1870000000000003</v>
      </c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68"/>
      <c r="AD475" s="19"/>
      <c r="AE475" s="184"/>
      <c r="AF475" s="183">
        <f t="shared" si="41"/>
        <v>-2.5846204695084185</v>
      </c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68"/>
      <c r="AQ475" s="168"/>
      <c r="AR475" s="182"/>
      <c r="AS475" s="183">
        <f>(AU475-E475)/(MeasuredVariableHigher-MeasuredVariableLower)</f>
        <v>-5.0520800250841803E-2</v>
      </c>
      <c r="AT475" s="183">
        <f>[1]!LIM(AT474+Mode*r0*((1+IntegrationStep/2/Ti+Td/IntegrationStep)*AS475-(1-IntegrationStep/2/Ti+2*Td/IntegrationStep)*AS474+Td/IntegrationStep*AS473))</f>
        <v>0</v>
      </c>
      <c r="AU475" s="183">
        <f>SetPoint</f>
        <v>40.794124670000002</v>
      </c>
      <c r="AW475" s="51"/>
      <c r="AX475" s="51"/>
      <c r="AY475" s="51"/>
      <c r="AZ475" s="51"/>
    </row>
    <row r="476" spans="1:52" s="158" customFormat="1" ht="15" customHeight="1" x14ac:dyDescent="0.3">
      <c r="A476" s="19"/>
      <c r="B476" s="182"/>
      <c r="C476" s="183">
        <f>C475+IntegrationStep</f>
        <v>46.500000000000391</v>
      </c>
      <c r="D476" s="202">
        <f>15+[1]!STEPLOAD(5)</f>
        <v>20</v>
      </c>
      <c r="E476" s="183">
        <f t="shared" si="37"/>
        <v>45.587742648133336</v>
      </c>
      <c r="F476" s="183">
        <f t="shared" si="38"/>
        <v>0.5</v>
      </c>
      <c r="G476" s="183">
        <f>5</f>
        <v>5</v>
      </c>
      <c r="H476" s="183">
        <f>ManipulatedVariableHigher*AT476</f>
        <v>120</v>
      </c>
      <c r="I476" s="183">
        <f t="shared" si="39"/>
        <v>0.9</v>
      </c>
      <c r="J476" s="183">
        <f>1</f>
        <v>1</v>
      </c>
      <c r="K476" s="183">
        <f t="shared" si="40"/>
        <v>4.1870000000000003</v>
      </c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68"/>
      <c r="AD476" s="19"/>
      <c r="AE476" s="184"/>
      <c r="AF476" s="183">
        <f t="shared" si="41"/>
        <v>2.6000506695071826</v>
      </c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68"/>
      <c r="AQ476" s="168"/>
      <c r="AR476" s="182"/>
      <c r="AS476" s="183">
        <f>(AU476-E476)/(MeasuredVariableHigher-MeasuredVariableLower)</f>
        <v>-4.7936179781333334E-2</v>
      </c>
      <c r="AT476" s="183">
        <f>[1]!LIM(AT475+Mode*r0*((1+IntegrationStep/2/Ti+Td/IntegrationStep)*AS476-(1-IntegrationStep/2/Ti+2*Td/IntegrationStep)*AS475+Td/IntegrationStep*AS474))</f>
        <v>1</v>
      </c>
      <c r="AU476" s="183">
        <f>SetPoint</f>
        <v>40.794124670000002</v>
      </c>
      <c r="AW476" s="51"/>
      <c r="AX476" s="51"/>
      <c r="AY476" s="51"/>
      <c r="AZ476" s="51"/>
    </row>
    <row r="477" spans="1:52" s="158" customFormat="1" ht="15" customHeight="1" x14ac:dyDescent="0.3">
      <c r="A477" s="19"/>
      <c r="B477" s="182"/>
      <c r="C477" s="183">
        <f>C476+IntegrationStep</f>
        <v>46.600000000000392</v>
      </c>
      <c r="D477" s="202">
        <f>15+[1]!STEPLOAD(5)</f>
        <v>20</v>
      </c>
      <c r="E477" s="183">
        <f t="shared" si="37"/>
        <v>45.847747715084061</v>
      </c>
      <c r="F477" s="183">
        <f t="shared" si="38"/>
        <v>0.5</v>
      </c>
      <c r="G477" s="183">
        <f>5</f>
        <v>5</v>
      </c>
      <c r="H477" s="183">
        <f>ManipulatedVariableHigher*AT477</f>
        <v>0</v>
      </c>
      <c r="I477" s="183">
        <f t="shared" si="39"/>
        <v>0.9</v>
      </c>
      <c r="J477" s="183">
        <f>1</f>
        <v>1</v>
      </c>
      <c r="K477" s="183">
        <f t="shared" si="40"/>
        <v>4.1870000000000003</v>
      </c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68"/>
      <c r="AD477" s="19"/>
      <c r="AE477" s="184"/>
      <c r="AF477" s="183">
        <f t="shared" si="41"/>
        <v>-2.5847747715084064</v>
      </c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68"/>
      <c r="AQ477" s="168"/>
      <c r="AR477" s="182"/>
      <c r="AS477" s="183">
        <f>(AU477-E477)/(MeasuredVariableHigher-MeasuredVariableLower)</f>
        <v>-5.0536230450840589E-2</v>
      </c>
      <c r="AT477" s="183">
        <f>[1]!LIM(AT476+Mode*r0*((1+IntegrationStep/2/Ti+Td/IntegrationStep)*AS477-(1-IntegrationStep/2/Ti+2*Td/IntegrationStep)*AS476+Td/IntegrationStep*AS475))</f>
        <v>0</v>
      </c>
      <c r="AU477" s="183">
        <f>SetPoint</f>
        <v>40.794124670000002</v>
      </c>
      <c r="AW477" s="51"/>
      <c r="AX477" s="51"/>
      <c r="AY477" s="51"/>
      <c r="AZ477" s="51"/>
    </row>
    <row r="478" spans="1:52" s="158" customFormat="1" ht="15" customHeight="1" x14ac:dyDescent="0.3">
      <c r="A478" s="19"/>
      <c r="B478" s="182"/>
      <c r="C478" s="183">
        <f>C477+IntegrationStep</f>
        <v>46.700000000000394</v>
      </c>
      <c r="D478" s="202">
        <f>15+[1]!STEPLOAD(5)</f>
        <v>20</v>
      </c>
      <c r="E478" s="183">
        <f t="shared" si="37"/>
        <v>45.589270237933214</v>
      </c>
      <c r="F478" s="183">
        <f t="shared" si="38"/>
        <v>0.5</v>
      </c>
      <c r="G478" s="183">
        <f>5</f>
        <v>5</v>
      </c>
      <c r="H478" s="183">
        <f>ManipulatedVariableHigher*AT478</f>
        <v>120</v>
      </c>
      <c r="I478" s="183">
        <f t="shared" si="39"/>
        <v>0.9</v>
      </c>
      <c r="J478" s="183">
        <f>1</f>
        <v>1</v>
      </c>
      <c r="K478" s="183">
        <f t="shared" si="40"/>
        <v>4.1870000000000003</v>
      </c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68"/>
      <c r="AD478" s="19"/>
      <c r="AE478" s="184"/>
      <c r="AF478" s="183">
        <f t="shared" si="41"/>
        <v>2.5998979105271944</v>
      </c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68"/>
      <c r="AQ478" s="168"/>
      <c r="AR478" s="182"/>
      <c r="AS478" s="183">
        <f>(AU478-E478)/(MeasuredVariableHigher-MeasuredVariableLower)</f>
        <v>-4.7951455679332115E-2</v>
      </c>
      <c r="AT478" s="183">
        <f>[1]!LIM(AT477+Mode*r0*((1+IntegrationStep/2/Ti+Td/IntegrationStep)*AS478-(1-IntegrationStep/2/Ti+2*Td/IntegrationStep)*AS477+Td/IntegrationStep*AS476))</f>
        <v>1</v>
      </c>
      <c r="AU478" s="183">
        <f>SetPoint</f>
        <v>40.794124670000002</v>
      </c>
      <c r="AW478" s="51"/>
      <c r="AX478" s="51"/>
      <c r="AY478" s="51"/>
      <c r="AZ478" s="51"/>
    </row>
    <row r="479" spans="1:52" s="158" customFormat="1" ht="15" customHeight="1" x14ac:dyDescent="0.3">
      <c r="A479" s="19"/>
      <c r="B479" s="182"/>
      <c r="C479" s="183">
        <f>C478+IntegrationStep</f>
        <v>46.800000000000395</v>
      </c>
      <c r="D479" s="202">
        <f>15+[1]!STEPLOAD(5)</f>
        <v>20</v>
      </c>
      <c r="E479" s="183">
        <f t="shared" si="37"/>
        <v>45.849260028985938</v>
      </c>
      <c r="F479" s="183">
        <f t="shared" si="38"/>
        <v>0.5</v>
      </c>
      <c r="G479" s="183">
        <f>5</f>
        <v>5</v>
      </c>
      <c r="H479" s="183">
        <f>ManipulatedVariableHigher*AT479</f>
        <v>0</v>
      </c>
      <c r="I479" s="183">
        <f t="shared" si="39"/>
        <v>0.9</v>
      </c>
      <c r="J479" s="183">
        <f>1</f>
        <v>1</v>
      </c>
      <c r="K479" s="183">
        <f t="shared" si="40"/>
        <v>4.1870000000000003</v>
      </c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68"/>
      <c r="AD479" s="19"/>
      <c r="AE479" s="184"/>
      <c r="AF479" s="183">
        <f t="shared" si="41"/>
        <v>-2.5849260028985941</v>
      </c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68"/>
      <c r="AQ479" s="168"/>
      <c r="AR479" s="182"/>
      <c r="AS479" s="183">
        <f>(AU479-E479)/(MeasuredVariableHigher-MeasuredVariableLower)</f>
        <v>-5.0551353589859363E-2</v>
      </c>
      <c r="AT479" s="183">
        <f>[1]!LIM(AT478+Mode*r0*((1+IntegrationStep/2/Ti+Td/IntegrationStep)*AS479-(1-IntegrationStep/2/Ti+2*Td/IntegrationStep)*AS478+Td/IntegrationStep*AS477))</f>
        <v>0</v>
      </c>
      <c r="AU479" s="183">
        <f>SetPoint</f>
        <v>40.794124670000002</v>
      </c>
      <c r="AW479" s="51"/>
      <c r="AX479" s="51"/>
      <c r="AY479" s="51"/>
      <c r="AZ479" s="51"/>
    </row>
    <row r="480" spans="1:52" s="158" customFormat="1" ht="15" customHeight="1" x14ac:dyDescent="0.3">
      <c r="A480" s="19"/>
      <c r="B480" s="182"/>
      <c r="C480" s="183">
        <f>C479+IntegrationStep</f>
        <v>46.900000000000396</v>
      </c>
      <c r="D480" s="202">
        <f>15+[1]!STEPLOAD(5)</f>
        <v>20</v>
      </c>
      <c r="E480" s="183">
        <f t="shared" si="37"/>
        <v>45.590767428696076</v>
      </c>
      <c r="F480" s="183">
        <f t="shared" si="38"/>
        <v>0.5</v>
      </c>
      <c r="G480" s="183">
        <f>5</f>
        <v>5</v>
      </c>
      <c r="H480" s="183">
        <f>ManipulatedVariableHigher*AT480</f>
        <v>120</v>
      </c>
      <c r="I480" s="183">
        <f t="shared" si="39"/>
        <v>0.9</v>
      </c>
      <c r="J480" s="183">
        <f>1</f>
        <v>1</v>
      </c>
      <c r="K480" s="183">
        <f t="shared" si="40"/>
        <v>4.1870000000000003</v>
      </c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68"/>
      <c r="AD480" s="19"/>
      <c r="AE480" s="184"/>
      <c r="AF480" s="183">
        <f t="shared" si="41"/>
        <v>2.5997481914509084</v>
      </c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68"/>
      <c r="AQ480" s="168"/>
      <c r="AR480" s="182"/>
      <c r="AS480" s="183">
        <f>(AU480-E480)/(MeasuredVariableHigher-MeasuredVariableLower)</f>
        <v>-4.7966427586960736E-2</v>
      </c>
      <c r="AT480" s="183">
        <f>[1]!LIM(AT479+Mode*r0*((1+IntegrationStep/2/Ti+Td/IntegrationStep)*AS480-(1-IntegrationStep/2/Ti+2*Td/IntegrationStep)*AS479+Td/IntegrationStep*AS478))</f>
        <v>1</v>
      </c>
      <c r="AU480" s="183">
        <f>SetPoint</f>
        <v>40.794124670000002</v>
      </c>
      <c r="AW480" s="51"/>
      <c r="AX480" s="51"/>
      <c r="AY480" s="51"/>
      <c r="AZ480" s="51"/>
    </row>
    <row r="481" spans="1:52" s="158" customFormat="1" ht="15" customHeight="1" x14ac:dyDescent="0.3">
      <c r="A481" s="19"/>
      <c r="B481" s="182"/>
      <c r="C481" s="183">
        <f>C480+IntegrationStep</f>
        <v>47.000000000000398</v>
      </c>
      <c r="D481" s="202">
        <f>15+[1]!STEPLOAD(5)</f>
        <v>20</v>
      </c>
      <c r="E481" s="183">
        <f t="shared" si="37"/>
        <v>45.850742247841168</v>
      </c>
      <c r="F481" s="183">
        <f t="shared" si="38"/>
        <v>0.5</v>
      </c>
      <c r="G481" s="183">
        <f>5</f>
        <v>5</v>
      </c>
      <c r="H481" s="183">
        <f>ManipulatedVariableHigher*AT481</f>
        <v>0</v>
      </c>
      <c r="I481" s="183">
        <f t="shared" si="39"/>
        <v>0.9</v>
      </c>
      <c r="J481" s="183">
        <f>1</f>
        <v>1</v>
      </c>
      <c r="K481" s="183">
        <f t="shared" si="40"/>
        <v>4.1870000000000003</v>
      </c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68"/>
      <c r="AD481" s="19"/>
      <c r="AE481" s="184"/>
      <c r="AF481" s="183">
        <f t="shared" si="41"/>
        <v>-2.5850742247841172</v>
      </c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68"/>
      <c r="AQ481" s="168"/>
      <c r="AR481" s="182"/>
      <c r="AS481" s="183">
        <f>(AU481-E481)/(MeasuredVariableHigher-MeasuredVariableLower)</f>
        <v>-5.0566175778411659E-2</v>
      </c>
      <c r="AT481" s="183">
        <f>[1]!LIM(AT480+Mode*r0*((1+IntegrationStep/2/Ti+Td/IntegrationStep)*AS481-(1-IntegrationStep/2/Ti+2*Td/IntegrationStep)*AS480+Td/IntegrationStep*AS479))</f>
        <v>0</v>
      </c>
      <c r="AU481" s="183">
        <f>SetPoint</f>
        <v>40.794124670000002</v>
      </c>
      <c r="AW481" s="51"/>
      <c r="AX481" s="51"/>
      <c r="AY481" s="51"/>
      <c r="AZ481" s="51"/>
    </row>
    <row r="482" spans="1:52" s="158" customFormat="1" ht="15" customHeight="1" x14ac:dyDescent="0.3">
      <c r="A482" s="19"/>
      <c r="B482" s="182"/>
      <c r="C482" s="183">
        <f>C481+IntegrationStep</f>
        <v>47.100000000000399</v>
      </c>
      <c r="D482" s="202">
        <f>15+[1]!STEPLOAD(5)</f>
        <v>20</v>
      </c>
      <c r="E482" s="183">
        <f t="shared" si="37"/>
        <v>45.592234825362752</v>
      </c>
      <c r="F482" s="183">
        <f t="shared" si="38"/>
        <v>0.5</v>
      </c>
      <c r="G482" s="183">
        <f>5</f>
        <v>5</v>
      </c>
      <c r="H482" s="183">
        <f>ManipulatedVariableHigher*AT482</f>
        <v>120</v>
      </c>
      <c r="I482" s="183">
        <f t="shared" si="39"/>
        <v>0.9</v>
      </c>
      <c r="J482" s="183">
        <f>1</f>
        <v>1</v>
      </c>
      <c r="K482" s="183">
        <f t="shared" si="40"/>
        <v>4.1870000000000003</v>
      </c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68"/>
      <c r="AD482" s="19"/>
      <c r="AE482" s="184"/>
      <c r="AF482" s="183">
        <f t="shared" si="41"/>
        <v>2.599601451784241</v>
      </c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68"/>
      <c r="AQ482" s="168"/>
      <c r="AR482" s="182"/>
      <c r="AS482" s="183">
        <f>(AU482-E482)/(MeasuredVariableHigher-MeasuredVariableLower)</f>
        <v>-4.7981101553627496E-2</v>
      </c>
      <c r="AT482" s="183">
        <f>[1]!LIM(AT481+Mode*r0*((1+IntegrationStep/2/Ti+Td/IntegrationStep)*AS482-(1-IntegrationStep/2/Ti+2*Td/IntegrationStep)*AS481+Td/IntegrationStep*AS480))</f>
        <v>1</v>
      </c>
      <c r="AU482" s="183">
        <f>SetPoint</f>
        <v>40.794124670000002</v>
      </c>
      <c r="AW482" s="51"/>
      <c r="AX482" s="51"/>
      <c r="AY482" s="51"/>
      <c r="AZ482" s="51"/>
    </row>
    <row r="483" spans="1:52" s="158" customFormat="1" ht="15" customHeight="1" x14ac:dyDescent="0.3">
      <c r="A483" s="19"/>
      <c r="B483" s="182"/>
      <c r="C483" s="183">
        <f>C482+IntegrationStep</f>
        <v>47.200000000000401</v>
      </c>
      <c r="D483" s="202">
        <f>15+[1]!STEPLOAD(5)</f>
        <v>20</v>
      </c>
      <c r="E483" s="183">
        <f t="shared" si="37"/>
        <v>45.852194970541177</v>
      </c>
      <c r="F483" s="183">
        <f t="shared" si="38"/>
        <v>0.5</v>
      </c>
      <c r="G483" s="183">
        <f>5</f>
        <v>5</v>
      </c>
      <c r="H483" s="183">
        <f>ManipulatedVariableHigher*AT483</f>
        <v>0</v>
      </c>
      <c r="I483" s="183">
        <f t="shared" si="39"/>
        <v>0.9</v>
      </c>
      <c r="J483" s="183">
        <f>1</f>
        <v>1</v>
      </c>
      <c r="K483" s="183">
        <f t="shared" si="40"/>
        <v>4.1870000000000003</v>
      </c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68"/>
      <c r="AD483" s="19"/>
      <c r="AE483" s="184"/>
      <c r="AF483" s="183">
        <f t="shared" si="41"/>
        <v>-2.5852194970541178</v>
      </c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68"/>
      <c r="AQ483" s="168"/>
      <c r="AR483" s="182"/>
      <c r="AS483" s="183">
        <f>(AU483-E483)/(MeasuredVariableHigher-MeasuredVariableLower)</f>
        <v>-5.0580703005411752E-2</v>
      </c>
      <c r="AT483" s="183">
        <f>[1]!LIM(AT482+Mode*r0*((1+IntegrationStep/2/Ti+Td/IntegrationStep)*AS483-(1-IntegrationStep/2/Ti+2*Td/IntegrationStep)*AS482+Td/IntegrationStep*AS481))</f>
        <v>0</v>
      </c>
      <c r="AU483" s="183">
        <f>SetPoint</f>
        <v>40.794124670000002</v>
      </c>
      <c r="AW483" s="51"/>
      <c r="AX483" s="51"/>
      <c r="AY483" s="51"/>
      <c r="AZ483" s="51"/>
    </row>
    <row r="484" spans="1:52" s="158" customFormat="1" ht="15" customHeight="1" x14ac:dyDescent="0.3">
      <c r="A484" s="19"/>
      <c r="B484" s="182"/>
      <c r="C484" s="183">
        <f>C483+IntegrationStep</f>
        <v>47.300000000000402</v>
      </c>
      <c r="D484" s="202">
        <f>15+[1]!STEPLOAD(5)</f>
        <v>20</v>
      </c>
      <c r="E484" s="183">
        <f t="shared" si="37"/>
        <v>45.593673020835759</v>
      </c>
      <c r="F484" s="183">
        <f t="shared" si="38"/>
        <v>0.5</v>
      </c>
      <c r="G484" s="183">
        <f>5</f>
        <v>5</v>
      </c>
      <c r="H484" s="183">
        <f>ManipulatedVariableHigher*AT484</f>
        <v>120</v>
      </c>
      <c r="I484" s="183">
        <f t="shared" si="39"/>
        <v>0.9</v>
      </c>
      <c r="J484" s="183">
        <f>1</f>
        <v>1</v>
      </c>
      <c r="K484" s="183">
        <f t="shared" si="40"/>
        <v>4.1870000000000003</v>
      </c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68"/>
      <c r="AD484" s="19"/>
      <c r="AE484" s="184"/>
      <c r="AF484" s="183">
        <f t="shared" si="41"/>
        <v>2.5994576322369403</v>
      </c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68"/>
      <c r="AQ484" s="168"/>
      <c r="AR484" s="182"/>
      <c r="AS484" s="183">
        <f>(AU484-E484)/(MeasuredVariableHigher-MeasuredVariableLower)</f>
        <v>-4.7995483508357563E-2</v>
      </c>
      <c r="AT484" s="183">
        <f>[1]!LIM(AT483+Mode*r0*((1+IntegrationStep/2/Ti+Td/IntegrationStep)*AS484-(1-IntegrationStep/2/Ti+2*Td/IntegrationStep)*AS483+Td/IntegrationStep*AS482))</f>
        <v>1</v>
      </c>
      <c r="AU484" s="183">
        <f>SetPoint</f>
        <v>40.794124670000002</v>
      </c>
      <c r="AW484" s="51"/>
      <c r="AX484" s="51"/>
      <c r="AY484" s="51"/>
      <c r="AZ484" s="51"/>
    </row>
    <row r="485" spans="1:52" s="158" customFormat="1" ht="15" customHeight="1" x14ac:dyDescent="0.3">
      <c r="A485" s="19"/>
      <c r="B485" s="182"/>
      <c r="C485" s="183">
        <f>C484+IntegrationStep</f>
        <v>47.400000000000404</v>
      </c>
      <c r="D485" s="202">
        <f>15+[1]!STEPLOAD(5)</f>
        <v>20</v>
      </c>
      <c r="E485" s="183">
        <f t="shared" si="37"/>
        <v>45.853618784059456</v>
      </c>
      <c r="F485" s="183">
        <f t="shared" si="38"/>
        <v>0.5</v>
      </c>
      <c r="G485" s="183">
        <f>5</f>
        <v>5</v>
      </c>
      <c r="H485" s="183">
        <f>ManipulatedVariableHigher*AT485</f>
        <v>0</v>
      </c>
      <c r="I485" s="183">
        <f t="shared" si="39"/>
        <v>0.9</v>
      </c>
      <c r="J485" s="183">
        <f>1</f>
        <v>1</v>
      </c>
      <c r="K485" s="183">
        <f t="shared" si="40"/>
        <v>4.1870000000000003</v>
      </c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68"/>
      <c r="AD485" s="19"/>
      <c r="AE485" s="184"/>
      <c r="AF485" s="183">
        <f t="shared" si="41"/>
        <v>-2.585361878405946</v>
      </c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68"/>
      <c r="AQ485" s="168"/>
      <c r="AR485" s="182"/>
      <c r="AS485" s="183">
        <f>(AU485-E485)/(MeasuredVariableHigher-MeasuredVariableLower)</f>
        <v>-5.059494114059454E-2</v>
      </c>
      <c r="AT485" s="183">
        <f>[1]!LIM(AT484+Mode*r0*((1+IntegrationStep/2/Ti+Td/IntegrationStep)*AS485-(1-IntegrationStep/2/Ti+2*Td/IntegrationStep)*AS484+Td/IntegrationStep*AS483))</f>
        <v>0</v>
      </c>
      <c r="AU485" s="183">
        <f>SetPoint</f>
        <v>40.794124670000002</v>
      </c>
      <c r="AW485" s="51"/>
      <c r="AX485" s="51"/>
      <c r="AY485" s="51"/>
      <c r="AZ485" s="51"/>
    </row>
    <row r="486" spans="1:52" s="158" customFormat="1" ht="15" customHeight="1" x14ac:dyDescent="0.3">
      <c r="A486" s="19"/>
      <c r="B486" s="182"/>
      <c r="C486" s="183">
        <f>C485+IntegrationStep</f>
        <v>47.500000000000405</v>
      </c>
      <c r="D486" s="202">
        <f>15+[1]!STEPLOAD(5)</f>
        <v>20</v>
      </c>
      <c r="E486" s="183">
        <f t="shared" si="37"/>
        <v>45.595082596218859</v>
      </c>
      <c r="F486" s="183">
        <f t="shared" si="38"/>
        <v>0.5</v>
      </c>
      <c r="G486" s="183">
        <f>5</f>
        <v>5</v>
      </c>
      <c r="H486" s="183">
        <f>ManipulatedVariableHigher*AT486</f>
        <v>120</v>
      </c>
      <c r="I486" s="183">
        <f t="shared" si="39"/>
        <v>0.9</v>
      </c>
      <c r="J486" s="183">
        <f>1</f>
        <v>1</v>
      </c>
      <c r="K486" s="183">
        <f t="shared" si="40"/>
        <v>4.1870000000000003</v>
      </c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68"/>
      <c r="AD486" s="19"/>
      <c r="AE486" s="184"/>
      <c r="AF486" s="183">
        <f t="shared" si="41"/>
        <v>2.5993166746986303</v>
      </c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68"/>
      <c r="AQ486" s="168"/>
      <c r="AR486" s="182"/>
      <c r="AS486" s="183">
        <f>(AU486-E486)/(MeasuredVariableHigher-MeasuredVariableLower)</f>
        <v>-4.8009579262188566E-2</v>
      </c>
      <c r="AT486" s="183">
        <f>[1]!LIM(AT485+Mode*r0*((1+IntegrationStep/2/Ti+Td/IntegrationStep)*AS486-(1-IntegrationStep/2/Ti+2*Td/IntegrationStep)*AS485+Td/IntegrationStep*AS484))</f>
        <v>1</v>
      </c>
      <c r="AU486" s="183">
        <f>SetPoint</f>
        <v>40.794124670000002</v>
      </c>
      <c r="AW486" s="51"/>
      <c r="AX486" s="51"/>
      <c r="AY486" s="51"/>
      <c r="AZ486" s="51"/>
    </row>
    <row r="487" spans="1:52" s="158" customFormat="1" ht="15" customHeight="1" x14ac:dyDescent="0.3">
      <c r="A487" s="19"/>
      <c r="B487" s="182"/>
      <c r="C487" s="183">
        <f>C486+IntegrationStep</f>
        <v>47.600000000000406</v>
      </c>
      <c r="D487" s="202">
        <f>15+[1]!STEPLOAD(5)</f>
        <v>20</v>
      </c>
      <c r="E487" s="183">
        <f t="shared" si="37"/>
        <v>45.855014263688723</v>
      </c>
      <c r="F487" s="183">
        <f t="shared" si="38"/>
        <v>0.5</v>
      </c>
      <c r="G487" s="183">
        <f>5</f>
        <v>5</v>
      </c>
      <c r="H487" s="183">
        <f>ManipulatedVariableHigher*AT487</f>
        <v>0</v>
      </c>
      <c r="I487" s="183">
        <f t="shared" si="39"/>
        <v>0.9</v>
      </c>
      <c r="J487" s="183">
        <f>1</f>
        <v>1</v>
      </c>
      <c r="K487" s="183">
        <f t="shared" si="40"/>
        <v>4.1870000000000003</v>
      </c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68"/>
      <c r="AD487" s="19"/>
      <c r="AE487" s="184"/>
      <c r="AF487" s="183">
        <f t="shared" si="41"/>
        <v>-2.5855014263688725</v>
      </c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68"/>
      <c r="AQ487" s="168"/>
      <c r="AR487" s="182"/>
      <c r="AS487" s="183">
        <f>(AU487-E487)/(MeasuredVariableHigher-MeasuredVariableLower)</f>
        <v>-5.0608895936887208E-2</v>
      </c>
      <c r="AT487" s="183">
        <f>[1]!LIM(AT486+Mode*r0*((1+IntegrationStep/2/Ti+Td/IntegrationStep)*AS487-(1-IntegrationStep/2/Ti+2*Td/IntegrationStep)*AS486+Td/IntegrationStep*AS485))</f>
        <v>0</v>
      </c>
      <c r="AU487" s="183">
        <f>SetPoint</f>
        <v>40.794124670000002</v>
      </c>
      <c r="AW487" s="51"/>
      <c r="AX487" s="51"/>
      <c r="AY487" s="51"/>
      <c r="AZ487" s="51"/>
    </row>
    <row r="488" spans="1:52" s="158" customFormat="1" ht="15" customHeight="1" x14ac:dyDescent="0.3">
      <c r="A488" s="19"/>
      <c r="B488" s="182"/>
      <c r="C488" s="183">
        <f>C487+IntegrationStep</f>
        <v>47.700000000000408</v>
      </c>
      <c r="D488" s="202">
        <f>15+[1]!STEPLOAD(5)</f>
        <v>20</v>
      </c>
      <c r="E488" s="183">
        <f t="shared" si="37"/>
        <v>45.596464121051831</v>
      </c>
      <c r="F488" s="183">
        <f t="shared" si="38"/>
        <v>0.5</v>
      </c>
      <c r="G488" s="183">
        <f>5</f>
        <v>5</v>
      </c>
      <c r="H488" s="183">
        <f>ManipulatedVariableHigher*AT488</f>
        <v>120</v>
      </c>
      <c r="I488" s="183">
        <f t="shared" si="39"/>
        <v>0.9</v>
      </c>
      <c r="J488" s="183">
        <f>1</f>
        <v>1</v>
      </c>
      <c r="K488" s="183">
        <f t="shared" si="40"/>
        <v>4.1870000000000003</v>
      </c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68"/>
      <c r="AD488" s="19"/>
      <c r="AE488" s="184"/>
      <c r="AF488" s="183">
        <f t="shared" si="41"/>
        <v>2.599178522215333</v>
      </c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68"/>
      <c r="AQ488" s="168"/>
      <c r="AR488" s="182"/>
      <c r="AS488" s="183">
        <f>(AU488-E488)/(MeasuredVariableHigher-MeasuredVariableLower)</f>
        <v>-4.8023394510518284E-2</v>
      </c>
      <c r="AT488" s="183">
        <f>[1]!LIM(AT487+Mode*r0*((1+IntegrationStep/2/Ti+Td/IntegrationStep)*AS488-(1-IntegrationStep/2/Ti+2*Td/IntegrationStep)*AS487+Td/IntegrationStep*AS486))</f>
        <v>1</v>
      </c>
      <c r="AU488" s="183">
        <f>SetPoint</f>
        <v>40.794124670000002</v>
      </c>
      <c r="AW488" s="51"/>
      <c r="AX488" s="51"/>
      <c r="AY488" s="51"/>
      <c r="AZ488" s="51"/>
    </row>
    <row r="489" spans="1:52" s="158" customFormat="1" ht="15" customHeight="1" x14ac:dyDescent="0.3">
      <c r="A489" s="19"/>
      <c r="B489" s="182"/>
      <c r="C489" s="183">
        <f>C488+IntegrationStep</f>
        <v>47.800000000000409</v>
      </c>
      <c r="D489" s="202">
        <f>15+[1]!STEPLOAD(5)</f>
        <v>20</v>
      </c>
      <c r="E489" s="183">
        <f t="shared" si="37"/>
        <v>45.856381973273365</v>
      </c>
      <c r="F489" s="183">
        <f t="shared" si="38"/>
        <v>0.5</v>
      </c>
      <c r="G489" s="183">
        <f>5</f>
        <v>5</v>
      </c>
      <c r="H489" s="183">
        <f>ManipulatedVariableHigher*AT489</f>
        <v>0</v>
      </c>
      <c r="I489" s="183">
        <f t="shared" si="39"/>
        <v>0.9</v>
      </c>
      <c r="J489" s="183">
        <f>1</f>
        <v>1</v>
      </c>
      <c r="K489" s="183">
        <f t="shared" si="40"/>
        <v>4.1870000000000003</v>
      </c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68"/>
      <c r="AD489" s="19"/>
      <c r="AE489" s="184"/>
      <c r="AF489" s="183">
        <f t="shared" si="41"/>
        <v>-2.5856381973273366</v>
      </c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68"/>
      <c r="AQ489" s="168"/>
      <c r="AR489" s="182"/>
      <c r="AS489" s="183">
        <f>(AU489-E489)/(MeasuredVariableHigher-MeasuredVariableLower)</f>
        <v>-5.0622573032733625E-2</v>
      </c>
      <c r="AT489" s="183">
        <f>[1]!LIM(AT488+Mode*r0*((1+IntegrationStep/2/Ti+Td/IntegrationStep)*AS489-(1-IntegrationStep/2/Ti+2*Td/IntegrationStep)*AS488+Td/IntegrationStep*AS487))</f>
        <v>0</v>
      </c>
      <c r="AU489" s="183">
        <f>SetPoint</f>
        <v>40.794124670000002</v>
      </c>
      <c r="AW489" s="51"/>
      <c r="AX489" s="51"/>
      <c r="AY489" s="51"/>
      <c r="AZ489" s="51"/>
    </row>
    <row r="490" spans="1:52" s="158" customFormat="1" ht="15" customHeight="1" x14ac:dyDescent="0.3">
      <c r="A490" s="19"/>
      <c r="B490" s="182"/>
      <c r="C490" s="183">
        <f>C489+IntegrationStep</f>
        <v>47.900000000000411</v>
      </c>
      <c r="D490" s="202">
        <f>15+[1]!STEPLOAD(5)</f>
        <v>20</v>
      </c>
      <c r="E490" s="183">
        <f t="shared" si="37"/>
        <v>45.597818153540629</v>
      </c>
      <c r="F490" s="183">
        <f t="shared" si="38"/>
        <v>0.5</v>
      </c>
      <c r="G490" s="183">
        <f>5</f>
        <v>5</v>
      </c>
      <c r="H490" s="183">
        <f>ManipulatedVariableHigher*AT490</f>
        <v>120</v>
      </c>
      <c r="I490" s="183">
        <f t="shared" si="39"/>
        <v>0.9</v>
      </c>
      <c r="J490" s="183">
        <f>1</f>
        <v>1</v>
      </c>
      <c r="K490" s="183">
        <f t="shared" si="40"/>
        <v>4.1870000000000003</v>
      </c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68"/>
      <c r="AD490" s="19"/>
      <c r="AE490" s="184"/>
      <c r="AF490" s="183">
        <f t="shared" si="41"/>
        <v>2.5990431189664531</v>
      </c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68"/>
      <c r="AQ490" s="168"/>
      <c r="AR490" s="182"/>
      <c r="AS490" s="183">
        <f>(AU490-E490)/(MeasuredVariableHigher-MeasuredVariableLower)</f>
        <v>-4.8036934835406268E-2</v>
      </c>
      <c r="AT490" s="183">
        <f>[1]!LIM(AT489+Mode*r0*((1+IntegrationStep/2/Ti+Td/IntegrationStep)*AS490-(1-IntegrationStep/2/Ti+2*Td/IntegrationStep)*AS489+Td/IntegrationStep*AS488))</f>
        <v>1</v>
      </c>
      <c r="AU490" s="183">
        <f>SetPoint</f>
        <v>40.794124670000002</v>
      </c>
      <c r="AW490" s="51"/>
      <c r="AX490" s="51"/>
      <c r="AY490" s="51"/>
      <c r="AZ490" s="51"/>
    </row>
    <row r="491" spans="1:52" s="158" customFormat="1" ht="15" customHeight="1" x14ac:dyDescent="0.3">
      <c r="A491" s="19"/>
      <c r="B491" s="182"/>
      <c r="C491" s="183">
        <f>C490+IntegrationStep</f>
        <v>48.000000000000412</v>
      </c>
      <c r="D491" s="202">
        <f>15+[1]!STEPLOAD(5)</f>
        <v>20</v>
      </c>
      <c r="E491" s="183">
        <f t="shared" si="37"/>
        <v>45.857722465437277</v>
      </c>
      <c r="F491" s="183">
        <f t="shared" si="38"/>
        <v>0.5</v>
      </c>
      <c r="G491" s="183">
        <f>5</f>
        <v>5</v>
      </c>
      <c r="H491" s="183">
        <f>ManipulatedVariableHigher*AT491</f>
        <v>0</v>
      </c>
      <c r="I491" s="183">
        <f t="shared" si="39"/>
        <v>0.9</v>
      </c>
      <c r="J491" s="183">
        <f>1</f>
        <v>1</v>
      </c>
      <c r="K491" s="183">
        <f t="shared" si="40"/>
        <v>4.1870000000000003</v>
      </c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68"/>
      <c r="AD491" s="19"/>
      <c r="AE491" s="184"/>
      <c r="AF491" s="183">
        <f t="shared" si="41"/>
        <v>-2.5857722465437281</v>
      </c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68"/>
      <c r="AQ491" s="168"/>
      <c r="AR491" s="182"/>
      <c r="AS491" s="183">
        <f>(AU491-E491)/(MeasuredVariableHigher-MeasuredVariableLower)</f>
        <v>-5.0635977954372746E-2</v>
      </c>
      <c r="AT491" s="183">
        <f>[1]!LIM(AT490+Mode*r0*((1+IntegrationStep/2/Ti+Td/IntegrationStep)*AS491-(1-IntegrationStep/2/Ti+2*Td/IntegrationStep)*AS490+Td/IntegrationStep*AS489))</f>
        <v>0</v>
      </c>
      <c r="AU491" s="183">
        <f>SetPoint</f>
        <v>40.794124670000002</v>
      </c>
      <c r="AW491" s="51"/>
      <c r="AX491" s="51"/>
      <c r="AY491" s="51"/>
      <c r="AZ491" s="51"/>
    </row>
    <row r="492" spans="1:52" s="158" customFormat="1" ht="15" customHeight="1" x14ac:dyDescent="0.3">
      <c r="A492" s="19"/>
      <c r="B492" s="182"/>
      <c r="C492" s="183">
        <f>C491+IntegrationStep</f>
        <v>48.100000000000414</v>
      </c>
      <c r="D492" s="202">
        <f>15+[1]!STEPLOAD(5)</f>
        <v>20</v>
      </c>
      <c r="E492" s="183">
        <f t="shared" si="37"/>
        <v>45.599145240782903</v>
      </c>
      <c r="F492" s="183">
        <f t="shared" si="38"/>
        <v>0.5</v>
      </c>
      <c r="G492" s="183">
        <f>5</f>
        <v>5</v>
      </c>
      <c r="H492" s="183">
        <f>ManipulatedVariableHigher*AT492</f>
        <v>120</v>
      </c>
      <c r="I492" s="183">
        <f t="shared" si="39"/>
        <v>0.9</v>
      </c>
      <c r="J492" s="183">
        <f>1</f>
        <v>1</v>
      </c>
      <c r="K492" s="183">
        <f t="shared" si="40"/>
        <v>4.1870000000000003</v>
      </c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68"/>
      <c r="AD492" s="19"/>
      <c r="AE492" s="184"/>
      <c r="AF492" s="183">
        <f t="shared" si="41"/>
        <v>2.5989104102422256</v>
      </c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68"/>
      <c r="AQ492" s="168"/>
      <c r="AR492" s="182"/>
      <c r="AS492" s="183">
        <f>(AU492-E492)/(MeasuredVariableHigher-MeasuredVariableLower)</f>
        <v>-4.8050205707829009E-2</v>
      </c>
      <c r="AT492" s="183">
        <f>[1]!LIM(AT491+Mode*r0*((1+IntegrationStep/2/Ti+Td/IntegrationStep)*AS492-(1-IntegrationStep/2/Ti+2*Td/IntegrationStep)*AS491+Td/IntegrationStep*AS490))</f>
        <v>1</v>
      </c>
      <c r="AU492" s="183">
        <f>SetPoint</f>
        <v>40.794124670000002</v>
      </c>
      <c r="AW492" s="51"/>
      <c r="AX492" s="51"/>
      <c r="AY492" s="51"/>
      <c r="AZ492" s="51"/>
    </row>
    <row r="493" spans="1:52" s="158" customFormat="1" ht="15" customHeight="1" x14ac:dyDescent="0.3">
      <c r="A493" s="19"/>
      <c r="B493" s="182"/>
      <c r="C493" s="183">
        <f>C492+IntegrationStep</f>
        <v>48.200000000000415</v>
      </c>
      <c r="D493" s="202">
        <f>15+[1]!STEPLOAD(5)</f>
        <v>20</v>
      </c>
      <c r="E493" s="183">
        <f t="shared" si="37"/>
        <v>45.859036281807128</v>
      </c>
      <c r="F493" s="183">
        <f t="shared" si="38"/>
        <v>0.5</v>
      </c>
      <c r="G493" s="183">
        <f>5</f>
        <v>5</v>
      </c>
      <c r="H493" s="183">
        <f>ManipulatedVariableHigher*AT493</f>
        <v>0</v>
      </c>
      <c r="I493" s="183">
        <f t="shared" si="39"/>
        <v>0.9</v>
      </c>
      <c r="J493" s="183">
        <f>1</f>
        <v>1</v>
      </c>
      <c r="K493" s="183">
        <f t="shared" si="40"/>
        <v>4.1870000000000003</v>
      </c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68"/>
      <c r="AD493" s="19"/>
      <c r="AE493" s="184"/>
      <c r="AF493" s="183">
        <f t="shared" si="41"/>
        <v>-2.5859036281807128</v>
      </c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68"/>
      <c r="AQ493" s="168"/>
      <c r="AR493" s="182"/>
      <c r="AS493" s="183">
        <f>(AU493-E493)/(MeasuredVariableHigher-MeasuredVariableLower)</f>
        <v>-5.0649116118071262E-2</v>
      </c>
      <c r="AT493" s="183">
        <f>[1]!LIM(AT492+Mode*r0*((1+IntegrationStep/2/Ti+Td/IntegrationStep)*AS493-(1-IntegrationStep/2/Ti+2*Td/IntegrationStep)*AS492+Td/IntegrationStep*AS491))</f>
        <v>0</v>
      </c>
      <c r="AU493" s="183">
        <f>SetPoint</f>
        <v>40.794124670000002</v>
      </c>
      <c r="AW493" s="51"/>
      <c r="AX493" s="51"/>
      <c r="AY493" s="51"/>
      <c r="AZ493" s="51"/>
    </row>
    <row r="494" spans="1:52" s="158" customFormat="1" ht="15" customHeight="1" x14ac:dyDescent="0.3">
      <c r="A494" s="19"/>
      <c r="B494" s="182"/>
      <c r="C494" s="183">
        <f>C493+IntegrationStep</f>
        <v>48.300000000000416</v>
      </c>
      <c r="D494" s="202">
        <f>15+[1]!STEPLOAD(5)</f>
        <v>20</v>
      </c>
      <c r="E494" s="183">
        <f t="shared" si="37"/>
        <v>45.600445918989053</v>
      </c>
      <c r="F494" s="183">
        <f t="shared" si="38"/>
        <v>0.5</v>
      </c>
      <c r="G494" s="183">
        <f>5</f>
        <v>5</v>
      </c>
      <c r="H494" s="183">
        <f>ManipulatedVariableHigher*AT494</f>
        <v>120</v>
      </c>
      <c r="I494" s="183">
        <f t="shared" si="39"/>
        <v>0.9</v>
      </c>
      <c r="J494" s="183">
        <f>1</f>
        <v>1</v>
      </c>
      <c r="K494" s="183">
        <f t="shared" si="40"/>
        <v>4.1870000000000003</v>
      </c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68"/>
      <c r="AD494" s="19"/>
      <c r="AE494" s="184"/>
      <c r="AF494" s="183">
        <f t="shared" si="41"/>
        <v>2.5987803424216107</v>
      </c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68"/>
      <c r="AQ494" s="168"/>
      <c r="AR494" s="182"/>
      <c r="AS494" s="183">
        <f>(AU494-E494)/(MeasuredVariableHigher-MeasuredVariableLower)</f>
        <v>-4.8063212489890504E-2</v>
      </c>
      <c r="AT494" s="183">
        <f>[1]!LIM(AT493+Mode*r0*((1+IntegrationStep/2/Ti+Td/IntegrationStep)*AS494-(1-IntegrationStep/2/Ti+2*Td/IntegrationStep)*AS493+Td/IntegrationStep*AS492))</f>
        <v>1</v>
      </c>
      <c r="AU494" s="183">
        <f>SetPoint</f>
        <v>40.794124670000002</v>
      </c>
      <c r="AW494" s="51"/>
      <c r="AX494" s="51"/>
      <c r="AY494" s="51"/>
      <c r="AZ494" s="51"/>
    </row>
    <row r="495" spans="1:52" s="158" customFormat="1" ht="15" customHeight="1" x14ac:dyDescent="0.3">
      <c r="A495" s="19"/>
      <c r="B495" s="182"/>
      <c r="C495" s="183">
        <f>C494+IntegrationStep</f>
        <v>48.400000000000418</v>
      </c>
      <c r="D495" s="202">
        <f>15+[1]!STEPLOAD(5)</f>
        <v>20</v>
      </c>
      <c r="E495" s="183">
        <f t="shared" si="37"/>
        <v>45.860323953231216</v>
      </c>
      <c r="F495" s="183">
        <f t="shared" si="38"/>
        <v>0.5</v>
      </c>
      <c r="G495" s="183">
        <f>5</f>
        <v>5</v>
      </c>
      <c r="H495" s="183">
        <f>ManipulatedVariableHigher*AT495</f>
        <v>0</v>
      </c>
      <c r="I495" s="183">
        <f t="shared" si="39"/>
        <v>0.9</v>
      </c>
      <c r="J495" s="183">
        <f>1</f>
        <v>1</v>
      </c>
      <c r="K495" s="183">
        <f t="shared" si="40"/>
        <v>4.1870000000000003</v>
      </c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68"/>
      <c r="AD495" s="19"/>
      <c r="AE495" s="184"/>
      <c r="AF495" s="183">
        <f t="shared" si="41"/>
        <v>-2.5860323953231217</v>
      </c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68"/>
      <c r="AQ495" s="168"/>
      <c r="AR495" s="182"/>
      <c r="AS495" s="183">
        <f>(AU495-E495)/(MeasuredVariableHigher-MeasuredVariableLower)</f>
        <v>-5.0661992832312139E-2</v>
      </c>
      <c r="AT495" s="183">
        <f>[1]!LIM(AT494+Mode*r0*((1+IntegrationStep/2/Ti+Td/IntegrationStep)*AS495-(1-IntegrationStep/2/Ti+2*Td/IntegrationStep)*AS494+Td/IntegrationStep*AS493))</f>
        <v>0</v>
      </c>
      <c r="AU495" s="183">
        <f>SetPoint</f>
        <v>40.794124670000002</v>
      </c>
      <c r="AW495" s="51"/>
      <c r="AX495" s="51"/>
      <c r="AY495" s="51"/>
      <c r="AZ495" s="51"/>
    </row>
    <row r="496" spans="1:52" s="158" customFormat="1" ht="15" customHeight="1" x14ac:dyDescent="0.3">
      <c r="A496" s="19"/>
      <c r="B496" s="182"/>
      <c r="C496" s="183">
        <f>C495+IntegrationStep</f>
        <v>48.500000000000419</v>
      </c>
      <c r="D496" s="202">
        <f>15+[1]!STEPLOAD(5)</f>
        <v>20</v>
      </c>
      <c r="E496" s="183">
        <f t="shared" si="37"/>
        <v>45.601720713698903</v>
      </c>
      <c r="F496" s="183">
        <f t="shared" si="38"/>
        <v>0.5</v>
      </c>
      <c r="G496" s="183">
        <f>5</f>
        <v>5</v>
      </c>
      <c r="H496" s="183">
        <f>ManipulatedVariableHigher*AT496</f>
        <v>120</v>
      </c>
      <c r="I496" s="183">
        <f t="shared" si="39"/>
        <v>0.9</v>
      </c>
      <c r="J496" s="183">
        <f>1</f>
        <v>1</v>
      </c>
      <c r="K496" s="183">
        <f t="shared" si="40"/>
        <v>4.1870000000000003</v>
      </c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68"/>
      <c r="AD496" s="19"/>
      <c r="AE496" s="184"/>
      <c r="AF496" s="183">
        <f t="shared" si="41"/>
        <v>2.5986528629506256</v>
      </c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68"/>
      <c r="AQ496" s="168"/>
      <c r="AR496" s="182"/>
      <c r="AS496" s="183">
        <f>(AU496-E496)/(MeasuredVariableHigher-MeasuredVariableLower)</f>
        <v>-4.8075960436989008E-2</v>
      </c>
      <c r="AT496" s="183">
        <f>[1]!LIM(AT495+Mode*r0*((1+IntegrationStep/2/Ti+Td/IntegrationStep)*AS496-(1-IntegrationStep/2/Ti+2*Td/IntegrationStep)*AS495+Td/IntegrationStep*AS494))</f>
        <v>1</v>
      </c>
      <c r="AU496" s="183">
        <f>SetPoint</f>
        <v>40.794124670000002</v>
      </c>
      <c r="AW496" s="51"/>
      <c r="AX496" s="51"/>
      <c r="AY496" s="51"/>
      <c r="AZ496" s="51"/>
    </row>
    <row r="497" spans="1:52" s="158" customFormat="1" ht="15" customHeight="1" x14ac:dyDescent="0.3">
      <c r="A497" s="19"/>
      <c r="B497" s="182"/>
      <c r="C497" s="183">
        <f>C496+IntegrationStep</f>
        <v>48.600000000000421</v>
      </c>
      <c r="D497" s="202">
        <f>15+[1]!STEPLOAD(5)</f>
        <v>20</v>
      </c>
      <c r="E497" s="183">
        <f t="shared" si="37"/>
        <v>45.86158599999397</v>
      </c>
      <c r="F497" s="183">
        <f t="shared" si="38"/>
        <v>0.5</v>
      </c>
      <c r="G497" s="183">
        <f>5</f>
        <v>5</v>
      </c>
      <c r="H497" s="183">
        <f>ManipulatedVariableHigher*AT497</f>
        <v>0</v>
      </c>
      <c r="I497" s="183">
        <f t="shared" si="39"/>
        <v>0.9</v>
      </c>
      <c r="J497" s="183">
        <f>1</f>
        <v>1</v>
      </c>
      <c r="K497" s="183">
        <f t="shared" si="40"/>
        <v>4.1870000000000003</v>
      </c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68"/>
      <c r="AD497" s="19"/>
      <c r="AE497" s="184"/>
      <c r="AF497" s="183">
        <f t="shared" si="41"/>
        <v>-2.586158599999397</v>
      </c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68"/>
      <c r="AQ497" s="168"/>
      <c r="AR497" s="182"/>
      <c r="AS497" s="183">
        <f>(AU497-E497)/(MeasuredVariableHigher-MeasuredVariableLower)</f>
        <v>-5.0674613299939678E-2</v>
      </c>
      <c r="AT497" s="183">
        <f>[1]!LIM(AT496+Mode*r0*((1+IntegrationStep/2/Ti+Td/IntegrationStep)*AS497-(1-IntegrationStep/2/Ti+2*Td/IntegrationStep)*AS496+Td/IntegrationStep*AS495))</f>
        <v>0</v>
      </c>
      <c r="AU497" s="183">
        <f>SetPoint</f>
        <v>40.794124670000002</v>
      </c>
      <c r="AW497" s="51"/>
      <c r="AX497" s="51"/>
      <c r="AY497" s="51"/>
      <c r="AZ497" s="51"/>
    </row>
    <row r="498" spans="1:52" s="158" customFormat="1" ht="15" customHeight="1" x14ac:dyDescent="0.3">
      <c r="A498" s="19"/>
      <c r="B498" s="182"/>
      <c r="C498" s="183">
        <f>C497+IntegrationStep</f>
        <v>48.700000000000422</v>
      </c>
      <c r="D498" s="202">
        <f>15+[1]!STEPLOAD(5)</f>
        <v>20</v>
      </c>
      <c r="E498" s="183">
        <f t="shared" si="37"/>
        <v>45.602970139994028</v>
      </c>
      <c r="F498" s="183">
        <f t="shared" si="38"/>
        <v>0.5</v>
      </c>
      <c r="G498" s="183">
        <f>5</f>
        <v>5</v>
      </c>
      <c r="H498" s="183">
        <f>ManipulatedVariableHigher*AT498</f>
        <v>120</v>
      </c>
      <c r="I498" s="183">
        <f t="shared" si="39"/>
        <v>0.9</v>
      </c>
      <c r="J498" s="183">
        <f>1</f>
        <v>1</v>
      </c>
      <c r="K498" s="183">
        <f t="shared" si="40"/>
        <v>4.1870000000000003</v>
      </c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68"/>
      <c r="AD498" s="19"/>
      <c r="AE498" s="184"/>
      <c r="AF498" s="183">
        <f t="shared" si="41"/>
        <v>2.5985279203211133</v>
      </c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68"/>
      <c r="AQ498" s="168"/>
      <c r="AR498" s="182"/>
      <c r="AS498" s="183">
        <f>(AU498-E498)/(MeasuredVariableHigher-MeasuredVariableLower)</f>
        <v>-4.8088454699940254E-2</v>
      </c>
      <c r="AT498" s="183">
        <f>[1]!LIM(AT497+Mode*r0*((1+IntegrationStep/2/Ti+Td/IntegrationStep)*AS498-(1-IntegrationStep/2/Ti+2*Td/IntegrationStep)*AS497+Td/IntegrationStep*AS496))</f>
        <v>1</v>
      </c>
      <c r="AU498" s="183">
        <f>SetPoint</f>
        <v>40.794124670000002</v>
      </c>
      <c r="AW498" s="51"/>
      <c r="AX498" s="51"/>
      <c r="AY498" s="51"/>
      <c r="AZ498" s="51"/>
    </row>
    <row r="499" spans="1:52" s="158" customFormat="1" ht="15" customHeight="1" x14ac:dyDescent="0.3">
      <c r="A499" s="19"/>
      <c r="B499" s="182"/>
      <c r="C499" s="183">
        <f>C498+IntegrationStep</f>
        <v>48.800000000000423</v>
      </c>
      <c r="D499" s="202">
        <f>15+[1]!STEPLOAD(5)</f>
        <v>20</v>
      </c>
      <c r="E499" s="183">
        <f t="shared" si="37"/>
        <v>45.862822932026141</v>
      </c>
      <c r="F499" s="183">
        <f t="shared" si="38"/>
        <v>0.5</v>
      </c>
      <c r="G499" s="183">
        <f>5</f>
        <v>5</v>
      </c>
      <c r="H499" s="183">
        <f>ManipulatedVariableHigher*AT499</f>
        <v>0</v>
      </c>
      <c r="I499" s="183">
        <f t="shared" si="39"/>
        <v>0.9</v>
      </c>
      <c r="J499" s="183">
        <f>1</f>
        <v>1</v>
      </c>
      <c r="K499" s="183">
        <f t="shared" si="40"/>
        <v>4.1870000000000003</v>
      </c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68"/>
      <c r="AD499" s="19"/>
      <c r="AE499" s="184"/>
      <c r="AF499" s="183">
        <f t="shared" si="41"/>
        <v>-2.5862822932026144</v>
      </c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68"/>
      <c r="AQ499" s="168"/>
      <c r="AR499" s="182"/>
      <c r="AS499" s="183">
        <f>(AU499-E499)/(MeasuredVariableHigher-MeasuredVariableLower)</f>
        <v>-5.0686982620261389E-2</v>
      </c>
      <c r="AT499" s="183">
        <f>[1]!LIM(AT498+Mode*r0*((1+IntegrationStep/2/Ti+Td/IntegrationStep)*AS499-(1-IntegrationStep/2/Ti+2*Td/IntegrationStep)*AS498+Td/IntegrationStep*AS497))</f>
        <v>0</v>
      </c>
      <c r="AU499" s="183">
        <f>SetPoint</f>
        <v>40.794124670000002</v>
      </c>
      <c r="AW499" s="51"/>
      <c r="AX499" s="51"/>
      <c r="AY499" s="51"/>
      <c r="AZ499" s="51"/>
    </row>
    <row r="500" spans="1:52" s="158" customFormat="1" ht="15" customHeight="1" x14ac:dyDescent="0.3">
      <c r="A500" s="19"/>
      <c r="B500" s="182"/>
      <c r="C500" s="183">
        <f>C499+IntegrationStep</f>
        <v>48.900000000000425</v>
      </c>
      <c r="D500" s="202">
        <f>15+[1]!STEPLOAD(5)</f>
        <v>20</v>
      </c>
      <c r="E500" s="183">
        <f t="shared" si="37"/>
        <v>45.604194702705875</v>
      </c>
      <c r="F500" s="183">
        <f t="shared" si="38"/>
        <v>0.5</v>
      </c>
      <c r="G500" s="183">
        <f>5</f>
        <v>5</v>
      </c>
      <c r="H500" s="183">
        <f>ManipulatedVariableHigher*AT500</f>
        <v>120</v>
      </c>
      <c r="I500" s="183">
        <f t="shared" si="39"/>
        <v>0.9</v>
      </c>
      <c r="J500" s="183">
        <f>1</f>
        <v>1</v>
      </c>
      <c r="K500" s="183">
        <f t="shared" si="40"/>
        <v>4.1870000000000003</v>
      </c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68"/>
      <c r="AD500" s="19"/>
      <c r="AE500" s="184"/>
      <c r="AF500" s="183">
        <f t="shared" si="41"/>
        <v>2.5984054640499283</v>
      </c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68"/>
      <c r="AQ500" s="168"/>
      <c r="AR500" s="182"/>
      <c r="AS500" s="183">
        <f>(AU500-E500)/(MeasuredVariableHigher-MeasuredVariableLower)</f>
        <v>-4.810070032705873E-2</v>
      </c>
      <c r="AT500" s="183">
        <f>[1]!LIM(AT499+Mode*r0*((1+IntegrationStep/2/Ti+Td/IntegrationStep)*AS500-(1-IntegrationStep/2/Ti+2*Td/IntegrationStep)*AS499+Td/IntegrationStep*AS498))</f>
        <v>1</v>
      </c>
      <c r="AU500" s="183">
        <f>SetPoint</f>
        <v>40.794124670000002</v>
      </c>
      <c r="AW500" s="51"/>
      <c r="AX500" s="51"/>
      <c r="AY500" s="51"/>
      <c r="AZ500" s="51"/>
    </row>
    <row r="501" spans="1:52" s="158" customFormat="1" ht="15" customHeight="1" x14ac:dyDescent="0.3">
      <c r="A501" s="19"/>
      <c r="B501" s="182"/>
      <c r="C501" s="183">
        <f>C500+IntegrationStep</f>
        <v>49.000000000000426</v>
      </c>
      <c r="D501" s="202">
        <f>15+[1]!STEPLOAD(5)</f>
        <v>20</v>
      </c>
      <c r="E501" s="183">
        <f t="shared" si="37"/>
        <v>45.86403524911087</v>
      </c>
      <c r="F501" s="183">
        <f t="shared" si="38"/>
        <v>0.5</v>
      </c>
      <c r="G501" s="183">
        <f>5</f>
        <v>5</v>
      </c>
      <c r="H501" s="183">
        <f>ManipulatedVariableHigher*AT501</f>
        <v>0</v>
      </c>
      <c r="I501" s="183">
        <f t="shared" si="39"/>
        <v>0.9</v>
      </c>
      <c r="J501" s="183">
        <f>1</f>
        <v>1</v>
      </c>
      <c r="K501" s="183">
        <f t="shared" si="40"/>
        <v>4.1870000000000003</v>
      </c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68"/>
      <c r="AD501" s="19"/>
      <c r="AE501" s="184"/>
      <c r="AF501" s="183">
        <f t="shared" si="41"/>
        <v>-2.5864035249110873</v>
      </c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68"/>
      <c r="AQ501" s="168"/>
      <c r="AR501" s="182"/>
      <c r="AS501" s="183">
        <f>(AU501-E501)/(MeasuredVariableHigher-MeasuredVariableLower)</f>
        <v>-5.069910579110868E-2</v>
      </c>
      <c r="AT501" s="183">
        <f>[1]!LIM(AT500+Mode*r0*((1+IntegrationStep/2/Ti+Td/IntegrationStep)*AS501-(1-IntegrationStep/2/Ti+2*Td/IntegrationStep)*AS500+Td/IntegrationStep*AS499))</f>
        <v>0</v>
      </c>
      <c r="AU501" s="183">
        <f>SetPoint</f>
        <v>40.794124670000002</v>
      </c>
      <c r="AW501" s="51"/>
      <c r="AX501" s="51"/>
      <c r="AY501" s="51"/>
      <c r="AZ501" s="51"/>
    </row>
    <row r="502" spans="1:52" s="158" customFormat="1" ht="15" customHeight="1" x14ac:dyDescent="0.3">
      <c r="A502" s="19"/>
      <c r="B502" s="182"/>
      <c r="C502" s="183">
        <f>C501+IntegrationStep</f>
        <v>49.100000000000428</v>
      </c>
      <c r="D502" s="202">
        <f>15+[1]!STEPLOAD(5)</f>
        <v>20</v>
      </c>
      <c r="E502" s="183">
        <f t="shared" si="37"/>
        <v>45.605394896619757</v>
      </c>
      <c r="F502" s="183">
        <f t="shared" si="38"/>
        <v>0.5</v>
      </c>
      <c r="G502" s="183">
        <f>5</f>
        <v>5</v>
      </c>
      <c r="H502" s="183">
        <f>ManipulatedVariableHigher*AT502</f>
        <v>120</v>
      </c>
      <c r="I502" s="183">
        <f t="shared" si="39"/>
        <v>0.9</v>
      </c>
      <c r="J502" s="183">
        <f>1</f>
        <v>1</v>
      </c>
      <c r="K502" s="183">
        <f t="shared" si="40"/>
        <v>4.1870000000000003</v>
      </c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68"/>
      <c r="AD502" s="19"/>
      <c r="AE502" s="184"/>
      <c r="AF502" s="183">
        <f t="shared" si="41"/>
        <v>2.5982854446585404</v>
      </c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68"/>
      <c r="AQ502" s="168"/>
      <c r="AR502" s="182"/>
      <c r="AS502" s="183">
        <f>(AU502-E502)/(MeasuredVariableHigher-MeasuredVariableLower)</f>
        <v>-4.8112702266197543E-2</v>
      </c>
      <c r="AT502" s="183">
        <f>[1]!LIM(AT501+Mode*r0*((1+IntegrationStep/2/Ti+Td/IntegrationStep)*AS502-(1-IntegrationStep/2/Ti+2*Td/IntegrationStep)*AS501+Td/IntegrationStep*AS500))</f>
        <v>1</v>
      </c>
      <c r="AU502" s="183">
        <f>SetPoint</f>
        <v>40.794124670000002</v>
      </c>
      <c r="AW502" s="51"/>
      <c r="AX502" s="51"/>
      <c r="AY502" s="51"/>
      <c r="AZ502" s="51"/>
    </row>
    <row r="503" spans="1:52" s="158" customFormat="1" ht="15" customHeight="1" x14ac:dyDescent="0.3">
      <c r="A503" s="19"/>
      <c r="B503" s="182"/>
      <c r="C503" s="183">
        <f>C502+IntegrationStep</f>
        <v>49.200000000000429</v>
      </c>
      <c r="D503" s="202">
        <f>15+[1]!STEPLOAD(5)</f>
        <v>20</v>
      </c>
      <c r="E503" s="183">
        <f t="shared" si="37"/>
        <v>45.865223441085611</v>
      </c>
      <c r="F503" s="183">
        <f t="shared" si="38"/>
        <v>0.5</v>
      </c>
      <c r="G503" s="183">
        <f>5</f>
        <v>5</v>
      </c>
      <c r="H503" s="183">
        <f>ManipulatedVariableHigher*AT503</f>
        <v>0</v>
      </c>
      <c r="I503" s="183">
        <f t="shared" si="39"/>
        <v>0.9</v>
      </c>
      <c r="J503" s="183">
        <f>1</f>
        <v>1</v>
      </c>
      <c r="K503" s="183">
        <f t="shared" si="40"/>
        <v>4.1870000000000003</v>
      </c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68"/>
      <c r="AD503" s="19"/>
      <c r="AE503" s="184"/>
      <c r="AF503" s="183">
        <f t="shared" si="41"/>
        <v>-2.5865223441085612</v>
      </c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68"/>
      <c r="AQ503" s="168"/>
      <c r="AR503" s="182"/>
      <c r="AS503" s="183">
        <f>(AU503-E503)/(MeasuredVariableHigher-MeasuredVariableLower)</f>
        <v>-5.0710987710856088E-2</v>
      </c>
      <c r="AT503" s="183">
        <f>[1]!LIM(AT502+Mode*r0*((1+IntegrationStep/2/Ti+Td/IntegrationStep)*AS503-(1-IntegrationStep/2/Ti+2*Td/IntegrationStep)*AS502+Td/IntegrationStep*AS501))</f>
        <v>0</v>
      </c>
      <c r="AU503" s="183">
        <f>SetPoint</f>
        <v>40.794124670000002</v>
      </c>
      <c r="AW503" s="51"/>
      <c r="AX503" s="51"/>
      <c r="AY503" s="51"/>
      <c r="AZ503" s="51"/>
    </row>
    <row r="504" spans="1:52" s="158" customFormat="1" ht="15" customHeight="1" x14ac:dyDescent="0.3">
      <c r="A504" s="19"/>
      <c r="B504" s="182"/>
      <c r="C504" s="183">
        <f>C503+IntegrationStep</f>
        <v>49.300000000000431</v>
      </c>
      <c r="D504" s="202">
        <f>15+[1]!STEPLOAD(5)</f>
        <v>20</v>
      </c>
      <c r="E504" s="183">
        <f t="shared" si="37"/>
        <v>45.606571206674751</v>
      </c>
      <c r="F504" s="183">
        <f t="shared" si="38"/>
        <v>0.5</v>
      </c>
      <c r="G504" s="183">
        <f>5</f>
        <v>5</v>
      </c>
      <c r="H504" s="183">
        <f>ManipulatedVariableHigher*AT504</f>
        <v>120</v>
      </c>
      <c r="I504" s="183">
        <f t="shared" si="39"/>
        <v>0.9</v>
      </c>
      <c r="J504" s="183">
        <f>1</f>
        <v>1</v>
      </c>
      <c r="K504" s="183">
        <f t="shared" si="40"/>
        <v>4.1870000000000003</v>
      </c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68"/>
      <c r="AD504" s="19"/>
      <c r="AE504" s="184"/>
      <c r="AF504" s="183">
        <f t="shared" si="41"/>
        <v>2.5981678136530411</v>
      </c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68"/>
      <c r="AQ504" s="168"/>
      <c r="AR504" s="182"/>
      <c r="AS504" s="183">
        <f>(AU504-E504)/(MeasuredVariableHigher-MeasuredVariableLower)</f>
        <v>-4.8124465366747485E-2</v>
      </c>
      <c r="AT504" s="183">
        <f>[1]!LIM(AT503+Mode*r0*((1+IntegrationStep/2/Ti+Td/IntegrationStep)*AS504-(1-IntegrationStep/2/Ti+2*Td/IntegrationStep)*AS503+Td/IntegrationStep*AS502))</f>
        <v>1</v>
      </c>
      <c r="AU504" s="183">
        <f>SetPoint</f>
        <v>40.794124670000002</v>
      </c>
      <c r="AW504" s="51"/>
      <c r="AX504" s="51"/>
      <c r="AY504" s="51"/>
      <c r="AZ504" s="51"/>
    </row>
    <row r="505" spans="1:52" s="158" customFormat="1" ht="15" customHeight="1" x14ac:dyDescent="0.3">
      <c r="A505" s="19"/>
      <c r="B505" s="182"/>
      <c r="C505" s="183">
        <f>C504+IntegrationStep</f>
        <v>49.400000000000432</v>
      </c>
      <c r="D505" s="202">
        <f>15+[1]!STEPLOAD(5)</f>
        <v>20</v>
      </c>
      <c r="E505" s="183">
        <f t="shared" si="37"/>
        <v>45.86638798804006</v>
      </c>
      <c r="F505" s="183">
        <f t="shared" si="38"/>
        <v>0.5</v>
      </c>
      <c r="G505" s="183">
        <f>5</f>
        <v>5</v>
      </c>
      <c r="H505" s="183">
        <f>ManipulatedVariableHigher*AT505</f>
        <v>0</v>
      </c>
      <c r="I505" s="183">
        <f t="shared" si="39"/>
        <v>0.9</v>
      </c>
      <c r="J505" s="183">
        <f>1</f>
        <v>1</v>
      </c>
      <c r="K505" s="183">
        <f t="shared" si="40"/>
        <v>4.1870000000000003</v>
      </c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68"/>
      <c r="AD505" s="19"/>
      <c r="AE505" s="184"/>
      <c r="AF505" s="183">
        <f t="shared" si="41"/>
        <v>-2.5866387988040063</v>
      </c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68"/>
      <c r="AQ505" s="168"/>
      <c r="AR505" s="182"/>
      <c r="AS505" s="183">
        <f>(AU505-E505)/(MeasuredVariableHigher-MeasuredVariableLower)</f>
        <v>-5.072263318040058E-2</v>
      </c>
      <c r="AT505" s="183">
        <f>[1]!LIM(AT504+Mode*r0*((1+IntegrationStep/2/Ti+Td/IntegrationStep)*AS505-(1-IntegrationStep/2/Ti+2*Td/IntegrationStep)*AS504+Td/IntegrationStep*AS503))</f>
        <v>0</v>
      </c>
      <c r="AU505" s="183">
        <f>SetPoint</f>
        <v>40.794124670000002</v>
      </c>
      <c r="AW505" s="51"/>
      <c r="AX505" s="51"/>
      <c r="AY505" s="51"/>
      <c r="AZ505" s="51"/>
    </row>
    <row r="506" spans="1:52" s="158" customFormat="1" ht="15" customHeight="1" x14ac:dyDescent="0.3">
      <c r="A506" s="19"/>
      <c r="B506" s="182"/>
      <c r="C506" s="183">
        <f>C505+IntegrationStep</f>
        <v>49.500000000000433</v>
      </c>
      <c r="D506" s="202">
        <f>15+[1]!STEPLOAD(5)</f>
        <v>20</v>
      </c>
      <c r="E506" s="183">
        <f t="shared" si="37"/>
        <v>45.607724108159658</v>
      </c>
      <c r="F506" s="183">
        <f t="shared" si="38"/>
        <v>0.5</v>
      </c>
      <c r="G506" s="183">
        <f>5</f>
        <v>5</v>
      </c>
      <c r="H506" s="183">
        <f>ManipulatedVariableHigher*AT506</f>
        <v>120</v>
      </c>
      <c r="I506" s="183">
        <f t="shared" si="39"/>
        <v>0.9</v>
      </c>
      <c r="J506" s="183">
        <f>1</f>
        <v>1</v>
      </c>
      <c r="K506" s="183">
        <f t="shared" si="40"/>
        <v>4.1870000000000003</v>
      </c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68"/>
      <c r="AD506" s="19"/>
      <c r="AE506" s="184"/>
      <c r="AF506" s="183">
        <f t="shared" si="41"/>
        <v>2.59805252350455</v>
      </c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68"/>
      <c r="AQ506" s="168"/>
      <c r="AR506" s="182"/>
      <c r="AS506" s="183">
        <f>(AU506-E506)/(MeasuredVariableHigher-MeasuredVariableLower)</f>
        <v>-4.8135994381596561E-2</v>
      </c>
      <c r="AT506" s="183">
        <f>[1]!LIM(AT505+Mode*r0*((1+IntegrationStep/2/Ti+Td/IntegrationStep)*AS506-(1-IntegrationStep/2/Ti+2*Td/IntegrationStep)*AS505+Td/IntegrationStep*AS504))</f>
        <v>1</v>
      </c>
      <c r="AU506" s="183">
        <f>SetPoint</f>
        <v>40.794124670000002</v>
      </c>
      <c r="AW506" s="51"/>
      <c r="AX506" s="51"/>
      <c r="AY506" s="51"/>
      <c r="AZ506" s="51"/>
    </row>
    <row r="507" spans="1:52" s="158" customFormat="1" ht="15" customHeight="1" x14ac:dyDescent="0.3">
      <c r="A507" s="19"/>
      <c r="B507" s="182"/>
      <c r="C507" s="183">
        <f>C506+IntegrationStep</f>
        <v>49.600000000000435</v>
      </c>
      <c r="D507" s="202">
        <f>15+[1]!STEPLOAD(5)</f>
        <v>20</v>
      </c>
      <c r="E507" s="183">
        <f t="shared" si="37"/>
        <v>45.867529360510119</v>
      </c>
      <c r="F507" s="183">
        <f t="shared" si="38"/>
        <v>0.5</v>
      </c>
      <c r="G507" s="183">
        <f>5</f>
        <v>5</v>
      </c>
      <c r="H507" s="183">
        <f>ManipulatedVariableHigher*AT507</f>
        <v>0</v>
      </c>
      <c r="I507" s="183">
        <f t="shared" si="39"/>
        <v>0.9</v>
      </c>
      <c r="J507" s="183">
        <f>1</f>
        <v>1</v>
      </c>
      <c r="K507" s="183">
        <f t="shared" si="40"/>
        <v>4.1870000000000003</v>
      </c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68"/>
      <c r="AD507" s="19"/>
      <c r="AE507" s="184"/>
      <c r="AF507" s="183">
        <f t="shared" si="41"/>
        <v>-2.586752936051012</v>
      </c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68"/>
      <c r="AQ507" s="168"/>
      <c r="AR507" s="182"/>
      <c r="AS507" s="183">
        <f>(AU507-E507)/(MeasuredVariableHigher-MeasuredVariableLower)</f>
        <v>-5.0734046905101166E-2</v>
      </c>
      <c r="AT507" s="183">
        <f>[1]!LIM(AT506+Mode*r0*((1+IntegrationStep/2/Ti+Td/IntegrationStep)*AS507-(1-IntegrationStep/2/Ti+2*Td/IntegrationStep)*AS506+Td/IntegrationStep*AS505))</f>
        <v>0</v>
      </c>
      <c r="AU507" s="183">
        <f>SetPoint</f>
        <v>40.794124670000002</v>
      </c>
      <c r="AW507" s="51"/>
      <c r="AX507" s="51"/>
      <c r="AY507" s="51"/>
      <c r="AZ507" s="51"/>
    </row>
    <row r="508" spans="1:52" s="158" customFormat="1" ht="15" customHeight="1" x14ac:dyDescent="0.3">
      <c r="A508" s="19"/>
      <c r="B508" s="182"/>
      <c r="C508" s="183">
        <f>C507+IntegrationStep</f>
        <v>49.700000000000436</v>
      </c>
      <c r="D508" s="202">
        <f>15+[1]!STEPLOAD(5)</f>
        <v>20</v>
      </c>
      <c r="E508" s="183">
        <f t="shared" si="37"/>
        <v>45.60885406690501</v>
      </c>
      <c r="F508" s="183">
        <f t="shared" si="38"/>
        <v>0.5</v>
      </c>
      <c r="G508" s="183">
        <f>5</f>
        <v>5</v>
      </c>
      <c r="H508" s="183">
        <f>ManipulatedVariableHigher*AT508</f>
        <v>120</v>
      </c>
      <c r="I508" s="183">
        <f t="shared" si="39"/>
        <v>0.9</v>
      </c>
      <c r="J508" s="183">
        <f>1</f>
        <v>1</v>
      </c>
      <c r="K508" s="183">
        <f t="shared" si="40"/>
        <v>4.1870000000000003</v>
      </c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68"/>
      <c r="AD508" s="19"/>
      <c r="AE508" s="184"/>
      <c r="AF508" s="183">
        <f t="shared" si="41"/>
        <v>2.597939527630015</v>
      </c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68"/>
      <c r="AQ508" s="168"/>
      <c r="AR508" s="182"/>
      <c r="AS508" s="183">
        <f>(AU508-E508)/(MeasuredVariableHigher-MeasuredVariableLower)</f>
        <v>-4.8147293969050084E-2</v>
      </c>
      <c r="AT508" s="183">
        <f>[1]!LIM(AT507+Mode*r0*((1+IntegrationStep/2/Ti+Td/IntegrationStep)*AS508-(1-IntegrationStep/2/Ti+2*Td/IntegrationStep)*AS507+Td/IntegrationStep*AS506))</f>
        <v>1</v>
      </c>
      <c r="AU508" s="183">
        <f>SetPoint</f>
        <v>40.794124670000002</v>
      </c>
      <c r="AW508" s="51"/>
      <c r="AX508" s="51"/>
      <c r="AY508" s="51"/>
      <c r="AZ508" s="51"/>
    </row>
    <row r="509" spans="1:52" s="158" customFormat="1" ht="15" customHeight="1" x14ac:dyDescent="0.3">
      <c r="A509" s="19"/>
      <c r="B509" s="182"/>
      <c r="C509" s="183">
        <f>C508+IntegrationStep</f>
        <v>49.800000000000438</v>
      </c>
      <c r="D509" s="202">
        <f>15+[1]!STEPLOAD(5)</f>
        <v>20</v>
      </c>
      <c r="E509" s="183">
        <f t="shared" si="37"/>
        <v>45.868648019668015</v>
      </c>
      <c r="F509" s="183">
        <f t="shared" si="38"/>
        <v>0.5</v>
      </c>
      <c r="G509" s="183">
        <f>5</f>
        <v>5</v>
      </c>
      <c r="H509" s="183">
        <f>ManipulatedVariableHigher*AT509</f>
        <v>0</v>
      </c>
      <c r="I509" s="183">
        <f t="shared" si="39"/>
        <v>0.9</v>
      </c>
      <c r="J509" s="183">
        <f>1</f>
        <v>1</v>
      </c>
      <c r="K509" s="183">
        <f t="shared" si="40"/>
        <v>4.1870000000000003</v>
      </c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68"/>
      <c r="AD509" s="19"/>
      <c r="AE509" s="184"/>
      <c r="AF509" s="183">
        <f t="shared" si="41"/>
        <v>-2.5868648019668017</v>
      </c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68"/>
      <c r="AQ509" s="168"/>
      <c r="AR509" s="182"/>
      <c r="AS509" s="183">
        <f>(AU509-E509)/(MeasuredVariableHigher-MeasuredVariableLower)</f>
        <v>-5.0745233496680128E-2</v>
      </c>
      <c r="AT509" s="183">
        <f>[1]!LIM(AT508+Mode*r0*((1+IntegrationStep/2/Ti+Td/IntegrationStep)*AS509-(1-IntegrationStep/2/Ti+2*Td/IntegrationStep)*AS508+Td/IntegrationStep*AS507))</f>
        <v>0</v>
      </c>
      <c r="AU509" s="183">
        <f>SetPoint</f>
        <v>40.794124670000002</v>
      </c>
      <c r="AW509" s="51"/>
      <c r="AX509" s="51"/>
      <c r="AY509" s="51"/>
      <c r="AZ509" s="51"/>
    </row>
    <row r="510" spans="1:52" s="158" customFormat="1" ht="15" customHeight="1" x14ac:dyDescent="0.3">
      <c r="A510" s="19"/>
      <c r="B510" s="182"/>
      <c r="C510" s="183">
        <f>C509+IntegrationStep</f>
        <v>49.900000000000439</v>
      </c>
      <c r="D510" s="202">
        <f>15+[1]!STEPLOAD(5)</f>
        <v>20</v>
      </c>
      <c r="E510" s="183">
        <f t="shared" si="37"/>
        <v>45.609961539471328</v>
      </c>
      <c r="F510" s="183">
        <f t="shared" si="38"/>
        <v>0.5</v>
      </c>
      <c r="G510" s="183">
        <f>5</f>
        <v>5</v>
      </c>
      <c r="H510" s="183">
        <f>ManipulatedVariableHigher*AT510</f>
        <v>120</v>
      </c>
      <c r="I510" s="183">
        <f t="shared" si="39"/>
        <v>0.9</v>
      </c>
      <c r="J510" s="183">
        <f>1</f>
        <v>1</v>
      </c>
      <c r="K510" s="183">
        <f t="shared" si="40"/>
        <v>4.1870000000000003</v>
      </c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68"/>
      <c r="AD510" s="19"/>
      <c r="AE510" s="184"/>
      <c r="AF510" s="183">
        <f t="shared" si="41"/>
        <v>2.5978287803733831</v>
      </c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68"/>
      <c r="AQ510" s="168"/>
      <c r="AR510" s="182"/>
      <c r="AS510" s="183">
        <f>(AU510-E510)/(MeasuredVariableHigher-MeasuredVariableLower)</f>
        <v>-4.8158368694713259E-2</v>
      </c>
      <c r="AT510" s="183">
        <f>[1]!LIM(AT509+Mode*r0*((1+IntegrationStep/2/Ti+Td/IntegrationStep)*AS510-(1-IntegrationStep/2/Ti+2*Td/IntegrationStep)*AS509+Td/IntegrationStep*AS508))</f>
        <v>1</v>
      </c>
      <c r="AU510" s="183">
        <f>SetPoint</f>
        <v>40.794124670000002</v>
      </c>
      <c r="AW510" s="51"/>
      <c r="AX510" s="51"/>
      <c r="AY510" s="51"/>
      <c r="AZ510" s="51"/>
    </row>
    <row r="511" spans="1:52" s="158" customFormat="1" ht="15" customHeight="1" x14ac:dyDescent="0.3">
      <c r="A511" s="19"/>
      <c r="B511" s="182"/>
      <c r="C511" s="183">
        <f>C510+IntegrationStep</f>
        <v>50.000000000000441</v>
      </c>
      <c r="D511" s="202">
        <f>15+[1]!STEPLOAD(5)</f>
        <v>20</v>
      </c>
      <c r="E511" s="183">
        <f t="shared" si="37"/>
        <v>45.86974441750867</v>
      </c>
      <c r="F511" s="183">
        <f t="shared" si="38"/>
        <v>0.5</v>
      </c>
      <c r="G511" s="183">
        <f>5</f>
        <v>5</v>
      </c>
      <c r="H511" s="183">
        <f>ManipulatedVariableHigher*AT511</f>
        <v>0</v>
      </c>
      <c r="I511" s="183">
        <f t="shared" si="39"/>
        <v>0.9</v>
      </c>
      <c r="J511" s="183">
        <f>1</f>
        <v>1</v>
      </c>
      <c r="K511" s="183">
        <f t="shared" si="40"/>
        <v>4.1870000000000003</v>
      </c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68"/>
      <c r="AD511" s="19"/>
      <c r="AE511" s="184"/>
      <c r="AF511" s="183">
        <f t="shared" si="41"/>
        <v>-2.5869744417508671</v>
      </c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68"/>
      <c r="AQ511" s="168"/>
      <c r="AR511" s="182"/>
      <c r="AS511" s="183">
        <f>(AU511-E511)/(MeasuredVariableHigher-MeasuredVariableLower)</f>
        <v>-5.0756197475086681E-2</v>
      </c>
      <c r="AT511" s="183">
        <f>[1]!LIM(AT510+Mode*r0*((1+IntegrationStep/2/Ti+Td/IntegrationStep)*AS511-(1-IntegrationStep/2/Ti+2*Td/IntegrationStep)*AS510+Td/IntegrationStep*AS509))</f>
        <v>0</v>
      </c>
      <c r="AU511" s="183">
        <f>SetPoint</f>
        <v>40.794124670000002</v>
      </c>
      <c r="AW511" s="51"/>
      <c r="AX511" s="51"/>
      <c r="AY511" s="51"/>
      <c r="AZ511" s="51"/>
    </row>
    <row r="512" spans="1:52" s="158" customFormat="1" ht="15" customHeight="1" x14ac:dyDescent="0.3">
      <c r="A512" s="19"/>
      <c r="B512" s="182"/>
      <c r="C512" s="183">
        <f>C511+IntegrationStep</f>
        <v>50.100000000000442</v>
      </c>
      <c r="D512" s="202">
        <f>15+[1]!STEPLOAD(5)</f>
        <v>20</v>
      </c>
      <c r="E512" s="183">
        <f t="shared" si="37"/>
        <v>45.611046973333579</v>
      </c>
      <c r="F512" s="183">
        <f t="shared" si="38"/>
        <v>0.5</v>
      </c>
      <c r="G512" s="183">
        <f>5</f>
        <v>5</v>
      </c>
      <c r="H512" s="183">
        <f>ManipulatedVariableHigher*AT512</f>
        <v>120</v>
      </c>
      <c r="I512" s="183">
        <f t="shared" si="39"/>
        <v>0.9</v>
      </c>
      <c r="J512" s="183">
        <f>1</f>
        <v>1</v>
      </c>
      <c r="K512" s="183">
        <f t="shared" si="40"/>
        <v>4.1870000000000003</v>
      </c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68"/>
      <c r="AD512" s="19"/>
      <c r="AE512" s="184"/>
      <c r="AF512" s="183">
        <f t="shared" si="41"/>
        <v>2.5977202369871581</v>
      </c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68"/>
      <c r="AQ512" s="168"/>
      <c r="AR512" s="182"/>
      <c r="AS512" s="183">
        <f>(AU512-E512)/(MeasuredVariableHigher-MeasuredVariableLower)</f>
        <v>-4.8169223033335769E-2</v>
      </c>
      <c r="AT512" s="183">
        <f>[1]!LIM(AT511+Mode*r0*((1+IntegrationStep/2/Ti+Td/IntegrationStep)*AS512-(1-IntegrationStep/2/Ti+2*Td/IntegrationStep)*AS511+Td/IntegrationStep*AS510))</f>
        <v>1</v>
      </c>
      <c r="AU512" s="183">
        <f>SetPoint</f>
        <v>40.794124670000002</v>
      </c>
      <c r="AW512" s="51"/>
      <c r="AX512" s="51"/>
      <c r="AY512" s="51"/>
      <c r="AZ512" s="51"/>
    </row>
    <row r="513" spans="1:52" s="158" customFormat="1" ht="15" customHeight="1" x14ac:dyDescent="0.3">
      <c r="A513" s="19"/>
      <c r="B513" s="182"/>
      <c r="C513" s="183">
        <f>C512+IntegrationStep</f>
        <v>50.200000000000443</v>
      </c>
      <c r="D513" s="202">
        <f>15+[1]!STEPLOAD(5)</f>
        <v>20</v>
      </c>
      <c r="E513" s="183">
        <f t="shared" si="37"/>
        <v>45.870818997032302</v>
      </c>
      <c r="F513" s="183">
        <f t="shared" si="38"/>
        <v>0.5</v>
      </c>
      <c r="G513" s="183">
        <f>5</f>
        <v>5</v>
      </c>
      <c r="H513" s="183">
        <f>ManipulatedVariableHigher*AT513</f>
        <v>0</v>
      </c>
      <c r="I513" s="183">
        <f t="shared" si="39"/>
        <v>0.9</v>
      </c>
      <c r="J513" s="183">
        <f>1</f>
        <v>1</v>
      </c>
      <c r="K513" s="183">
        <f t="shared" si="40"/>
        <v>4.1870000000000003</v>
      </c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68"/>
      <c r="AD513" s="19"/>
      <c r="AE513" s="184"/>
      <c r="AF513" s="183">
        <f t="shared" si="41"/>
        <v>-2.5870818997032305</v>
      </c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68"/>
      <c r="AQ513" s="168"/>
      <c r="AR513" s="182"/>
      <c r="AS513" s="183">
        <f>(AU513-E513)/(MeasuredVariableHigher-MeasuredVariableLower)</f>
        <v>-5.0766943270322995E-2</v>
      </c>
      <c r="AT513" s="183">
        <f>[1]!LIM(AT512+Mode*r0*((1+IntegrationStep/2/Ti+Td/IntegrationStep)*AS513-(1-IntegrationStep/2/Ti+2*Td/IntegrationStep)*AS512+Td/IntegrationStep*AS511))</f>
        <v>0</v>
      </c>
      <c r="AU513" s="183">
        <f>SetPoint</f>
        <v>40.794124670000002</v>
      </c>
      <c r="AW513" s="51"/>
      <c r="AX513" s="51"/>
      <c r="AY513" s="51"/>
      <c r="AZ513" s="51"/>
    </row>
    <row r="514" spans="1:52" s="158" customFormat="1" ht="15" customHeight="1" x14ac:dyDescent="0.3">
      <c r="A514" s="19"/>
      <c r="B514" s="182"/>
      <c r="C514" s="183">
        <f>C513+IntegrationStep</f>
        <v>50.300000000000445</v>
      </c>
      <c r="D514" s="202">
        <f>15+[1]!STEPLOAD(5)</f>
        <v>20</v>
      </c>
      <c r="E514" s="183">
        <f t="shared" si="37"/>
        <v>45.612110807061974</v>
      </c>
      <c r="F514" s="183">
        <f t="shared" si="38"/>
        <v>0.5</v>
      </c>
      <c r="G514" s="183">
        <f>5</f>
        <v>5</v>
      </c>
      <c r="H514" s="183">
        <f>ManipulatedVariableHigher*AT514</f>
        <v>120</v>
      </c>
      <c r="I514" s="183">
        <f t="shared" si="39"/>
        <v>0.9</v>
      </c>
      <c r="J514" s="183">
        <f>1</f>
        <v>1</v>
      </c>
      <c r="K514" s="183">
        <f t="shared" si="40"/>
        <v>4.1870000000000003</v>
      </c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68"/>
      <c r="AD514" s="19"/>
      <c r="AE514" s="184"/>
      <c r="AF514" s="183">
        <f t="shared" si="41"/>
        <v>2.5976138536143187</v>
      </c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68"/>
      <c r="AQ514" s="168"/>
      <c r="AR514" s="182"/>
      <c r="AS514" s="183">
        <f>(AU514-E514)/(MeasuredVariableHigher-MeasuredVariableLower)</f>
        <v>-4.817986137061972E-2</v>
      </c>
      <c r="AT514" s="183">
        <f>[1]!LIM(AT513+Mode*r0*((1+IntegrationStep/2/Ti+Td/IntegrationStep)*AS514-(1-IntegrationStep/2/Ti+2*Td/IntegrationStep)*AS513+Td/IntegrationStep*AS512))</f>
        <v>1</v>
      </c>
      <c r="AU514" s="183">
        <f>SetPoint</f>
        <v>40.794124670000002</v>
      </c>
      <c r="AW514" s="51"/>
      <c r="AX514" s="51"/>
      <c r="AY514" s="51"/>
      <c r="AZ514" s="51"/>
    </row>
    <row r="515" spans="1:52" s="158" customFormat="1" ht="15" customHeight="1" x14ac:dyDescent="0.3">
      <c r="A515" s="19"/>
      <c r="B515" s="182"/>
      <c r="C515" s="183">
        <f>C514+IntegrationStep</f>
        <v>50.400000000000446</v>
      </c>
      <c r="D515" s="202">
        <f>15+[1]!STEPLOAD(5)</f>
        <v>20</v>
      </c>
      <c r="E515" s="183">
        <f t="shared" si="37"/>
        <v>45.87187219242341</v>
      </c>
      <c r="F515" s="183">
        <f t="shared" si="38"/>
        <v>0.5</v>
      </c>
      <c r="G515" s="183">
        <f>5</f>
        <v>5</v>
      </c>
      <c r="H515" s="183">
        <f>ManipulatedVariableHigher*AT515</f>
        <v>0</v>
      </c>
      <c r="I515" s="183">
        <f t="shared" si="39"/>
        <v>0.9</v>
      </c>
      <c r="J515" s="183">
        <f>1</f>
        <v>1</v>
      </c>
      <c r="K515" s="183">
        <f t="shared" si="40"/>
        <v>4.1870000000000003</v>
      </c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68"/>
      <c r="AD515" s="19"/>
      <c r="AE515" s="184"/>
      <c r="AF515" s="183">
        <f t="shared" si="41"/>
        <v>-2.5871872192423413</v>
      </c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68"/>
      <c r="AQ515" s="168"/>
      <c r="AR515" s="182"/>
      <c r="AS515" s="183">
        <f>(AU515-E515)/(MeasuredVariableHigher-MeasuredVariableLower)</f>
        <v>-5.0777475224234078E-2</v>
      </c>
      <c r="AT515" s="183">
        <f>[1]!LIM(AT514+Mode*r0*((1+IntegrationStep/2/Ti+Td/IntegrationStep)*AS515-(1-IntegrationStep/2/Ti+2*Td/IntegrationStep)*AS514+Td/IntegrationStep*AS513))</f>
        <v>0</v>
      </c>
      <c r="AU515" s="183">
        <f>SetPoint</f>
        <v>40.794124670000002</v>
      </c>
      <c r="AW515" s="51"/>
      <c r="AX515" s="51"/>
      <c r="AY515" s="51"/>
      <c r="AZ515" s="51"/>
    </row>
    <row r="516" spans="1:52" s="158" customFormat="1" ht="15" customHeight="1" x14ac:dyDescent="0.3">
      <c r="A516" s="19"/>
      <c r="B516" s="182"/>
      <c r="C516" s="183">
        <f>C515+IntegrationStep</f>
        <v>50.500000000000448</v>
      </c>
      <c r="D516" s="202">
        <f>15+[1]!STEPLOAD(5)</f>
        <v>20</v>
      </c>
      <c r="E516" s="183">
        <f t="shared" si="37"/>
        <v>45.613153470499171</v>
      </c>
      <c r="F516" s="183">
        <f t="shared" si="38"/>
        <v>0.5</v>
      </c>
      <c r="G516" s="183">
        <f>5</f>
        <v>5</v>
      </c>
      <c r="H516" s="183">
        <f>ManipulatedVariableHigher*AT516</f>
        <v>120</v>
      </c>
      <c r="I516" s="183">
        <f t="shared" si="39"/>
        <v>0.9</v>
      </c>
      <c r="J516" s="183">
        <f>1</f>
        <v>1</v>
      </c>
      <c r="K516" s="183">
        <f t="shared" si="40"/>
        <v>4.1870000000000003</v>
      </c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68"/>
      <c r="AD516" s="19"/>
      <c r="AE516" s="184"/>
      <c r="AF516" s="183">
        <f t="shared" si="41"/>
        <v>2.5975095872705989</v>
      </c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68"/>
      <c r="AQ516" s="168"/>
      <c r="AR516" s="182"/>
      <c r="AS516" s="183">
        <f>(AU516-E516)/(MeasuredVariableHigher-MeasuredVariableLower)</f>
        <v>-4.8190288004991685E-2</v>
      </c>
      <c r="AT516" s="183">
        <f>[1]!LIM(AT515+Mode*r0*((1+IntegrationStep/2/Ti+Td/IntegrationStep)*AS516-(1-IntegrationStep/2/Ti+2*Td/IntegrationStep)*AS515+Td/IntegrationStep*AS514))</f>
        <v>1</v>
      </c>
      <c r="AU516" s="183">
        <f>SetPoint</f>
        <v>40.794124670000002</v>
      </c>
      <c r="AW516" s="51"/>
      <c r="AX516" s="51"/>
      <c r="AY516" s="51"/>
      <c r="AZ516" s="51"/>
    </row>
    <row r="517" spans="1:52" s="158" customFormat="1" ht="15" customHeight="1" x14ac:dyDescent="0.3">
      <c r="A517" s="19"/>
      <c r="B517" s="182"/>
      <c r="C517" s="183">
        <f>C516+IntegrationStep</f>
        <v>50.600000000000449</v>
      </c>
      <c r="D517" s="202">
        <f>15+[1]!STEPLOAD(5)</f>
        <v>20</v>
      </c>
      <c r="E517" s="183">
        <f t="shared" si="37"/>
        <v>45.872904429226232</v>
      </c>
      <c r="F517" s="183">
        <f t="shared" si="38"/>
        <v>0.5</v>
      </c>
      <c r="G517" s="183">
        <f>5</f>
        <v>5</v>
      </c>
      <c r="H517" s="183">
        <f>ManipulatedVariableHigher*AT517</f>
        <v>0</v>
      </c>
      <c r="I517" s="183">
        <f t="shared" si="39"/>
        <v>0.9</v>
      </c>
      <c r="J517" s="183">
        <f>1</f>
        <v>1</v>
      </c>
      <c r="K517" s="183">
        <f t="shared" si="40"/>
        <v>4.1870000000000003</v>
      </c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68"/>
      <c r="AD517" s="19"/>
      <c r="AE517" s="184"/>
      <c r="AF517" s="183">
        <f t="shared" si="41"/>
        <v>-2.5872904429226233</v>
      </c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68"/>
      <c r="AQ517" s="168"/>
      <c r="AR517" s="182"/>
      <c r="AS517" s="183">
        <f>(AU517-E517)/(MeasuredVariableHigher-MeasuredVariableLower)</f>
        <v>-5.078779759226229E-2</v>
      </c>
      <c r="AT517" s="183">
        <f>[1]!LIM(AT516+Mode*r0*((1+IntegrationStep/2/Ti+Td/IntegrationStep)*AS517-(1-IntegrationStep/2/Ti+2*Td/IntegrationStep)*AS516+Td/IntegrationStep*AS515))</f>
        <v>0</v>
      </c>
      <c r="AU517" s="183">
        <f>SetPoint</f>
        <v>40.794124670000002</v>
      </c>
      <c r="AW517" s="51"/>
      <c r="AX517" s="51"/>
      <c r="AY517" s="51"/>
      <c r="AZ517" s="51"/>
    </row>
    <row r="518" spans="1:52" s="158" customFormat="1" ht="15" customHeight="1" x14ac:dyDescent="0.3">
      <c r="A518" s="19"/>
      <c r="B518" s="182"/>
      <c r="C518" s="183">
        <f>C517+IntegrationStep</f>
        <v>50.70000000000045</v>
      </c>
      <c r="D518" s="202">
        <f>15+[1]!STEPLOAD(5)</f>
        <v>20</v>
      </c>
      <c r="E518" s="183">
        <f t="shared" si="37"/>
        <v>45.614175384933965</v>
      </c>
      <c r="F518" s="183">
        <f t="shared" si="38"/>
        <v>0.5</v>
      </c>
      <c r="G518" s="183">
        <f>5</f>
        <v>5</v>
      </c>
      <c r="H518" s="183">
        <f>ManipulatedVariableHigher*AT518</f>
        <v>120</v>
      </c>
      <c r="I518" s="183">
        <f t="shared" si="39"/>
        <v>0.9</v>
      </c>
      <c r="J518" s="183">
        <f>1</f>
        <v>1</v>
      </c>
      <c r="K518" s="183">
        <f t="shared" si="40"/>
        <v>4.1870000000000003</v>
      </c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68"/>
      <c r="AD518" s="19"/>
      <c r="AE518" s="184"/>
      <c r="AF518" s="183">
        <f t="shared" si="41"/>
        <v>2.5974073958271195</v>
      </c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68"/>
      <c r="AQ518" s="168"/>
      <c r="AR518" s="182"/>
      <c r="AS518" s="183">
        <f>(AU518-E518)/(MeasuredVariableHigher-MeasuredVariableLower)</f>
        <v>-4.8200507149339628E-2</v>
      </c>
      <c r="AT518" s="183">
        <f>[1]!LIM(AT517+Mode*r0*((1+IntegrationStep/2/Ti+Td/IntegrationStep)*AS518-(1-IntegrationStep/2/Ti+2*Td/IntegrationStep)*AS517+Td/IntegrationStep*AS516))</f>
        <v>1</v>
      </c>
      <c r="AU518" s="183">
        <f>SetPoint</f>
        <v>40.794124670000002</v>
      </c>
      <c r="AW518" s="51"/>
      <c r="AX518" s="51"/>
      <c r="AY518" s="51"/>
      <c r="AZ518" s="51"/>
    </row>
    <row r="519" spans="1:52" s="158" customFormat="1" ht="15" customHeight="1" x14ac:dyDescent="0.3">
      <c r="A519" s="19"/>
      <c r="B519" s="182"/>
      <c r="C519" s="183">
        <f>C518+IntegrationStep</f>
        <v>50.800000000000452</v>
      </c>
      <c r="D519" s="202">
        <f>15+[1]!STEPLOAD(5)</f>
        <v>20</v>
      </c>
      <c r="E519" s="183">
        <f t="shared" si="37"/>
        <v>45.873916124516683</v>
      </c>
      <c r="F519" s="183">
        <f t="shared" si="38"/>
        <v>0.5</v>
      </c>
      <c r="G519" s="183">
        <f>5</f>
        <v>5</v>
      </c>
      <c r="H519" s="183">
        <f>ManipulatedVariableHigher*AT519</f>
        <v>0</v>
      </c>
      <c r="I519" s="183">
        <f t="shared" si="39"/>
        <v>0.9</v>
      </c>
      <c r="J519" s="183">
        <f>1</f>
        <v>1</v>
      </c>
      <c r="K519" s="183">
        <f t="shared" si="40"/>
        <v>4.1870000000000003</v>
      </c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68"/>
      <c r="AD519" s="19"/>
      <c r="AE519" s="184"/>
      <c r="AF519" s="183">
        <f t="shared" si="41"/>
        <v>-2.5873916124516683</v>
      </c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68"/>
      <c r="AQ519" s="168"/>
      <c r="AR519" s="182"/>
      <c r="AS519" s="183">
        <f>(AU519-E519)/(MeasuredVariableHigher-MeasuredVariableLower)</f>
        <v>-5.0797914545166807E-2</v>
      </c>
      <c r="AT519" s="183">
        <f>[1]!LIM(AT518+Mode*r0*((1+IntegrationStep/2/Ti+Td/IntegrationStep)*AS519-(1-IntegrationStep/2/Ti+2*Td/IntegrationStep)*AS518+Td/IntegrationStep*AS517))</f>
        <v>0</v>
      </c>
      <c r="AU519" s="183">
        <f>SetPoint</f>
        <v>40.794124670000002</v>
      </c>
      <c r="AW519" s="51"/>
      <c r="AX519" s="51"/>
      <c r="AY519" s="51"/>
      <c r="AZ519" s="51"/>
    </row>
    <row r="520" spans="1:52" s="158" customFormat="1" ht="15" customHeight="1" x14ac:dyDescent="0.3">
      <c r="A520" s="19"/>
      <c r="B520" s="182"/>
      <c r="C520" s="183">
        <f>C519+IntegrationStep</f>
        <v>50.900000000000453</v>
      </c>
      <c r="D520" s="202">
        <f>15+[1]!STEPLOAD(5)</f>
        <v>20</v>
      </c>
      <c r="E520" s="183">
        <f t="shared" si="37"/>
        <v>45.615176963271509</v>
      </c>
      <c r="F520" s="183">
        <f t="shared" si="38"/>
        <v>0.5</v>
      </c>
      <c r="G520" s="183">
        <f>5</f>
        <v>5</v>
      </c>
      <c r="H520" s="183">
        <f>ManipulatedVariableHigher*AT520</f>
        <v>120</v>
      </c>
      <c r="I520" s="183">
        <f t="shared" si="39"/>
        <v>0.9</v>
      </c>
      <c r="J520" s="183">
        <f>1</f>
        <v>1</v>
      </c>
      <c r="K520" s="183">
        <f t="shared" si="40"/>
        <v>4.1870000000000003</v>
      </c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68"/>
      <c r="AD520" s="19"/>
      <c r="AE520" s="184"/>
      <c r="AF520" s="183">
        <f t="shared" si="41"/>
        <v>2.5973072379933653</v>
      </c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68"/>
      <c r="AQ520" s="168"/>
      <c r="AR520" s="182"/>
      <c r="AS520" s="183">
        <f>(AU520-E520)/(MeasuredVariableHigher-MeasuredVariableLower)</f>
        <v>-4.8210522932715064E-2</v>
      </c>
      <c r="AT520" s="183">
        <f>[1]!LIM(AT519+Mode*r0*((1+IntegrationStep/2/Ti+Td/IntegrationStep)*AS520-(1-IntegrationStep/2/Ti+2*Td/IntegrationStep)*AS519+Td/IntegrationStep*AS518))</f>
        <v>1</v>
      </c>
      <c r="AU520" s="183">
        <f>SetPoint</f>
        <v>40.794124670000002</v>
      </c>
      <c r="AW520" s="51"/>
      <c r="AX520" s="51"/>
      <c r="AY520" s="51"/>
      <c r="AZ520" s="51"/>
    </row>
    <row r="521" spans="1:52" s="158" customFormat="1" ht="15" customHeight="1" x14ac:dyDescent="0.3">
      <c r="A521" s="19"/>
      <c r="B521" s="182"/>
      <c r="C521" s="183">
        <f>C520+IntegrationStep</f>
        <v>51.000000000000455</v>
      </c>
      <c r="D521" s="202">
        <f>15+[1]!STEPLOAD(5)</f>
        <v>20</v>
      </c>
      <c r="E521" s="183">
        <f t="shared" si="37"/>
        <v>45.874907687070852</v>
      </c>
      <c r="F521" s="183">
        <f t="shared" si="38"/>
        <v>0.5</v>
      </c>
      <c r="G521" s="183">
        <f>5</f>
        <v>5</v>
      </c>
      <c r="H521" s="183">
        <f>ManipulatedVariableHigher*AT521</f>
        <v>0</v>
      </c>
      <c r="I521" s="183">
        <f t="shared" si="39"/>
        <v>0.9</v>
      </c>
      <c r="J521" s="183">
        <f>1</f>
        <v>1</v>
      </c>
      <c r="K521" s="183">
        <f t="shared" si="40"/>
        <v>4.1870000000000003</v>
      </c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68"/>
      <c r="AD521" s="19"/>
      <c r="AE521" s="184"/>
      <c r="AF521" s="183">
        <f t="shared" si="41"/>
        <v>-2.5874907687070854</v>
      </c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68"/>
      <c r="AQ521" s="168"/>
      <c r="AR521" s="182"/>
      <c r="AS521" s="183">
        <f>(AU521-E521)/(MeasuredVariableHigher-MeasuredVariableLower)</f>
        <v>-5.0807830170708501E-2</v>
      </c>
      <c r="AT521" s="183">
        <f>[1]!LIM(AT520+Mode*r0*((1+IntegrationStep/2/Ti+Td/IntegrationStep)*AS521-(1-IntegrationStep/2/Ti+2*Td/IntegrationStep)*AS520+Td/IntegrationStep*AS519))</f>
        <v>0</v>
      </c>
      <c r="AU521" s="183">
        <f>SetPoint</f>
        <v>40.794124670000002</v>
      </c>
      <c r="AW521" s="51"/>
      <c r="AX521" s="51"/>
      <c r="AY521" s="51"/>
      <c r="AZ521" s="51"/>
    </row>
    <row r="522" spans="1:52" s="158" customFormat="1" ht="15" customHeight="1" x14ac:dyDescent="0.3">
      <c r="A522" s="19"/>
      <c r="B522" s="182"/>
      <c r="C522" s="183">
        <f>C521+IntegrationStep</f>
        <v>51.100000000000456</v>
      </c>
      <c r="D522" s="202">
        <f>15+[1]!STEPLOAD(5)</f>
        <v>20</v>
      </c>
      <c r="E522" s="183">
        <f t="shared" si="37"/>
        <v>45.616158610200138</v>
      </c>
      <c r="F522" s="183">
        <f t="shared" si="38"/>
        <v>0.5</v>
      </c>
      <c r="G522" s="183">
        <f>5</f>
        <v>5</v>
      </c>
      <c r="H522" s="183">
        <f>ManipulatedVariableHigher*AT522</f>
        <v>120</v>
      </c>
      <c r="I522" s="183">
        <f t="shared" si="39"/>
        <v>0.9</v>
      </c>
      <c r="J522" s="183">
        <f>1</f>
        <v>1</v>
      </c>
      <c r="K522" s="183">
        <f t="shared" si="40"/>
        <v>4.1870000000000003</v>
      </c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68"/>
      <c r="AD522" s="19"/>
      <c r="AE522" s="184"/>
      <c r="AF522" s="183">
        <f t="shared" si="41"/>
        <v>2.597209073300502</v>
      </c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68"/>
      <c r="AQ522" s="168"/>
      <c r="AR522" s="182"/>
      <c r="AS522" s="183">
        <f>(AU522-E522)/(MeasuredVariableHigher-MeasuredVariableLower)</f>
        <v>-4.8220339402001357E-2</v>
      </c>
      <c r="AT522" s="183">
        <f>[1]!LIM(AT521+Mode*r0*((1+IntegrationStep/2/Ti+Td/IntegrationStep)*AS522-(1-IntegrationStep/2/Ti+2*Td/IntegrationStep)*AS521+Td/IntegrationStep*AS520))</f>
        <v>1</v>
      </c>
      <c r="AU522" s="183">
        <f>SetPoint</f>
        <v>40.794124670000002</v>
      </c>
      <c r="AW522" s="51"/>
      <c r="AX522" s="51"/>
      <c r="AY522" s="51"/>
      <c r="AZ522" s="51"/>
    </row>
    <row r="523" spans="1:52" s="158" customFormat="1" ht="15" customHeight="1" x14ac:dyDescent="0.3">
      <c r="A523" s="19"/>
      <c r="B523" s="182"/>
      <c r="C523" s="183">
        <f>C522+IntegrationStep</f>
        <v>51.200000000000458</v>
      </c>
      <c r="D523" s="202">
        <f>15+[1]!STEPLOAD(5)</f>
        <v>20</v>
      </c>
      <c r="E523" s="183">
        <f t="shared" si="37"/>
        <v>45.875879517530194</v>
      </c>
      <c r="F523" s="183">
        <f t="shared" si="38"/>
        <v>0.5</v>
      </c>
      <c r="G523" s="183">
        <f>5</f>
        <v>5</v>
      </c>
      <c r="H523" s="183">
        <f>ManipulatedVariableHigher*AT523</f>
        <v>0</v>
      </c>
      <c r="I523" s="183">
        <f t="shared" si="39"/>
        <v>0.9</v>
      </c>
      <c r="J523" s="183">
        <f>1</f>
        <v>1</v>
      </c>
      <c r="K523" s="183">
        <f t="shared" si="40"/>
        <v>4.1870000000000003</v>
      </c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68"/>
      <c r="AD523" s="19"/>
      <c r="AE523" s="184"/>
      <c r="AF523" s="183">
        <f t="shared" si="41"/>
        <v>-2.5875879517530196</v>
      </c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68"/>
      <c r="AQ523" s="168"/>
      <c r="AR523" s="182"/>
      <c r="AS523" s="183">
        <f>(AU523-E523)/(MeasuredVariableHigher-MeasuredVariableLower)</f>
        <v>-5.081754847530192E-2</v>
      </c>
      <c r="AT523" s="183">
        <f>[1]!LIM(AT522+Mode*r0*((1+IntegrationStep/2/Ti+Td/IntegrationStep)*AS523-(1-IntegrationStep/2/Ti+2*Td/IntegrationStep)*AS522+Td/IntegrationStep*AS521))</f>
        <v>0</v>
      </c>
      <c r="AU523" s="183">
        <f>SetPoint</f>
        <v>40.794124670000002</v>
      </c>
      <c r="AW523" s="51"/>
      <c r="AX523" s="51"/>
      <c r="AY523" s="51"/>
      <c r="AZ523" s="51"/>
    </row>
    <row r="524" spans="1:52" s="158" customFormat="1" ht="15" customHeight="1" x14ac:dyDescent="0.3">
      <c r="A524" s="19"/>
      <c r="B524" s="182"/>
      <c r="C524" s="183">
        <f>C523+IntegrationStep</f>
        <v>51.300000000000459</v>
      </c>
      <c r="D524" s="202">
        <f>15+[1]!STEPLOAD(5)</f>
        <v>20</v>
      </c>
      <c r="E524" s="183">
        <f t="shared" si="37"/>
        <v>45.61712072235489</v>
      </c>
      <c r="F524" s="183">
        <f t="shared" si="38"/>
        <v>0.5</v>
      </c>
      <c r="G524" s="183">
        <f>5</f>
        <v>5</v>
      </c>
      <c r="H524" s="183">
        <f>ManipulatedVariableHigher*AT524</f>
        <v>120</v>
      </c>
      <c r="I524" s="183">
        <f t="shared" si="39"/>
        <v>0.9</v>
      </c>
      <c r="J524" s="183">
        <f>1</f>
        <v>1</v>
      </c>
      <c r="K524" s="183">
        <f t="shared" si="40"/>
        <v>4.1870000000000003</v>
      </c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68"/>
      <c r="AD524" s="19"/>
      <c r="AE524" s="184"/>
      <c r="AF524" s="183">
        <f t="shared" si="41"/>
        <v>2.597112862085027</v>
      </c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68"/>
      <c r="AQ524" s="168"/>
      <c r="AR524" s="182"/>
      <c r="AS524" s="183">
        <f>(AU524-E524)/(MeasuredVariableHigher-MeasuredVariableLower)</f>
        <v>-4.822996052354888E-2</v>
      </c>
      <c r="AT524" s="183">
        <f>[1]!LIM(AT523+Mode*r0*((1+IntegrationStep/2/Ti+Td/IntegrationStep)*AS524-(1-IntegrationStep/2/Ti+2*Td/IntegrationStep)*AS523+Td/IntegrationStep*AS522))</f>
        <v>1</v>
      </c>
      <c r="AU524" s="183">
        <f>SetPoint</f>
        <v>40.794124670000002</v>
      </c>
      <c r="AW524" s="51"/>
      <c r="AX524" s="51"/>
      <c r="AY524" s="51"/>
      <c r="AZ524" s="51"/>
    </row>
    <row r="525" spans="1:52" s="158" customFormat="1" ht="15" customHeight="1" x14ac:dyDescent="0.3">
      <c r="A525" s="19"/>
      <c r="B525" s="182"/>
      <c r="C525" s="183">
        <f>C524+IntegrationStep</f>
        <v>51.40000000000046</v>
      </c>
      <c r="D525" s="202">
        <f>15+[1]!STEPLOAD(5)</f>
        <v>20</v>
      </c>
      <c r="E525" s="183">
        <f t="shared" ref="E525:E588" si="42">E524+(C525-C524)*AF524</f>
        <v>45.876832008563397</v>
      </c>
      <c r="F525" s="183">
        <f t="shared" ref="F525:F588" si="43">0.5</f>
        <v>0.5</v>
      </c>
      <c r="G525" s="183">
        <f>5</f>
        <v>5</v>
      </c>
      <c r="H525" s="183">
        <f>ManipulatedVariableHigher*AT525</f>
        <v>0</v>
      </c>
      <c r="I525" s="183">
        <f t="shared" ref="I525:I588" si="44">0.9</f>
        <v>0.9</v>
      </c>
      <c r="J525" s="183">
        <f>1</f>
        <v>1</v>
      </c>
      <c r="K525" s="183">
        <f t="shared" ref="K525:K588" si="45">4.187</f>
        <v>4.1870000000000003</v>
      </c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68"/>
      <c r="AD525" s="19"/>
      <c r="AE525" s="184"/>
      <c r="AF525" s="183">
        <f t="shared" ref="AF525:AF588" si="46">F525/G525*(D525-E525)+H525*I525/G525/J525/K525</f>
        <v>-2.5876832008563397</v>
      </c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68"/>
      <c r="AQ525" s="168"/>
      <c r="AR525" s="182"/>
      <c r="AS525" s="183">
        <f>(AU525-E525)/(MeasuredVariableHigher-MeasuredVariableLower)</f>
        <v>-5.0827073385633949E-2</v>
      </c>
      <c r="AT525" s="183">
        <f>[1]!LIM(AT524+Mode*r0*((1+IntegrationStep/2/Ti+Td/IntegrationStep)*AS525-(1-IntegrationStep/2/Ti+2*Td/IntegrationStep)*AS524+Td/IntegrationStep*AS523))</f>
        <v>0</v>
      </c>
      <c r="AU525" s="183">
        <f>SetPoint</f>
        <v>40.794124670000002</v>
      </c>
      <c r="AW525" s="51"/>
      <c r="AX525" s="51"/>
      <c r="AY525" s="51"/>
      <c r="AZ525" s="51"/>
    </row>
    <row r="526" spans="1:52" s="158" customFormat="1" ht="15" customHeight="1" x14ac:dyDescent="0.3">
      <c r="A526" s="19"/>
      <c r="B526" s="182"/>
      <c r="C526" s="183">
        <f>C525+IntegrationStep</f>
        <v>51.500000000000462</v>
      </c>
      <c r="D526" s="202">
        <f>15+[1]!STEPLOAD(5)</f>
        <v>20</v>
      </c>
      <c r="E526" s="183">
        <f t="shared" si="42"/>
        <v>45.618063688477761</v>
      </c>
      <c r="F526" s="183">
        <f t="shared" si="43"/>
        <v>0.5</v>
      </c>
      <c r="G526" s="183">
        <f>5</f>
        <v>5</v>
      </c>
      <c r="H526" s="183">
        <f>ManipulatedVariableHigher*AT526</f>
        <v>120</v>
      </c>
      <c r="I526" s="183">
        <f t="shared" si="44"/>
        <v>0.9</v>
      </c>
      <c r="J526" s="183">
        <f>1</f>
        <v>1</v>
      </c>
      <c r="K526" s="183">
        <f t="shared" si="45"/>
        <v>4.1870000000000003</v>
      </c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68"/>
      <c r="AD526" s="19"/>
      <c r="AE526" s="184"/>
      <c r="AF526" s="183">
        <f t="shared" si="46"/>
        <v>2.59701856547274</v>
      </c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68"/>
      <c r="AQ526" s="168"/>
      <c r="AR526" s="182"/>
      <c r="AS526" s="183">
        <f>(AU526-E526)/(MeasuredVariableHigher-MeasuredVariableLower)</f>
        <v>-4.8239390184777589E-2</v>
      </c>
      <c r="AT526" s="183">
        <f>[1]!LIM(AT525+Mode*r0*((1+IntegrationStep/2/Ti+Td/IntegrationStep)*AS526-(1-IntegrationStep/2/Ti+2*Td/IntegrationStep)*AS525+Td/IntegrationStep*AS524))</f>
        <v>1</v>
      </c>
      <c r="AU526" s="183">
        <f>SetPoint</f>
        <v>40.794124670000002</v>
      </c>
      <c r="AW526" s="51"/>
      <c r="AX526" s="51"/>
      <c r="AY526" s="51"/>
      <c r="AZ526" s="51"/>
    </row>
    <row r="527" spans="1:52" s="158" customFormat="1" ht="15" customHeight="1" x14ac:dyDescent="0.3">
      <c r="A527" s="19"/>
      <c r="B527" s="182"/>
      <c r="C527" s="183">
        <f>C526+IntegrationStep</f>
        <v>51.600000000000463</v>
      </c>
      <c r="D527" s="202">
        <f>15+[1]!STEPLOAD(5)</f>
        <v>20</v>
      </c>
      <c r="E527" s="183">
        <f t="shared" si="42"/>
        <v>45.877765545025042</v>
      </c>
      <c r="F527" s="183">
        <f t="shared" si="43"/>
        <v>0.5</v>
      </c>
      <c r="G527" s="183">
        <f>5</f>
        <v>5</v>
      </c>
      <c r="H527" s="183">
        <f>ManipulatedVariableHigher*AT527</f>
        <v>0</v>
      </c>
      <c r="I527" s="183">
        <f t="shared" si="44"/>
        <v>0.9</v>
      </c>
      <c r="J527" s="183">
        <f>1</f>
        <v>1</v>
      </c>
      <c r="K527" s="183">
        <f t="shared" si="45"/>
        <v>4.1870000000000003</v>
      </c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68"/>
      <c r="AD527" s="19"/>
      <c r="AE527" s="184"/>
      <c r="AF527" s="183">
        <f t="shared" si="46"/>
        <v>-2.5877765545025042</v>
      </c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68"/>
      <c r="AQ527" s="168"/>
      <c r="AR527" s="182"/>
      <c r="AS527" s="183">
        <f>(AU527-E527)/(MeasuredVariableHigher-MeasuredVariableLower)</f>
        <v>-5.0836408750250396E-2</v>
      </c>
      <c r="AT527" s="183">
        <f>[1]!LIM(AT526+Mode*r0*((1+IntegrationStep/2/Ti+Td/IntegrationStep)*AS527-(1-IntegrationStep/2/Ti+2*Td/IntegrationStep)*AS526+Td/IntegrationStep*AS525))</f>
        <v>0</v>
      </c>
      <c r="AU527" s="183">
        <f>SetPoint</f>
        <v>40.794124670000002</v>
      </c>
      <c r="AW527" s="51"/>
      <c r="AX527" s="51"/>
      <c r="AY527" s="51"/>
      <c r="AZ527" s="51"/>
    </row>
    <row r="528" spans="1:52" s="158" customFormat="1" ht="15" customHeight="1" x14ac:dyDescent="0.3">
      <c r="A528" s="19"/>
      <c r="B528" s="182"/>
      <c r="C528" s="183">
        <f>C527+IntegrationStep</f>
        <v>51.700000000000465</v>
      </c>
      <c r="D528" s="202">
        <f>15+[1]!STEPLOAD(5)</f>
        <v>20</v>
      </c>
      <c r="E528" s="183">
        <f t="shared" si="42"/>
        <v>45.61898788957479</v>
      </c>
      <c r="F528" s="183">
        <f t="shared" si="43"/>
        <v>0.5</v>
      </c>
      <c r="G528" s="183">
        <f>5</f>
        <v>5</v>
      </c>
      <c r="H528" s="183">
        <f>ManipulatedVariableHigher*AT528</f>
        <v>120</v>
      </c>
      <c r="I528" s="183">
        <f t="shared" si="44"/>
        <v>0.9</v>
      </c>
      <c r="J528" s="183">
        <f>1</f>
        <v>1</v>
      </c>
      <c r="K528" s="183">
        <f t="shared" si="45"/>
        <v>4.1870000000000003</v>
      </c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68"/>
      <c r="AD528" s="19"/>
      <c r="AE528" s="184"/>
      <c r="AF528" s="183">
        <f t="shared" si="46"/>
        <v>2.596926145363037</v>
      </c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68"/>
      <c r="AQ528" s="168"/>
      <c r="AR528" s="182"/>
      <c r="AS528" s="183">
        <f>(AU528-E528)/(MeasuredVariableHigher-MeasuredVariableLower)</f>
        <v>-4.8248632195747876E-2</v>
      </c>
      <c r="AT528" s="183">
        <f>[1]!LIM(AT527+Mode*r0*((1+IntegrationStep/2/Ti+Td/IntegrationStep)*AS528-(1-IntegrationStep/2/Ti+2*Td/IntegrationStep)*AS527+Td/IntegrationStep*AS526))</f>
        <v>1</v>
      </c>
      <c r="AU528" s="183">
        <f>SetPoint</f>
        <v>40.794124670000002</v>
      </c>
      <c r="AW528" s="51"/>
      <c r="AX528" s="51"/>
      <c r="AY528" s="51"/>
      <c r="AZ528" s="51"/>
    </row>
    <row r="529" spans="1:52" s="158" customFormat="1" ht="15" customHeight="1" x14ac:dyDescent="0.3">
      <c r="A529" s="19"/>
      <c r="B529" s="182"/>
      <c r="C529" s="183">
        <f>C528+IntegrationStep</f>
        <v>51.800000000000466</v>
      </c>
      <c r="D529" s="202">
        <f>15+[1]!STEPLOAD(5)</f>
        <v>20</v>
      </c>
      <c r="E529" s="183">
        <f t="shared" si="42"/>
        <v>45.878680504111095</v>
      </c>
      <c r="F529" s="183">
        <f t="shared" si="43"/>
        <v>0.5</v>
      </c>
      <c r="G529" s="183">
        <f>5</f>
        <v>5</v>
      </c>
      <c r="H529" s="183">
        <f>ManipulatedVariableHigher*AT529</f>
        <v>0</v>
      </c>
      <c r="I529" s="183">
        <f t="shared" si="44"/>
        <v>0.9</v>
      </c>
      <c r="J529" s="183">
        <f>1</f>
        <v>1</v>
      </c>
      <c r="K529" s="183">
        <f t="shared" si="45"/>
        <v>4.1870000000000003</v>
      </c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68"/>
      <c r="AD529" s="19"/>
      <c r="AE529" s="184"/>
      <c r="AF529" s="183">
        <f t="shared" si="46"/>
        <v>-2.5878680504111098</v>
      </c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68"/>
      <c r="AQ529" s="168"/>
      <c r="AR529" s="182"/>
      <c r="AS529" s="183">
        <f>(AU529-E529)/(MeasuredVariableHigher-MeasuredVariableLower)</f>
        <v>-5.084555834111093E-2</v>
      </c>
      <c r="AT529" s="183">
        <f>[1]!LIM(AT528+Mode*r0*((1+IntegrationStep/2/Ti+Td/IntegrationStep)*AS529-(1-IntegrationStep/2/Ti+2*Td/IntegrationStep)*AS528+Td/IntegrationStep*AS527))</f>
        <v>0</v>
      </c>
      <c r="AU529" s="183">
        <f>SetPoint</f>
        <v>40.794124670000002</v>
      </c>
      <c r="AW529" s="51"/>
      <c r="AX529" s="51"/>
      <c r="AY529" s="51"/>
      <c r="AZ529" s="51"/>
    </row>
    <row r="530" spans="1:52" s="158" customFormat="1" ht="15" customHeight="1" x14ac:dyDescent="0.3">
      <c r="A530" s="19"/>
      <c r="B530" s="182"/>
      <c r="C530" s="183">
        <f>C529+IntegrationStep</f>
        <v>51.900000000000468</v>
      </c>
      <c r="D530" s="202">
        <f>15+[1]!STEPLOAD(5)</f>
        <v>20</v>
      </c>
      <c r="E530" s="183">
        <f t="shared" si="42"/>
        <v>45.619893699069983</v>
      </c>
      <c r="F530" s="183">
        <f t="shared" si="43"/>
        <v>0.5</v>
      </c>
      <c r="G530" s="183">
        <f>5</f>
        <v>5</v>
      </c>
      <c r="H530" s="183">
        <f>ManipulatedVariableHigher*AT530</f>
        <v>120</v>
      </c>
      <c r="I530" s="183">
        <f t="shared" si="44"/>
        <v>0.9</v>
      </c>
      <c r="J530" s="183">
        <f>1</f>
        <v>1</v>
      </c>
      <c r="K530" s="183">
        <f t="shared" si="45"/>
        <v>4.1870000000000003</v>
      </c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68"/>
      <c r="AD530" s="19"/>
      <c r="AE530" s="184"/>
      <c r="AF530" s="183">
        <f t="shared" si="46"/>
        <v>2.5968355644135177</v>
      </c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68"/>
      <c r="AQ530" s="168"/>
      <c r="AR530" s="182"/>
      <c r="AS530" s="183">
        <f>(AU530-E530)/(MeasuredVariableHigher-MeasuredVariableLower)</f>
        <v>-4.825769029069981E-2</v>
      </c>
      <c r="AT530" s="183">
        <f>[1]!LIM(AT529+Mode*r0*((1+IntegrationStep/2/Ti+Td/IntegrationStep)*AS530-(1-IntegrationStep/2/Ti+2*Td/IntegrationStep)*AS529+Td/IntegrationStep*AS528))</f>
        <v>1</v>
      </c>
      <c r="AU530" s="183">
        <f>SetPoint</f>
        <v>40.794124670000002</v>
      </c>
      <c r="AW530" s="51"/>
      <c r="AX530" s="51"/>
      <c r="AY530" s="51"/>
      <c r="AZ530" s="51"/>
    </row>
    <row r="531" spans="1:52" s="158" customFormat="1" ht="15" customHeight="1" x14ac:dyDescent="0.3">
      <c r="A531" s="19"/>
      <c r="B531" s="182"/>
      <c r="C531" s="183">
        <f>C530+IntegrationStep</f>
        <v>52.000000000000469</v>
      </c>
      <c r="D531" s="202">
        <f>15+[1]!STEPLOAD(5)</f>
        <v>20</v>
      </c>
      <c r="E531" s="183">
        <f t="shared" si="42"/>
        <v>45.879577255511336</v>
      </c>
      <c r="F531" s="183">
        <f t="shared" si="43"/>
        <v>0.5</v>
      </c>
      <c r="G531" s="183">
        <f>5</f>
        <v>5</v>
      </c>
      <c r="H531" s="183">
        <f>ManipulatedVariableHigher*AT531</f>
        <v>0</v>
      </c>
      <c r="I531" s="183">
        <f t="shared" si="44"/>
        <v>0.9</v>
      </c>
      <c r="J531" s="183">
        <f>1</f>
        <v>1</v>
      </c>
      <c r="K531" s="183">
        <f t="shared" si="45"/>
        <v>4.1870000000000003</v>
      </c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68"/>
      <c r="AD531" s="19"/>
      <c r="AE531" s="184"/>
      <c r="AF531" s="183">
        <f t="shared" si="46"/>
        <v>-2.5879577255511337</v>
      </c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68"/>
      <c r="AQ531" s="168"/>
      <c r="AR531" s="182"/>
      <c r="AS531" s="183">
        <f>(AU531-E531)/(MeasuredVariableHigher-MeasuredVariableLower)</f>
        <v>-5.0854525855113339E-2</v>
      </c>
      <c r="AT531" s="183">
        <f>[1]!LIM(AT530+Mode*r0*((1+IntegrationStep/2/Ti+Td/IntegrationStep)*AS531-(1-IntegrationStep/2/Ti+2*Td/IntegrationStep)*AS530+Td/IntegrationStep*AS529))</f>
        <v>0</v>
      </c>
      <c r="AU531" s="183">
        <f>SetPoint</f>
        <v>40.794124670000002</v>
      </c>
      <c r="AW531" s="51"/>
      <c r="AX531" s="51"/>
      <c r="AY531" s="51"/>
      <c r="AZ531" s="51"/>
    </row>
    <row r="532" spans="1:52" s="158" customFormat="1" ht="15" customHeight="1" x14ac:dyDescent="0.3">
      <c r="A532" s="19"/>
      <c r="B532" s="182"/>
      <c r="C532" s="183">
        <f>C531+IntegrationStep</f>
        <v>52.10000000000047</v>
      </c>
      <c r="D532" s="202">
        <f>15+[1]!STEPLOAD(5)</f>
        <v>20</v>
      </c>
      <c r="E532" s="183">
        <f t="shared" si="42"/>
        <v>45.620781482956218</v>
      </c>
      <c r="F532" s="183">
        <f t="shared" si="43"/>
        <v>0.5</v>
      </c>
      <c r="G532" s="183">
        <f>5</f>
        <v>5</v>
      </c>
      <c r="H532" s="183">
        <f>ManipulatedVariableHigher*AT532</f>
        <v>120</v>
      </c>
      <c r="I532" s="183">
        <f t="shared" si="44"/>
        <v>0.9</v>
      </c>
      <c r="J532" s="183">
        <f>1</f>
        <v>1</v>
      </c>
      <c r="K532" s="183">
        <f t="shared" si="45"/>
        <v>4.1870000000000003</v>
      </c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68"/>
      <c r="AD532" s="19"/>
      <c r="AE532" s="184"/>
      <c r="AF532" s="183">
        <f t="shared" si="46"/>
        <v>2.5967467860248941</v>
      </c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68"/>
      <c r="AQ532" s="168"/>
      <c r="AR532" s="182"/>
      <c r="AS532" s="183">
        <f>(AU532-E532)/(MeasuredVariableHigher-MeasuredVariableLower)</f>
        <v>-4.8266568129562162E-2</v>
      </c>
      <c r="AT532" s="183">
        <f>[1]!LIM(AT531+Mode*r0*((1+IntegrationStep/2/Ti+Td/IntegrationStep)*AS532-(1-IntegrationStep/2/Ti+2*Td/IntegrationStep)*AS531+Td/IntegrationStep*AS530))</f>
        <v>1</v>
      </c>
      <c r="AU532" s="183">
        <f>SetPoint</f>
        <v>40.794124670000002</v>
      </c>
      <c r="AW532" s="51"/>
      <c r="AX532" s="51"/>
      <c r="AY532" s="51"/>
      <c r="AZ532" s="51"/>
    </row>
    <row r="533" spans="1:52" s="158" customFormat="1" ht="15" customHeight="1" x14ac:dyDescent="0.3">
      <c r="A533" s="19"/>
      <c r="B533" s="182"/>
      <c r="C533" s="183">
        <f>C532+IntegrationStep</f>
        <v>52.200000000000472</v>
      </c>
      <c r="D533" s="202">
        <f>15+[1]!STEPLOAD(5)</f>
        <v>20</v>
      </c>
      <c r="E533" s="183">
        <f t="shared" si="42"/>
        <v>45.880456161558712</v>
      </c>
      <c r="F533" s="183">
        <f t="shared" si="43"/>
        <v>0.5</v>
      </c>
      <c r="G533" s="183">
        <f>5</f>
        <v>5</v>
      </c>
      <c r="H533" s="183">
        <f>ManipulatedVariableHigher*AT533</f>
        <v>0</v>
      </c>
      <c r="I533" s="183">
        <f t="shared" si="44"/>
        <v>0.9</v>
      </c>
      <c r="J533" s="183">
        <f>1</f>
        <v>1</v>
      </c>
      <c r="K533" s="183">
        <f t="shared" si="45"/>
        <v>4.1870000000000003</v>
      </c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68"/>
      <c r="AD533" s="19"/>
      <c r="AE533" s="184"/>
      <c r="AF533" s="183">
        <f t="shared" si="46"/>
        <v>-2.5880456161558714</v>
      </c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68"/>
      <c r="AQ533" s="168"/>
      <c r="AR533" s="182"/>
      <c r="AS533" s="183">
        <f>(AU533-E533)/(MeasuredVariableHigher-MeasuredVariableLower)</f>
        <v>-5.0863314915587099E-2</v>
      </c>
      <c r="AT533" s="183">
        <f>[1]!LIM(AT532+Mode*r0*((1+IntegrationStep/2/Ti+Td/IntegrationStep)*AS533-(1-IntegrationStep/2/Ti+2*Td/IntegrationStep)*AS532+Td/IntegrationStep*AS531))</f>
        <v>0</v>
      </c>
      <c r="AU533" s="183">
        <f>SetPoint</f>
        <v>40.794124670000002</v>
      </c>
      <c r="AW533" s="51"/>
      <c r="AX533" s="51"/>
      <c r="AY533" s="51"/>
      <c r="AZ533" s="51"/>
    </row>
    <row r="534" spans="1:52" s="158" customFormat="1" ht="15" customHeight="1" x14ac:dyDescent="0.3">
      <c r="A534" s="19"/>
      <c r="B534" s="182"/>
      <c r="C534" s="183">
        <f>C533+IntegrationStep</f>
        <v>52.300000000000473</v>
      </c>
      <c r="D534" s="202">
        <f>15+[1]!STEPLOAD(5)</f>
        <v>20</v>
      </c>
      <c r="E534" s="183">
        <f t="shared" si="42"/>
        <v>45.621651599943121</v>
      </c>
      <c r="F534" s="183">
        <f t="shared" si="43"/>
        <v>0.5</v>
      </c>
      <c r="G534" s="183">
        <f>5</f>
        <v>5</v>
      </c>
      <c r="H534" s="183">
        <f>ManipulatedVariableHigher*AT534</f>
        <v>120</v>
      </c>
      <c r="I534" s="183">
        <f t="shared" si="44"/>
        <v>0.9</v>
      </c>
      <c r="J534" s="183">
        <f>1</f>
        <v>1</v>
      </c>
      <c r="K534" s="183">
        <f t="shared" si="45"/>
        <v>4.1870000000000003</v>
      </c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68"/>
      <c r="AD534" s="19"/>
      <c r="AE534" s="184"/>
      <c r="AF534" s="183">
        <f t="shared" si="46"/>
        <v>2.5966597743262039</v>
      </c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68"/>
      <c r="AQ534" s="168"/>
      <c r="AR534" s="182"/>
      <c r="AS534" s="183">
        <f>(AU534-E534)/(MeasuredVariableHigher-MeasuredVariableLower)</f>
        <v>-4.8275269299431184E-2</v>
      </c>
      <c r="AT534" s="183">
        <f>[1]!LIM(AT533+Mode*r0*((1+IntegrationStep/2/Ti+Td/IntegrationStep)*AS534-(1-IntegrationStep/2/Ti+2*Td/IntegrationStep)*AS533+Td/IntegrationStep*AS532))</f>
        <v>1</v>
      </c>
      <c r="AU534" s="183">
        <f>SetPoint</f>
        <v>40.794124670000002</v>
      </c>
      <c r="AW534" s="51"/>
      <c r="AX534" s="51"/>
      <c r="AY534" s="51"/>
      <c r="AZ534" s="51"/>
    </row>
    <row r="535" spans="1:52" s="158" customFormat="1" ht="15" customHeight="1" x14ac:dyDescent="0.3">
      <c r="A535" s="19"/>
      <c r="B535" s="182"/>
      <c r="C535" s="183">
        <f>C534+IntegrationStep</f>
        <v>52.400000000000475</v>
      </c>
      <c r="D535" s="202">
        <f>15+[1]!STEPLOAD(5)</f>
        <v>20</v>
      </c>
      <c r="E535" s="183">
        <f t="shared" si="42"/>
        <v>45.881317577375746</v>
      </c>
      <c r="F535" s="183">
        <f t="shared" si="43"/>
        <v>0.5</v>
      </c>
      <c r="G535" s="183">
        <f>5</f>
        <v>5</v>
      </c>
      <c r="H535" s="183">
        <f>ManipulatedVariableHigher*AT535</f>
        <v>0</v>
      </c>
      <c r="I535" s="183">
        <f t="shared" si="44"/>
        <v>0.9</v>
      </c>
      <c r="J535" s="183">
        <f>1</f>
        <v>1</v>
      </c>
      <c r="K535" s="183">
        <f t="shared" si="45"/>
        <v>4.1870000000000003</v>
      </c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68"/>
      <c r="AD535" s="19"/>
      <c r="AE535" s="184"/>
      <c r="AF535" s="183">
        <f t="shared" si="46"/>
        <v>-2.5881317577375746</v>
      </c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68"/>
      <c r="AQ535" s="168"/>
      <c r="AR535" s="182"/>
      <c r="AS535" s="183">
        <f>(AU535-E535)/(MeasuredVariableHigher-MeasuredVariableLower)</f>
        <v>-5.0871929073757441E-2</v>
      </c>
      <c r="AT535" s="183">
        <f>[1]!LIM(AT534+Mode*r0*((1+IntegrationStep/2/Ti+Td/IntegrationStep)*AS535-(1-IntegrationStep/2/Ti+2*Td/IntegrationStep)*AS534+Td/IntegrationStep*AS533))</f>
        <v>0</v>
      </c>
      <c r="AU535" s="183">
        <f>SetPoint</f>
        <v>40.794124670000002</v>
      </c>
      <c r="AW535" s="51"/>
      <c r="AX535" s="51"/>
      <c r="AY535" s="51"/>
      <c r="AZ535" s="51"/>
    </row>
    <row r="536" spans="1:52" s="158" customFormat="1" ht="15" customHeight="1" x14ac:dyDescent="0.3">
      <c r="A536" s="19"/>
      <c r="B536" s="182"/>
      <c r="C536" s="183">
        <f>C535+IntegrationStep</f>
        <v>52.500000000000476</v>
      </c>
      <c r="D536" s="202">
        <f>15+[1]!STEPLOAD(5)</f>
        <v>20</v>
      </c>
      <c r="E536" s="183">
        <f t="shared" si="42"/>
        <v>45.622504401601987</v>
      </c>
      <c r="F536" s="183">
        <f t="shared" si="43"/>
        <v>0.5</v>
      </c>
      <c r="G536" s="183">
        <f>5</f>
        <v>5</v>
      </c>
      <c r="H536" s="183">
        <f>ManipulatedVariableHigher*AT536</f>
        <v>120</v>
      </c>
      <c r="I536" s="183">
        <f t="shared" si="44"/>
        <v>0.9</v>
      </c>
      <c r="J536" s="183">
        <f>1</f>
        <v>1</v>
      </c>
      <c r="K536" s="183">
        <f t="shared" si="45"/>
        <v>4.1870000000000003</v>
      </c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68"/>
      <c r="AD536" s="19"/>
      <c r="AE536" s="184"/>
      <c r="AF536" s="183">
        <f t="shared" si="46"/>
        <v>2.5965744941603175</v>
      </c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68"/>
      <c r="AQ536" s="168"/>
      <c r="AR536" s="182"/>
      <c r="AS536" s="183">
        <f>(AU536-E536)/(MeasuredVariableHigher-MeasuredVariableLower)</f>
        <v>-4.8283797316019846E-2</v>
      </c>
      <c r="AT536" s="183">
        <f>[1]!LIM(AT535+Mode*r0*((1+IntegrationStep/2/Ti+Td/IntegrationStep)*AS536-(1-IntegrationStep/2/Ti+2*Td/IntegrationStep)*AS535+Td/IntegrationStep*AS534))</f>
        <v>1</v>
      </c>
      <c r="AU536" s="183">
        <f>SetPoint</f>
        <v>40.794124670000002</v>
      </c>
      <c r="AW536" s="51"/>
      <c r="AX536" s="51"/>
      <c r="AY536" s="51"/>
      <c r="AZ536" s="51"/>
    </row>
    <row r="537" spans="1:52" s="158" customFormat="1" ht="15" customHeight="1" x14ac:dyDescent="0.3">
      <c r="A537" s="19"/>
      <c r="B537" s="182"/>
      <c r="C537" s="183">
        <f>C536+IntegrationStep</f>
        <v>52.600000000000477</v>
      </c>
      <c r="D537" s="202">
        <f>15+[1]!STEPLOAD(5)</f>
        <v>20</v>
      </c>
      <c r="E537" s="183">
        <f t="shared" si="42"/>
        <v>45.882161851018019</v>
      </c>
      <c r="F537" s="183">
        <f t="shared" si="43"/>
        <v>0.5</v>
      </c>
      <c r="G537" s="183">
        <f>5</f>
        <v>5</v>
      </c>
      <c r="H537" s="183">
        <f>ManipulatedVariableHigher*AT537</f>
        <v>0</v>
      </c>
      <c r="I537" s="183">
        <f t="shared" si="44"/>
        <v>0.9</v>
      </c>
      <c r="J537" s="183">
        <f>1</f>
        <v>1</v>
      </c>
      <c r="K537" s="183">
        <f t="shared" si="45"/>
        <v>4.1870000000000003</v>
      </c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68"/>
      <c r="AD537" s="19"/>
      <c r="AE537" s="184"/>
      <c r="AF537" s="183">
        <f t="shared" si="46"/>
        <v>-2.588216185101802</v>
      </c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68"/>
      <c r="AQ537" s="168"/>
      <c r="AR537" s="182"/>
      <c r="AS537" s="183">
        <f>(AU537-E537)/(MeasuredVariableHigher-MeasuredVariableLower)</f>
        <v>-5.0880371810180167E-2</v>
      </c>
      <c r="AT537" s="183">
        <f>[1]!LIM(AT536+Mode*r0*((1+IntegrationStep/2/Ti+Td/IntegrationStep)*AS537-(1-IntegrationStep/2/Ti+2*Td/IntegrationStep)*AS536+Td/IntegrationStep*AS535))</f>
        <v>0</v>
      </c>
      <c r="AU537" s="183">
        <f>SetPoint</f>
        <v>40.794124670000002</v>
      </c>
      <c r="AW537" s="51"/>
      <c r="AX537" s="51"/>
      <c r="AY537" s="51"/>
      <c r="AZ537" s="51"/>
    </row>
    <row r="538" spans="1:52" s="158" customFormat="1" ht="15" customHeight="1" x14ac:dyDescent="0.3">
      <c r="A538" s="19"/>
      <c r="B538" s="182"/>
      <c r="C538" s="183">
        <f>C537+IntegrationStep</f>
        <v>52.700000000000479</v>
      </c>
      <c r="D538" s="202">
        <f>15+[1]!STEPLOAD(5)</f>
        <v>20</v>
      </c>
      <c r="E538" s="183">
        <f t="shared" si="42"/>
        <v>45.623340232507836</v>
      </c>
      <c r="F538" s="183">
        <f t="shared" si="43"/>
        <v>0.5</v>
      </c>
      <c r="G538" s="183">
        <f>5</f>
        <v>5</v>
      </c>
      <c r="H538" s="183">
        <f>ManipulatedVariableHigher*AT538</f>
        <v>120</v>
      </c>
      <c r="I538" s="183">
        <f t="shared" si="44"/>
        <v>0.9</v>
      </c>
      <c r="J538" s="183">
        <f>1</f>
        <v>1</v>
      </c>
      <c r="K538" s="183">
        <f t="shared" si="45"/>
        <v>4.1870000000000003</v>
      </c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68"/>
      <c r="AD538" s="19"/>
      <c r="AE538" s="184"/>
      <c r="AF538" s="183">
        <f t="shared" si="46"/>
        <v>2.5964909110697323</v>
      </c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68"/>
      <c r="AQ538" s="168"/>
      <c r="AR538" s="182"/>
      <c r="AS538" s="183">
        <f>(AU538-E538)/(MeasuredVariableHigher-MeasuredVariableLower)</f>
        <v>-4.829215562507834E-2</v>
      </c>
      <c r="AT538" s="183">
        <f>[1]!LIM(AT537+Mode*r0*((1+IntegrationStep/2/Ti+Td/IntegrationStep)*AS538-(1-IntegrationStep/2/Ti+2*Td/IntegrationStep)*AS537+Td/IntegrationStep*AS536))</f>
        <v>1</v>
      </c>
      <c r="AU538" s="183">
        <f>SetPoint</f>
        <v>40.794124670000002</v>
      </c>
      <c r="AW538" s="51"/>
      <c r="AX538" s="51"/>
      <c r="AY538" s="51"/>
      <c r="AZ538" s="51"/>
    </row>
    <row r="539" spans="1:52" s="158" customFormat="1" ht="15" customHeight="1" x14ac:dyDescent="0.3">
      <c r="A539" s="19"/>
      <c r="B539" s="182"/>
      <c r="C539" s="183">
        <f>C538+IntegrationStep</f>
        <v>52.80000000000048</v>
      </c>
      <c r="D539" s="202">
        <f>15+[1]!STEPLOAD(5)</f>
        <v>20</v>
      </c>
      <c r="E539" s="183">
        <f t="shared" si="42"/>
        <v>45.882989323614815</v>
      </c>
      <c r="F539" s="183">
        <f t="shared" si="43"/>
        <v>0.5</v>
      </c>
      <c r="G539" s="183">
        <f>5</f>
        <v>5</v>
      </c>
      <c r="H539" s="183">
        <f>ManipulatedVariableHigher*AT539</f>
        <v>0</v>
      </c>
      <c r="I539" s="183">
        <f t="shared" si="44"/>
        <v>0.9</v>
      </c>
      <c r="J539" s="183">
        <f>1</f>
        <v>1</v>
      </c>
      <c r="K539" s="183">
        <f t="shared" si="45"/>
        <v>4.1870000000000003</v>
      </c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68"/>
      <c r="AD539" s="19"/>
      <c r="AE539" s="184"/>
      <c r="AF539" s="183">
        <f t="shared" si="46"/>
        <v>-2.5882989323614818</v>
      </c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68"/>
      <c r="AQ539" s="168"/>
      <c r="AR539" s="182"/>
      <c r="AS539" s="183">
        <f>(AU539-E539)/(MeasuredVariableHigher-MeasuredVariableLower)</f>
        <v>-5.0888646536148129E-2</v>
      </c>
      <c r="AT539" s="183">
        <f>[1]!LIM(AT538+Mode*r0*((1+IntegrationStep/2/Ti+Td/IntegrationStep)*AS539-(1-IntegrationStep/2/Ti+2*Td/IntegrationStep)*AS538+Td/IntegrationStep*AS537))</f>
        <v>0</v>
      </c>
      <c r="AU539" s="183">
        <f>SetPoint</f>
        <v>40.794124670000002</v>
      </c>
      <c r="AW539" s="51"/>
      <c r="AX539" s="51"/>
      <c r="AY539" s="51"/>
      <c r="AZ539" s="51"/>
    </row>
    <row r="540" spans="1:52" s="158" customFormat="1" ht="15" customHeight="1" x14ac:dyDescent="0.3">
      <c r="A540" s="19"/>
      <c r="B540" s="182"/>
      <c r="C540" s="183">
        <f>C539+IntegrationStep</f>
        <v>52.900000000000482</v>
      </c>
      <c r="D540" s="202">
        <f>15+[1]!STEPLOAD(5)</f>
        <v>20</v>
      </c>
      <c r="E540" s="183">
        <f t="shared" si="42"/>
        <v>45.624159430378661</v>
      </c>
      <c r="F540" s="183">
        <f t="shared" si="43"/>
        <v>0.5</v>
      </c>
      <c r="G540" s="183">
        <f>5</f>
        <v>5</v>
      </c>
      <c r="H540" s="183">
        <f>ManipulatedVariableHigher*AT540</f>
        <v>120</v>
      </c>
      <c r="I540" s="183">
        <f t="shared" si="44"/>
        <v>0.9</v>
      </c>
      <c r="J540" s="183">
        <f>1</f>
        <v>1</v>
      </c>
      <c r="K540" s="183">
        <f t="shared" si="45"/>
        <v>4.1870000000000003</v>
      </c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68"/>
      <c r="AD540" s="19"/>
      <c r="AE540" s="184"/>
      <c r="AF540" s="183">
        <f t="shared" si="46"/>
        <v>2.59640899128265</v>
      </c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68"/>
      <c r="AQ540" s="168"/>
      <c r="AR540" s="182"/>
      <c r="AS540" s="183">
        <f>(AU540-E540)/(MeasuredVariableHigher-MeasuredVariableLower)</f>
        <v>-4.8300347603786591E-2</v>
      </c>
      <c r="AT540" s="183">
        <f>[1]!LIM(AT539+Mode*r0*((1+IntegrationStep/2/Ti+Td/IntegrationStep)*AS540-(1-IntegrationStep/2/Ti+2*Td/IntegrationStep)*AS539+Td/IntegrationStep*AS538))</f>
        <v>1</v>
      </c>
      <c r="AU540" s="183">
        <f>SetPoint</f>
        <v>40.794124670000002</v>
      </c>
      <c r="AW540" s="51"/>
      <c r="AX540" s="51"/>
      <c r="AY540" s="51"/>
      <c r="AZ540" s="51"/>
    </row>
    <row r="541" spans="1:52" s="158" customFormat="1" ht="15" customHeight="1" x14ac:dyDescent="0.3">
      <c r="A541" s="19"/>
      <c r="B541" s="182"/>
      <c r="C541" s="183">
        <f>C540+IntegrationStep</f>
        <v>53.000000000000483</v>
      </c>
      <c r="D541" s="202">
        <f>15+[1]!STEPLOAD(5)</f>
        <v>20</v>
      </c>
      <c r="E541" s="183">
        <f t="shared" si="42"/>
        <v>45.883800329506933</v>
      </c>
      <c r="F541" s="183">
        <f t="shared" si="43"/>
        <v>0.5</v>
      </c>
      <c r="G541" s="183">
        <f>5</f>
        <v>5</v>
      </c>
      <c r="H541" s="183">
        <f>ManipulatedVariableHigher*AT541</f>
        <v>0</v>
      </c>
      <c r="I541" s="183">
        <f t="shared" si="44"/>
        <v>0.9</v>
      </c>
      <c r="J541" s="183">
        <f>1</f>
        <v>1</v>
      </c>
      <c r="K541" s="183">
        <f t="shared" si="45"/>
        <v>4.1870000000000003</v>
      </c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68"/>
      <c r="AD541" s="19"/>
      <c r="AE541" s="184"/>
      <c r="AF541" s="183">
        <f t="shared" si="46"/>
        <v>-2.5883800329506936</v>
      </c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68"/>
      <c r="AQ541" s="168"/>
      <c r="AR541" s="182"/>
      <c r="AS541" s="183">
        <f>(AU541-E541)/(MeasuredVariableHigher-MeasuredVariableLower)</f>
        <v>-5.0896756595069308E-2</v>
      </c>
      <c r="AT541" s="183">
        <f>[1]!LIM(AT540+Mode*r0*((1+IntegrationStep/2/Ti+Td/IntegrationStep)*AS541-(1-IntegrationStep/2/Ti+2*Td/IntegrationStep)*AS540+Td/IntegrationStep*AS539))</f>
        <v>0</v>
      </c>
      <c r="AU541" s="183">
        <f>SetPoint</f>
        <v>40.794124670000002</v>
      </c>
      <c r="AW541" s="51"/>
      <c r="AX541" s="51"/>
      <c r="AY541" s="51"/>
      <c r="AZ541" s="51"/>
    </row>
    <row r="542" spans="1:52" s="158" customFormat="1" ht="15" customHeight="1" x14ac:dyDescent="0.3">
      <c r="A542" s="19"/>
      <c r="B542" s="182"/>
      <c r="C542" s="183">
        <f>C541+IntegrationStep</f>
        <v>53.100000000000485</v>
      </c>
      <c r="D542" s="202">
        <f>15+[1]!STEPLOAD(5)</f>
        <v>20</v>
      </c>
      <c r="E542" s="183">
        <f t="shared" si="42"/>
        <v>45.624962326211858</v>
      </c>
      <c r="F542" s="183">
        <f t="shared" si="43"/>
        <v>0.5</v>
      </c>
      <c r="G542" s="183">
        <f>5</f>
        <v>5</v>
      </c>
      <c r="H542" s="183">
        <f>ManipulatedVariableHigher*AT542</f>
        <v>120</v>
      </c>
      <c r="I542" s="183">
        <f t="shared" si="44"/>
        <v>0.9</v>
      </c>
      <c r="J542" s="183">
        <f>1</f>
        <v>1</v>
      </c>
      <c r="K542" s="183">
        <f t="shared" si="45"/>
        <v>4.1870000000000003</v>
      </c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68"/>
      <c r="AD542" s="19"/>
      <c r="AE542" s="184"/>
      <c r="AF542" s="183">
        <f t="shared" si="46"/>
        <v>2.5963287016993304</v>
      </c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68"/>
      <c r="AQ542" s="168"/>
      <c r="AR542" s="182"/>
      <c r="AS542" s="183">
        <f>(AU542-E542)/(MeasuredVariableHigher-MeasuredVariableLower)</f>
        <v>-4.8308376562118553E-2</v>
      </c>
      <c r="AT542" s="183">
        <f>[1]!LIM(AT541+Mode*r0*((1+IntegrationStep/2/Ti+Td/IntegrationStep)*AS542-(1-IntegrationStep/2/Ti+2*Td/IntegrationStep)*AS541+Td/IntegrationStep*AS540))</f>
        <v>1</v>
      </c>
      <c r="AU542" s="183">
        <f>SetPoint</f>
        <v>40.794124670000002</v>
      </c>
      <c r="AW542" s="51"/>
      <c r="AX542" s="51"/>
      <c r="AY542" s="51"/>
      <c r="AZ542" s="51"/>
    </row>
    <row r="543" spans="1:52" s="158" customFormat="1" ht="15" customHeight="1" x14ac:dyDescent="0.3">
      <c r="A543" s="19"/>
      <c r="B543" s="182"/>
      <c r="C543" s="183">
        <f>C542+IntegrationStep</f>
        <v>53.200000000000486</v>
      </c>
      <c r="D543" s="202">
        <f>15+[1]!STEPLOAD(5)</f>
        <v>20</v>
      </c>
      <c r="E543" s="183">
        <f t="shared" si="42"/>
        <v>45.884595196381795</v>
      </c>
      <c r="F543" s="183">
        <f t="shared" si="43"/>
        <v>0.5</v>
      </c>
      <c r="G543" s="183">
        <f>5</f>
        <v>5</v>
      </c>
      <c r="H543" s="183">
        <f>ManipulatedVariableHigher*AT543</f>
        <v>0</v>
      </c>
      <c r="I543" s="183">
        <f t="shared" si="44"/>
        <v>0.9</v>
      </c>
      <c r="J543" s="183">
        <f>1</f>
        <v>1</v>
      </c>
      <c r="K543" s="183">
        <f t="shared" si="45"/>
        <v>4.1870000000000003</v>
      </c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68"/>
      <c r="AD543" s="19"/>
      <c r="AE543" s="184"/>
      <c r="AF543" s="183">
        <f t="shared" si="46"/>
        <v>-2.5884595196381799</v>
      </c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68"/>
      <c r="AQ543" s="168"/>
      <c r="AR543" s="182"/>
      <c r="AS543" s="183">
        <f>(AU543-E543)/(MeasuredVariableHigher-MeasuredVariableLower)</f>
        <v>-5.0904705263817934E-2</v>
      </c>
      <c r="AT543" s="183">
        <f>[1]!LIM(AT542+Mode*r0*((1+IntegrationStep/2/Ti+Td/IntegrationStep)*AS543-(1-IntegrationStep/2/Ti+2*Td/IntegrationStep)*AS542+Td/IntegrationStep*AS541))</f>
        <v>0</v>
      </c>
      <c r="AU543" s="183">
        <f>SetPoint</f>
        <v>40.794124670000002</v>
      </c>
      <c r="AW543" s="51"/>
      <c r="AX543" s="51"/>
      <c r="AY543" s="51"/>
      <c r="AZ543" s="51"/>
    </row>
    <row r="544" spans="1:52" s="158" customFormat="1" ht="15" customHeight="1" x14ac:dyDescent="0.3">
      <c r="A544" s="19"/>
      <c r="B544" s="182"/>
      <c r="C544" s="183">
        <f>C543+IntegrationStep</f>
        <v>53.300000000000487</v>
      </c>
      <c r="D544" s="202">
        <f>15+[1]!STEPLOAD(5)</f>
        <v>20</v>
      </c>
      <c r="E544" s="183">
        <f t="shared" si="42"/>
        <v>45.625749244417975</v>
      </c>
      <c r="F544" s="183">
        <f t="shared" si="43"/>
        <v>0.5</v>
      </c>
      <c r="G544" s="183">
        <f>5</f>
        <v>5</v>
      </c>
      <c r="H544" s="183">
        <f>ManipulatedVariableHigher*AT544</f>
        <v>120</v>
      </c>
      <c r="I544" s="183">
        <f t="shared" si="44"/>
        <v>0.9</v>
      </c>
      <c r="J544" s="183">
        <f>1</f>
        <v>1</v>
      </c>
      <c r="K544" s="183">
        <f t="shared" si="45"/>
        <v>4.1870000000000003</v>
      </c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68"/>
      <c r="AD544" s="19"/>
      <c r="AE544" s="184"/>
      <c r="AF544" s="183">
        <f t="shared" si="46"/>
        <v>2.5962500098787187</v>
      </c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68"/>
      <c r="AQ544" s="168"/>
      <c r="AR544" s="182"/>
      <c r="AS544" s="183">
        <f>(AU544-E544)/(MeasuredVariableHigher-MeasuredVariableLower)</f>
        <v>-4.8316245744179726E-2</v>
      </c>
      <c r="AT544" s="183">
        <f>[1]!LIM(AT543+Mode*r0*((1+IntegrationStep/2/Ti+Td/IntegrationStep)*AS544-(1-IntegrationStep/2/Ti+2*Td/IntegrationStep)*AS543+Td/IntegrationStep*AS542))</f>
        <v>1</v>
      </c>
      <c r="AU544" s="183">
        <f>SetPoint</f>
        <v>40.794124670000002</v>
      </c>
      <c r="AW544" s="51"/>
      <c r="AX544" s="51"/>
      <c r="AY544" s="51"/>
      <c r="AZ544" s="51"/>
    </row>
    <row r="545" spans="1:52" s="158" customFormat="1" ht="15" customHeight="1" x14ac:dyDescent="0.3">
      <c r="A545" s="19"/>
      <c r="B545" s="182"/>
      <c r="C545" s="183">
        <f>C544+IntegrationStep</f>
        <v>53.400000000000489</v>
      </c>
      <c r="D545" s="202">
        <f>15+[1]!STEPLOAD(5)</f>
        <v>20</v>
      </c>
      <c r="E545" s="183">
        <f t="shared" si="42"/>
        <v>45.885374245405849</v>
      </c>
      <c r="F545" s="183">
        <f t="shared" si="43"/>
        <v>0.5</v>
      </c>
      <c r="G545" s="183">
        <f>5</f>
        <v>5</v>
      </c>
      <c r="H545" s="183">
        <f>ManipulatedVariableHigher*AT545</f>
        <v>0</v>
      </c>
      <c r="I545" s="183">
        <f t="shared" si="44"/>
        <v>0.9</v>
      </c>
      <c r="J545" s="183">
        <f>1</f>
        <v>1</v>
      </c>
      <c r="K545" s="183">
        <f t="shared" si="45"/>
        <v>4.1870000000000003</v>
      </c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68"/>
      <c r="AD545" s="19"/>
      <c r="AE545" s="184"/>
      <c r="AF545" s="183">
        <f t="shared" si="46"/>
        <v>-2.588537424540585</v>
      </c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68"/>
      <c r="AQ545" s="168"/>
      <c r="AR545" s="182"/>
      <c r="AS545" s="183">
        <f>(AU545-E545)/(MeasuredVariableHigher-MeasuredVariableLower)</f>
        <v>-5.091249575405847E-2</v>
      </c>
      <c r="AT545" s="183">
        <f>[1]!LIM(AT544+Mode*r0*((1+IntegrationStep/2/Ti+Td/IntegrationStep)*AS545-(1-IntegrationStep/2/Ti+2*Td/IntegrationStep)*AS544+Td/IntegrationStep*AS543))</f>
        <v>0</v>
      </c>
      <c r="AU545" s="183">
        <f>SetPoint</f>
        <v>40.794124670000002</v>
      </c>
      <c r="AW545" s="51"/>
      <c r="AX545" s="51"/>
      <c r="AY545" s="51"/>
      <c r="AZ545" s="51"/>
    </row>
    <row r="546" spans="1:52" s="158" customFormat="1" ht="15" customHeight="1" x14ac:dyDescent="0.3">
      <c r="A546" s="19"/>
      <c r="B546" s="182"/>
      <c r="C546" s="183">
        <f>C545+IntegrationStep</f>
        <v>53.50000000000049</v>
      </c>
      <c r="D546" s="202">
        <f>15+[1]!STEPLOAD(5)</f>
        <v>20</v>
      </c>
      <c r="E546" s="183">
        <f t="shared" si="42"/>
        <v>45.626520502951784</v>
      </c>
      <c r="F546" s="183">
        <f t="shared" si="43"/>
        <v>0.5</v>
      </c>
      <c r="G546" s="183">
        <f>5</f>
        <v>5</v>
      </c>
      <c r="H546" s="183">
        <f>ManipulatedVariableHigher*AT546</f>
        <v>120</v>
      </c>
      <c r="I546" s="183">
        <f t="shared" si="44"/>
        <v>0.9</v>
      </c>
      <c r="J546" s="183">
        <f>1</f>
        <v>1</v>
      </c>
      <c r="K546" s="183">
        <f t="shared" si="45"/>
        <v>4.1870000000000003</v>
      </c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68"/>
      <c r="AD546" s="19"/>
      <c r="AE546" s="184"/>
      <c r="AF546" s="183">
        <f t="shared" si="46"/>
        <v>2.5961728840253375</v>
      </c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68"/>
      <c r="AQ546" s="168"/>
      <c r="AR546" s="182"/>
      <c r="AS546" s="183">
        <f>(AU546-E546)/(MeasuredVariableHigher-MeasuredVariableLower)</f>
        <v>-4.8323958329517823E-2</v>
      </c>
      <c r="AT546" s="183">
        <f>[1]!LIM(AT545+Mode*r0*((1+IntegrationStep/2/Ti+Td/IntegrationStep)*AS546-(1-IntegrationStep/2/Ti+2*Td/IntegrationStep)*AS545+Td/IntegrationStep*AS544))</f>
        <v>1</v>
      </c>
      <c r="AU546" s="183">
        <f>SetPoint</f>
        <v>40.794124670000002</v>
      </c>
      <c r="AW546" s="51"/>
      <c r="AX546" s="51"/>
      <c r="AY546" s="51"/>
      <c r="AZ546" s="51"/>
    </row>
    <row r="547" spans="1:52" s="158" customFormat="1" ht="15" customHeight="1" x14ac:dyDescent="0.3">
      <c r="A547" s="19"/>
      <c r="B547" s="182"/>
      <c r="C547" s="183">
        <f>C546+IntegrationStep</f>
        <v>53.600000000000492</v>
      </c>
      <c r="D547" s="202">
        <f>15+[1]!STEPLOAD(5)</f>
        <v>20</v>
      </c>
      <c r="E547" s="183">
        <f t="shared" si="42"/>
        <v>45.886137791354322</v>
      </c>
      <c r="F547" s="183">
        <f t="shared" si="43"/>
        <v>0.5</v>
      </c>
      <c r="G547" s="183">
        <f>5</f>
        <v>5</v>
      </c>
      <c r="H547" s="183">
        <f>ManipulatedVariableHigher*AT547</f>
        <v>0</v>
      </c>
      <c r="I547" s="183">
        <f t="shared" si="44"/>
        <v>0.9</v>
      </c>
      <c r="J547" s="183">
        <f>1</f>
        <v>1</v>
      </c>
      <c r="K547" s="183">
        <f t="shared" si="45"/>
        <v>4.1870000000000003</v>
      </c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68"/>
      <c r="AD547" s="19"/>
      <c r="AE547" s="184"/>
      <c r="AF547" s="183">
        <f t="shared" si="46"/>
        <v>-2.5886137791354322</v>
      </c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68"/>
      <c r="AQ547" s="168"/>
      <c r="AR547" s="182"/>
      <c r="AS547" s="183">
        <f>(AU547-E547)/(MeasuredVariableHigher-MeasuredVariableLower)</f>
        <v>-5.0920131213543197E-2</v>
      </c>
      <c r="AT547" s="183">
        <f>[1]!LIM(AT546+Mode*r0*((1+IntegrationStep/2/Ti+Td/IntegrationStep)*AS547-(1-IntegrationStep/2/Ti+2*Td/IntegrationStep)*AS546+Td/IntegrationStep*AS545))</f>
        <v>0</v>
      </c>
      <c r="AU547" s="183">
        <f>SetPoint</f>
        <v>40.794124670000002</v>
      </c>
      <c r="AW547" s="51"/>
      <c r="AX547" s="51"/>
      <c r="AY547" s="51"/>
      <c r="AZ547" s="51"/>
    </row>
    <row r="548" spans="1:52" s="158" customFormat="1" ht="15" customHeight="1" x14ac:dyDescent="0.3">
      <c r="A548" s="19"/>
      <c r="B548" s="182"/>
      <c r="C548" s="183">
        <f>C547+IntegrationStep</f>
        <v>53.700000000000493</v>
      </c>
      <c r="D548" s="202">
        <f>15+[1]!STEPLOAD(5)</f>
        <v>20</v>
      </c>
      <c r="E548" s="183">
        <f t="shared" si="42"/>
        <v>45.627276413440775</v>
      </c>
      <c r="F548" s="183">
        <f t="shared" si="43"/>
        <v>0.5</v>
      </c>
      <c r="G548" s="183">
        <f>5</f>
        <v>5</v>
      </c>
      <c r="H548" s="183">
        <f>ManipulatedVariableHigher*AT548</f>
        <v>120</v>
      </c>
      <c r="I548" s="183">
        <f t="shared" si="44"/>
        <v>0.9</v>
      </c>
      <c r="J548" s="183">
        <f>1</f>
        <v>1</v>
      </c>
      <c r="K548" s="183">
        <f t="shared" si="45"/>
        <v>4.1870000000000003</v>
      </c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68"/>
      <c r="AD548" s="19"/>
      <c r="AE548" s="184"/>
      <c r="AF548" s="183">
        <f t="shared" si="46"/>
        <v>2.5960972929764385</v>
      </c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68"/>
      <c r="AQ548" s="168"/>
      <c r="AR548" s="182"/>
      <c r="AS548" s="183">
        <f>(AU548-E548)/(MeasuredVariableHigher-MeasuredVariableLower)</f>
        <v>-4.8331517434407729E-2</v>
      </c>
      <c r="AT548" s="183">
        <f>[1]!LIM(AT547+Mode*r0*((1+IntegrationStep/2/Ti+Td/IntegrationStep)*AS548-(1-IntegrationStep/2/Ti+2*Td/IntegrationStep)*AS547+Td/IntegrationStep*AS546))</f>
        <v>1</v>
      </c>
      <c r="AU548" s="183">
        <f>SetPoint</f>
        <v>40.794124670000002</v>
      </c>
      <c r="AW548" s="51"/>
      <c r="AX548" s="51"/>
      <c r="AY548" s="51"/>
      <c r="AZ548" s="51"/>
    </row>
    <row r="549" spans="1:52" s="158" customFormat="1" ht="15" customHeight="1" x14ac:dyDescent="0.3">
      <c r="A549" s="19"/>
      <c r="B549" s="182"/>
      <c r="C549" s="183">
        <f>C548+IntegrationStep</f>
        <v>53.800000000000495</v>
      </c>
      <c r="D549" s="202">
        <f>15+[1]!STEPLOAD(5)</f>
        <v>20</v>
      </c>
      <c r="E549" s="183">
        <f t="shared" si="42"/>
        <v>45.886886142738426</v>
      </c>
      <c r="F549" s="183">
        <f t="shared" si="43"/>
        <v>0.5</v>
      </c>
      <c r="G549" s="183">
        <f>5</f>
        <v>5</v>
      </c>
      <c r="H549" s="183">
        <f>ManipulatedVariableHigher*AT549</f>
        <v>0</v>
      </c>
      <c r="I549" s="183">
        <f t="shared" si="44"/>
        <v>0.9</v>
      </c>
      <c r="J549" s="183">
        <f>1</f>
        <v>1</v>
      </c>
      <c r="K549" s="183">
        <f t="shared" si="45"/>
        <v>4.1870000000000003</v>
      </c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68"/>
      <c r="AD549" s="19"/>
      <c r="AE549" s="184"/>
      <c r="AF549" s="183">
        <f t="shared" si="46"/>
        <v>-2.5886886142738428</v>
      </c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68"/>
      <c r="AQ549" s="168"/>
      <c r="AR549" s="182"/>
      <c r="AS549" s="183">
        <f>(AU549-E549)/(MeasuredVariableHigher-MeasuredVariableLower)</f>
        <v>-5.0927614727384239E-2</v>
      </c>
      <c r="AT549" s="183">
        <f>[1]!LIM(AT548+Mode*r0*((1+IntegrationStep/2/Ti+Td/IntegrationStep)*AS549-(1-IntegrationStep/2/Ti+2*Td/IntegrationStep)*AS548+Td/IntegrationStep*AS547))</f>
        <v>0</v>
      </c>
      <c r="AU549" s="183">
        <f>SetPoint</f>
        <v>40.794124670000002</v>
      </c>
      <c r="AW549" s="51"/>
      <c r="AX549" s="51"/>
      <c r="AY549" s="51"/>
      <c r="AZ549" s="51"/>
    </row>
    <row r="550" spans="1:52" s="158" customFormat="1" ht="15" customHeight="1" x14ac:dyDescent="0.3">
      <c r="A550" s="19"/>
      <c r="B550" s="182"/>
      <c r="C550" s="183">
        <f>C549+IntegrationStep</f>
        <v>53.900000000000496</v>
      </c>
      <c r="D550" s="202">
        <f>15+[1]!STEPLOAD(5)</f>
        <v>20</v>
      </c>
      <c r="E550" s="183">
        <f t="shared" si="42"/>
        <v>45.628017281311038</v>
      </c>
      <c r="F550" s="183">
        <f t="shared" si="43"/>
        <v>0.5</v>
      </c>
      <c r="G550" s="183">
        <f>5</f>
        <v>5</v>
      </c>
      <c r="H550" s="183">
        <f>ManipulatedVariableHigher*AT550</f>
        <v>120</v>
      </c>
      <c r="I550" s="183">
        <f t="shared" si="44"/>
        <v>0.9</v>
      </c>
      <c r="J550" s="183">
        <f>1</f>
        <v>1</v>
      </c>
      <c r="K550" s="183">
        <f t="shared" si="45"/>
        <v>4.1870000000000003</v>
      </c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68"/>
      <c r="AD550" s="19"/>
      <c r="AE550" s="184"/>
      <c r="AF550" s="183">
        <f t="shared" si="46"/>
        <v>2.596023206189412</v>
      </c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68"/>
      <c r="AQ550" s="168"/>
      <c r="AR550" s="182"/>
      <c r="AS550" s="183">
        <f>(AU550-E550)/(MeasuredVariableHigher-MeasuredVariableLower)</f>
        <v>-4.8338926113110359E-2</v>
      </c>
      <c r="AT550" s="183">
        <f>[1]!LIM(AT549+Mode*r0*((1+IntegrationStep/2/Ti+Td/IntegrationStep)*AS550-(1-IntegrationStep/2/Ti+2*Td/IntegrationStep)*AS549+Td/IntegrationStep*AS548))</f>
        <v>1</v>
      </c>
      <c r="AU550" s="183">
        <f>SetPoint</f>
        <v>40.794124670000002</v>
      </c>
      <c r="AW550" s="51"/>
      <c r="AX550" s="51"/>
      <c r="AY550" s="51"/>
      <c r="AZ550" s="51"/>
    </row>
    <row r="551" spans="1:52" s="158" customFormat="1" ht="15" customHeight="1" x14ac:dyDescent="0.3">
      <c r="A551" s="19"/>
      <c r="B551" s="182"/>
      <c r="C551" s="183">
        <f>C550+IntegrationStep</f>
        <v>54.000000000000497</v>
      </c>
      <c r="D551" s="202">
        <f>15+[1]!STEPLOAD(5)</f>
        <v>20</v>
      </c>
      <c r="E551" s="183">
        <f t="shared" si="42"/>
        <v>45.887619601929984</v>
      </c>
      <c r="F551" s="183">
        <f t="shared" si="43"/>
        <v>0.5</v>
      </c>
      <c r="G551" s="183">
        <f>5</f>
        <v>5</v>
      </c>
      <c r="H551" s="183">
        <f>ManipulatedVariableHigher*AT551</f>
        <v>0</v>
      </c>
      <c r="I551" s="183">
        <f t="shared" si="44"/>
        <v>0.9</v>
      </c>
      <c r="J551" s="183">
        <f>1</f>
        <v>1</v>
      </c>
      <c r="K551" s="183">
        <f t="shared" si="45"/>
        <v>4.1870000000000003</v>
      </c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68"/>
      <c r="AD551" s="19"/>
      <c r="AE551" s="184"/>
      <c r="AF551" s="183">
        <f t="shared" si="46"/>
        <v>-2.5887619601929988</v>
      </c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68"/>
      <c r="AQ551" s="168"/>
      <c r="AR551" s="182"/>
      <c r="AS551" s="183">
        <f>(AU551-E551)/(MeasuredVariableHigher-MeasuredVariableLower)</f>
        <v>-5.0934949319299816E-2</v>
      </c>
      <c r="AT551" s="183">
        <f>[1]!LIM(AT550+Mode*r0*((1+IntegrationStep/2/Ti+Td/IntegrationStep)*AS551-(1-IntegrationStep/2/Ti+2*Td/IntegrationStep)*AS550+Td/IntegrationStep*AS549))</f>
        <v>0</v>
      </c>
      <c r="AU551" s="183">
        <f>SetPoint</f>
        <v>40.794124670000002</v>
      </c>
      <c r="AW551" s="51"/>
      <c r="AX551" s="51"/>
      <c r="AY551" s="51"/>
      <c r="AZ551" s="51"/>
    </row>
    <row r="552" spans="1:52" s="158" customFormat="1" ht="15" customHeight="1" x14ac:dyDescent="0.3">
      <c r="A552" s="19"/>
      <c r="B552" s="182"/>
      <c r="C552" s="183">
        <f>C551+IntegrationStep</f>
        <v>54.100000000000499</v>
      </c>
      <c r="D552" s="202">
        <f>15+[1]!STEPLOAD(5)</f>
        <v>20</v>
      </c>
      <c r="E552" s="183">
        <f t="shared" si="42"/>
        <v>45.628743405910683</v>
      </c>
      <c r="F552" s="183">
        <f t="shared" si="43"/>
        <v>0.5</v>
      </c>
      <c r="G552" s="183">
        <f>5</f>
        <v>5</v>
      </c>
      <c r="H552" s="183">
        <f>ManipulatedVariableHigher*AT552</f>
        <v>120</v>
      </c>
      <c r="I552" s="183">
        <f t="shared" si="44"/>
        <v>0.9</v>
      </c>
      <c r="J552" s="183">
        <f>1</f>
        <v>1</v>
      </c>
      <c r="K552" s="183">
        <f t="shared" si="45"/>
        <v>4.1870000000000003</v>
      </c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68"/>
      <c r="AD552" s="19"/>
      <c r="AE552" s="184"/>
      <c r="AF552" s="183">
        <f t="shared" si="46"/>
        <v>2.5959505937294476</v>
      </c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68"/>
      <c r="AQ552" s="168"/>
      <c r="AR552" s="182"/>
      <c r="AS552" s="183">
        <f>(AU552-E552)/(MeasuredVariableHigher-MeasuredVariableLower)</f>
        <v>-4.8346187359106806E-2</v>
      </c>
      <c r="AT552" s="183">
        <f>[1]!LIM(AT551+Mode*r0*((1+IntegrationStep/2/Ti+Td/IntegrationStep)*AS552-(1-IntegrationStep/2/Ti+2*Td/IntegrationStep)*AS551+Td/IntegrationStep*AS550))</f>
        <v>1</v>
      </c>
      <c r="AU552" s="183">
        <f>SetPoint</f>
        <v>40.794124670000002</v>
      </c>
      <c r="AW552" s="51"/>
      <c r="AX552" s="51"/>
      <c r="AY552" s="51"/>
      <c r="AZ552" s="51"/>
    </row>
    <row r="553" spans="1:52" s="158" customFormat="1" ht="15" customHeight="1" x14ac:dyDescent="0.3">
      <c r="A553" s="19"/>
      <c r="B553" s="182"/>
      <c r="C553" s="183">
        <f>C552+IntegrationStep</f>
        <v>54.2000000000005</v>
      </c>
      <c r="D553" s="202">
        <f>15+[1]!STEPLOAD(5)</f>
        <v>20</v>
      </c>
      <c r="E553" s="183">
        <f t="shared" si="42"/>
        <v>45.888338465283631</v>
      </c>
      <c r="F553" s="183">
        <f t="shared" si="43"/>
        <v>0.5</v>
      </c>
      <c r="G553" s="183">
        <f>5</f>
        <v>5</v>
      </c>
      <c r="H553" s="183">
        <f>ManipulatedVariableHigher*AT553</f>
        <v>0</v>
      </c>
      <c r="I553" s="183">
        <f t="shared" si="44"/>
        <v>0.9</v>
      </c>
      <c r="J553" s="183">
        <f>1</f>
        <v>1</v>
      </c>
      <c r="K553" s="183">
        <f t="shared" si="45"/>
        <v>4.1870000000000003</v>
      </c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68"/>
      <c r="AD553" s="19"/>
      <c r="AE553" s="184"/>
      <c r="AF553" s="183">
        <f t="shared" si="46"/>
        <v>-2.5888338465283631</v>
      </c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68"/>
      <c r="AQ553" s="168"/>
      <c r="AR553" s="182"/>
      <c r="AS553" s="183">
        <f>(AU553-E553)/(MeasuredVariableHigher-MeasuredVariableLower)</f>
        <v>-5.0942137952836287E-2</v>
      </c>
      <c r="AT553" s="183">
        <f>[1]!LIM(AT552+Mode*r0*((1+IntegrationStep/2/Ti+Td/IntegrationStep)*AS553-(1-IntegrationStep/2/Ti+2*Td/IntegrationStep)*AS552+Td/IntegrationStep*AS551))</f>
        <v>0</v>
      </c>
      <c r="AU553" s="183">
        <f>SetPoint</f>
        <v>40.794124670000002</v>
      </c>
      <c r="AW553" s="51"/>
      <c r="AX553" s="51"/>
      <c r="AY553" s="51"/>
      <c r="AZ553" s="51"/>
    </row>
    <row r="554" spans="1:52" s="158" customFormat="1" ht="15" customHeight="1" x14ac:dyDescent="0.3">
      <c r="A554" s="19"/>
      <c r="B554" s="182"/>
      <c r="C554" s="183">
        <f>C553+IntegrationStep</f>
        <v>54.300000000000502</v>
      </c>
      <c r="D554" s="202">
        <f>15+[1]!STEPLOAD(5)</f>
        <v>20</v>
      </c>
      <c r="E554" s="183">
        <f t="shared" si="42"/>
        <v>45.629455080630791</v>
      </c>
      <c r="F554" s="183">
        <f t="shared" si="43"/>
        <v>0.5</v>
      </c>
      <c r="G554" s="183">
        <f>5</f>
        <v>5</v>
      </c>
      <c r="H554" s="183">
        <f>ManipulatedVariableHigher*AT554</f>
        <v>120</v>
      </c>
      <c r="I554" s="183">
        <f t="shared" si="44"/>
        <v>0.9</v>
      </c>
      <c r="J554" s="183">
        <f>1</f>
        <v>1</v>
      </c>
      <c r="K554" s="183">
        <f t="shared" si="45"/>
        <v>4.1870000000000003</v>
      </c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68"/>
      <c r="AD554" s="19"/>
      <c r="AE554" s="184"/>
      <c r="AF554" s="183">
        <f t="shared" si="46"/>
        <v>2.595879426257437</v>
      </c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68"/>
      <c r="AQ554" s="168"/>
      <c r="AR554" s="182"/>
      <c r="AS554" s="183">
        <f>(AU554-E554)/(MeasuredVariableHigher-MeasuredVariableLower)</f>
        <v>-4.8353304106307886E-2</v>
      </c>
      <c r="AT554" s="183">
        <f>[1]!LIM(AT553+Mode*r0*((1+IntegrationStep/2/Ti+Td/IntegrationStep)*AS554-(1-IntegrationStep/2/Ti+2*Td/IntegrationStep)*AS553+Td/IntegrationStep*AS552))</f>
        <v>1</v>
      </c>
      <c r="AU554" s="183">
        <f>SetPoint</f>
        <v>40.794124670000002</v>
      </c>
      <c r="AW554" s="51"/>
      <c r="AX554" s="51"/>
      <c r="AY554" s="51"/>
      <c r="AZ554" s="51"/>
    </row>
    <row r="555" spans="1:52" s="158" customFormat="1" ht="15" customHeight="1" x14ac:dyDescent="0.3">
      <c r="A555" s="19"/>
      <c r="B555" s="182"/>
      <c r="C555" s="183">
        <f>C554+IntegrationStep</f>
        <v>54.400000000000503</v>
      </c>
      <c r="D555" s="202">
        <f>15+[1]!STEPLOAD(5)</f>
        <v>20</v>
      </c>
      <c r="E555" s="183">
        <f t="shared" si="42"/>
        <v>45.889043023256541</v>
      </c>
      <c r="F555" s="183">
        <f t="shared" si="43"/>
        <v>0.5</v>
      </c>
      <c r="G555" s="183">
        <f>5</f>
        <v>5</v>
      </c>
      <c r="H555" s="183">
        <f>ManipulatedVariableHigher*AT555</f>
        <v>0</v>
      </c>
      <c r="I555" s="183">
        <f t="shared" si="44"/>
        <v>0.9</v>
      </c>
      <c r="J555" s="183">
        <f>1</f>
        <v>1</v>
      </c>
      <c r="K555" s="183">
        <f t="shared" si="45"/>
        <v>4.1870000000000003</v>
      </c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68"/>
      <c r="AD555" s="19"/>
      <c r="AE555" s="184"/>
      <c r="AF555" s="183">
        <f t="shared" si="46"/>
        <v>-2.5889043023256542</v>
      </c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68"/>
      <c r="AQ555" s="168"/>
      <c r="AR555" s="182"/>
      <c r="AS555" s="183">
        <f>(AU555-E555)/(MeasuredVariableHigher-MeasuredVariableLower)</f>
        <v>-5.0949183532565383E-2</v>
      </c>
      <c r="AT555" s="183">
        <f>[1]!LIM(AT554+Mode*r0*((1+IntegrationStep/2/Ti+Td/IntegrationStep)*AS555-(1-IntegrationStep/2/Ti+2*Td/IntegrationStep)*AS554+Td/IntegrationStep*AS553))</f>
        <v>0</v>
      </c>
      <c r="AU555" s="183">
        <f>SetPoint</f>
        <v>40.794124670000002</v>
      </c>
      <c r="AW555" s="51"/>
      <c r="AX555" s="51"/>
      <c r="AY555" s="51"/>
      <c r="AZ555" s="51"/>
    </row>
    <row r="556" spans="1:52" s="158" customFormat="1" ht="15" customHeight="1" x14ac:dyDescent="0.3">
      <c r="A556" s="19"/>
      <c r="B556" s="182"/>
      <c r="C556" s="183">
        <f>C555+IntegrationStep</f>
        <v>54.500000000000504</v>
      </c>
      <c r="D556" s="202">
        <f>15+[1]!STEPLOAD(5)</f>
        <v>20</v>
      </c>
      <c r="E556" s="183">
        <f t="shared" si="42"/>
        <v>45.630152593023972</v>
      </c>
      <c r="F556" s="183">
        <f t="shared" si="43"/>
        <v>0.5</v>
      </c>
      <c r="G556" s="183">
        <f>5</f>
        <v>5</v>
      </c>
      <c r="H556" s="183">
        <f>ManipulatedVariableHigher*AT556</f>
        <v>120</v>
      </c>
      <c r="I556" s="183">
        <f t="shared" si="44"/>
        <v>0.9</v>
      </c>
      <c r="J556" s="183">
        <f>1</f>
        <v>1</v>
      </c>
      <c r="K556" s="183">
        <f t="shared" si="45"/>
        <v>4.1870000000000003</v>
      </c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68"/>
      <c r="AD556" s="19"/>
      <c r="AE556" s="184"/>
      <c r="AF556" s="183">
        <f t="shared" si="46"/>
        <v>2.5958096750181188</v>
      </c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68"/>
      <c r="AQ556" s="168"/>
      <c r="AR556" s="182"/>
      <c r="AS556" s="183">
        <f>(AU556-E556)/(MeasuredVariableHigher-MeasuredVariableLower)</f>
        <v>-4.8360279230239694E-2</v>
      </c>
      <c r="AT556" s="183">
        <f>[1]!LIM(AT555+Mode*r0*((1+IntegrationStep/2/Ti+Td/IntegrationStep)*AS556-(1-IntegrationStep/2/Ti+2*Td/IntegrationStep)*AS555+Td/IntegrationStep*AS554))</f>
        <v>1</v>
      </c>
      <c r="AU556" s="183">
        <f>SetPoint</f>
        <v>40.794124670000002</v>
      </c>
      <c r="AW556" s="51"/>
      <c r="AX556" s="51"/>
      <c r="AY556" s="51"/>
      <c r="AZ556" s="51"/>
    </row>
    <row r="557" spans="1:52" s="158" customFormat="1" ht="15" customHeight="1" x14ac:dyDescent="0.3">
      <c r="A557" s="19"/>
      <c r="B557" s="182"/>
      <c r="C557" s="183">
        <f>C556+IntegrationStep</f>
        <v>54.600000000000506</v>
      </c>
      <c r="D557" s="202">
        <f>15+[1]!STEPLOAD(5)</f>
        <v>20</v>
      </c>
      <c r="E557" s="183">
        <f t="shared" si="42"/>
        <v>45.889733560525791</v>
      </c>
      <c r="F557" s="183">
        <f t="shared" si="43"/>
        <v>0.5</v>
      </c>
      <c r="G557" s="183">
        <f>5</f>
        <v>5</v>
      </c>
      <c r="H557" s="183">
        <f>ManipulatedVariableHigher*AT557</f>
        <v>0</v>
      </c>
      <c r="I557" s="183">
        <f t="shared" si="44"/>
        <v>0.9</v>
      </c>
      <c r="J557" s="183">
        <f>1</f>
        <v>1</v>
      </c>
      <c r="K557" s="183">
        <f t="shared" si="45"/>
        <v>4.1870000000000003</v>
      </c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68"/>
      <c r="AD557" s="19"/>
      <c r="AE557" s="184"/>
      <c r="AF557" s="183">
        <f t="shared" si="46"/>
        <v>-2.5889733560525792</v>
      </c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68"/>
      <c r="AQ557" s="168"/>
      <c r="AR557" s="182"/>
      <c r="AS557" s="183">
        <f>(AU557-E557)/(MeasuredVariableHigher-MeasuredVariableLower)</f>
        <v>-5.0956088905257886E-2</v>
      </c>
      <c r="AT557" s="183">
        <f>[1]!LIM(AT556+Mode*r0*((1+IntegrationStep/2/Ti+Td/IntegrationStep)*AS557-(1-IntegrationStep/2/Ti+2*Td/IntegrationStep)*AS556+Td/IntegrationStep*AS555))</f>
        <v>0</v>
      </c>
      <c r="AU557" s="183">
        <f>SetPoint</f>
        <v>40.794124670000002</v>
      </c>
      <c r="AW557" s="51"/>
      <c r="AX557" s="51"/>
      <c r="AY557" s="51"/>
      <c r="AZ557" s="51"/>
    </row>
    <row r="558" spans="1:52" s="158" customFormat="1" ht="15" customHeight="1" x14ac:dyDescent="0.3">
      <c r="A558" s="19"/>
      <c r="B558" s="182"/>
      <c r="C558" s="183">
        <f>C557+IntegrationStep</f>
        <v>54.700000000000507</v>
      </c>
      <c r="D558" s="202">
        <f>15+[1]!STEPLOAD(5)</f>
        <v>20</v>
      </c>
      <c r="E558" s="183">
        <f t="shared" si="42"/>
        <v>45.630836224920529</v>
      </c>
      <c r="F558" s="183">
        <f t="shared" si="43"/>
        <v>0.5</v>
      </c>
      <c r="G558" s="183">
        <f>5</f>
        <v>5</v>
      </c>
      <c r="H558" s="183">
        <f>ManipulatedVariableHigher*AT558</f>
        <v>120</v>
      </c>
      <c r="I558" s="183">
        <f t="shared" si="44"/>
        <v>0.9</v>
      </c>
      <c r="J558" s="183">
        <f>1</f>
        <v>1</v>
      </c>
      <c r="K558" s="183">
        <f t="shared" si="45"/>
        <v>4.1870000000000003</v>
      </c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68"/>
      <c r="AD558" s="19"/>
      <c r="AE558" s="184"/>
      <c r="AF558" s="183">
        <f t="shared" si="46"/>
        <v>2.5957413118284629</v>
      </c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68"/>
      <c r="AQ558" s="168"/>
      <c r="AR558" s="182"/>
      <c r="AS558" s="183">
        <f>(AU558-E558)/(MeasuredVariableHigher-MeasuredVariableLower)</f>
        <v>-4.8367115549205267E-2</v>
      </c>
      <c r="AT558" s="183">
        <f>[1]!LIM(AT557+Mode*r0*((1+IntegrationStep/2/Ti+Td/IntegrationStep)*AS558-(1-IntegrationStep/2/Ti+2*Td/IntegrationStep)*AS557+Td/IntegrationStep*AS556))</f>
        <v>1</v>
      </c>
      <c r="AU558" s="183">
        <f>SetPoint</f>
        <v>40.794124670000002</v>
      </c>
      <c r="AW558" s="51"/>
      <c r="AX558" s="51"/>
      <c r="AY558" s="51"/>
      <c r="AZ558" s="51"/>
    </row>
    <row r="559" spans="1:52" s="158" customFormat="1" ht="15" customHeight="1" x14ac:dyDescent="0.3">
      <c r="A559" s="19"/>
      <c r="B559" s="182"/>
      <c r="C559" s="183">
        <f>C558+IntegrationStep</f>
        <v>54.800000000000509</v>
      </c>
      <c r="D559" s="202">
        <f>15+[1]!STEPLOAD(5)</f>
        <v>20</v>
      </c>
      <c r="E559" s="183">
        <f t="shared" si="42"/>
        <v>45.890410356103381</v>
      </c>
      <c r="F559" s="183">
        <f t="shared" si="43"/>
        <v>0.5</v>
      </c>
      <c r="G559" s="183">
        <f>5</f>
        <v>5</v>
      </c>
      <c r="H559" s="183">
        <f>ManipulatedVariableHigher*AT559</f>
        <v>0</v>
      </c>
      <c r="I559" s="183">
        <f t="shared" si="44"/>
        <v>0.9</v>
      </c>
      <c r="J559" s="183">
        <f>1</f>
        <v>1</v>
      </c>
      <c r="K559" s="183">
        <f t="shared" si="45"/>
        <v>4.1870000000000003</v>
      </c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68"/>
      <c r="AD559" s="19"/>
      <c r="AE559" s="184"/>
      <c r="AF559" s="183">
        <f t="shared" si="46"/>
        <v>-2.5890410356103382</v>
      </c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68"/>
      <c r="AQ559" s="168"/>
      <c r="AR559" s="182"/>
      <c r="AS559" s="183">
        <f>(AU559-E559)/(MeasuredVariableHigher-MeasuredVariableLower)</f>
        <v>-5.0962856861033787E-2</v>
      </c>
      <c r="AT559" s="183">
        <f>[1]!LIM(AT558+Mode*r0*((1+IntegrationStep/2/Ti+Td/IntegrationStep)*AS559-(1-IntegrationStep/2/Ti+2*Td/IntegrationStep)*AS558+Td/IntegrationStep*AS557))</f>
        <v>0</v>
      </c>
      <c r="AU559" s="183">
        <f>SetPoint</f>
        <v>40.794124670000002</v>
      </c>
      <c r="AW559" s="51"/>
      <c r="AX559" s="51"/>
      <c r="AY559" s="51"/>
      <c r="AZ559" s="51"/>
    </row>
    <row r="560" spans="1:52" s="158" customFormat="1" ht="15" customHeight="1" x14ac:dyDescent="0.3">
      <c r="A560" s="19"/>
      <c r="B560" s="182"/>
      <c r="C560" s="183">
        <f>C559+IntegrationStep</f>
        <v>54.90000000000051</v>
      </c>
      <c r="D560" s="202">
        <f>15+[1]!STEPLOAD(5)</f>
        <v>20</v>
      </c>
      <c r="E560" s="183">
        <f t="shared" si="42"/>
        <v>45.631506252542344</v>
      </c>
      <c r="F560" s="183">
        <f t="shared" si="43"/>
        <v>0.5</v>
      </c>
      <c r="G560" s="183">
        <f>5</f>
        <v>5</v>
      </c>
      <c r="H560" s="183">
        <f>ManipulatedVariableHigher*AT560</f>
        <v>120</v>
      </c>
      <c r="I560" s="183">
        <f t="shared" si="44"/>
        <v>0.9</v>
      </c>
      <c r="J560" s="183">
        <f>1</f>
        <v>1</v>
      </c>
      <c r="K560" s="183">
        <f t="shared" si="45"/>
        <v>4.1870000000000003</v>
      </c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68"/>
      <c r="AD560" s="19"/>
      <c r="AE560" s="184"/>
      <c r="AF560" s="183">
        <f t="shared" si="46"/>
        <v>2.5956743090662817</v>
      </c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68"/>
      <c r="AQ560" s="168"/>
      <c r="AR560" s="182"/>
      <c r="AS560" s="183">
        <f>(AU560-E560)/(MeasuredVariableHigher-MeasuredVariableLower)</f>
        <v>-4.8373815825423418E-2</v>
      </c>
      <c r="AT560" s="183">
        <f>[1]!LIM(AT559+Mode*r0*((1+IntegrationStep/2/Ti+Td/IntegrationStep)*AS560-(1-IntegrationStep/2/Ti+2*Td/IntegrationStep)*AS559+Td/IntegrationStep*AS558))</f>
        <v>1</v>
      </c>
      <c r="AU560" s="183">
        <f>SetPoint</f>
        <v>40.794124670000002</v>
      </c>
      <c r="AW560" s="51"/>
      <c r="AX560" s="51"/>
      <c r="AY560" s="51"/>
      <c r="AZ560" s="51"/>
    </row>
    <row r="561" spans="1:52" s="158" customFormat="1" ht="15" customHeight="1" x14ac:dyDescent="0.3">
      <c r="A561" s="19"/>
      <c r="B561" s="182"/>
      <c r="C561" s="183">
        <f>C560+IntegrationStep</f>
        <v>55.000000000000512</v>
      </c>
      <c r="D561" s="202">
        <f>15+[1]!STEPLOAD(5)</f>
        <v>20</v>
      </c>
      <c r="E561" s="183">
        <f t="shared" si="42"/>
        <v>45.89107368344898</v>
      </c>
      <c r="F561" s="183">
        <f t="shared" si="43"/>
        <v>0.5</v>
      </c>
      <c r="G561" s="183">
        <f>5</f>
        <v>5</v>
      </c>
      <c r="H561" s="183">
        <f>ManipulatedVariableHigher*AT561</f>
        <v>0</v>
      </c>
      <c r="I561" s="183">
        <f t="shared" si="44"/>
        <v>0.9</v>
      </c>
      <c r="J561" s="183">
        <f>1</f>
        <v>1</v>
      </c>
      <c r="K561" s="183">
        <f t="shared" si="45"/>
        <v>4.1870000000000003</v>
      </c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68"/>
      <c r="AD561" s="19"/>
      <c r="AE561" s="184"/>
      <c r="AF561" s="183">
        <f t="shared" si="46"/>
        <v>-2.589107368344898</v>
      </c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68"/>
      <c r="AQ561" s="168"/>
      <c r="AR561" s="182"/>
      <c r="AS561" s="183">
        <f>(AU561-E561)/(MeasuredVariableHigher-MeasuredVariableLower)</f>
        <v>-5.0969490134489773E-2</v>
      </c>
      <c r="AT561" s="183">
        <f>[1]!LIM(AT560+Mode*r0*((1+IntegrationStep/2/Ti+Td/IntegrationStep)*AS561-(1-IntegrationStep/2/Ti+2*Td/IntegrationStep)*AS560+Td/IntegrationStep*AS559))</f>
        <v>0</v>
      </c>
      <c r="AU561" s="183">
        <f>SetPoint</f>
        <v>40.794124670000002</v>
      </c>
      <c r="AW561" s="51"/>
      <c r="AX561" s="51"/>
      <c r="AY561" s="51"/>
      <c r="AZ561" s="51"/>
    </row>
    <row r="562" spans="1:52" s="158" customFormat="1" ht="15" customHeight="1" x14ac:dyDescent="0.3">
      <c r="A562" s="19"/>
      <c r="B562" s="182"/>
      <c r="C562" s="183">
        <f>C561+IntegrationStep</f>
        <v>55.100000000000513</v>
      </c>
      <c r="D562" s="202">
        <f>15+[1]!STEPLOAD(5)</f>
        <v>20</v>
      </c>
      <c r="E562" s="183">
        <f t="shared" si="42"/>
        <v>45.632162946614486</v>
      </c>
      <c r="F562" s="183">
        <f t="shared" si="43"/>
        <v>0.5</v>
      </c>
      <c r="G562" s="183">
        <f>5</f>
        <v>5</v>
      </c>
      <c r="H562" s="183">
        <f>ManipulatedVariableHigher*AT562</f>
        <v>120</v>
      </c>
      <c r="I562" s="183">
        <f t="shared" si="44"/>
        <v>0.9</v>
      </c>
      <c r="J562" s="183">
        <f>1</f>
        <v>1</v>
      </c>
      <c r="K562" s="183">
        <f t="shared" si="45"/>
        <v>4.1870000000000003</v>
      </c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68"/>
      <c r="AD562" s="19"/>
      <c r="AE562" s="184"/>
      <c r="AF562" s="183">
        <f t="shared" si="46"/>
        <v>2.5956086396590674</v>
      </c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68"/>
      <c r="AQ562" s="168"/>
      <c r="AR562" s="182"/>
      <c r="AS562" s="183">
        <f>(AU562-E562)/(MeasuredVariableHigher-MeasuredVariableLower)</f>
        <v>-4.8380382766144835E-2</v>
      </c>
      <c r="AT562" s="183">
        <f>[1]!LIM(AT561+Mode*r0*((1+IntegrationStep/2/Ti+Td/IntegrationStep)*AS562-(1-IntegrationStep/2/Ti+2*Td/IntegrationStep)*AS561+Td/IntegrationStep*AS560))</f>
        <v>1</v>
      </c>
      <c r="AU562" s="183">
        <f>SetPoint</f>
        <v>40.794124670000002</v>
      </c>
      <c r="AW562" s="51"/>
      <c r="AX562" s="51"/>
      <c r="AY562" s="51"/>
      <c r="AZ562" s="51"/>
    </row>
    <row r="563" spans="1:52" s="158" customFormat="1" ht="15" customHeight="1" x14ac:dyDescent="0.3">
      <c r="A563" s="19"/>
      <c r="B563" s="182"/>
      <c r="C563" s="183">
        <f>C562+IntegrationStep</f>
        <v>55.200000000000514</v>
      </c>
      <c r="D563" s="202">
        <f>15+[1]!STEPLOAD(5)</f>
        <v>20</v>
      </c>
      <c r="E563" s="183">
        <f t="shared" si="42"/>
        <v>45.891723810580395</v>
      </c>
      <c r="F563" s="183">
        <f t="shared" si="43"/>
        <v>0.5</v>
      </c>
      <c r="G563" s="183">
        <f>5</f>
        <v>5</v>
      </c>
      <c r="H563" s="183">
        <f>ManipulatedVariableHigher*AT563</f>
        <v>0</v>
      </c>
      <c r="I563" s="183">
        <f t="shared" si="44"/>
        <v>0.9</v>
      </c>
      <c r="J563" s="183">
        <f>1</f>
        <v>1</v>
      </c>
      <c r="K563" s="183">
        <f t="shared" si="45"/>
        <v>4.1870000000000003</v>
      </c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68"/>
      <c r="AD563" s="19"/>
      <c r="AE563" s="184"/>
      <c r="AF563" s="183">
        <f t="shared" si="46"/>
        <v>-2.5891723810580398</v>
      </c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68"/>
      <c r="AQ563" s="168"/>
      <c r="AR563" s="182"/>
      <c r="AS563" s="183">
        <f>(AU563-E563)/(MeasuredVariableHigher-MeasuredVariableLower)</f>
        <v>-5.0975991405803923E-2</v>
      </c>
      <c r="AT563" s="183">
        <f>[1]!LIM(AT562+Mode*r0*((1+IntegrationStep/2/Ti+Td/IntegrationStep)*AS563-(1-IntegrationStep/2/Ti+2*Td/IntegrationStep)*AS562+Td/IntegrationStep*AS561))</f>
        <v>0</v>
      </c>
      <c r="AU563" s="183">
        <f>SetPoint</f>
        <v>40.794124670000002</v>
      </c>
      <c r="AW563" s="51"/>
      <c r="AX563" s="51"/>
      <c r="AY563" s="51"/>
      <c r="AZ563" s="51"/>
    </row>
    <row r="564" spans="1:52" s="158" customFormat="1" ht="15" customHeight="1" x14ac:dyDescent="0.3">
      <c r="A564" s="19"/>
      <c r="B564" s="182"/>
      <c r="C564" s="183">
        <f>C563+IntegrationStep</f>
        <v>55.300000000000516</v>
      </c>
      <c r="D564" s="202">
        <f>15+[1]!STEPLOAD(5)</f>
        <v>20</v>
      </c>
      <c r="E564" s="183">
        <f t="shared" si="42"/>
        <v>45.632806572474585</v>
      </c>
      <c r="F564" s="183">
        <f t="shared" si="43"/>
        <v>0.5</v>
      </c>
      <c r="G564" s="183">
        <f>5</f>
        <v>5</v>
      </c>
      <c r="H564" s="183">
        <f>ManipulatedVariableHigher*AT564</f>
        <v>120</v>
      </c>
      <c r="I564" s="183">
        <f t="shared" si="44"/>
        <v>0.9</v>
      </c>
      <c r="J564" s="183">
        <f>1</f>
        <v>1</v>
      </c>
      <c r="K564" s="183">
        <f t="shared" si="45"/>
        <v>4.1870000000000003</v>
      </c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68"/>
      <c r="AD564" s="19"/>
      <c r="AE564" s="184"/>
      <c r="AF564" s="183">
        <f t="shared" si="46"/>
        <v>2.5955442770730572</v>
      </c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68"/>
      <c r="AQ564" s="168"/>
      <c r="AR564" s="182"/>
      <c r="AS564" s="183">
        <f>(AU564-E564)/(MeasuredVariableHigher-MeasuredVariableLower)</f>
        <v>-4.8386819024745835E-2</v>
      </c>
      <c r="AT564" s="183">
        <f>[1]!LIM(AT563+Mode*r0*((1+IntegrationStep/2/Ti+Td/IntegrationStep)*AS564-(1-IntegrationStep/2/Ti+2*Td/IntegrationStep)*AS563+Td/IntegrationStep*AS562))</f>
        <v>1</v>
      </c>
      <c r="AU564" s="183">
        <f>SetPoint</f>
        <v>40.794124670000002</v>
      </c>
      <c r="AW564" s="51"/>
      <c r="AX564" s="51"/>
      <c r="AY564" s="51"/>
      <c r="AZ564" s="51"/>
    </row>
    <row r="565" spans="1:52" s="158" customFormat="1" ht="15" customHeight="1" x14ac:dyDescent="0.3">
      <c r="A565" s="19"/>
      <c r="B565" s="182"/>
      <c r="C565" s="183">
        <f>C564+IntegrationStep</f>
        <v>55.400000000000517</v>
      </c>
      <c r="D565" s="202">
        <f>15+[1]!STEPLOAD(5)</f>
        <v>20</v>
      </c>
      <c r="E565" s="183">
        <f t="shared" si="42"/>
        <v>45.892361000181893</v>
      </c>
      <c r="F565" s="183">
        <f t="shared" si="43"/>
        <v>0.5</v>
      </c>
      <c r="G565" s="183">
        <f>5</f>
        <v>5</v>
      </c>
      <c r="H565" s="183">
        <f>ManipulatedVariableHigher*AT565</f>
        <v>0</v>
      </c>
      <c r="I565" s="183">
        <f t="shared" si="44"/>
        <v>0.9</v>
      </c>
      <c r="J565" s="183">
        <f>1</f>
        <v>1</v>
      </c>
      <c r="K565" s="183">
        <f t="shared" si="45"/>
        <v>4.1870000000000003</v>
      </c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68"/>
      <c r="AD565" s="19"/>
      <c r="AE565" s="184"/>
      <c r="AF565" s="183">
        <f t="shared" si="46"/>
        <v>-2.5892361000181894</v>
      </c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68"/>
      <c r="AQ565" s="168"/>
      <c r="AR565" s="182"/>
      <c r="AS565" s="183">
        <f>(AU565-E565)/(MeasuredVariableHigher-MeasuredVariableLower)</f>
        <v>-5.0982363301818906E-2</v>
      </c>
      <c r="AT565" s="183">
        <f>[1]!LIM(AT564+Mode*r0*((1+IntegrationStep/2/Ti+Td/IntegrationStep)*AS565-(1-IntegrationStep/2/Ti+2*Td/IntegrationStep)*AS564+Td/IntegrationStep*AS563))</f>
        <v>0</v>
      </c>
      <c r="AU565" s="183">
        <f>SetPoint</f>
        <v>40.794124670000002</v>
      </c>
      <c r="AW565" s="51"/>
      <c r="AX565" s="51"/>
      <c r="AY565" s="51"/>
      <c r="AZ565" s="51"/>
    </row>
    <row r="566" spans="1:52" s="158" customFormat="1" ht="15" customHeight="1" x14ac:dyDescent="0.3">
      <c r="A566" s="19"/>
      <c r="B566" s="182"/>
      <c r="C566" s="183">
        <f>C565+IntegrationStep</f>
        <v>55.500000000000519</v>
      </c>
      <c r="D566" s="202">
        <f>15+[1]!STEPLOAD(5)</f>
        <v>20</v>
      </c>
      <c r="E566" s="183">
        <f t="shared" si="42"/>
        <v>45.63343739018007</v>
      </c>
      <c r="F566" s="183">
        <f t="shared" si="43"/>
        <v>0.5</v>
      </c>
      <c r="G566" s="183">
        <f>5</f>
        <v>5</v>
      </c>
      <c r="H566" s="183">
        <f>ManipulatedVariableHigher*AT566</f>
        <v>120</v>
      </c>
      <c r="I566" s="183">
        <f t="shared" si="44"/>
        <v>0.9</v>
      </c>
      <c r="J566" s="183">
        <f>1</f>
        <v>1</v>
      </c>
      <c r="K566" s="183">
        <f t="shared" si="45"/>
        <v>4.1870000000000003</v>
      </c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68"/>
      <c r="AD566" s="19"/>
      <c r="AE566" s="184"/>
      <c r="AF566" s="183">
        <f t="shared" si="46"/>
        <v>2.5954811953025088</v>
      </c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68"/>
      <c r="AQ566" s="168"/>
      <c r="AR566" s="182"/>
      <c r="AS566" s="183">
        <f>(AU566-E566)/(MeasuredVariableHigher-MeasuredVariableLower)</f>
        <v>-4.8393127201800681E-2</v>
      </c>
      <c r="AT566" s="183">
        <f>[1]!LIM(AT565+Mode*r0*((1+IntegrationStep/2/Ti+Td/IntegrationStep)*AS566-(1-IntegrationStep/2/Ti+2*Td/IntegrationStep)*AS565+Td/IntegrationStep*AS564))</f>
        <v>1</v>
      </c>
      <c r="AU566" s="183">
        <f>SetPoint</f>
        <v>40.794124670000002</v>
      </c>
      <c r="AW566" s="51"/>
      <c r="AX566" s="51"/>
      <c r="AY566" s="51"/>
      <c r="AZ566" s="51"/>
    </row>
    <row r="567" spans="1:52" s="158" customFormat="1" ht="15" customHeight="1" x14ac:dyDescent="0.3">
      <c r="A567" s="19"/>
      <c r="B567" s="182"/>
      <c r="C567" s="183">
        <f>C566+IntegrationStep</f>
        <v>55.60000000000052</v>
      </c>
      <c r="D567" s="202">
        <f>15+[1]!STEPLOAD(5)</f>
        <v>20</v>
      </c>
      <c r="E567" s="183">
        <f t="shared" si="42"/>
        <v>45.892985509710321</v>
      </c>
      <c r="F567" s="183">
        <f t="shared" si="43"/>
        <v>0.5</v>
      </c>
      <c r="G567" s="183">
        <f>5</f>
        <v>5</v>
      </c>
      <c r="H567" s="183">
        <f>ManipulatedVariableHigher*AT567</f>
        <v>0</v>
      </c>
      <c r="I567" s="183">
        <f t="shared" si="44"/>
        <v>0.9</v>
      </c>
      <c r="J567" s="183">
        <f>1</f>
        <v>1</v>
      </c>
      <c r="K567" s="183">
        <f t="shared" si="45"/>
        <v>4.1870000000000003</v>
      </c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68"/>
      <c r="AD567" s="19"/>
      <c r="AE567" s="184"/>
      <c r="AF567" s="183">
        <f t="shared" si="46"/>
        <v>-2.5892985509710322</v>
      </c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68"/>
      <c r="AQ567" s="168"/>
      <c r="AR567" s="182"/>
      <c r="AS567" s="183">
        <f>(AU567-E567)/(MeasuredVariableHigher-MeasuredVariableLower)</f>
        <v>-5.0988608397103195E-2</v>
      </c>
      <c r="AT567" s="183">
        <f>[1]!LIM(AT566+Mode*r0*((1+IntegrationStep/2/Ti+Td/IntegrationStep)*AS567-(1-IntegrationStep/2/Ti+2*Td/IntegrationStep)*AS566+Td/IntegrationStep*AS565))</f>
        <v>0</v>
      </c>
      <c r="AU567" s="183">
        <f>SetPoint</f>
        <v>40.794124670000002</v>
      </c>
      <c r="AW567" s="51"/>
      <c r="AX567" s="51"/>
      <c r="AY567" s="51"/>
      <c r="AZ567" s="51"/>
    </row>
    <row r="568" spans="1:52" s="158" customFormat="1" ht="15" customHeight="1" x14ac:dyDescent="0.3">
      <c r="A568" s="19"/>
      <c r="B568" s="182"/>
      <c r="C568" s="183">
        <f>C567+IntegrationStep</f>
        <v>55.700000000000522</v>
      </c>
      <c r="D568" s="202">
        <f>15+[1]!STEPLOAD(5)</f>
        <v>20</v>
      </c>
      <c r="E568" s="183">
        <f t="shared" si="42"/>
        <v>45.634055654613213</v>
      </c>
      <c r="F568" s="183">
        <f t="shared" si="43"/>
        <v>0.5</v>
      </c>
      <c r="G568" s="183">
        <f>5</f>
        <v>5</v>
      </c>
      <c r="H568" s="183">
        <f>ManipulatedVariableHigher*AT568</f>
        <v>120</v>
      </c>
      <c r="I568" s="183">
        <f t="shared" si="44"/>
        <v>0.9</v>
      </c>
      <c r="J568" s="183">
        <f>1</f>
        <v>1</v>
      </c>
      <c r="K568" s="183">
        <f t="shared" si="45"/>
        <v>4.1870000000000003</v>
      </c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68"/>
      <c r="AD568" s="19"/>
      <c r="AE568" s="184"/>
      <c r="AF568" s="183">
        <f t="shared" si="46"/>
        <v>2.5954193688591944</v>
      </c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68"/>
      <c r="AQ568" s="168"/>
      <c r="AR568" s="182"/>
      <c r="AS568" s="183">
        <f>(AU568-E568)/(MeasuredVariableHigher-MeasuredVariableLower)</f>
        <v>-4.839930984613211E-2</v>
      </c>
      <c r="AT568" s="183">
        <f>[1]!LIM(AT567+Mode*r0*((1+IntegrationStep/2/Ti+Td/IntegrationStep)*AS568-(1-IntegrationStep/2/Ti+2*Td/IntegrationStep)*AS567+Td/IntegrationStep*AS566))</f>
        <v>1</v>
      </c>
      <c r="AU568" s="183">
        <f>SetPoint</f>
        <v>40.794124670000002</v>
      </c>
      <c r="AW568" s="51"/>
      <c r="AX568" s="51"/>
      <c r="AY568" s="51"/>
      <c r="AZ568" s="51"/>
    </row>
    <row r="569" spans="1:52" s="158" customFormat="1" ht="15" customHeight="1" x14ac:dyDescent="0.3">
      <c r="A569" s="19"/>
      <c r="B569" s="182"/>
      <c r="C569" s="183">
        <f>C568+IntegrationStep</f>
        <v>55.800000000000523</v>
      </c>
      <c r="D569" s="202">
        <f>15+[1]!STEPLOAD(5)</f>
        <v>20</v>
      </c>
      <c r="E569" s="183">
        <f t="shared" si="42"/>
        <v>45.893597591499137</v>
      </c>
      <c r="F569" s="183">
        <f t="shared" si="43"/>
        <v>0.5</v>
      </c>
      <c r="G569" s="183">
        <f>5</f>
        <v>5</v>
      </c>
      <c r="H569" s="183">
        <f>ManipulatedVariableHigher*AT569</f>
        <v>0</v>
      </c>
      <c r="I569" s="183">
        <f t="shared" si="44"/>
        <v>0.9</v>
      </c>
      <c r="J569" s="183">
        <f>1</f>
        <v>1</v>
      </c>
      <c r="K569" s="183">
        <f t="shared" si="45"/>
        <v>4.1870000000000003</v>
      </c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68"/>
      <c r="AD569" s="19"/>
      <c r="AE569" s="184"/>
      <c r="AF569" s="183">
        <f t="shared" si="46"/>
        <v>-2.589359759149914</v>
      </c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68"/>
      <c r="AQ569" s="168"/>
      <c r="AR569" s="182"/>
      <c r="AS569" s="183">
        <f>(AU569-E569)/(MeasuredVariableHigher-MeasuredVariableLower)</f>
        <v>-5.0994729214991354E-2</v>
      </c>
      <c r="AT569" s="183">
        <f>[1]!LIM(AT568+Mode*r0*((1+IntegrationStep/2/Ti+Td/IntegrationStep)*AS569-(1-IntegrationStep/2/Ti+2*Td/IntegrationStep)*AS568+Td/IntegrationStep*AS567))</f>
        <v>0</v>
      </c>
      <c r="AU569" s="183">
        <f>SetPoint</f>
        <v>40.794124670000002</v>
      </c>
      <c r="AW569" s="51"/>
      <c r="AX569" s="51"/>
      <c r="AY569" s="51"/>
      <c r="AZ569" s="51"/>
    </row>
    <row r="570" spans="1:52" s="158" customFormat="1" ht="15" customHeight="1" x14ac:dyDescent="0.3">
      <c r="A570" s="19"/>
      <c r="B570" s="182"/>
      <c r="C570" s="183">
        <f>C569+IntegrationStep</f>
        <v>55.900000000000524</v>
      </c>
      <c r="D570" s="202">
        <f>15+[1]!STEPLOAD(5)</f>
        <v>20</v>
      </c>
      <c r="E570" s="183">
        <f t="shared" si="42"/>
        <v>45.634661615584143</v>
      </c>
      <c r="F570" s="183">
        <f t="shared" si="43"/>
        <v>0.5</v>
      </c>
      <c r="G570" s="183">
        <f>5</f>
        <v>5</v>
      </c>
      <c r="H570" s="183">
        <f>ManipulatedVariableHigher*AT570</f>
        <v>120</v>
      </c>
      <c r="I570" s="183">
        <f t="shared" si="44"/>
        <v>0.9</v>
      </c>
      <c r="J570" s="183">
        <f>1</f>
        <v>1</v>
      </c>
      <c r="K570" s="183">
        <f t="shared" si="45"/>
        <v>4.1870000000000003</v>
      </c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68"/>
      <c r="AD570" s="19"/>
      <c r="AE570" s="184"/>
      <c r="AF570" s="183">
        <f t="shared" si="46"/>
        <v>2.5953587727621015</v>
      </c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68"/>
      <c r="AQ570" s="168"/>
      <c r="AR570" s="182"/>
      <c r="AS570" s="183">
        <f>(AU570-E570)/(MeasuredVariableHigher-MeasuredVariableLower)</f>
        <v>-4.840536945584141E-2</v>
      </c>
      <c r="AT570" s="183">
        <f>[1]!LIM(AT569+Mode*r0*((1+IntegrationStep/2/Ti+Td/IntegrationStep)*AS570-(1-IntegrationStep/2/Ti+2*Td/IntegrationStep)*AS569+Td/IntegrationStep*AS568))</f>
        <v>1</v>
      </c>
      <c r="AU570" s="183">
        <f>SetPoint</f>
        <v>40.794124670000002</v>
      </c>
      <c r="AW570" s="51"/>
      <c r="AX570" s="51"/>
      <c r="AY570" s="51"/>
      <c r="AZ570" s="51"/>
    </row>
    <row r="571" spans="1:52" s="158" customFormat="1" ht="15" customHeight="1" x14ac:dyDescent="0.3">
      <c r="A571" s="19"/>
      <c r="B571" s="182"/>
      <c r="C571" s="183">
        <f>C570+IntegrationStep</f>
        <v>56.000000000000526</v>
      </c>
      <c r="D571" s="202">
        <f>15+[1]!STEPLOAD(5)</f>
        <v>20</v>
      </c>
      <c r="E571" s="183">
        <f t="shared" si="42"/>
        <v>45.894197492860357</v>
      </c>
      <c r="F571" s="183">
        <f t="shared" si="43"/>
        <v>0.5</v>
      </c>
      <c r="G571" s="183">
        <f>5</f>
        <v>5</v>
      </c>
      <c r="H571" s="183">
        <f>ManipulatedVariableHigher*AT571</f>
        <v>0</v>
      </c>
      <c r="I571" s="183">
        <f t="shared" si="44"/>
        <v>0.9</v>
      </c>
      <c r="J571" s="183">
        <f>1</f>
        <v>1</v>
      </c>
      <c r="K571" s="183">
        <f t="shared" si="45"/>
        <v>4.1870000000000003</v>
      </c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68"/>
      <c r="AD571" s="19"/>
      <c r="AE571" s="184"/>
      <c r="AF571" s="183">
        <f t="shared" si="46"/>
        <v>-2.5894197492860358</v>
      </c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68"/>
      <c r="AQ571" s="168"/>
      <c r="AR571" s="182"/>
      <c r="AS571" s="183">
        <f>(AU571-E571)/(MeasuredVariableHigher-MeasuredVariableLower)</f>
        <v>-5.1000728228603548E-2</v>
      </c>
      <c r="AT571" s="183">
        <f>[1]!LIM(AT570+Mode*r0*((1+IntegrationStep/2/Ti+Td/IntegrationStep)*AS571-(1-IntegrationStep/2/Ti+2*Td/IntegrationStep)*AS570+Td/IntegrationStep*AS569))</f>
        <v>0</v>
      </c>
      <c r="AU571" s="183">
        <f>SetPoint</f>
        <v>40.794124670000002</v>
      </c>
      <c r="AW571" s="51"/>
      <c r="AX571" s="51"/>
      <c r="AY571" s="51"/>
      <c r="AZ571" s="51"/>
    </row>
    <row r="572" spans="1:52" s="158" customFormat="1" ht="15" customHeight="1" x14ac:dyDescent="0.3">
      <c r="A572" s="19"/>
      <c r="B572" s="182"/>
      <c r="C572" s="183">
        <f>C571+IntegrationStep</f>
        <v>56.100000000000527</v>
      </c>
      <c r="D572" s="202">
        <f>15+[1]!STEPLOAD(5)</f>
        <v>20</v>
      </c>
      <c r="E572" s="183">
        <f t="shared" si="42"/>
        <v>45.635255517931753</v>
      </c>
      <c r="F572" s="183">
        <f t="shared" si="43"/>
        <v>0.5</v>
      </c>
      <c r="G572" s="183">
        <f>5</f>
        <v>5</v>
      </c>
      <c r="H572" s="183">
        <f>ManipulatedVariableHigher*AT572</f>
        <v>120</v>
      </c>
      <c r="I572" s="183">
        <f t="shared" si="44"/>
        <v>0.9</v>
      </c>
      <c r="J572" s="183">
        <f>1</f>
        <v>1</v>
      </c>
      <c r="K572" s="183">
        <f t="shared" si="45"/>
        <v>4.1870000000000003</v>
      </c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68"/>
      <c r="AD572" s="19"/>
      <c r="AE572" s="184"/>
      <c r="AF572" s="183">
        <f t="shared" si="46"/>
        <v>2.5952993825273407</v>
      </c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68"/>
      <c r="AQ572" s="168"/>
      <c r="AR572" s="182"/>
      <c r="AS572" s="183">
        <f>(AU572-E572)/(MeasuredVariableHigher-MeasuredVariableLower)</f>
        <v>-4.8411308479317509E-2</v>
      </c>
      <c r="AT572" s="183">
        <f>[1]!LIM(AT571+Mode*r0*((1+IntegrationStep/2/Ti+Td/IntegrationStep)*AS572-(1-IntegrationStep/2/Ti+2*Td/IntegrationStep)*AS571+Td/IntegrationStep*AS570))</f>
        <v>1</v>
      </c>
      <c r="AU572" s="183">
        <f>SetPoint</f>
        <v>40.794124670000002</v>
      </c>
      <c r="AW572" s="51"/>
      <c r="AX572" s="51"/>
      <c r="AY572" s="51"/>
      <c r="AZ572" s="51"/>
    </row>
    <row r="573" spans="1:52" s="158" customFormat="1" ht="15" customHeight="1" x14ac:dyDescent="0.3">
      <c r="A573" s="19"/>
      <c r="B573" s="182"/>
      <c r="C573" s="183">
        <f>C572+IntegrationStep</f>
        <v>56.200000000000529</v>
      </c>
      <c r="D573" s="202">
        <f>15+[1]!STEPLOAD(5)</f>
        <v>20</v>
      </c>
      <c r="E573" s="183">
        <f t="shared" si="42"/>
        <v>45.894785456184493</v>
      </c>
      <c r="F573" s="183">
        <f t="shared" si="43"/>
        <v>0.5</v>
      </c>
      <c r="G573" s="183">
        <f>5</f>
        <v>5</v>
      </c>
      <c r="H573" s="183">
        <f>ManipulatedVariableHigher*AT573</f>
        <v>0</v>
      </c>
      <c r="I573" s="183">
        <f t="shared" si="44"/>
        <v>0.9</v>
      </c>
      <c r="J573" s="183">
        <f>1</f>
        <v>1</v>
      </c>
      <c r="K573" s="183">
        <f t="shared" si="45"/>
        <v>4.1870000000000003</v>
      </c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68"/>
      <c r="AD573" s="19"/>
      <c r="AE573" s="184"/>
      <c r="AF573" s="183">
        <f t="shared" si="46"/>
        <v>-2.5894785456184497</v>
      </c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68"/>
      <c r="AQ573" s="168"/>
      <c r="AR573" s="182"/>
      <c r="AS573" s="183">
        <f>(AU573-E573)/(MeasuredVariableHigher-MeasuredVariableLower)</f>
        <v>-5.100660786184491E-2</v>
      </c>
      <c r="AT573" s="183">
        <f>[1]!LIM(AT572+Mode*r0*((1+IntegrationStep/2/Ti+Td/IntegrationStep)*AS573-(1-IntegrationStep/2/Ti+2*Td/IntegrationStep)*AS572+Td/IntegrationStep*AS571))</f>
        <v>0</v>
      </c>
      <c r="AU573" s="183">
        <f>SetPoint</f>
        <v>40.794124670000002</v>
      </c>
      <c r="AW573" s="51"/>
      <c r="AX573" s="51"/>
      <c r="AY573" s="51"/>
      <c r="AZ573" s="51"/>
    </row>
    <row r="574" spans="1:52" s="158" customFormat="1" ht="15" customHeight="1" x14ac:dyDescent="0.3">
      <c r="A574" s="19"/>
      <c r="B574" s="182"/>
      <c r="C574" s="183">
        <f>C573+IntegrationStep</f>
        <v>56.30000000000053</v>
      </c>
      <c r="D574" s="202">
        <f>15+[1]!STEPLOAD(5)</f>
        <v>20</v>
      </c>
      <c r="E574" s="183">
        <f t="shared" si="42"/>
        <v>45.635837601622647</v>
      </c>
      <c r="F574" s="183">
        <f t="shared" si="43"/>
        <v>0.5</v>
      </c>
      <c r="G574" s="183">
        <f>5</f>
        <v>5</v>
      </c>
      <c r="H574" s="183">
        <f>ManipulatedVariableHigher*AT574</f>
        <v>120</v>
      </c>
      <c r="I574" s="183">
        <f t="shared" si="44"/>
        <v>0.9</v>
      </c>
      <c r="J574" s="183">
        <f>1</f>
        <v>1</v>
      </c>
      <c r="K574" s="183">
        <f t="shared" si="45"/>
        <v>4.1870000000000003</v>
      </c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68"/>
      <c r="AD574" s="19"/>
      <c r="AE574" s="184"/>
      <c r="AF574" s="183">
        <f t="shared" si="46"/>
        <v>2.5952411741582511</v>
      </c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68"/>
      <c r="AQ574" s="168"/>
      <c r="AR574" s="182"/>
      <c r="AS574" s="183">
        <f>(AU574-E574)/(MeasuredVariableHigher-MeasuredVariableLower)</f>
        <v>-4.8417129316226451E-2</v>
      </c>
      <c r="AT574" s="183">
        <f>[1]!LIM(AT573+Mode*r0*((1+IntegrationStep/2/Ti+Td/IntegrationStep)*AS574-(1-IntegrationStep/2/Ti+2*Td/IntegrationStep)*AS573+Td/IntegrationStep*AS572))</f>
        <v>1</v>
      </c>
      <c r="AU574" s="183">
        <f>SetPoint</f>
        <v>40.794124670000002</v>
      </c>
      <c r="AW574" s="51"/>
      <c r="AX574" s="51"/>
      <c r="AY574" s="51"/>
      <c r="AZ574" s="51"/>
    </row>
    <row r="575" spans="1:52" s="158" customFormat="1" ht="15" customHeight="1" x14ac:dyDescent="0.3">
      <c r="A575" s="19"/>
      <c r="B575" s="182"/>
      <c r="C575" s="183">
        <f>C574+IntegrationStep</f>
        <v>56.400000000000531</v>
      </c>
      <c r="D575" s="202">
        <f>15+[1]!STEPLOAD(5)</f>
        <v>20</v>
      </c>
      <c r="E575" s="183">
        <f t="shared" si="42"/>
        <v>45.895361719038476</v>
      </c>
      <c r="F575" s="183">
        <f t="shared" si="43"/>
        <v>0.5</v>
      </c>
      <c r="G575" s="183">
        <f>5</f>
        <v>5</v>
      </c>
      <c r="H575" s="183">
        <f>ManipulatedVariableHigher*AT575</f>
        <v>0</v>
      </c>
      <c r="I575" s="183">
        <f t="shared" si="44"/>
        <v>0.9</v>
      </c>
      <c r="J575" s="183">
        <f>1</f>
        <v>1</v>
      </c>
      <c r="K575" s="183">
        <f t="shared" si="45"/>
        <v>4.1870000000000003</v>
      </c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68"/>
      <c r="AD575" s="19"/>
      <c r="AE575" s="184"/>
      <c r="AF575" s="183">
        <f t="shared" si="46"/>
        <v>-2.5895361719038479</v>
      </c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68"/>
      <c r="AQ575" s="168"/>
      <c r="AR575" s="182"/>
      <c r="AS575" s="183">
        <f>(AU575-E575)/(MeasuredVariableHigher-MeasuredVariableLower)</f>
        <v>-5.1012370490384741E-2</v>
      </c>
      <c r="AT575" s="183">
        <f>[1]!LIM(AT574+Mode*r0*((1+IntegrationStep/2/Ti+Td/IntegrationStep)*AS575-(1-IntegrationStep/2/Ti+2*Td/IntegrationStep)*AS574+Td/IntegrationStep*AS573))</f>
        <v>0</v>
      </c>
      <c r="AU575" s="183">
        <f>SetPoint</f>
        <v>40.794124670000002</v>
      </c>
      <c r="AW575" s="51"/>
      <c r="AX575" s="51"/>
      <c r="AY575" s="51"/>
      <c r="AZ575" s="51"/>
    </row>
    <row r="576" spans="1:52" s="158" customFormat="1" ht="15" customHeight="1" x14ac:dyDescent="0.3">
      <c r="A576" s="19"/>
      <c r="B576" s="182"/>
      <c r="C576" s="183">
        <f>C575+IntegrationStep</f>
        <v>56.500000000000533</v>
      </c>
      <c r="D576" s="202">
        <f>15+[1]!STEPLOAD(5)</f>
        <v>20</v>
      </c>
      <c r="E576" s="183">
        <f t="shared" si="42"/>
        <v>45.63640810184809</v>
      </c>
      <c r="F576" s="183">
        <f t="shared" si="43"/>
        <v>0.5</v>
      </c>
      <c r="G576" s="183">
        <f>5</f>
        <v>5</v>
      </c>
      <c r="H576" s="183">
        <f>ManipulatedVariableHigher*AT576</f>
        <v>120</v>
      </c>
      <c r="I576" s="183">
        <f t="shared" si="44"/>
        <v>0.9</v>
      </c>
      <c r="J576" s="183">
        <f>1</f>
        <v>1</v>
      </c>
      <c r="K576" s="183">
        <f t="shared" si="45"/>
        <v>4.1870000000000003</v>
      </c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68"/>
      <c r="AD576" s="19"/>
      <c r="AE576" s="184"/>
      <c r="AF576" s="183">
        <f t="shared" si="46"/>
        <v>2.5951841241357068</v>
      </c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68"/>
      <c r="AQ576" s="168"/>
      <c r="AR576" s="182"/>
      <c r="AS576" s="183">
        <f>(AU576-E576)/(MeasuredVariableHigher-MeasuredVariableLower)</f>
        <v>-4.8422834318480878E-2</v>
      </c>
      <c r="AT576" s="183">
        <f>[1]!LIM(AT575+Mode*r0*((1+IntegrationStep/2/Ti+Td/IntegrationStep)*AS576-(1-IntegrationStep/2/Ti+2*Td/IntegrationStep)*AS575+Td/IntegrationStep*AS574))</f>
        <v>1</v>
      </c>
      <c r="AU576" s="183">
        <f>SetPoint</f>
        <v>40.794124670000002</v>
      </c>
      <c r="AW576" s="51"/>
      <c r="AX576" s="51"/>
      <c r="AY576" s="51"/>
      <c r="AZ576" s="51"/>
    </row>
    <row r="577" spans="1:52" s="158" customFormat="1" ht="15" customHeight="1" x14ac:dyDescent="0.3">
      <c r="A577" s="19"/>
      <c r="B577" s="182"/>
      <c r="C577" s="183">
        <f>C576+IntegrationStep</f>
        <v>56.600000000000534</v>
      </c>
      <c r="D577" s="202">
        <f>15+[1]!STEPLOAD(5)</f>
        <v>20</v>
      </c>
      <c r="E577" s="183">
        <f t="shared" si="42"/>
        <v>45.895926514261667</v>
      </c>
      <c r="F577" s="183">
        <f t="shared" si="43"/>
        <v>0.5</v>
      </c>
      <c r="G577" s="183">
        <f>5</f>
        <v>5</v>
      </c>
      <c r="H577" s="183">
        <f>ManipulatedVariableHigher*AT577</f>
        <v>0</v>
      </c>
      <c r="I577" s="183">
        <f t="shared" si="44"/>
        <v>0.9</v>
      </c>
      <c r="J577" s="183">
        <f>1</f>
        <v>1</v>
      </c>
      <c r="K577" s="183">
        <f t="shared" si="45"/>
        <v>4.1870000000000003</v>
      </c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68"/>
      <c r="AD577" s="19"/>
      <c r="AE577" s="184"/>
      <c r="AF577" s="183">
        <f t="shared" si="46"/>
        <v>-2.5895926514261669</v>
      </c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68"/>
      <c r="AQ577" s="168"/>
      <c r="AR577" s="182"/>
      <c r="AS577" s="183">
        <f>(AU577-E577)/(MeasuredVariableHigher-MeasuredVariableLower)</f>
        <v>-5.101801844261665E-2</v>
      </c>
      <c r="AT577" s="183">
        <f>[1]!LIM(AT576+Mode*r0*((1+IntegrationStep/2/Ti+Td/IntegrationStep)*AS577-(1-IntegrationStep/2/Ti+2*Td/IntegrationStep)*AS576+Td/IntegrationStep*AS575))</f>
        <v>0</v>
      </c>
      <c r="AU577" s="183">
        <f>SetPoint</f>
        <v>40.794124670000002</v>
      </c>
      <c r="AW577" s="51"/>
      <c r="AX577" s="51"/>
      <c r="AY577" s="51"/>
      <c r="AZ577" s="51"/>
    </row>
    <row r="578" spans="1:52" s="158" customFormat="1" ht="15" customHeight="1" x14ac:dyDescent="0.3">
      <c r="A578" s="19"/>
      <c r="B578" s="182"/>
      <c r="C578" s="183">
        <f>C577+IntegrationStep</f>
        <v>56.700000000000536</v>
      </c>
      <c r="D578" s="202">
        <f>15+[1]!STEPLOAD(5)</f>
        <v>20</v>
      </c>
      <c r="E578" s="183">
        <f t="shared" si="42"/>
        <v>45.636967249119046</v>
      </c>
      <c r="F578" s="183">
        <f t="shared" si="43"/>
        <v>0.5</v>
      </c>
      <c r="G578" s="183">
        <f>5</f>
        <v>5</v>
      </c>
      <c r="H578" s="183">
        <f>ManipulatedVariableHigher*AT578</f>
        <v>120</v>
      </c>
      <c r="I578" s="183">
        <f t="shared" si="44"/>
        <v>0.9</v>
      </c>
      <c r="J578" s="183">
        <f>1</f>
        <v>1</v>
      </c>
      <c r="K578" s="183">
        <f t="shared" si="45"/>
        <v>4.1870000000000003</v>
      </c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68"/>
      <c r="AD578" s="19"/>
      <c r="AE578" s="184"/>
      <c r="AF578" s="183">
        <f t="shared" si="46"/>
        <v>2.5951282094086112</v>
      </c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68"/>
      <c r="AQ578" s="168"/>
      <c r="AR578" s="182"/>
      <c r="AS578" s="183">
        <f>(AU578-E578)/(MeasuredVariableHigher-MeasuredVariableLower)</f>
        <v>-4.8428425791190437E-2</v>
      </c>
      <c r="AT578" s="183">
        <f>[1]!LIM(AT577+Mode*r0*((1+IntegrationStep/2/Ti+Td/IntegrationStep)*AS578-(1-IntegrationStep/2/Ti+2*Td/IntegrationStep)*AS577+Td/IntegrationStep*AS576))</f>
        <v>1</v>
      </c>
      <c r="AU578" s="183">
        <f>SetPoint</f>
        <v>40.794124670000002</v>
      </c>
      <c r="AW578" s="51"/>
      <c r="AX578" s="51"/>
      <c r="AY578" s="51"/>
      <c r="AZ578" s="51"/>
    </row>
    <row r="579" spans="1:52" s="158" customFormat="1" ht="15" customHeight="1" x14ac:dyDescent="0.3">
      <c r="A579" s="19"/>
      <c r="B579" s="182"/>
      <c r="C579" s="183">
        <f>C578+IntegrationStep</f>
        <v>56.800000000000537</v>
      </c>
      <c r="D579" s="202">
        <f>15+[1]!STEPLOAD(5)</f>
        <v>20</v>
      </c>
      <c r="E579" s="183">
        <f t="shared" si="42"/>
        <v>45.896480070059908</v>
      </c>
      <c r="F579" s="183">
        <f t="shared" si="43"/>
        <v>0.5</v>
      </c>
      <c r="G579" s="183">
        <f>5</f>
        <v>5</v>
      </c>
      <c r="H579" s="183">
        <f>ManipulatedVariableHigher*AT579</f>
        <v>0</v>
      </c>
      <c r="I579" s="183">
        <f t="shared" si="44"/>
        <v>0.9</v>
      </c>
      <c r="J579" s="183">
        <f>1</f>
        <v>1</v>
      </c>
      <c r="K579" s="183">
        <f t="shared" si="45"/>
        <v>4.1870000000000003</v>
      </c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68"/>
      <c r="AD579" s="19"/>
      <c r="AE579" s="184"/>
      <c r="AF579" s="183">
        <f t="shared" si="46"/>
        <v>-2.5896480070059908</v>
      </c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68"/>
      <c r="AQ579" s="168"/>
      <c r="AR579" s="182"/>
      <c r="AS579" s="183">
        <f>(AU579-E579)/(MeasuredVariableHigher-MeasuredVariableLower)</f>
        <v>-5.1023554000599061E-2</v>
      </c>
      <c r="AT579" s="183">
        <f>[1]!LIM(AT578+Mode*r0*((1+IntegrationStep/2/Ti+Td/IntegrationStep)*AS579-(1-IntegrationStep/2/Ti+2*Td/IntegrationStep)*AS578+Td/IntegrationStep*AS577))</f>
        <v>0</v>
      </c>
      <c r="AU579" s="183">
        <f>SetPoint</f>
        <v>40.794124670000002</v>
      </c>
      <c r="AW579" s="51"/>
      <c r="AX579" s="51"/>
      <c r="AY579" s="51"/>
      <c r="AZ579" s="51"/>
    </row>
    <row r="580" spans="1:52" s="158" customFormat="1" ht="15" customHeight="1" x14ac:dyDescent="0.3">
      <c r="A580" s="19"/>
      <c r="B580" s="182"/>
      <c r="C580" s="183">
        <f>C579+IntegrationStep</f>
        <v>56.900000000000539</v>
      </c>
      <c r="D580" s="202">
        <f>15+[1]!STEPLOAD(5)</f>
        <v>20</v>
      </c>
      <c r="E580" s="183">
        <f t="shared" si="42"/>
        <v>45.637515269359305</v>
      </c>
      <c r="F580" s="183">
        <f t="shared" si="43"/>
        <v>0.5</v>
      </c>
      <c r="G580" s="183">
        <f>5</f>
        <v>5</v>
      </c>
      <c r="H580" s="183">
        <f>ManipulatedVariableHigher*AT580</f>
        <v>120</v>
      </c>
      <c r="I580" s="183">
        <f t="shared" si="44"/>
        <v>0.9</v>
      </c>
      <c r="J580" s="183">
        <f>1</f>
        <v>1</v>
      </c>
      <c r="K580" s="183">
        <f t="shared" si="45"/>
        <v>4.1870000000000003</v>
      </c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68"/>
      <c r="AD580" s="19"/>
      <c r="AE580" s="184"/>
      <c r="AF580" s="183">
        <f t="shared" si="46"/>
        <v>2.5950734073845854</v>
      </c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68"/>
      <c r="AQ580" s="168"/>
      <c r="AR580" s="182"/>
      <c r="AS580" s="183">
        <f>(AU580-E580)/(MeasuredVariableHigher-MeasuredVariableLower)</f>
        <v>-4.8433905993593027E-2</v>
      </c>
      <c r="AT580" s="183">
        <f>[1]!LIM(AT579+Mode*r0*((1+IntegrationStep/2/Ti+Td/IntegrationStep)*AS580-(1-IntegrationStep/2/Ti+2*Td/IntegrationStep)*AS579+Td/IntegrationStep*AS578))</f>
        <v>1</v>
      </c>
      <c r="AU580" s="183">
        <f>SetPoint</f>
        <v>40.794124670000002</v>
      </c>
      <c r="AW580" s="51"/>
      <c r="AX580" s="51"/>
      <c r="AY580" s="51"/>
      <c r="AZ580" s="51"/>
    </row>
    <row r="581" spans="1:52" s="158" customFormat="1" ht="15" customHeight="1" x14ac:dyDescent="0.3">
      <c r="A581" s="19"/>
      <c r="B581" s="182"/>
      <c r="C581" s="183">
        <f>C580+IntegrationStep</f>
        <v>57.00000000000054</v>
      </c>
      <c r="D581" s="202">
        <f>15+[1]!STEPLOAD(5)</f>
        <v>20</v>
      </c>
      <c r="E581" s="183">
        <f t="shared" si="42"/>
        <v>45.897022610097764</v>
      </c>
      <c r="F581" s="183">
        <f t="shared" si="43"/>
        <v>0.5</v>
      </c>
      <c r="G581" s="183">
        <f>5</f>
        <v>5</v>
      </c>
      <c r="H581" s="183">
        <f>ManipulatedVariableHigher*AT581</f>
        <v>0</v>
      </c>
      <c r="I581" s="183">
        <f t="shared" si="44"/>
        <v>0.9</v>
      </c>
      <c r="J581" s="183">
        <f>1</f>
        <v>1</v>
      </c>
      <c r="K581" s="183">
        <f t="shared" si="45"/>
        <v>4.1870000000000003</v>
      </c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68"/>
      <c r="AD581" s="19"/>
      <c r="AE581" s="184"/>
      <c r="AF581" s="183">
        <f t="shared" si="46"/>
        <v>-2.5897022610097764</v>
      </c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68"/>
      <c r="AQ581" s="168"/>
      <c r="AR581" s="182"/>
      <c r="AS581" s="183">
        <f>(AU581-E581)/(MeasuredVariableHigher-MeasuredVariableLower)</f>
        <v>-5.1028979400977621E-2</v>
      </c>
      <c r="AT581" s="183">
        <f>[1]!LIM(AT580+Mode*r0*((1+IntegrationStep/2/Ti+Td/IntegrationStep)*AS581-(1-IntegrationStep/2/Ti+2*Td/IntegrationStep)*AS580+Td/IntegrationStep*AS579))</f>
        <v>0</v>
      </c>
      <c r="AU581" s="183">
        <f>SetPoint</f>
        <v>40.794124670000002</v>
      </c>
      <c r="AW581" s="51"/>
      <c r="AX581" s="51"/>
      <c r="AY581" s="51"/>
      <c r="AZ581" s="51"/>
    </row>
    <row r="582" spans="1:52" s="158" customFormat="1" ht="15" customHeight="1" x14ac:dyDescent="0.3">
      <c r="A582" s="19"/>
      <c r="B582" s="182"/>
      <c r="C582" s="183">
        <f>C581+IntegrationStep</f>
        <v>57.100000000000541</v>
      </c>
      <c r="D582" s="202">
        <f>15+[1]!STEPLOAD(5)</f>
        <v>20</v>
      </c>
      <c r="E582" s="183">
        <f t="shared" si="42"/>
        <v>45.638052383996779</v>
      </c>
      <c r="F582" s="183">
        <f t="shared" si="43"/>
        <v>0.5</v>
      </c>
      <c r="G582" s="183">
        <f>5</f>
        <v>5</v>
      </c>
      <c r="H582" s="183">
        <f>ManipulatedVariableHigher*AT582</f>
        <v>120</v>
      </c>
      <c r="I582" s="183">
        <f t="shared" si="44"/>
        <v>0.9</v>
      </c>
      <c r="J582" s="183">
        <f>1</f>
        <v>1</v>
      </c>
      <c r="K582" s="183">
        <f t="shared" si="45"/>
        <v>4.1870000000000003</v>
      </c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68"/>
      <c r="AD582" s="19"/>
      <c r="AE582" s="184"/>
      <c r="AF582" s="183">
        <f t="shared" si="46"/>
        <v>2.595019695920838</v>
      </c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68"/>
      <c r="AQ582" s="168"/>
      <c r="AR582" s="182"/>
      <c r="AS582" s="183">
        <f>(AU582-E582)/(MeasuredVariableHigher-MeasuredVariableLower)</f>
        <v>-4.8439277139967769E-2</v>
      </c>
      <c r="AT582" s="183">
        <f>[1]!LIM(AT581+Mode*r0*((1+IntegrationStep/2/Ti+Td/IntegrationStep)*AS582-(1-IntegrationStep/2/Ti+2*Td/IntegrationStep)*AS581+Td/IntegrationStep*AS580))</f>
        <v>1</v>
      </c>
      <c r="AU582" s="183">
        <f>SetPoint</f>
        <v>40.794124670000002</v>
      </c>
      <c r="AW582" s="51"/>
      <c r="AX582" s="51"/>
      <c r="AY582" s="51"/>
      <c r="AZ582" s="51"/>
    </row>
    <row r="583" spans="1:52" s="158" customFormat="1" ht="15" customHeight="1" x14ac:dyDescent="0.3">
      <c r="A583" s="19"/>
      <c r="B583" s="182"/>
      <c r="C583" s="183">
        <f>C582+IntegrationStep</f>
        <v>57.200000000000543</v>
      </c>
      <c r="D583" s="202">
        <f>15+[1]!STEPLOAD(5)</f>
        <v>20</v>
      </c>
      <c r="E583" s="183">
        <f t="shared" si="42"/>
        <v>45.897554353588866</v>
      </c>
      <c r="F583" s="183">
        <f t="shared" si="43"/>
        <v>0.5</v>
      </c>
      <c r="G583" s="183">
        <f>5</f>
        <v>5</v>
      </c>
      <c r="H583" s="183">
        <f>ManipulatedVariableHigher*AT583</f>
        <v>0</v>
      </c>
      <c r="I583" s="183">
        <f t="shared" si="44"/>
        <v>0.9</v>
      </c>
      <c r="J583" s="183">
        <f>1</f>
        <v>1</v>
      </c>
      <c r="K583" s="183">
        <f t="shared" si="45"/>
        <v>4.1870000000000003</v>
      </c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68"/>
      <c r="AD583" s="19"/>
      <c r="AE583" s="184"/>
      <c r="AF583" s="183">
        <f t="shared" si="46"/>
        <v>-2.589755435358887</v>
      </c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68"/>
      <c r="AQ583" s="168"/>
      <c r="AR583" s="182"/>
      <c r="AS583" s="183">
        <f>(AU583-E583)/(MeasuredVariableHigher-MeasuredVariableLower)</f>
        <v>-5.1034296835888643E-2</v>
      </c>
      <c r="AT583" s="183">
        <f>[1]!LIM(AT582+Mode*r0*((1+IntegrationStep/2/Ti+Td/IntegrationStep)*AS583-(1-IntegrationStep/2/Ti+2*Td/IntegrationStep)*AS582+Td/IntegrationStep*AS581))</f>
        <v>0</v>
      </c>
      <c r="AU583" s="183">
        <f>SetPoint</f>
        <v>40.794124670000002</v>
      </c>
      <c r="AW583" s="51"/>
      <c r="AX583" s="51"/>
      <c r="AY583" s="51"/>
      <c r="AZ583" s="51"/>
    </row>
    <row r="584" spans="1:52" s="158" customFormat="1" ht="15" customHeight="1" x14ac:dyDescent="0.3">
      <c r="A584" s="19"/>
      <c r="B584" s="182"/>
      <c r="C584" s="183">
        <f>C583+IntegrationStep</f>
        <v>57.300000000000544</v>
      </c>
      <c r="D584" s="202">
        <f>15+[1]!STEPLOAD(5)</f>
        <v>20</v>
      </c>
      <c r="E584" s="183">
        <f t="shared" si="42"/>
        <v>45.638578810052977</v>
      </c>
      <c r="F584" s="183">
        <f t="shared" si="43"/>
        <v>0.5</v>
      </c>
      <c r="G584" s="183">
        <f>5</f>
        <v>5</v>
      </c>
      <c r="H584" s="183">
        <f>ManipulatedVariableHigher*AT584</f>
        <v>120</v>
      </c>
      <c r="I584" s="183">
        <f t="shared" si="44"/>
        <v>0.9</v>
      </c>
      <c r="J584" s="183">
        <f>1</f>
        <v>1</v>
      </c>
      <c r="K584" s="183">
        <f t="shared" si="45"/>
        <v>4.1870000000000003</v>
      </c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68"/>
      <c r="AD584" s="19"/>
      <c r="AE584" s="184"/>
      <c r="AF584" s="183">
        <f t="shared" si="46"/>
        <v>2.5949670533152185</v>
      </c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68"/>
      <c r="AQ584" s="168"/>
      <c r="AR584" s="182"/>
      <c r="AS584" s="183">
        <f>(AU584-E584)/(MeasuredVariableHigher-MeasuredVariableLower)</f>
        <v>-4.8444541400529742E-2</v>
      </c>
      <c r="AT584" s="183">
        <f>[1]!LIM(AT583+Mode*r0*((1+IntegrationStep/2/Ti+Td/IntegrationStep)*AS584-(1-IntegrationStep/2/Ti+2*Td/IntegrationStep)*AS583+Td/IntegrationStep*AS582))</f>
        <v>1</v>
      </c>
      <c r="AU584" s="183">
        <f>SetPoint</f>
        <v>40.794124670000002</v>
      </c>
      <c r="AW584" s="51"/>
      <c r="AX584" s="51"/>
      <c r="AY584" s="51"/>
      <c r="AZ584" s="51"/>
    </row>
    <row r="585" spans="1:52" s="158" customFormat="1" ht="15" customHeight="1" x14ac:dyDescent="0.3">
      <c r="A585" s="19"/>
      <c r="B585" s="182"/>
      <c r="C585" s="183">
        <f>C584+IntegrationStep</f>
        <v>57.400000000000546</v>
      </c>
      <c r="D585" s="202">
        <f>15+[1]!STEPLOAD(5)</f>
        <v>20</v>
      </c>
      <c r="E585" s="183">
        <f t="shared" si="42"/>
        <v>45.898075515384505</v>
      </c>
      <c r="F585" s="183">
        <f t="shared" si="43"/>
        <v>0.5</v>
      </c>
      <c r="G585" s="183">
        <f>5</f>
        <v>5</v>
      </c>
      <c r="H585" s="183">
        <f>ManipulatedVariableHigher*AT585</f>
        <v>0</v>
      </c>
      <c r="I585" s="183">
        <f t="shared" si="44"/>
        <v>0.9</v>
      </c>
      <c r="J585" s="183">
        <f>1</f>
        <v>1</v>
      </c>
      <c r="K585" s="183">
        <f t="shared" si="45"/>
        <v>4.1870000000000003</v>
      </c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68"/>
      <c r="AD585" s="19"/>
      <c r="AE585" s="184"/>
      <c r="AF585" s="183">
        <f t="shared" si="46"/>
        <v>-2.5898075515384509</v>
      </c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68"/>
      <c r="AQ585" s="168"/>
      <c r="AR585" s="182"/>
      <c r="AS585" s="183">
        <f>(AU585-E585)/(MeasuredVariableHigher-MeasuredVariableLower)</f>
        <v>-5.1039508453845028E-2</v>
      </c>
      <c r="AT585" s="183">
        <f>[1]!LIM(AT584+Mode*r0*((1+IntegrationStep/2/Ti+Td/IntegrationStep)*AS585-(1-IntegrationStep/2/Ti+2*Td/IntegrationStep)*AS584+Td/IntegrationStep*AS583))</f>
        <v>0</v>
      </c>
      <c r="AU585" s="183">
        <f>SetPoint</f>
        <v>40.794124670000002</v>
      </c>
      <c r="AW585" s="51"/>
      <c r="AX585" s="51"/>
      <c r="AY585" s="51"/>
      <c r="AZ585" s="51"/>
    </row>
    <row r="586" spans="1:52" s="158" customFormat="1" ht="15" customHeight="1" x14ac:dyDescent="0.3">
      <c r="A586" s="19"/>
      <c r="B586" s="182"/>
      <c r="C586" s="183">
        <f>C585+IntegrationStep</f>
        <v>57.500000000000547</v>
      </c>
      <c r="D586" s="202">
        <f>15+[1]!STEPLOAD(5)</f>
        <v>20</v>
      </c>
      <c r="E586" s="183">
        <f t="shared" si="42"/>
        <v>45.639094760230655</v>
      </c>
      <c r="F586" s="183">
        <f t="shared" si="43"/>
        <v>0.5</v>
      </c>
      <c r="G586" s="183">
        <f>5</f>
        <v>5</v>
      </c>
      <c r="H586" s="183">
        <f>ManipulatedVariableHigher*AT586</f>
        <v>120</v>
      </c>
      <c r="I586" s="183">
        <f t="shared" si="44"/>
        <v>0.9</v>
      </c>
      <c r="J586" s="183">
        <f>1</f>
        <v>1</v>
      </c>
      <c r="K586" s="183">
        <f t="shared" si="45"/>
        <v>4.1870000000000003</v>
      </c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68"/>
      <c r="AD586" s="19"/>
      <c r="AE586" s="184"/>
      <c r="AF586" s="183">
        <f t="shared" si="46"/>
        <v>2.5949154582974505</v>
      </c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68"/>
      <c r="AQ586" s="168"/>
      <c r="AR586" s="182"/>
      <c r="AS586" s="183">
        <f>(AU586-E586)/(MeasuredVariableHigher-MeasuredVariableLower)</f>
        <v>-4.8449700902306533E-2</v>
      </c>
      <c r="AT586" s="183">
        <f>[1]!LIM(AT585+Mode*r0*((1+IntegrationStep/2/Ti+Td/IntegrationStep)*AS586-(1-IntegrationStep/2/Ti+2*Td/IntegrationStep)*AS585+Td/IntegrationStep*AS584))</f>
        <v>1</v>
      </c>
      <c r="AU586" s="183">
        <f>SetPoint</f>
        <v>40.794124670000002</v>
      </c>
      <c r="AW586" s="51"/>
      <c r="AX586" s="51"/>
      <c r="AY586" s="51"/>
      <c r="AZ586" s="51"/>
    </row>
    <row r="587" spans="1:52" s="158" customFormat="1" ht="15" customHeight="1" x14ac:dyDescent="0.3">
      <c r="A587" s="19"/>
      <c r="B587" s="182"/>
      <c r="C587" s="183">
        <f>C586+IntegrationStep</f>
        <v>57.600000000000549</v>
      </c>
      <c r="D587" s="202">
        <f>15+[1]!STEPLOAD(5)</f>
        <v>20</v>
      </c>
      <c r="E587" s="183">
        <f t="shared" si="42"/>
        <v>45.898586306060402</v>
      </c>
      <c r="F587" s="183">
        <f t="shared" si="43"/>
        <v>0.5</v>
      </c>
      <c r="G587" s="183">
        <f>5</f>
        <v>5</v>
      </c>
      <c r="H587" s="183">
        <f>ManipulatedVariableHigher*AT587</f>
        <v>0</v>
      </c>
      <c r="I587" s="183">
        <f t="shared" si="44"/>
        <v>0.9</v>
      </c>
      <c r="J587" s="183">
        <f>1</f>
        <v>1</v>
      </c>
      <c r="K587" s="183">
        <f t="shared" si="45"/>
        <v>4.1870000000000003</v>
      </c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68"/>
      <c r="AD587" s="19"/>
      <c r="AE587" s="184"/>
      <c r="AF587" s="183">
        <f t="shared" si="46"/>
        <v>-2.5898586306060403</v>
      </c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68"/>
      <c r="AQ587" s="168"/>
      <c r="AR587" s="182"/>
      <c r="AS587" s="183">
        <f>(AU587-E587)/(MeasuredVariableHigher-MeasuredVariableLower)</f>
        <v>-5.1044616360603999E-2</v>
      </c>
      <c r="AT587" s="183">
        <f>[1]!LIM(AT586+Mode*r0*((1+IntegrationStep/2/Ti+Td/IntegrationStep)*AS587-(1-IntegrationStep/2/Ti+2*Td/IntegrationStep)*AS586+Td/IntegrationStep*AS585))</f>
        <v>0</v>
      </c>
      <c r="AU587" s="183">
        <f>SetPoint</f>
        <v>40.794124670000002</v>
      </c>
      <c r="AW587" s="51"/>
      <c r="AX587" s="51"/>
      <c r="AY587" s="51"/>
      <c r="AZ587" s="51"/>
    </row>
    <row r="588" spans="1:52" s="158" customFormat="1" ht="15" customHeight="1" x14ac:dyDescent="0.3">
      <c r="A588" s="19"/>
      <c r="B588" s="182"/>
      <c r="C588" s="183">
        <f>C587+IntegrationStep</f>
        <v>57.70000000000055</v>
      </c>
      <c r="D588" s="202">
        <f>15+[1]!STEPLOAD(5)</f>
        <v>20</v>
      </c>
      <c r="E588" s="183">
        <f t="shared" si="42"/>
        <v>45.639600442999793</v>
      </c>
      <c r="F588" s="183">
        <f t="shared" si="43"/>
        <v>0.5</v>
      </c>
      <c r="G588" s="183">
        <f>5</f>
        <v>5</v>
      </c>
      <c r="H588" s="183">
        <f>ManipulatedVariableHigher*AT588</f>
        <v>120</v>
      </c>
      <c r="I588" s="183">
        <f t="shared" si="44"/>
        <v>0.9</v>
      </c>
      <c r="J588" s="183">
        <f>1</f>
        <v>1</v>
      </c>
      <c r="K588" s="183">
        <f t="shared" si="45"/>
        <v>4.1870000000000003</v>
      </c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68"/>
      <c r="AD588" s="19"/>
      <c r="AE588" s="184"/>
      <c r="AF588" s="183">
        <f t="shared" si="46"/>
        <v>2.5948648900205367</v>
      </c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68"/>
      <c r="AQ588" s="168"/>
      <c r="AR588" s="182"/>
      <c r="AS588" s="183">
        <f>(AU588-E588)/(MeasuredVariableHigher-MeasuredVariableLower)</f>
        <v>-4.845475772999791E-2</v>
      </c>
      <c r="AT588" s="183">
        <f>[1]!LIM(AT587+Mode*r0*((1+IntegrationStep/2/Ti+Td/IntegrationStep)*AS588-(1-IntegrationStep/2/Ti+2*Td/IntegrationStep)*AS587+Td/IntegrationStep*AS586))</f>
        <v>1</v>
      </c>
      <c r="AU588" s="183">
        <f>SetPoint</f>
        <v>40.794124670000002</v>
      </c>
      <c r="AW588" s="51"/>
      <c r="AX588" s="51"/>
      <c r="AY588" s="51"/>
      <c r="AZ588" s="51"/>
    </row>
    <row r="589" spans="1:52" s="158" customFormat="1" ht="15" customHeight="1" x14ac:dyDescent="0.3">
      <c r="A589" s="19"/>
      <c r="B589" s="182"/>
      <c r="C589" s="183">
        <f>C588+IntegrationStep</f>
        <v>57.800000000000551</v>
      </c>
      <c r="D589" s="202">
        <f>15+[1]!STEPLOAD(5)</f>
        <v>20</v>
      </c>
      <c r="E589" s="183">
        <f t="shared" ref="E589:E611" si="47">E588+(C589-C588)*AF588</f>
        <v>45.89908693200185</v>
      </c>
      <c r="F589" s="183">
        <f t="shared" ref="F589:F611" si="48">0.5</f>
        <v>0.5</v>
      </c>
      <c r="G589" s="183">
        <f>5</f>
        <v>5</v>
      </c>
      <c r="H589" s="183">
        <f>ManipulatedVariableHigher*AT589</f>
        <v>0</v>
      </c>
      <c r="I589" s="183">
        <f t="shared" ref="I589:I611" si="49">0.9</f>
        <v>0.9</v>
      </c>
      <c r="J589" s="183">
        <f>1</f>
        <v>1</v>
      </c>
      <c r="K589" s="183">
        <f t="shared" ref="K589:K611" si="50">4.187</f>
        <v>4.1870000000000003</v>
      </c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68"/>
      <c r="AD589" s="19"/>
      <c r="AE589" s="184"/>
      <c r="AF589" s="183">
        <f t="shared" ref="AF589:AF611" si="51">F589/G589*(D589-E589)+H589*I589/G589/J589/K589</f>
        <v>-2.5899086932001851</v>
      </c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68"/>
      <c r="AQ589" s="168"/>
      <c r="AR589" s="182"/>
      <c r="AS589" s="183">
        <f>(AU589-E589)/(MeasuredVariableHigher-MeasuredVariableLower)</f>
        <v>-5.1049622620018484E-2</v>
      </c>
      <c r="AT589" s="183">
        <f>[1]!LIM(AT588+Mode*r0*((1+IntegrationStep/2/Ti+Td/IntegrationStep)*AS589-(1-IntegrationStep/2/Ti+2*Td/IntegrationStep)*AS588+Td/IntegrationStep*AS587))</f>
        <v>0</v>
      </c>
      <c r="AU589" s="183">
        <f>SetPoint</f>
        <v>40.794124670000002</v>
      </c>
      <c r="AW589" s="51"/>
      <c r="AX589" s="51"/>
      <c r="AY589" s="51"/>
      <c r="AZ589" s="51"/>
    </row>
    <row r="590" spans="1:52" s="158" customFormat="1" ht="15" customHeight="1" x14ac:dyDescent="0.3">
      <c r="A590" s="19"/>
      <c r="B590" s="182"/>
      <c r="C590" s="183">
        <f>C589+IntegrationStep</f>
        <v>57.900000000000553</v>
      </c>
      <c r="D590" s="202">
        <f>15+[1]!STEPLOAD(5)</f>
        <v>20</v>
      </c>
      <c r="E590" s="183">
        <f t="shared" si="47"/>
        <v>45.640096062681828</v>
      </c>
      <c r="F590" s="183">
        <f t="shared" si="48"/>
        <v>0.5</v>
      </c>
      <c r="G590" s="183">
        <f>5</f>
        <v>5</v>
      </c>
      <c r="H590" s="183">
        <f>ManipulatedVariableHigher*AT590</f>
        <v>120</v>
      </c>
      <c r="I590" s="183">
        <f t="shared" si="49"/>
        <v>0.9</v>
      </c>
      <c r="J590" s="183">
        <f>1</f>
        <v>1</v>
      </c>
      <c r="K590" s="183">
        <f t="shared" si="50"/>
        <v>4.1870000000000003</v>
      </c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68"/>
      <c r="AD590" s="19"/>
      <c r="AE590" s="184"/>
      <c r="AF590" s="183">
        <f t="shared" si="51"/>
        <v>2.5948153280523334</v>
      </c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68"/>
      <c r="AQ590" s="168"/>
      <c r="AR590" s="182"/>
      <c r="AS590" s="183">
        <f>(AU590-E590)/(MeasuredVariableHigher-MeasuredVariableLower)</f>
        <v>-4.8459713926818256E-2</v>
      </c>
      <c r="AT590" s="183">
        <f>[1]!LIM(AT589+Mode*r0*((1+IntegrationStep/2/Ti+Td/IntegrationStep)*AS590-(1-IntegrationStep/2/Ti+2*Td/IntegrationStep)*AS589+Td/IntegrationStep*AS588))</f>
        <v>1</v>
      </c>
      <c r="AU590" s="183">
        <f>SetPoint</f>
        <v>40.794124670000002</v>
      </c>
      <c r="AW590" s="51"/>
      <c r="AX590" s="51"/>
      <c r="AY590" s="51"/>
      <c r="AZ590" s="51"/>
    </row>
    <row r="591" spans="1:52" s="158" customFormat="1" ht="15" customHeight="1" x14ac:dyDescent="0.3">
      <c r="A591" s="19"/>
      <c r="B591" s="182"/>
      <c r="C591" s="183">
        <f>C590+IntegrationStep</f>
        <v>58.000000000000554</v>
      </c>
      <c r="D591" s="202">
        <f>15+[1]!STEPLOAD(5)</f>
        <v>20</v>
      </c>
      <c r="E591" s="183">
        <f t="shared" si="47"/>
        <v>45.899577595487067</v>
      </c>
      <c r="F591" s="183">
        <f t="shared" si="48"/>
        <v>0.5</v>
      </c>
      <c r="G591" s="183">
        <f>5</f>
        <v>5</v>
      </c>
      <c r="H591" s="183">
        <f>ManipulatedVariableHigher*AT591</f>
        <v>0</v>
      </c>
      <c r="I591" s="183">
        <f t="shared" si="49"/>
        <v>0.9</v>
      </c>
      <c r="J591" s="183">
        <f>1</f>
        <v>1</v>
      </c>
      <c r="K591" s="183">
        <f t="shared" si="50"/>
        <v>4.1870000000000003</v>
      </c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68"/>
      <c r="AD591" s="19"/>
      <c r="AE591" s="184"/>
      <c r="AF591" s="183">
        <f t="shared" si="51"/>
        <v>-2.5899577595487067</v>
      </c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68"/>
      <c r="AQ591" s="168"/>
      <c r="AR591" s="182"/>
      <c r="AS591" s="183">
        <f>(AU591-E591)/(MeasuredVariableHigher-MeasuredVariableLower)</f>
        <v>-5.1054529254870647E-2</v>
      </c>
      <c r="AT591" s="183">
        <f>[1]!LIM(AT590+Mode*r0*((1+IntegrationStep/2/Ti+Td/IntegrationStep)*AS591-(1-IntegrationStep/2/Ti+2*Td/IntegrationStep)*AS590+Td/IntegrationStep*AS589))</f>
        <v>0</v>
      </c>
      <c r="AU591" s="183">
        <f>SetPoint</f>
        <v>40.794124670000002</v>
      </c>
      <c r="AW591" s="51"/>
      <c r="AX591" s="51"/>
      <c r="AY591" s="51"/>
      <c r="AZ591" s="51"/>
    </row>
    <row r="592" spans="1:52" s="158" customFormat="1" ht="15" customHeight="1" x14ac:dyDescent="0.3">
      <c r="A592" s="19"/>
      <c r="B592" s="182"/>
      <c r="C592" s="183">
        <f>C591+IntegrationStep</f>
        <v>58.100000000000556</v>
      </c>
      <c r="D592" s="202">
        <f>15+[1]!STEPLOAD(5)</f>
        <v>20</v>
      </c>
      <c r="E592" s="183">
        <f t="shared" si="47"/>
        <v>45.640581819532194</v>
      </c>
      <c r="F592" s="183">
        <f t="shared" si="48"/>
        <v>0.5</v>
      </c>
      <c r="G592" s="183">
        <f>5</f>
        <v>5</v>
      </c>
      <c r="H592" s="183">
        <f>ManipulatedVariableHigher*AT592</f>
        <v>120</v>
      </c>
      <c r="I592" s="183">
        <f t="shared" si="49"/>
        <v>0.9</v>
      </c>
      <c r="J592" s="183">
        <f>1</f>
        <v>1</v>
      </c>
      <c r="K592" s="183">
        <f t="shared" si="50"/>
        <v>4.1870000000000003</v>
      </c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68"/>
      <c r="AD592" s="19"/>
      <c r="AE592" s="184"/>
      <c r="AF592" s="183">
        <f t="shared" si="51"/>
        <v>2.5947667523672964</v>
      </c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68"/>
      <c r="AQ592" s="168"/>
      <c r="AR592" s="182"/>
      <c r="AS592" s="183">
        <f>(AU592-E592)/(MeasuredVariableHigher-MeasuredVariableLower)</f>
        <v>-4.846457149532192E-2</v>
      </c>
      <c r="AT592" s="183">
        <f>[1]!LIM(AT591+Mode*r0*((1+IntegrationStep/2/Ti+Td/IntegrationStep)*AS592-(1-IntegrationStep/2/Ti+2*Td/IntegrationStep)*AS591+Td/IntegrationStep*AS590))</f>
        <v>1</v>
      </c>
      <c r="AU592" s="183">
        <f>SetPoint</f>
        <v>40.794124670000002</v>
      </c>
      <c r="AW592" s="51"/>
      <c r="AX592" s="51"/>
      <c r="AY592" s="51"/>
      <c r="AZ592" s="51"/>
    </row>
    <row r="593" spans="1:52" s="158" customFormat="1" ht="15" customHeight="1" x14ac:dyDescent="0.3">
      <c r="A593" s="19"/>
      <c r="B593" s="182"/>
      <c r="C593" s="183">
        <f>C592+IntegrationStep</f>
        <v>58.200000000000557</v>
      </c>
      <c r="D593" s="202">
        <f>15+[1]!STEPLOAD(5)</f>
        <v>20</v>
      </c>
      <c r="E593" s="183">
        <f t="shared" si="47"/>
        <v>45.900058494768928</v>
      </c>
      <c r="F593" s="183">
        <f t="shared" si="48"/>
        <v>0.5</v>
      </c>
      <c r="G593" s="183">
        <f>5</f>
        <v>5</v>
      </c>
      <c r="H593" s="183">
        <f>ManipulatedVariableHigher*AT593</f>
        <v>0</v>
      </c>
      <c r="I593" s="183">
        <f t="shared" si="49"/>
        <v>0.9</v>
      </c>
      <c r="J593" s="183">
        <f>1</f>
        <v>1</v>
      </c>
      <c r="K593" s="183">
        <f t="shared" si="50"/>
        <v>4.1870000000000003</v>
      </c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68"/>
      <c r="AD593" s="19"/>
      <c r="AE593" s="184"/>
      <c r="AF593" s="183">
        <f t="shared" si="51"/>
        <v>-2.5900058494768929</v>
      </c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68"/>
      <c r="AQ593" s="168"/>
      <c r="AR593" s="182"/>
      <c r="AS593" s="183">
        <f>(AU593-E593)/(MeasuredVariableHigher-MeasuredVariableLower)</f>
        <v>-5.1059338247689254E-2</v>
      </c>
      <c r="AT593" s="183">
        <f>[1]!LIM(AT592+Mode*r0*((1+IntegrationStep/2/Ti+Td/IntegrationStep)*AS593-(1-IntegrationStep/2/Ti+2*Td/IntegrationStep)*AS592+Td/IntegrationStep*AS591))</f>
        <v>0</v>
      </c>
      <c r="AU593" s="183">
        <f>SetPoint</f>
        <v>40.794124670000002</v>
      </c>
      <c r="AW593" s="51"/>
      <c r="AX593" s="51"/>
      <c r="AY593" s="51"/>
      <c r="AZ593" s="51"/>
    </row>
    <row r="594" spans="1:52" s="158" customFormat="1" ht="15" customHeight="1" x14ac:dyDescent="0.3">
      <c r="A594" s="19"/>
      <c r="B594" s="182"/>
      <c r="C594" s="183">
        <f>C593+IntegrationStep</f>
        <v>58.300000000000558</v>
      </c>
      <c r="D594" s="202">
        <f>15+[1]!STEPLOAD(5)</f>
        <v>20</v>
      </c>
      <c r="E594" s="183">
        <f t="shared" si="47"/>
        <v>45.641057909821235</v>
      </c>
      <c r="F594" s="183">
        <f t="shared" si="48"/>
        <v>0.5</v>
      </c>
      <c r="G594" s="183">
        <f>5</f>
        <v>5</v>
      </c>
      <c r="H594" s="183">
        <f>ManipulatedVariableHigher*AT594</f>
        <v>120</v>
      </c>
      <c r="I594" s="183">
        <f t="shared" si="49"/>
        <v>0.9</v>
      </c>
      <c r="J594" s="183">
        <f>1</f>
        <v>1</v>
      </c>
      <c r="K594" s="183">
        <f t="shared" si="50"/>
        <v>4.1870000000000003</v>
      </c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68"/>
      <c r="AD594" s="19"/>
      <c r="AE594" s="184"/>
      <c r="AF594" s="183">
        <f t="shared" si="51"/>
        <v>2.5947191433383923</v>
      </c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68"/>
      <c r="AQ594" s="168"/>
      <c r="AR594" s="182"/>
      <c r="AS594" s="183">
        <f>(AU594-E594)/(MeasuredVariableHigher-MeasuredVariableLower)</f>
        <v>-4.8469332398212328E-2</v>
      </c>
      <c r="AT594" s="183">
        <f>[1]!LIM(AT593+Mode*r0*((1+IntegrationStep/2/Ti+Td/IntegrationStep)*AS594-(1-IntegrationStep/2/Ti+2*Td/IntegrationStep)*AS593+Td/IntegrationStep*AS592))</f>
        <v>1</v>
      </c>
      <c r="AU594" s="183">
        <f>SetPoint</f>
        <v>40.794124670000002</v>
      </c>
      <c r="AW594" s="51"/>
      <c r="AX594" s="51"/>
      <c r="AY594" s="51"/>
      <c r="AZ594" s="51"/>
    </row>
    <row r="595" spans="1:52" s="158" customFormat="1" ht="15" customHeight="1" x14ac:dyDescent="0.3">
      <c r="A595" s="19"/>
      <c r="B595" s="182"/>
      <c r="C595" s="183">
        <f>C594+IntegrationStep</f>
        <v>58.40000000000056</v>
      </c>
      <c r="D595" s="202">
        <f>15+[1]!STEPLOAD(5)</f>
        <v>20</v>
      </c>
      <c r="E595" s="183">
        <f t="shared" si="47"/>
        <v>45.900529824155079</v>
      </c>
      <c r="F595" s="183">
        <f t="shared" si="48"/>
        <v>0.5</v>
      </c>
      <c r="G595" s="183">
        <f>5</f>
        <v>5</v>
      </c>
      <c r="H595" s="183">
        <f>ManipulatedVariableHigher*AT595</f>
        <v>0</v>
      </c>
      <c r="I595" s="183">
        <f t="shared" si="49"/>
        <v>0.9</v>
      </c>
      <c r="J595" s="183">
        <f>1</f>
        <v>1</v>
      </c>
      <c r="K595" s="183">
        <f t="shared" si="50"/>
        <v>4.1870000000000003</v>
      </c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68"/>
      <c r="AD595" s="19"/>
      <c r="AE595" s="184"/>
      <c r="AF595" s="183">
        <f t="shared" si="51"/>
        <v>-2.5900529824155081</v>
      </c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68"/>
      <c r="AQ595" s="168"/>
      <c r="AR595" s="182"/>
      <c r="AS595" s="183">
        <f>(AU595-E595)/(MeasuredVariableHigher-MeasuredVariableLower)</f>
        <v>-5.1064051541550769E-2</v>
      </c>
      <c r="AT595" s="183">
        <f>[1]!LIM(AT594+Mode*r0*((1+IntegrationStep/2/Ti+Td/IntegrationStep)*AS595-(1-IntegrationStep/2/Ti+2*Td/IntegrationStep)*AS594+Td/IntegrationStep*AS593))</f>
        <v>0</v>
      </c>
      <c r="AU595" s="183">
        <f>SetPoint</f>
        <v>40.794124670000002</v>
      </c>
      <c r="AW595" s="51"/>
      <c r="AX595" s="51"/>
      <c r="AY595" s="51"/>
      <c r="AZ595" s="51"/>
    </row>
    <row r="596" spans="1:52" s="158" customFormat="1" ht="15" customHeight="1" x14ac:dyDescent="0.3">
      <c r="A596" s="19"/>
      <c r="B596" s="182"/>
      <c r="C596" s="183">
        <f>C595+IntegrationStep</f>
        <v>58.500000000000561</v>
      </c>
      <c r="D596" s="202">
        <f>15+[1]!STEPLOAD(5)</f>
        <v>20</v>
      </c>
      <c r="E596" s="183">
        <f t="shared" si="47"/>
        <v>45.641524525913525</v>
      </c>
      <c r="F596" s="183">
        <f t="shared" si="48"/>
        <v>0.5</v>
      </c>
      <c r="G596" s="183">
        <f>5</f>
        <v>5</v>
      </c>
      <c r="H596" s="183">
        <f>ManipulatedVariableHigher*AT596</f>
        <v>120</v>
      </c>
      <c r="I596" s="183">
        <f t="shared" si="49"/>
        <v>0.9</v>
      </c>
      <c r="J596" s="183">
        <f>1</f>
        <v>1</v>
      </c>
      <c r="K596" s="183">
        <f t="shared" si="50"/>
        <v>4.1870000000000003</v>
      </c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68"/>
      <c r="AD596" s="19"/>
      <c r="AE596" s="184"/>
      <c r="AF596" s="183">
        <f t="shared" si="51"/>
        <v>2.5946724817291633</v>
      </c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68"/>
      <c r="AQ596" s="168"/>
      <c r="AR596" s="182"/>
      <c r="AS596" s="183">
        <f>(AU596-E596)/(MeasuredVariableHigher-MeasuredVariableLower)</f>
        <v>-4.8473998559135228E-2</v>
      </c>
      <c r="AT596" s="183">
        <f>[1]!LIM(AT595+Mode*r0*((1+IntegrationStep/2/Ti+Td/IntegrationStep)*AS596-(1-IntegrationStep/2/Ti+2*Td/IntegrationStep)*AS595+Td/IntegrationStep*AS594))</f>
        <v>1</v>
      </c>
      <c r="AU596" s="183">
        <f>SetPoint</f>
        <v>40.794124670000002</v>
      </c>
      <c r="AW596" s="51"/>
      <c r="AX596" s="51"/>
      <c r="AY596" s="51"/>
      <c r="AZ596" s="51"/>
    </row>
    <row r="597" spans="1:52" s="158" customFormat="1" ht="15" customHeight="1" x14ac:dyDescent="0.3">
      <c r="A597" s="19"/>
      <c r="B597" s="182"/>
      <c r="C597" s="183">
        <f>C596+IntegrationStep</f>
        <v>58.600000000000563</v>
      </c>
      <c r="D597" s="202">
        <f>15+[1]!STEPLOAD(5)</f>
        <v>20</v>
      </c>
      <c r="E597" s="183">
        <f t="shared" si="47"/>
        <v>45.900991774086442</v>
      </c>
      <c r="F597" s="183">
        <f t="shared" si="48"/>
        <v>0.5</v>
      </c>
      <c r="G597" s="183">
        <f>5</f>
        <v>5</v>
      </c>
      <c r="H597" s="183">
        <f>ManipulatedVariableHigher*AT597</f>
        <v>0</v>
      </c>
      <c r="I597" s="183">
        <f t="shared" si="49"/>
        <v>0.9</v>
      </c>
      <c r="J597" s="183">
        <f>1</f>
        <v>1</v>
      </c>
      <c r="K597" s="183">
        <f t="shared" si="50"/>
        <v>4.1870000000000003</v>
      </c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68"/>
      <c r="AD597" s="19"/>
      <c r="AE597" s="184"/>
      <c r="AF597" s="183">
        <f t="shared" si="51"/>
        <v>-2.5900991774086446</v>
      </c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68"/>
      <c r="AQ597" s="168"/>
      <c r="AR597" s="182"/>
      <c r="AS597" s="183">
        <f>(AU597-E597)/(MeasuredVariableHigher-MeasuredVariableLower)</f>
        <v>-5.1068671040864405E-2</v>
      </c>
      <c r="AT597" s="183">
        <f>[1]!LIM(AT596+Mode*r0*((1+IntegrationStep/2/Ti+Td/IntegrationStep)*AS597-(1-IntegrationStep/2/Ti+2*Td/IntegrationStep)*AS596+Td/IntegrationStep*AS595))</f>
        <v>0</v>
      </c>
      <c r="AU597" s="183">
        <f>SetPoint</f>
        <v>40.794124670000002</v>
      </c>
      <c r="AW597" s="51"/>
      <c r="AX597" s="51"/>
      <c r="AY597" s="51"/>
      <c r="AZ597" s="51"/>
    </row>
    <row r="598" spans="1:52" s="158" customFormat="1" ht="15" customHeight="1" x14ac:dyDescent="0.3">
      <c r="A598" s="19"/>
      <c r="B598" s="182"/>
      <c r="C598" s="183">
        <f>C597+IntegrationStep</f>
        <v>58.700000000000564</v>
      </c>
      <c r="D598" s="202">
        <f>15+[1]!STEPLOAD(5)</f>
        <v>20</v>
      </c>
      <c r="E598" s="183">
        <f t="shared" si="47"/>
        <v>45.641981856345573</v>
      </c>
      <c r="F598" s="183">
        <f t="shared" si="48"/>
        <v>0.5</v>
      </c>
      <c r="G598" s="183">
        <f>5</f>
        <v>5</v>
      </c>
      <c r="H598" s="183">
        <f>ManipulatedVariableHigher*AT598</f>
        <v>120</v>
      </c>
      <c r="I598" s="183">
        <f t="shared" si="49"/>
        <v>0.9</v>
      </c>
      <c r="J598" s="183">
        <f>1</f>
        <v>1</v>
      </c>
      <c r="K598" s="183">
        <f t="shared" si="50"/>
        <v>4.1870000000000003</v>
      </c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68"/>
      <c r="AD598" s="19"/>
      <c r="AE598" s="184"/>
      <c r="AF598" s="183">
        <f t="shared" si="51"/>
        <v>2.5946267486859584</v>
      </c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68"/>
      <c r="AQ598" s="168"/>
      <c r="AR598" s="182"/>
      <c r="AS598" s="183">
        <f>(AU598-E598)/(MeasuredVariableHigher-MeasuredVariableLower)</f>
        <v>-4.8478571863455715E-2</v>
      </c>
      <c r="AT598" s="183">
        <f>[1]!LIM(AT597+Mode*r0*((1+IntegrationStep/2/Ti+Td/IntegrationStep)*AS598-(1-IntegrationStep/2/Ti+2*Td/IntegrationStep)*AS597+Td/IntegrationStep*AS596))</f>
        <v>1</v>
      </c>
      <c r="AU598" s="183">
        <f>SetPoint</f>
        <v>40.794124670000002</v>
      </c>
      <c r="AW598" s="51"/>
      <c r="AX598" s="51"/>
      <c r="AY598" s="51"/>
      <c r="AZ598" s="51"/>
    </row>
    <row r="599" spans="1:52" s="158" customFormat="1" ht="15" customHeight="1" x14ac:dyDescent="0.3">
      <c r="A599" s="19"/>
      <c r="B599" s="182"/>
      <c r="C599" s="183">
        <f>C598+IntegrationStep</f>
        <v>58.800000000000566</v>
      </c>
      <c r="D599" s="202">
        <f>15+[1]!STEPLOAD(5)</f>
        <v>20</v>
      </c>
      <c r="E599" s="183">
        <f t="shared" si="47"/>
        <v>45.901444531214175</v>
      </c>
      <c r="F599" s="183">
        <f t="shared" si="48"/>
        <v>0.5</v>
      </c>
      <c r="G599" s="183">
        <f>5</f>
        <v>5</v>
      </c>
      <c r="H599" s="183">
        <f>ManipulatedVariableHigher*AT599</f>
        <v>0</v>
      </c>
      <c r="I599" s="183">
        <f t="shared" si="49"/>
        <v>0.9</v>
      </c>
      <c r="J599" s="183">
        <f>1</f>
        <v>1</v>
      </c>
      <c r="K599" s="183">
        <f t="shared" si="50"/>
        <v>4.1870000000000003</v>
      </c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68"/>
      <c r="AD599" s="19"/>
      <c r="AE599" s="184"/>
      <c r="AF599" s="183">
        <f t="shared" si="51"/>
        <v>-2.5901444531214177</v>
      </c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68"/>
      <c r="AQ599" s="168"/>
      <c r="AR599" s="182"/>
      <c r="AS599" s="183">
        <f>(AU599-E599)/(MeasuredVariableHigher-MeasuredVariableLower)</f>
        <v>-5.1073198612141726E-2</v>
      </c>
      <c r="AT599" s="183">
        <f>[1]!LIM(AT598+Mode*r0*((1+IntegrationStep/2/Ti+Td/IntegrationStep)*AS599-(1-IntegrationStep/2/Ti+2*Td/IntegrationStep)*AS598+Td/IntegrationStep*AS597))</f>
        <v>0</v>
      </c>
      <c r="AU599" s="183">
        <f>SetPoint</f>
        <v>40.794124670000002</v>
      </c>
      <c r="AW599" s="51"/>
      <c r="AX599" s="51"/>
      <c r="AY599" s="51"/>
      <c r="AZ599" s="51"/>
    </row>
    <row r="600" spans="1:52" s="158" customFormat="1" ht="15" customHeight="1" x14ac:dyDescent="0.3">
      <c r="A600" s="19"/>
      <c r="B600" s="182"/>
      <c r="C600" s="183">
        <f>C599+IntegrationStep</f>
        <v>58.900000000000567</v>
      </c>
      <c r="D600" s="202">
        <f>15+[1]!STEPLOAD(5)</f>
        <v>20</v>
      </c>
      <c r="E600" s="183">
        <f t="shared" si="47"/>
        <v>45.642430085902028</v>
      </c>
      <c r="F600" s="183">
        <f t="shared" si="48"/>
        <v>0.5</v>
      </c>
      <c r="G600" s="183">
        <f>5</f>
        <v>5</v>
      </c>
      <c r="H600" s="183">
        <f>ManipulatedVariableHigher*AT600</f>
        <v>120</v>
      </c>
      <c r="I600" s="183">
        <f t="shared" si="49"/>
        <v>0.9</v>
      </c>
      <c r="J600" s="183">
        <f>1</f>
        <v>1</v>
      </c>
      <c r="K600" s="183">
        <f t="shared" si="50"/>
        <v>4.1870000000000003</v>
      </c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68"/>
      <c r="AD600" s="19"/>
      <c r="AE600" s="184"/>
      <c r="AF600" s="183">
        <f t="shared" si="51"/>
        <v>2.5945819257303131</v>
      </c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68"/>
      <c r="AQ600" s="168"/>
      <c r="AR600" s="182"/>
      <c r="AS600" s="183">
        <f>(AU600-E600)/(MeasuredVariableHigher-MeasuredVariableLower)</f>
        <v>-4.8483054159020253E-2</v>
      </c>
      <c r="AT600" s="183">
        <f>[1]!LIM(AT599+Mode*r0*((1+IntegrationStep/2/Ti+Td/IntegrationStep)*AS600-(1-IntegrationStep/2/Ti+2*Td/IntegrationStep)*AS599+Td/IntegrationStep*AS598))</f>
        <v>1</v>
      </c>
      <c r="AU600" s="183">
        <f>SetPoint</f>
        <v>40.794124670000002</v>
      </c>
      <c r="AW600" s="51"/>
      <c r="AX600" s="51"/>
      <c r="AY600" s="51"/>
      <c r="AZ600" s="51"/>
    </row>
    <row r="601" spans="1:52" s="158" customFormat="1" ht="15" customHeight="1" x14ac:dyDescent="0.3">
      <c r="A601" s="19"/>
      <c r="B601" s="182"/>
      <c r="C601" s="183">
        <f>C600+IntegrationStep</f>
        <v>59.000000000000568</v>
      </c>
      <c r="D601" s="202">
        <f>15+[1]!STEPLOAD(5)</f>
        <v>20</v>
      </c>
      <c r="E601" s="183">
        <f t="shared" si="47"/>
        <v>45.901888278475063</v>
      </c>
      <c r="F601" s="183">
        <f t="shared" si="48"/>
        <v>0.5</v>
      </c>
      <c r="G601" s="183">
        <f>5</f>
        <v>5</v>
      </c>
      <c r="H601" s="183">
        <f>ManipulatedVariableHigher*AT601</f>
        <v>0</v>
      </c>
      <c r="I601" s="183">
        <f t="shared" si="49"/>
        <v>0.9</v>
      </c>
      <c r="J601" s="183">
        <f>1</f>
        <v>1</v>
      </c>
      <c r="K601" s="183">
        <f t="shared" si="50"/>
        <v>4.1870000000000003</v>
      </c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68"/>
      <c r="AD601" s="19"/>
      <c r="AE601" s="184"/>
      <c r="AF601" s="183">
        <f t="shared" si="51"/>
        <v>-2.5901888278475065</v>
      </c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68"/>
      <c r="AQ601" s="168"/>
      <c r="AR601" s="182"/>
      <c r="AS601" s="183">
        <f>(AU601-E601)/(MeasuredVariableHigher-MeasuredVariableLower)</f>
        <v>-5.1077636084750605E-2</v>
      </c>
      <c r="AT601" s="183">
        <f>[1]!LIM(AT600+Mode*r0*((1+IntegrationStep/2/Ti+Td/IntegrationStep)*AS601-(1-IntegrationStep/2/Ti+2*Td/IntegrationStep)*AS600+Td/IntegrationStep*AS599))</f>
        <v>0</v>
      </c>
      <c r="AU601" s="183">
        <f>SetPoint</f>
        <v>40.794124670000002</v>
      </c>
      <c r="AW601" s="51"/>
      <c r="AX601" s="51"/>
      <c r="AY601" s="51"/>
      <c r="AZ601" s="51"/>
    </row>
    <row r="602" spans="1:52" s="158" customFormat="1" ht="15" customHeight="1" x14ac:dyDescent="0.3">
      <c r="A602" s="19"/>
      <c r="B602" s="182"/>
      <c r="C602" s="183">
        <f>C601+IntegrationStep</f>
        <v>59.10000000000057</v>
      </c>
      <c r="D602" s="202">
        <f>15+[1]!STEPLOAD(5)</f>
        <v>20</v>
      </c>
      <c r="E602" s="183">
        <f t="shared" si="47"/>
        <v>45.642869395690312</v>
      </c>
      <c r="F602" s="183">
        <f t="shared" si="48"/>
        <v>0.5</v>
      </c>
      <c r="G602" s="183">
        <f>5</f>
        <v>5</v>
      </c>
      <c r="H602" s="183">
        <f>ManipulatedVariableHigher*AT602</f>
        <v>120</v>
      </c>
      <c r="I602" s="183">
        <f t="shared" si="49"/>
        <v>0.9</v>
      </c>
      <c r="J602" s="183">
        <f>1</f>
        <v>1</v>
      </c>
      <c r="K602" s="183">
        <f t="shared" si="50"/>
        <v>4.1870000000000003</v>
      </c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68"/>
      <c r="AD602" s="19"/>
      <c r="AE602" s="184"/>
      <c r="AF602" s="183">
        <f t="shared" si="51"/>
        <v>2.5945379947514846</v>
      </c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68"/>
      <c r="AQ602" s="168"/>
      <c r="AR602" s="182"/>
      <c r="AS602" s="183">
        <f>(AU602-E602)/(MeasuredVariableHigher-MeasuredVariableLower)</f>
        <v>-4.8487447256903099E-2</v>
      </c>
      <c r="AT602" s="183">
        <f>[1]!LIM(AT601+Mode*r0*((1+IntegrationStep/2/Ti+Td/IntegrationStep)*AS602-(1-IntegrationStep/2/Ti+2*Td/IntegrationStep)*AS601+Td/IntegrationStep*AS600))</f>
        <v>1</v>
      </c>
      <c r="AU602" s="183">
        <f>SetPoint</f>
        <v>40.794124670000002</v>
      </c>
      <c r="AW602" s="51"/>
      <c r="AX602" s="51"/>
      <c r="AY602" s="51"/>
      <c r="AZ602" s="51"/>
    </row>
    <row r="603" spans="1:52" s="158" customFormat="1" ht="15" customHeight="1" x14ac:dyDescent="0.3">
      <c r="A603" s="19"/>
      <c r="B603" s="182"/>
      <c r="C603" s="183">
        <f>C602+IntegrationStep</f>
        <v>59.200000000000571</v>
      </c>
      <c r="D603" s="202">
        <f>15+[1]!STEPLOAD(5)</f>
        <v>20</v>
      </c>
      <c r="E603" s="183">
        <f t="shared" si="47"/>
        <v>45.902323195165465</v>
      </c>
      <c r="F603" s="183">
        <f t="shared" si="48"/>
        <v>0.5</v>
      </c>
      <c r="G603" s="183">
        <f>5</f>
        <v>5</v>
      </c>
      <c r="H603" s="183">
        <f>ManipulatedVariableHigher*AT603</f>
        <v>0</v>
      </c>
      <c r="I603" s="183">
        <f t="shared" si="49"/>
        <v>0.9</v>
      </c>
      <c r="J603" s="183">
        <f>1</f>
        <v>1</v>
      </c>
      <c r="K603" s="183">
        <f t="shared" si="50"/>
        <v>4.1870000000000003</v>
      </c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68"/>
      <c r="AD603" s="19"/>
      <c r="AE603" s="184"/>
      <c r="AF603" s="183">
        <f t="shared" si="51"/>
        <v>-2.5902323195165469</v>
      </c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68"/>
      <c r="AQ603" s="168"/>
      <c r="AR603" s="182"/>
      <c r="AS603" s="183">
        <f>(AU603-E603)/(MeasuredVariableHigher-MeasuredVariableLower)</f>
        <v>-5.1081985251654631E-2</v>
      </c>
      <c r="AT603" s="183">
        <f>[1]!LIM(AT602+Mode*r0*((1+IntegrationStep/2/Ti+Td/IntegrationStep)*AS603-(1-IntegrationStep/2/Ti+2*Td/IntegrationStep)*AS602+Td/IntegrationStep*AS601))</f>
        <v>0</v>
      </c>
      <c r="AU603" s="183">
        <f>SetPoint</f>
        <v>40.794124670000002</v>
      </c>
      <c r="AW603" s="51"/>
      <c r="AX603" s="51"/>
      <c r="AY603" s="51"/>
      <c r="AZ603" s="51"/>
    </row>
    <row r="604" spans="1:52" s="158" customFormat="1" ht="15" customHeight="1" x14ac:dyDescent="0.3">
      <c r="A604" s="19"/>
      <c r="B604" s="182"/>
      <c r="C604" s="183">
        <f>C603+IntegrationStep</f>
        <v>59.300000000000573</v>
      </c>
      <c r="D604" s="202">
        <f>15+[1]!STEPLOAD(5)</f>
        <v>20</v>
      </c>
      <c r="E604" s="183">
        <f t="shared" si="47"/>
        <v>45.643299963213806</v>
      </c>
      <c r="F604" s="183">
        <f t="shared" si="48"/>
        <v>0.5</v>
      </c>
      <c r="G604" s="183">
        <f>5</f>
        <v>5</v>
      </c>
      <c r="H604" s="183">
        <f>ManipulatedVariableHigher*AT604</f>
        <v>120</v>
      </c>
      <c r="I604" s="183">
        <f t="shared" si="49"/>
        <v>0.9</v>
      </c>
      <c r="J604" s="183">
        <f>1</f>
        <v>1</v>
      </c>
      <c r="K604" s="183">
        <f t="shared" si="50"/>
        <v>4.1870000000000003</v>
      </c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68"/>
      <c r="AD604" s="19"/>
      <c r="AE604" s="184"/>
      <c r="AF604" s="183">
        <f t="shared" si="51"/>
        <v>2.5944949379991353</v>
      </c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68"/>
      <c r="AQ604" s="168"/>
      <c r="AR604" s="182"/>
      <c r="AS604" s="183">
        <f>(AU604-E604)/(MeasuredVariableHigher-MeasuredVariableLower)</f>
        <v>-4.8491752932138039E-2</v>
      </c>
      <c r="AT604" s="183">
        <f>[1]!LIM(AT603+Mode*r0*((1+IntegrationStep/2/Ti+Td/IntegrationStep)*AS604-(1-IntegrationStep/2/Ti+2*Td/IntegrationStep)*AS603+Td/IntegrationStep*AS602))</f>
        <v>1</v>
      </c>
      <c r="AU604" s="183">
        <f>SetPoint</f>
        <v>40.794124670000002</v>
      </c>
      <c r="AW604" s="51"/>
      <c r="AX604" s="51"/>
      <c r="AY604" s="51"/>
      <c r="AZ604" s="51"/>
    </row>
    <row r="605" spans="1:52" s="158" customFormat="1" ht="15" customHeight="1" x14ac:dyDescent="0.3">
      <c r="A605" s="19"/>
      <c r="B605" s="182"/>
      <c r="C605" s="183">
        <f>C604+IntegrationStep</f>
        <v>59.400000000000574</v>
      </c>
      <c r="D605" s="202">
        <f>15+[1]!STEPLOAD(5)</f>
        <v>20</v>
      </c>
      <c r="E605" s="183">
        <f t="shared" si="47"/>
        <v>45.902749457013726</v>
      </c>
      <c r="F605" s="183">
        <f t="shared" si="48"/>
        <v>0.5</v>
      </c>
      <c r="G605" s="183">
        <f>5</f>
        <v>5</v>
      </c>
      <c r="H605" s="183">
        <f>ManipulatedVariableHigher*AT605</f>
        <v>0</v>
      </c>
      <c r="I605" s="183">
        <f t="shared" si="49"/>
        <v>0.9</v>
      </c>
      <c r="J605" s="183">
        <f>1</f>
        <v>1</v>
      </c>
      <c r="K605" s="183">
        <f t="shared" si="50"/>
        <v>4.1870000000000003</v>
      </c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68"/>
      <c r="AD605" s="19"/>
      <c r="AE605" s="184"/>
      <c r="AF605" s="183">
        <f t="shared" si="51"/>
        <v>-2.5902749457013727</v>
      </c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68"/>
      <c r="AQ605" s="168"/>
      <c r="AR605" s="182"/>
      <c r="AS605" s="183">
        <f>(AU605-E605)/(MeasuredVariableHigher-MeasuredVariableLower)</f>
        <v>-5.1086247870137241E-2</v>
      </c>
      <c r="AT605" s="183">
        <f>[1]!LIM(AT604+Mode*r0*((1+IntegrationStep/2/Ti+Td/IntegrationStep)*AS605-(1-IntegrationStep/2/Ti+2*Td/IntegrationStep)*AS604+Td/IntegrationStep*AS603))</f>
        <v>0</v>
      </c>
      <c r="AU605" s="183">
        <f>SetPoint</f>
        <v>40.794124670000002</v>
      </c>
      <c r="AW605" s="51"/>
      <c r="AX605" s="51"/>
      <c r="AY605" s="51"/>
      <c r="AZ605" s="51"/>
    </row>
    <row r="606" spans="1:52" s="158" customFormat="1" ht="15" customHeight="1" x14ac:dyDescent="0.3">
      <c r="A606" s="19"/>
      <c r="B606" s="182"/>
      <c r="C606" s="183">
        <f>C605+IntegrationStep</f>
        <v>59.500000000000576</v>
      </c>
      <c r="D606" s="202">
        <f>15+[1]!STEPLOAD(5)</f>
        <v>20</v>
      </c>
      <c r="E606" s="183">
        <f t="shared" si="47"/>
        <v>45.643721962443585</v>
      </c>
      <c r="F606" s="183">
        <f t="shared" si="48"/>
        <v>0.5</v>
      </c>
      <c r="G606" s="183">
        <f>5</f>
        <v>5</v>
      </c>
      <c r="H606" s="183">
        <f>ManipulatedVariableHigher*AT606</f>
        <v>120</v>
      </c>
      <c r="I606" s="183">
        <f t="shared" si="49"/>
        <v>0.9</v>
      </c>
      <c r="J606" s="183">
        <f>1</f>
        <v>1</v>
      </c>
      <c r="K606" s="183">
        <f t="shared" si="50"/>
        <v>4.1870000000000003</v>
      </c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68"/>
      <c r="AD606" s="19"/>
      <c r="AE606" s="184"/>
      <c r="AF606" s="183">
        <f t="shared" si="51"/>
        <v>2.5944527380761575</v>
      </c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68"/>
      <c r="AQ606" s="168"/>
      <c r="AR606" s="182"/>
      <c r="AS606" s="183">
        <f>(AU606-E606)/(MeasuredVariableHigher-MeasuredVariableLower)</f>
        <v>-4.8495972924435832E-2</v>
      </c>
      <c r="AT606" s="183">
        <f>[1]!LIM(AT605+Mode*r0*((1+IntegrationStep/2/Ti+Td/IntegrationStep)*AS606-(1-IntegrationStep/2/Ti+2*Td/IntegrationStep)*AS605+Td/IntegrationStep*AS604))</f>
        <v>1</v>
      </c>
      <c r="AU606" s="183">
        <f>SetPoint</f>
        <v>40.794124670000002</v>
      </c>
      <c r="AW606" s="51"/>
      <c r="AX606" s="51"/>
      <c r="AY606" s="51"/>
      <c r="AZ606" s="51"/>
    </row>
    <row r="607" spans="1:52" s="158" customFormat="1" ht="15" customHeight="1" x14ac:dyDescent="0.3">
      <c r="A607" s="19"/>
      <c r="B607" s="182"/>
      <c r="C607" s="183">
        <f>C606+IntegrationStep</f>
        <v>59.600000000000577</v>
      </c>
      <c r="D607" s="202">
        <f>15+[1]!STEPLOAD(5)</f>
        <v>20</v>
      </c>
      <c r="E607" s="183">
        <f t="shared" si="47"/>
        <v>45.903167236251207</v>
      </c>
      <c r="F607" s="183">
        <f t="shared" si="48"/>
        <v>0.5</v>
      </c>
      <c r="G607" s="183">
        <f>5</f>
        <v>5</v>
      </c>
      <c r="H607" s="183">
        <f>ManipulatedVariableHigher*AT607</f>
        <v>0</v>
      </c>
      <c r="I607" s="183">
        <f t="shared" si="49"/>
        <v>0.9</v>
      </c>
      <c r="J607" s="183">
        <f>1</f>
        <v>1</v>
      </c>
      <c r="K607" s="183">
        <f t="shared" si="50"/>
        <v>4.1870000000000003</v>
      </c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68"/>
      <c r="AD607" s="19"/>
      <c r="AE607" s="184"/>
      <c r="AF607" s="183">
        <f t="shared" si="51"/>
        <v>-2.5903167236251208</v>
      </c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68"/>
      <c r="AQ607" s="168"/>
      <c r="AR607" s="182"/>
      <c r="AS607" s="183">
        <f>(AU607-E607)/(MeasuredVariableHigher-MeasuredVariableLower)</f>
        <v>-5.1090425662512047E-2</v>
      </c>
      <c r="AT607" s="183">
        <f>[1]!LIM(AT606+Mode*r0*((1+IntegrationStep/2/Ti+Td/IntegrationStep)*AS607-(1-IntegrationStep/2/Ti+2*Td/IntegrationStep)*AS606+Td/IntegrationStep*AS605))</f>
        <v>0</v>
      </c>
      <c r="AU607" s="183">
        <f>SetPoint</f>
        <v>40.794124670000002</v>
      </c>
      <c r="AW607" s="51"/>
      <c r="AX607" s="51"/>
      <c r="AY607" s="51"/>
      <c r="AZ607" s="51"/>
    </row>
    <row r="608" spans="1:52" s="158" customFormat="1" ht="15" customHeight="1" x14ac:dyDescent="0.3">
      <c r="A608" s="19"/>
      <c r="B608" s="182"/>
      <c r="C608" s="183">
        <f>C607+IntegrationStep</f>
        <v>59.700000000000578</v>
      </c>
      <c r="D608" s="202">
        <f>15+[1]!STEPLOAD(5)</f>
        <v>20</v>
      </c>
      <c r="E608" s="183">
        <f t="shared" si="47"/>
        <v>45.644135563888689</v>
      </c>
      <c r="F608" s="183">
        <f t="shared" si="48"/>
        <v>0.5</v>
      </c>
      <c r="G608" s="183">
        <f>5</f>
        <v>5</v>
      </c>
      <c r="H608" s="183">
        <f>ManipulatedVariableHigher*AT608</f>
        <v>120</v>
      </c>
      <c r="I608" s="183">
        <f t="shared" si="49"/>
        <v>0.9</v>
      </c>
      <c r="J608" s="183">
        <f>1</f>
        <v>1</v>
      </c>
      <c r="K608" s="183">
        <f t="shared" si="50"/>
        <v>4.1870000000000003</v>
      </c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68"/>
      <c r="AD608" s="19"/>
      <c r="AE608" s="184"/>
      <c r="AF608" s="183">
        <f t="shared" si="51"/>
        <v>2.5944113779316469</v>
      </c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68"/>
      <c r="AQ608" s="168"/>
      <c r="AR608" s="182"/>
      <c r="AS608" s="183">
        <f>(AU608-E608)/(MeasuredVariableHigher-MeasuredVariableLower)</f>
        <v>-4.8500108938886871E-2</v>
      </c>
      <c r="AT608" s="183">
        <f>[1]!LIM(AT607+Mode*r0*((1+IntegrationStep/2/Ti+Td/IntegrationStep)*AS608-(1-IntegrationStep/2/Ti+2*Td/IntegrationStep)*AS607+Td/IntegrationStep*AS606))</f>
        <v>1</v>
      </c>
      <c r="AU608" s="183">
        <f>SetPoint</f>
        <v>40.794124670000002</v>
      </c>
      <c r="AW608" s="51"/>
      <c r="AX608" s="51"/>
      <c r="AY608" s="51"/>
      <c r="AZ608" s="51"/>
    </row>
    <row r="609" spans="1:52" s="158" customFormat="1" ht="15" customHeight="1" x14ac:dyDescent="0.3">
      <c r="A609" s="19"/>
      <c r="B609" s="182"/>
      <c r="C609" s="183">
        <f>C608+IntegrationStep</f>
        <v>59.80000000000058</v>
      </c>
      <c r="D609" s="202">
        <f>15+[1]!STEPLOAD(5)</f>
        <v>20</v>
      </c>
      <c r="E609" s="183">
        <f t="shared" si="47"/>
        <v>45.903576701681857</v>
      </c>
      <c r="F609" s="183">
        <f t="shared" si="48"/>
        <v>0.5</v>
      </c>
      <c r="G609" s="183">
        <f>5</f>
        <v>5</v>
      </c>
      <c r="H609" s="183">
        <f>ManipulatedVariableHigher*AT609</f>
        <v>0</v>
      </c>
      <c r="I609" s="183">
        <f t="shared" si="49"/>
        <v>0.9</v>
      </c>
      <c r="J609" s="183">
        <f>1</f>
        <v>1</v>
      </c>
      <c r="K609" s="183">
        <f t="shared" si="50"/>
        <v>4.1870000000000003</v>
      </c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68"/>
      <c r="AD609" s="19"/>
      <c r="AE609" s="184"/>
      <c r="AF609" s="183">
        <f t="shared" si="51"/>
        <v>-2.5903576701681859</v>
      </c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68"/>
      <c r="AQ609" s="168"/>
      <c r="AR609" s="182"/>
      <c r="AS609" s="183">
        <f>(AU609-E609)/(MeasuredVariableHigher-MeasuredVariableLower)</f>
        <v>-5.1094520316818548E-2</v>
      </c>
      <c r="AT609" s="183">
        <f>[1]!LIM(AT608+Mode*r0*((1+IntegrationStep/2/Ti+Td/IntegrationStep)*AS609-(1-IntegrationStep/2/Ti+2*Td/IntegrationStep)*AS608+Td/IntegrationStep*AS607))</f>
        <v>0</v>
      </c>
      <c r="AU609" s="183">
        <f>SetPoint</f>
        <v>40.794124670000002</v>
      </c>
      <c r="AW609" s="51"/>
      <c r="AX609" s="51"/>
      <c r="AY609" s="51"/>
      <c r="AZ609" s="51"/>
    </row>
    <row r="610" spans="1:52" s="158" customFormat="1" ht="15" customHeight="1" x14ac:dyDescent="0.3">
      <c r="A610" s="19"/>
      <c r="B610" s="182"/>
      <c r="C610" s="183">
        <f>C609+IntegrationStep</f>
        <v>59.900000000000581</v>
      </c>
      <c r="D610" s="202">
        <f>15+[1]!STEPLOAD(5)</f>
        <v>20</v>
      </c>
      <c r="E610" s="183">
        <f t="shared" si="47"/>
        <v>45.644540934665038</v>
      </c>
      <c r="F610" s="183">
        <f t="shared" si="48"/>
        <v>0.5</v>
      </c>
      <c r="G610" s="183">
        <f>5</f>
        <v>5</v>
      </c>
      <c r="H610" s="183">
        <f>ManipulatedVariableHigher*AT610</f>
        <v>120</v>
      </c>
      <c r="I610" s="183">
        <f t="shared" si="49"/>
        <v>0.9</v>
      </c>
      <c r="J610" s="183">
        <f>1</f>
        <v>1</v>
      </c>
      <c r="K610" s="183">
        <f t="shared" si="50"/>
        <v>4.1870000000000003</v>
      </c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68"/>
      <c r="AD610" s="19"/>
      <c r="AE610" s="184"/>
      <c r="AF610" s="183">
        <f t="shared" si="51"/>
        <v>2.5943708408540123</v>
      </c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68"/>
      <c r="AQ610" s="168"/>
      <c r="AR610" s="182"/>
      <c r="AS610" s="183">
        <f>(AU610-E610)/(MeasuredVariableHigher-MeasuredVariableLower)</f>
        <v>-4.8504162646650355E-2</v>
      </c>
      <c r="AT610" s="183">
        <f>[1]!LIM(AT609+Mode*r0*((1+IntegrationStep/2/Ti+Td/IntegrationStep)*AS610-(1-IntegrationStep/2/Ti+2*Td/IntegrationStep)*AS609+Td/IntegrationStep*AS608))</f>
        <v>1</v>
      </c>
      <c r="AU610" s="183">
        <f>SetPoint</f>
        <v>40.794124670000002</v>
      </c>
      <c r="AW610" s="51"/>
      <c r="AX610" s="51"/>
      <c r="AY610" s="51"/>
      <c r="AZ610" s="51"/>
    </row>
    <row r="611" spans="1:52" s="158" customFormat="1" ht="15" customHeight="1" thickBot="1" x14ac:dyDescent="0.35">
      <c r="A611" s="19"/>
      <c r="B611" s="172" t="s">
        <v>67</v>
      </c>
      <c r="C611" s="185">
        <f>C610+IntegrationStep</f>
        <v>60.000000000000583</v>
      </c>
      <c r="D611" s="203">
        <f>15</f>
        <v>15</v>
      </c>
      <c r="E611" s="203">
        <f t="shared" si="47"/>
        <v>45.903978018750443</v>
      </c>
      <c r="F611" s="203">
        <f t="shared" si="48"/>
        <v>0.5</v>
      </c>
      <c r="G611" s="203">
        <f>5</f>
        <v>5</v>
      </c>
      <c r="H611" s="203">
        <f>ManipulatedVariableHigher*AT611</f>
        <v>0</v>
      </c>
      <c r="I611" s="203">
        <f t="shared" si="49"/>
        <v>0.9</v>
      </c>
      <c r="J611" s="203">
        <f>1</f>
        <v>1</v>
      </c>
      <c r="K611" s="203">
        <f t="shared" si="50"/>
        <v>4.1870000000000003</v>
      </c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168"/>
      <c r="AD611" s="19"/>
      <c r="AE611" s="204"/>
      <c r="AF611" s="203">
        <f t="shared" si="51"/>
        <v>-3.0903978018750444</v>
      </c>
      <c r="AG611" s="203"/>
      <c r="AH611" s="203"/>
      <c r="AI611" s="203"/>
      <c r="AJ611" s="203"/>
      <c r="AK611" s="203"/>
      <c r="AL611" s="203"/>
      <c r="AM611" s="203"/>
      <c r="AN611" s="203"/>
      <c r="AO611" s="203"/>
      <c r="AP611" s="168"/>
      <c r="AQ611" s="168"/>
      <c r="AR611" s="205"/>
      <c r="AS611" s="203">
        <f>(AU611-E611)/(MeasuredVariableHigher-MeasuredVariableLower)</f>
        <v>-5.1098533487504413E-2</v>
      </c>
      <c r="AT611" s="203">
        <f>[1]!LIM(AT610+Mode*r0*((1+IntegrationStep/2/Ti+Td/IntegrationStep)*AS611-(1-IntegrationStep/2/Ti+2*Td/IntegrationStep)*AS610+Td/IntegrationStep*AS609))</f>
        <v>0</v>
      </c>
      <c r="AU611" s="203">
        <f>SetPoint</f>
        <v>40.794124670000002</v>
      </c>
      <c r="AW611" s="51"/>
      <c r="AX611" s="51"/>
      <c r="AY611" s="51"/>
      <c r="AZ611" s="51"/>
    </row>
    <row r="612" spans="1:52" ht="15" customHeight="1" x14ac:dyDescent="0.3">
      <c r="AW612" s="148"/>
      <c r="AX612" s="148"/>
      <c r="AY612" s="148"/>
      <c r="AZ612" s="148"/>
    </row>
    <row r="613" spans="1:52" ht="13.5" customHeight="1" x14ac:dyDescent="0.3">
      <c r="AW613" s="148"/>
      <c r="AX613" s="148"/>
      <c r="AY613" s="148"/>
      <c r="AZ613" s="148"/>
    </row>
    <row r="614" spans="1:52" ht="13.5" customHeight="1" x14ac:dyDescent="0.3">
      <c r="AW614" s="148"/>
      <c r="AX614" s="148"/>
      <c r="AY614" s="148"/>
      <c r="AZ614" s="148"/>
    </row>
    <row r="615" spans="1:52" ht="13.5" customHeight="1" x14ac:dyDescent="0.3">
      <c r="AW615" s="148"/>
      <c r="AX615" s="148"/>
      <c r="AY615" s="148"/>
      <c r="AZ615" s="148"/>
    </row>
    <row r="616" spans="1:52" ht="13.5" customHeight="1" x14ac:dyDescent="0.3">
      <c r="AW616" s="148"/>
      <c r="AX616" s="148"/>
      <c r="AY616" s="148"/>
      <c r="AZ616" s="148"/>
    </row>
    <row r="617" spans="1:52" ht="13.5" customHeight="1" x14ac:dyDescent="0.3">
      <c r="AW617" s="148"/>
      <c r="AX617" s="148"/>
      <c r="AY617" s="148"/>
      <c r="AZ617" s="148"/>
    </row>
    <row r="618" spans="1:52" ht="13.5" customHeight="1" x14ac:dyDescent="0.3">
      <c r="AW618" s="148"/>
      <c r="AX618" s="148"/>
      <c r="AY618" s="148"/>
      <c r="AZ618" s="148"/>
    </row>
    <row r="619" spans="1:52" ht="13.5" customHeight="1" x14ac:dyDescent="0.3">
      <c r="AW619" s="148"/>
      <c r="AX619" s="148"/>
      <c r="AY619" s="148"/>
      <c r="AZ619" s="148"/>
    </row>
    <row r="620" spans="1:52" ht="13.5" customHeight="1" x14ac:dyDescent="0.3">
      <c r="AW620" s="148"/>
      <c r="AX620" s="148"/>
      <c r="AY620" s="148"/>
      <c r="AZ620" s="148"/>
    </row>
    <row r="621" spans="1:52" ht="13.5" customHeight="1" x14ac:dyDescent="0.3">
      <c r="AW621" s="148"/>
      <c r="AX621" s="148"/>
      <c r="AY621" s="148"/>
      <c r="AZ621" s="148"/>
    </row>
    <row r="622" spans="1:52" ht="13.5" customHeight="1" x14ac:dyDescent="0.3">
      <c r="AW622" s="148"/>
      <c r="AX622" s="148"/>
      <c r="AY622" s="148"/>
      <c r="AZ622" s="148"/>
    </row>
    <row r="623" spans="1:52" ht="13.5" customHeight="1" x14ac:dyDescent="0.3">
      <c r="AW623" s="148"/>
      <c r="AX623" s="148"/>
      <c r="AY623" s="148"/>
      <c r="AZ623" s="148"/>
    </row>
    <row r="624" spans="1:52" ht="13.5" customHeight="1" x14ac:dyDescent="0.3">
      <c r="AW624" s="148"/>
      <c r="AX624" s="148"/>
      <c r="AY624" s="148"/>
      <c r="AZ624" s="148"/>
    </row>
    <row r="625" spans="49:52" ht="13.5" customHeight="1" x14ac:dyDescent="0.3">
      <c r="AW625" s="148"/>
      <c r="AX625" s="148"/>
      <c r="AY625" s="148"/>
      <c r="AZ625" s="148"/>
    </row>
    <row r="626" spans="49:52" ht="13.5" customHeight="1" x14ac:dyDescent="0.3">
      <c r="AW626" s="148"/>
      <c r="AX626" s="148"/>
      <c r="AY626" s="148"/>
      <c r="AZ626" s="148"/>
    </row>
    <row r="627" spans="49:52" ht="13.5" customHeight="1" x14ac:dyDescent="0.3">
      <c r="AW627" s="148"/>
      <c r="AX627" s="148"/>
      <c r="AY627" s="148"/>
      <c r="AZ627" s="148"/>
    </row>
    <row r="628" spans="49:52" ht="13.5" customHeight="1" x14ac:dyDescent="0.3">
      <c r="AW628" s="148"/>
      <c r="AX628" s="148"/>
      <c r="AY628" s="148"/>
      <c r="AZ628" s="148"/>
    </row>
    <row r="629" spans="49:52" ht="13.5" customHeight="1" x14ac:dyDescent="0.3">
      <c r="AW629" s="148"/>
      <c r="AX629" s="148"/>
      <c r="AY629" s="148"/>
      <c r="AZ629" s="148"/>
    </row>
    <row r="630" spans="49:52" ht="13.5" customHeight="1" x14ac:dyDescent="0.3">
      <c r="AW630" s="201"/>
      <c r="AX630" s="201"/>
      <c r="AY630" s="201"/>
      <c r="AZ630" s="201"/>
    </row>
    <row r="631" spans="49:52" ht="13.5" customHeight="1" x14ac:dyDescent="0.3">
      <c r="AW631" s="201"/>
      <c r="AX631" s="201"/>
      <c r="AY631" s="201"/>
      <c r="AZ631" s="201"/>
    </row>
    <row r="632" spans="49:52" ht="13.5" customHeight="1" x14ac:dyDescent="0.3">
      <c r="AW632" s="201"/>
      <c r="AX632" s="201"/>
      <c r="AY632" s="201"/>
      <c r="AZ632" s="201"/>
    </row>
    <row r="633" spans="49:52" x14ac:dyDescent="0.3">
      <c r="AW633" s="201"/>
      <c r="AX633" s="201"/>
      <c r="AY633" s="201"/>
      <c r="AZ633" s="201"/>
    </row>
  </sheetData>
  <sheetProtection algorithmName="SHA-512" hashValue="8lX86mLXREtzebxzQbEVT+MuLxe4BAlPzZkSO0FjGISee7/3hc2YdolrEQl0XqjrLYZMaSR3RfuzdTOS/qkhtw==" saltValue="PxeI1L+2gh9X9xyrtbnxQA==" spinCount="100000" sheet="1" objects="1" scenarios="1" selectLockedCells="1"/>
  <mergeCells count="3">
    <mergeCell ref="A1:XFD1"/>
    <mergeCell ref="AX13:AX14"/>
    <mergeCell ref="AX23:AX24"/>
  </mergeCells>
  <conditionalFormatting sqref="AF10:AO10">
    <cfRule type="expression" dxfId="0" priority="1">
      <formula>ISBLANK(AF$9)</formula>
    </cfRule>
  </conditionalFormatting>
  <hyperlinks>
    <hyperlink ref="A1:XFD1" location="$A$3" tooltip="Click to hide the message" display="Tip:  Tune controller parameters by controls in the Controller group and then press the Rerun button for recalculation results" xr:uid="{8FC004C8-B8B1-45D7-ADAF-84AF0787E418}"/>
  </hyperlinks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Model</vt:lpstr>
      <vt:lpstr>Loop PID</vt:lpstr>
      <vt:lpstr>Read me</vt:lpstr>
      <vt:lpstr>Loop PD</vt:lpstr>
      <vt:lpstr>Model Report</vt:lpstr>
      <vt:lpstr>Loop PI</vt:lpstr>
      <vt:lpstr>Closed Loop PI</vt:lpstr>
      <vt:lpstr>Report PI</vt:lpstr>
      <vt:lpstr>Report PD</vt:lpstr>
      <vt:lpstr>Report PID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Autor</dc:creator>
  <cp:lastModifiedBy>Akhil Rathod</cp:lastModifiedBy>
  <dcterms:created xsi:type="dcterms:W3CDTF">2020-05-29T19:21:10Z</dcterms:created>
  <dcterms:modified xsi:type="dcterms:W3CDTF">2024-04-24T18:38:05Z</dcterms:modified>
</cp:coreProperties>
</file>