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 Data\TA\Tugas Akhir - Latest\GitHub\Lampiran\Data Embung\"/>
    </mc:Choice>
  </mc:AlternateContent>
  <xr:revisionPtr revIDLastSave="0" documentId="13_ncr:1_{735CB8E5-D04B-41AA-BBA8-017AFFD4A200}" xr6:coauthVersionLast="47" xr6:coauthVersionMax="47" xr10:uidLastSave="{00000000-0000-0000-0000-000000000000}"/>
  <bookViews>
    <workbookView xWindow="-120" yWindow="-120" windowWidth="29040" windowHeight="16440" activeTab="2" xr2:uid="{D1C17AB8-9C50-4E78-80E4-0DABA078EEC9}"/>
  </bookViews>
  <sheets>
    <sheet name="Data Awal" sheetId="1" r:id="rId1"/>
    <sheet name="VIKOR" sheetId="2" r:id="rId2"/>
    <sheet name="Pengujian VIKOR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3" l="1"/>
  <c r="I20" i="3"/>
  <c r="T5" i="3" l="1"/>
  <c r="G21" i="3"/>
  <c r="G22" i="3"/>
  <c r="I17" i="3"/>
  <c r="I16" i="3"/>
  <c r="C17" i="3"/>
  <c r="C16" i="3"/>
  <c r="H17" i="3"/>
  <c r="G17" i="3"/>
  <c r="G24" i="3" s="1"/>
  <c r="F17" i="3"/>
  <c r="F21" i="3" s="1"/>
  <c r="E17" i="3"/>
  <c r="E21" i="3" s="1"/>
  <c r="D17" i="3"/>
  <c r="D20" i="3" s="1"/>
  <c r="H16" i="3"/>
  <c r="H26" i="3" s="1"/>
  <c r="G16" i="3"/>
  <c r="G27" i="3" s="1"/>
  <c r="F16" i="3"/>
  <c r="F20" i="3" s="1"/>
  <c r="E16" i="3"/>
  <c r="D16" i="3"/>
  <c r="D25" i="3" s="1"/>
  <c r="V5" i="3"/>
  <c r="T4" i="3" s="1"/>
  <c r="T5" i="2"/>
  <c r="V5" i="2"/>
  <c r="T4" i="2" s="1"/>
  <c r="I16" i="2"/>
  <c r="I22" i="2" s="1"/>
  <c r="I32" i="2" s="1"/>
  <c r="I17" i="2"/>
  <c r="H17" i="2"/>
  <c r="H16" i="2"/>
  <c r="G16" i="2"/>
  <c r="G17" i="2"/>
  <c r="F17" i="2"/>
  <c r="F24" i="2" s="1"/>
  <c r="F34" i="2" s="1"/>
  <c r="F16" i="2"/>
  <c r="F25" i="2" s="1"/>
  <c r="F35" i="2" s="1"/>
  <c r="D16" i="2"/>
  <c r="E16" i="2"/>
  <c r="D17" i="2"/>
  <c r="E17" i="2"/>
  <c r="C17" i="2"/>
  <c r="C16" i="2"/>
  <c r="E27" i="3" l="1"/>
  <c r="E20" i="3"/>
  <c r="E26" i="3"/>
  <c r="E36" i="3" s="1"/>
  <c r="E25" i="3"/>
  <c r="E35" i="3" s="1"/>
  <c r="H24" i="3"/>
  <c r="D24" i="3"/>
  <c r="E24" i="3"/>
  <c r="E34" i="3" s="1"/>
  <c r="H23" i="3"/>
  <c r="F27" i="3"/>
  <c r="F37" i="3" s="1"/>
  <c r="E23" i="3"/>
  <c r="E33" i="3" s="1"/>
  <c r="H22" i="3"/>
  <c r="F26" i="3"/>
  <c r="F36" i="3" s="1"/>
  <c r="E22" i="3"/>
  <c r="E32" i="3" s="1"/>
  <c r="H21" i="3"/>
  <c r="F25" i="3"/>
  <c r="F35" i="3" s="1"/>
  <c r="G20" i="3"/>
  <c r="G30" i="3" s="1"/>
  <c r="F24" i="3"/>
  <c r="G26" i="3"/>
  <c r="F22" i="3"/>
  <c r="F32" i="3" s="1"/>
  <c r="D26" i="3"/>
  <c r="G25" i="3"/>
  <c r="H20" i="3"/>
  <c r="E30" i="3"/>
  <c r="H27" i="3"/>
  <c r="G23" i="3"/>
  <c r="D23" i="3"/>
  <c r="D33" i="3" s="1"/>
  <c r="D22" i="3"/>
  <c r="D32" i="3" s="1"/>
  <c r="D21" i="3"/>
  <c r="C27" i="3"/>
  <c r="C26" i="3"/>
  <c r="C36" i="3" s="1"/>
  <c r="H25" i="3"/>
  <c r="C25" i="3"/>
  <c r="C24" i="3"/>
  <c r="C34" i="3" s="1"/>
  <c r="C23" i="3"/>
  <c r="F23" i="3"/>
  <c r="F33" i="3" s="1"/>
  <c r="D27" i="3"/>
  <c r="D37" i="3" s="1"/>
  <c r="C22" i="3"/>
  <c r="G35" i="3"/>
  <c r="E37" i="3"/>
  <c r="I23" i="3"/>
  <c r="I33" i="3" s="1"/>
  <c r="C37" i="3"/>
  <c r="H33" i="3"/>
  <c r="U7" i="3"/>
  <c r="C31" i="3"/>
  <c r="G32" i="3"/>
  <c r="H35" i="3"/>
  <c r="D31" i="3"/>
  <c r="H32" i="3"/>
  <c r="D34" i="3"/>
  <c r="I25" i="3"/>
  <c r="I35" i="3" s="1"/>
  <c r="G37" i="3"/>
  <c r="E31" i="3"/>
  <c r="I22" i="3"/>
  <c r="I32" i="3" s="1"/>
  <c r="H37" i="3"/>
  <c r="F31" i="3"/>
  <c r="F34" i="3"/>
  <c r="D36" i="3"/>
  <c r="I27" i="3"/>
  <c r="I37" i="3" s="1"/>
  <c r="C20" i="3"/>
  <c r="C30" i="3" s="1"/>
  <c r="G31" i="3"/>
  <c r="C33" i="3"/>
  <c r="G34" i="3"/>
  <c r="D30" i="3"/>
  <c r="H31" i="3"/>
  <c r="H34" i="3"/>
  <c r="I21" i="3"/>
  <c r="I31" i="3" s="1"/>
  <c r="I24" i="3"/>
  <c r="I34" i="3" s="1"/>
  <c r="G36" i="3"/>
  <c r="F30" i="3"/>
  <c r="C35" i="3"/>
  <c r="H36" i="3"/>
  <c r="C32" i="3"/>
  <c r="G33" i="3"/>
  <c r="D35" i="3"/>
  <c r="I26" i="3"/>
  <c r="I36" i="3" s="1"/>
  <c r="H30" i="3"/>
  <c r="I30" i="3"/>
  <c r="E21" i="2"/>
  <c r="E31" i="2" s="1"/>
  <c r="D24" i="2"/>
  <c r="D34" i="2" s="1"/>
  <c r="C21" i="2"/>
  <c r="C31" i="2" s="1"/>
  <c r="U7" i="2"/>
  <c r="C20" i="2"/>
  <c r="C30" i="2" s="1"/>
  <c r="D23" i="2"/>
  <c r="D33" i="2" s="1"/>
  <c r="H23" i="2"/>
  <c r="H33" i="2" s="1"/>
  <c r="D22" i="2"/>
  <c r="D32" i="2" s="1"/>
  <c r="D21" i="2"/>
  <c r="D31" i="2" s="1"/>
  <c r="D20" i="2"/>
  <c r="D30" i="2" s="1"/>
  <c r="F20" i="2"/>
  <c r="F30" i="2" s="1"/>
  <c r="F27" i="2"/>
  <c r="F37" i="2" s="1"/>
  <c r="G23" i="2"/>
  <c r="G33" i="2" s="1"/>
  <c r="F26" i="2"/>
  <c r="F36" i="2" s="1"/>
  <c r="F21" i="2"/>
  <c r="F31" i="2" s="1"/>
  <c r="H22" i="2"/>
  <c r="H32" i="2" s="1"/>
  <c r="G22" i="2"/>
  <c r="G32" i="2" s="1"/>
  <c r="G20" i="2"/>
  <c r="G30" i="2" s="1"/>
  <c r="C26" i="2"/>
  <c r="C36" i="2" s="1"/>
  <c r="C27" i="2"/>
  <c r="C37" i="2" s="1"/>
  <c r="G21" i="2"/>
  <c r="G31" i="2" s="1"/>
  <c r="C25" i="2"/>
  <c r="C35" i="2" s="1"/>
  <c r="G24" i="2"/>
  <c r="G34" i="2" s="1"/>
  <c r="H21" i="2"/>
  <c r="H31" i="2" s="1"/>
  <c r="H20" i="2"/>
  <c r="H30" i="2" s="1"/>
  <c r="D27" i="2"/>
  <c r="D37" i="2" s="1"/>
  <c r="I20" i="2"/>
  <c r="I30" i="2" s="1"/>
  <c r="H27" i="2"/>
  <c r="H37" i="2" s="1"/>
  <c r="C24" i="2"/>
  <c r="C34" i="2" s="1"/>
  <c r="H26" i="2"/>
  <c r="H36" i="2" s="1"/>
  <c r="C23" i="2"/>
  <c r="C33" i="2" s="1"/>
  <c r="D25" i="2"/>
  <c r="D35" i="2" s="1"/>
  <c r="G27" i="2"/>
  <c r="G37" i="2" s="1"/>
  <c r="G26" i="2"/>
  <c r="G36" i="2" s="1"/>
  <c r="G25" i="2"/>
  <c r="G35" i="2" s="1"/>
  <c r="E20" i="2"/>
  <c r="E30" i="2" s="1"/>
  <c r="F23" i="2"/>
  <c r="F33" i="2" s="1"/>
  <c r="H25" i="2"/>
  <c r="H35" i="2" s="1"/>
  <c r="D26" i="2"/>
  <c r="D36" i="2" s="1"/>
  <c r="C22" i="2"/>
  <c r="C32" i="2" s="1"/>
  <c r="F22" i="2"/>
  <c r="F32" i="2" s="1"/>
  <c r="H24" i="2"/>
  <c r="H34" i="2" s="1"/>
  <c r="E27" i="2"/>
  <c r="E37" i="2" s="1"/>
  <c r="I27" i="2"/>
  <c r="I37" i="2" s="1"/>
  <c r="E26" i="2"/>
  <c r="E36" i="2" s="1"/>
  <c r="I21" i="2"/>
  <c r="I31" i="2" s="1"/>
  <c r="I26" i="2"/>
  <c r="I36" i="2" s="1"/>
  <c r="E25" i="2"/>
  <c r="E35" i="2" s="1"/>
  <c r="I25" i="2"/>
  <c r="I35" i="2" s="1"/>
  <c r="E24" i="2"/>
  <c r="E34" i="2" s="1"/>
  <c r="I24" i="2"/>
  <c r="I34" i="2" s="1"/>
  <c r="E23" i="2"/>
  <c r="E33" i="2" s="1"/>
  <c r="I23" i="2"/>
  <c r="I33" i="2" s="1"/>
  <c r="E22" i="2"/>
  <c r="E32" i="2" s="1"/>
  <c r="O10" i="3" l="1"/>
  <c r="O5" i="3"/>
  <c r="N5" i="3"/>
  <c r="O7" i="3"/>
  <c r="N7" i="3"/>
  <c r="O9" i="3"/>
  <c r="N9" i="3"/>
  <c r="O6" i="3"/>
  <c r="N6" i="3"/>
  <c r="O3" i="3"/>
  <c r="N3" i="3"/>
  <c r="O8" i="3"/>
  <c r="N8" i="3"/>
  <c r="O4" i="3"/>
  <c r="N4" i="3"/>
  <c r="N10" i="3"/>
  <c r="N3" i="2"/>
  <c r="N6" i="2"/>
  <c r="O3" i="2"/>
  <c r="O8" i="2"/>
  <c r="O10" i="2"/>
  <c r="N4" i="2"/>
  <c r="N10" i="2"/>
  <c r="O9" i="2"/>
  <c r="O5" i="2"/>
  <c r="O7" i="2"/>
  <c r="N5" i="2"/>
  <c r="N8" i="2"/>
  <c r="N7" i="2"/>
  <c r="N9" i="2"/>
  <c r="O6" i="2"/>
  <c r="O4" i="2"/>
  <c r="O12" i="3" l="1"/>
  <c r="O11" i="3"/>
  <c r="N12" i="3"/>
  <c r="N11" i="3"/>
  <c r="O11" i="2"/>
  <c r="N11" i="2"/>
  <c r="N12" i="2"/>
  <c r="V18" i="2" s="1"/>
  <c r="O12" i="2"/>
  <c r="T15" i="2"/>
  <c r="V12" i="2"/>
  <c r="U12" i="2"/>
  <c r="V15" i="2"/>
  <c r="U13" i="2"/>
  <c r="T13" i="2"/>
  <c r="T17" i="2"/>
  <c r="U17" i="2"/>
  <c r="U18" i="2"/>
  <c r="T18" i="2"/>
  <c r="T19" i="2"/>
  <c r="V14" i="2"/>
  <c r="T14" i="2"/>
  <c r="U14" i="2"/>
  <c r="N18" i="2"/>
  <c r="N17" i="2"/>
  <c r="N21" i="2"/>
  <c r="N23" i="2"/>
  <c r="N20" i="2"/>
  <c r="N16" i="2"/>
  <c r="U13" i="3" l="1"/>
  <c r="N20" i="3"/>
  <c r="V19" i="3"/>
  <c r="V13" i="3"/>
  <c r="T13" i="3"/>
  <c r="N16" i="3"/>
  <c r="N23" i="3"/>
  <c r="T17" i="3"/>
  <c r="N21" i="3"/>
  <c r="V12" i="3"/>
  <c r="N22" i="3"/>
  <c r="U12" i="3"/>
  <c r="T14" i="3"/>
  <c r="N19" i="3"/>
  <c r="T16" i="3"/>
  <c r="N17" i="3"/>
  <c r="T12" i="3"/>
  <c r="T18" i="3"/>
  <c r="U17" i="3"/>
  <c r="U18" i="3"/>
  <c r="V17" i="3"/>
  <c r="V18" i="3"/>
  <c r="U14" i="3"/>
  <c r="V14" i="3"/>
  <c r="T15" i="3"/>
  <c r="N18" i="3"/>
  <c r="U16" i="3"/>
  <c r="U15" i="3"/>
  <c r="T19" i="3"/>
  <c r="V16" i="3"/>
  <c r="V15" i="3"/>
  <c r="U19" i="3"/>
  <c r="V13" i="2"/>
  <c r="U16" i="2"/>
  <c r="T16" i="2"/>
  <c r="N22" i="2"/>
  <c r="V19" i="2"/>
  <c r="V16" i="2"/>
  <c r="V17" i="2"/>
  <c r="U15" i="2"/>
  <c r="N19" i="2"/>
  <c r="U19" i="2"/>
  <c r="T12" i="2"/>
</calcChain>
</file>

<file path=xl/sharedStrings.xml><?xml version="1.0" encoding="utf-8"?>
<sst xmlns="http://schemas.openxmlformats.org/spreadsheetml/2006/main" count="469" uniqueCount="97">
  <si>
    <t>K1</t>
  </si>
  <si>
    <t>K2</t>
  </si>
  <si>
    <t>K3</t>
  </si>
  <si>
    <t>K4</t>
  </si>
  <si>
    <t>Hutan</t>
  </si>
  <si>
    <t>&lt; 40000 m3</t>
  </si>
  <si>
    <t>1.5 Ha &lt;= X &lt; 3 Ha</t>
  </si>
  <si>
    <t>&gt;= 1500000 m3</t>
  </si>
  <si>
    <t>Semak Belukar</t>
  </si>
  <si>
    <t>40000 m3 &lt;= X &lt; 80000 m3</t>
  </si>
  <si>
    <t>3 Ha &lt;= X &lt; 4.5 Ha</t>
  </si>
  <si>
    <t>Ladang/tegalan</t>
  </si>
  <si>
    <t>80000 m3 &lt;= X &lt; 120000 m3</t>
  </si>
  <si>
    <t>4.5 Ha &lt;= X &lt; 6 Ha</t>
  </si>
  <si>
    <t>500000 m3 &lt;= X &lt; 750000 m3</t>
  </si>
  <si>
    <t>Sawah tadah hujan</t>
  </si>
  <si>
    <t>120000 m3 &lt;= X &lt; 160000 m3</t>
  </si>
  <si>
    <t>6 Ha &lt;= X &lt; 7.5 Ha</t>
  </si>
  <si>
    <t>250000 m3 &lt;= X &lt; 500000 m3</t>
  </si>
  <si>
    <t>Perkampungan</t>
  </si>
  <si>
    <t>160000 m3 &lt;= X &lt; 200000 m3</t>
  </si>
  <si>
    <t>&gt;= 7.5 Ha</t>
  </si>
  <si>
    <t>&lt; 250000 m3</t>
  </si>
  <si>
    <t>K5</t>
  </si>
  <si>
    <t>K6</t>
  </si>
  <si>
    <t>K7</t>
  </si>
  <si>
    <t>Nilai Parameter</t>
  </si>
  <si>
    <t>&gt;= 100 hari</t>
  </si>
  <si>
    <t>&lt; Rp10.000</t>
  </si>
  <si>
    <t>-</t>
  </si>
  <si>
    <t>80 hari &lt;= X &lt; 100 hari</t>
  </si>
  <si>
    <t>Rp10.000 &lt;= X &lt; Rp20.000</t>
  </si>
  <si>
    <t>Tersedia jalan aspal sampai site</t>
  </si>
  <si>
    <t>60 hari &lt;= X &lt; 80 hari</t>
  </si>
  <si>
    <t>Rp20.000 &lt;= X &lt; Rp30.000</t>
  </si>
  <si>
    <t>Jalan makadam/tanah sampai site</t>
  </si>
  <si>
    <t>40 hari &lt;= X &lt; 60 hari</t>
  </si>
  <si>
    <t>Rp30.000 &lt;= X &lt; Rp40.000</t>
  </si>
  <si>
    <t>Jalan setapak</t>
  </si>
  <si>
    <t>&lt; 40 hari</t>
  </si>
  <si>
    <t>&gt;= Rp40.000</t>
  </si>
  <si>
    <t>Tidak tersedia jalan</t>
  </si>
  <si>
    <t>750000 m3 &lt;= X &lt; 1500000 m3</t>
  </si>
  <si>
    <t>Nama Alternatif</t>
  </si>
  <si>
    <t>Nilai K1</t>
  </si>
  <si>
    <t>Nilai K2</t>
  </si>
  <si>
    <t>Nilai K3</t>
  </si>
  <si>
    <t>Nilai K4</t>
  </si>
  <si>
    <t>Nilai K5</t>
  </si>
  <si>
    <t>Nilai K6</t>
  </si>
  <si>
    <t>Nilai K7</t>
  </si>
  <si>
    <t>Dadapayam</t>
  </si>
  <si>
    <t>Mluweh</t>
  </si>
  <si>
    <t>Lebak</t>
  </si>
  <si>
    <t>Pakis</t>
  </si>
  <si>
    <t>Jatikurung</t>
  </si>
  <si>
    <t>Gogodalem</t>
  </si>
  <si>
    <t>Kandangan</t>
  </si>
  <si>
    <t>Ngrawan</t>
  </si>
  <si>
    <t>1. F</t>
  </si>
  <si>
    <t>2. W</t>
  </si>
  <si>
    <t>3. N</t>
  </si>
  <si>
    <t>f+</t>
  </si>
  <si>
    <t>f-</t>
  </si>
  <si>
    <t xml:space="preserve"> K3</t>
  </si>
  <si>
    <t>4. F*</t>
  </si>
  <si>
    <t>5. S&amp;R</t>
  </si>
  <si>
    <t>Bobot</t>
  </si>
  <si>
    <t>S</t>
  </si>
  <si>
    <t>R</t>
  </si>
  <si>
    <t>6. Q</t>
  </si>
  <si>
    <t>Q</t>
  </si>
  <si>
    <t>MAX</t>
  </si>
  <si>
    <t>MIN</t>
  </si>
  <si>
    <t>V</t>
  </si>
  <si>
    <t>7. Rank</t>
  </si>
  <si>
    <t>8. SK</t>
  </si>
  <si>
    <t>Kondisi 1</t>
  </si>
  <si>
    <t>m</t>
  </si>
  <si>
    <t>DQ</t>
  </si>
  <si>
    <t>QA2-QA1</t>
  </si>
  <si>
    <t>Kondisi 2</t>
  </si>
  <si>
    <t>RANK</t>
  </si>
  <si>
    <t>Alt mluweh stabil di rangking 1</t>
  </si>
  <si>
    <t>Kondisi 2 terpenuhi</t>
  </si>
  <si>
    <t xml:space="preserve">Konklusi </t>
  </si>
  <si>
    <t>Kedua kondisi terpenuhi</t>
  </si>
  <si>
    <t>A01</t>
  </si>
  <si>
    <t>A02</t>
  </si>
  <si>
    <t>A03</t>
  </si>
  <si>
    <t>A04</t>
  </si>
  <si>
    <t>A05</t>
  </si>
  <si>
    <t>A06</t>
  </si>
  <si>
    <t>A07</t>
  </si>
  <si>
    <t>A08</t>
  </si>
  <si>
    <t>KODE</t>
  </si>
  <si>
    <t>Alt mluweh stabil di rangking 1 = Kondisi 2 terpenuhi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</si>
</sst>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4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6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0" fillId="0" borderId="12" xfId="0" applyBorder="1"/>
    <xf numFmtId="0" fontId="0" fillId="4" borderId="1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3" fillId="6" borderId="0" xfId="0" applyFont="1" applyFill="1"/>
    <xf numFmtId="0" fontId="0" fillId="6" borderId="0" xfId="0" applyFill="1"/>
    <xf numFmtId="0" fontId="0" fillId="6" borderId="7" xfId="0" applyFill="1" applyBorder="1"/>
    <xf numFmtId="0" fontId="0" fillId="6" borderId="6" xfId="0" applyFill="1" applyBorder="1"/>
    <xf numFmtId="0" fontId="2" fillId="5" borderId="0" xfId="1" applyAlignment="1">
      <alignment horizontal="left"/>
    </xf>
    <xf numFmtId="0" fontId="2" fillId="5" borderId="0" xfId="1"/>
    <xf numFmtId="0" fontId="0" fillId="6" borderId="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2F28B-D112-4746-AFD6-F9F420ECFCD0}">
  <dimension ref="B1:J31"/>
  <sheetViews>
    <sheetView topLeftCell="A13" zoomScaleNormal="100" workbookViewId="0">
      <selection activeCell="E50" sqref="E50"/>
    </sheetView>
  </sheetViews>
  <sheetFormatPr defaultRowHeight="15" x14ac:dyDescent="0.25"/>
  <cols>
    <col min="2" max="2" width="25.28515625" customWidth="1"/>
    <col min="3" max="3" width="25.42578125" customWidth="1"/>
    <col min="4" max="4" width="29.7109375" customWidth="1"/>
    <col min="5" max="5" width="38.42578125" customWidth="1"/>
    <col min="6" max="6" width="24.28515625" customWidth="1"/>
    <col min="7" max="7" width="29.5703125" customWidth="1"/>
    <col min="8" max="8" width="26.7109375" customWidth="1"/>
    <col min="9" max="9" width="15.7109375" customWidth="1"/>
  </cols>
  <sheetData>
    <row r="1" spans="2:10" ht="15.75" thickBot="1" x14ac:dyDescent="0.3"/>
    <row r="2" spans="2:10" ht="26.25" thickBot="1" x14ac:dyDescent="0.3">
      <c r="C2" s="5" t="s">
        <v>0</v>
      </c>
      <c r="D2" s="2" t="s">
        <v>1</v>
      </c>
      <c r="E2" s="2" t="s">
        <v>2</v>
      </c>
      <c r="F2" s="2" t="s">
        <v>3</v>
      </c>
      <c r="G2" s="1" t="s">
        <v>23</v>
      </c>
      <c r="H2" s="2" t="s">
        <v>24</v>
      </c>
      <c r="I2" s="2" t="s">
        <v>25</v>
      </c>
      <c r="J2" s="2" t="s">
        <v>26</v>
      </c>
    </row>
    <row r="3" spans="2:10" ht="26.25" customHeight="1" thickBot="1" x14ac:dyDescent="0.3">
      <c r="C3" s="1" t="s">
        <v>4</v>
      </c>
      <c r="D3" s="4" t="s">
        <v>5</v>
      </c>
      <c r="E3" s="4" t="s">
        <v>6</v>
      </c>
      <c r="F3" s="4" t="s">
        <v>7</v>
      </c>
      <c r="G3" s="3" t="s">
        <v>27</v>
      </c>
      <c r="H3" s="4" t="s">
        <v>28</v>
      </c>
      <c r="I3" s="4" t="s">
        <v>29</v>
      </c>
      <c r="J3" s="4">
        <v>5</v>
      </c>
    </row>
    <row r="4" spans="2:10" ht="26.25" thickBot="1" x14ac:dyDescent="0.3">
      <c r="C4" s="1" t="s">
        <v>8</v>
      </c>
      <c r="D4" s="2" t="s">
        <v>9</v>
      </c>
      <c r="E4" s="2" t="s">
        <v>10</v>
      </c>
      <c r="F4" s="2" t="s">
        <v>42</v>
      </c>
      <c r="G4" s="2" t="s">
        <v>30</v>
      </c>
      <c r="H4" s="2" t="s">
        <v>31</v>
      </c>
      <c r="I4" s="4" t="s">
        <v>32</v>
      </c>
      <c r="J4" s="4">
        <v>4</v>
      </c>
    </row>
    <row r="5" spans="2:10" ht="22.5" customHeight="1" thickBot="1" x14ac:dyDescent="0.3">
      <c r="C5" s="3" t="s">
        <v>11</v>
      </c>
      <c r="D5" s="4" t="s">
        <v>12</v>
      </c>
      <c r="E5" s="3" t="s">
        <v>13</v>
      </c>
      <c r="F5" s="4" t="s">
        <v>14</v>
      </c>
      <c r="G5" s="3" t="s">
        <v>33</v>
      </c>
      <c r="H5" s="4" t="s">
        <v>34</v>
      </c>
      <c r="I5" s="3" t="s">
        <v>35</v>
      </c>
      <c r="J5" s="4">
        <v>3</v>
      </c>
    </row>
    <row r="6" spans="2:10" ht="15.75" thickBot="1" x14ac:dyDescent="0.3">
      <c r="C6" s="3" t="s">
        <v>15</v>
      </c>
      <c r="D6" s="4" t="s">
        <v>16</v>
      </c>
      <c r="E6" s="4" t="s">
        <v>17</v>
      </c>
      <c r="F6" s="4" t="s">
        <v>18</v>
      </c>
      <c r="G6" s="3" t="s">
        <v>36</v>
      </c>
      <c r="H6" s="4" t="s">
        <v>37</v>
      </c>
      <c r="I6" s="4" t="s">
        <v>38</v>
      </c>
      <c r="J6" s="4">
        <v>2</v>
      </c>
    </row>
    <row r="7" spans="2:10" ht="39" customHeight="1" thickBot="1" x14ac:dyDescent="0.3">
      <c r="B7" s="6"/>
      <c r="C7" s="3" t="s">
        <v>19</v>
      </c>
      <c r="D7" s="4" t="s">
        <v>20</v>
      </c>
      <c r="E7" s="4" t="s">
        <v>21</v>
      </c>
      <c r="F7" s="4" t="s">
        <v>22</v>
      </c>
      <c r="G7" s="3" t="s">
        <v>39</v>
      </c>
      <c r="H7" s="4" t="s">
        <v>40</v>
      </c>
      <c r="I7" s="4" t="s">
        <v>41</v>
      </c>
      <c r="J7" s="4">
        <v>1</v>
      </c>
    </row>
    <row r="8" spans="2:10" x14ac:dyDescent="0.25">
      <c r="B8" s="6"/>
      <c r="C8" s="6"/>
      <c r="D8" s="6"/>
      <c r="E8" s="6"/>
      <c r="F8" s="6"/>
      <c r="G8" s="6"/>
      <c r="H8" s="6"/>
      <c r="I8" s="6"/>
    </row>
    <row r="9" spans="2:10" ht="15.75" thickBot="1" x14ac:dyDescent="0.3"/>
    <row r="10" spans="2:10" ht="15.75" thickBot="1" x14ac:dyDescent="0.3">
      <c r="B10" s="1" t="s">
        <v>43</v>
      </c>
      <c r="C10" s="2" t="s">
        <v>44</v>
      </c>
      <c r="D10" s="2" t="s">
        <v>45</v>
      </c>
      <c r="E10" s="2" t="s">
        <v>46</v>
      </c>
      <c r="F10" s="2" t="s">
        <v>47</v>
      </c>
      <c r="G10" s="2" t="s">
        <v>48</v>
      </c>
      <c r="H10" s="2" t="s">
        <v>49</v>
      </c>
      <c r="I10" s="2" t="s">
        <v>50</v>
      </c>
    </row>
    <row r="11" spans="2:10" ht="15.75" thickBot="1" x14ac:dyDescent="0.3">
      <c r="B11" s="3" t="s">
        <v>51</v>
      </c>
      <c r="C11" s="3" t="s">
        <v>15</v>
      </c>
      <c r="D11" s="4" t="s">
        <v>5</v>
      </c>
      <c r="E11" s="2" t="s">
        <v>10</v>
      </c>
      <c r="F11" s="4" t="s">
        <v>14</v>
      </c>
      <c r="G11" s="3" t="s">
        <v>36</v>
      </c>
      <c r="H11" s="4" t="s">
        <v>37</v>
      </c>
      <c r="I11" s="4" t="s">
        <v>38</v>
      </c>
    </row>
    <row r="12" spans="2:10" ht="39" thickBot="1" x14ac:dyDescent="0.3">
      <c r="B12" s="3" t="s">
        <v>52</v>
      </c>
      <c r="C12" s="2" t="s">
        <v>4</v>
      </c>
      <c r="D12" s="4" t="s">
        <v>5</v>
      </c>
      <c r="E12" s="4" t="s">
        <v>6</v>
      </c>
      <c r="F12" s="4" t="s">
        <v>7</v>
      </c>
      <c r="G12" s="3" t="s">
        <v>27</v>
      </c>
      <c r="H12" s="4" t="s">
        <v>28</v>
      </c>
      <c r="I12" s="3" t="s">
        <v>35</v>
      </c>
    </row>
    <row r="13" spans="2:10" ht="15.75" thickBot="1" x14ac:dyDescent="0.3">
      <c r="B13" s="3" t="s">
        <v>53</v>
      </c>
      <c r="C13" s="3" t="s">
        <v>15</v>
      </c>
      <c r="D13" s="4" t="s">
        <v>12</v>
      </c>
      <c r="E13" s="4" t="s">
        <v>6</v>
      </c>
      <c r="F13" s="2" t="s">
        <v>42</v>
      </c>
      <c r="G13" s="3" t="s">
        <v>36</v>
      </c>
      <c r="H13" s="4" t="s">
        <v>28</v>
      </c>
      <c r="I13" s="4" t="s">
        <v>38</v>
      </c>
    </row>
    <row r="14" spans="2:10" ht="15.75" thickBot="1" x14ac:dyDescent="0.3">
      <c r="B14" s="3" t="s">
        <v>54</v>
      </c>
      <c r="C14" s="3" t="s">
        <v>15</v>
      </c>
      <c r="D14" s="4" t="s">
        <v>5</v>
      </c>
      <c r="E14" s="2" t="s">
        <v>10</v>
      </c>
      <c r="F14" s="2" t="s">
        <v>42</v>
      </c>
      <c r="G14" s="3" t="s">
        <v>36</v>
      </c>
      <c r="H14" s="2" t="s">
        <v>31</v>
      </c>
      <c r="I14" s="4" t="s">
        <v>38</v>
      </c>
    </row>
    <row r="15" spans="2:10" ht="15.75" thickBot="1" x14ac:dyDescent="0.3">
      <c r="B15" s="3" t="s">
        <v>55</v>
      </c>
      <c r="C15" s="2" t="s">
        <v>4</v>
      </c>
      <c r="D15" s="4" t="s">
        <v>5</v>
      </c>
      <c r="E15" s="3" t="s">
        <v>13</v>
      </c>
      <c r="F15" s="4" t="s">
        <v>22</v>
      </c>
      <c r="G15" s="3" t="s">
        <v>39</v>
      </c>
      <c r="H15" s="4" t="s">
        <v>40</v>
      </c>
      <c r="I15" s="4" t="s">
        <v>38</v>
      </c>
    </row>
    <row r="16" spans="2:10" ht="15.75" thickBot="1" x14ac:dyDescent="0.3">
      <c r="B16" s="1" t="s">
        <v>56</v>
      </c>
      <c r="C16" s="1" t="s">
        <v>4</v>
      </c>
      <c r="D16" s="2" t="s">
        <v>9</v>
      </c>
      <c r="E16" s="4" t="s">
        <v>17</v>
      </c>
      <c r="F16" s="4" t="s">
        <v>18</v>
      </c>
      <c r="G16" s="3" t="s">
        <v>33</v>
      </c>
      <c r="H16" s="4" t="s">
        <v>40</v>
      </c>
      <c r="I16" s="4" t="s">
        <v>38</v>
      </c>
    </row>
    <row r="17" spans="2:9" ht="15.75" thickBot="1" x14ac:dyDescent="0.3">
      <c r="B17" s="3" t="s">
        <v>57</v>
      </c>
      <c r="C17" s="3" t="s">
        <v>11</v>
      </c>
      <c r="D17" s="2" t="s">
        <v>9</v>
      </c>
      <c r="E17" s="4" t="s">
        <v>6</v>
      </c>
      <c r="F17" s="4" t="s">
        <v>18</v>
      </c>
      <c r="G17" s="3" t="s">
        <v>39</v>
      </c>
      <c r="H17" s="4" t="s">
        <v>40</v>
      </c>
      <c r="I17" s="4" t="s">
        <v>38</v>
      </c>
    </row>
    <row r="18" spans="2:9" ht="39" thickBot="1" x14ac:dyDescent="0.3">
      <c r="B18" s="3" t="s">
        <v>58</v>
      </c>
      <c r="C18" s="3" t="s">
        <v>11</v>
      </c>
      <c r="D18" s="4" t="s">
        <v>5</v>
      </c>
      <c r="E18" s="2" t="s">
        <v>10</v>
      </c>
      <c r="F18" s="4" t="s">
        <v>22</v>
      </c>
      <c r="G18" s="3" t="s">
        <v>39</v>
      </c>
      <c r="H18" s="4" t="s">
        <v>40</v>
      </c>
      <c r="I18" s="3" t="s">
        <v>35</v>
      </c>
    </row>
    <row r="22" spans="2:9" ht="15.75" thickBot="1" x14ac:dyDescent="0.3"/>
    <row r="23" spans="2:9" ht="15.75" thickBot="1" x14ac:dyDescent="0.3">
      <c r="B23" s="1" t="s">
        <v>43</v>
      </c>
      <c r="C23" s="2" t="s">
        <v>44</v>
      </c>
      <c r="D23" s="2" t="s">
        <v>45</v>
      </c>
      <c r="E23" s="2" t="s">
        <v>46</v>
      </c>
      <c r="F23" s="2" t="s">
        <v>47</v>
      </c>
      <c r="G23" s="2" t="s">
        <v>48</v>
      </c>
      <c r="H23" s="2" t="s">
        <v>49</v>
      </c>
      <c r="I23" s="2" t="s">
        <v>50</v>
      </c>
    </row>
    <row r="24" spans="2:9" ht="15.75" thickBot="1" x14ac:dyDescent="0.3">
      <c r="B24" s="3" t="s">
        <v>51</v>
      </c>
      <c r="C24" s="4">
        <v>2</v>
      </c>
      <c r="D24" s="4">
        <v>5</v>
      </c>
      <c r="E24" s="4">
        <v>4</v>
      </c>
      <c r="F24" s="4">
        <v>3</v>
      </c>
      <c r="G24" s="4">
        <v>2</v>
      </c>
      <c r="H24" s="4">
        <v>2</v>
      </c>
      <c r="I24" s="4">
        <v>2</v>
      </c>
    </row>
    <row r="25" spans="2:9" ht="15.75" thickBot="1" x14ac:dyDescent="0.3">
      <c r="B25" s="3" t="s">
        <v>52</v>
      </c>
      <c r="C25" s="4">
        <v>5</v>
      </c>
      <c r="D25" s="4">
        <v>5</v>
      </c>
      <c r="E25" s="4">
        <v>5</v>
      </c>
      <c r="F25" s="4">
        <v>5</v>
      </c>
      <c r="G25" s="4">
        <v>5</v>
      </c>
      <c r="H25" s="4">
        <v>5</v>
      </c>
      <c r="I25" s="4">
        <v>3</v>
      </c>
    </row>
    <row r="26" spans="2:9" ht="15.75" thickBot="1" x14ac:dyDescent="0.3">
      <c r="B26" s="3" t="s">
        <v>53</v>
      </c>
      <c r="C26" s="4">
        <v>2</v>
      </c>
      <c r="D26" s="4">
        <v>3</v>
      </c>
      <c r="E26" s="4">
        <v>5</v>
      </c>
      <c r="F26" s="4">
        <v>4</v>
      </c>
      <c r="G26" s="4">
        <v>2</v>
      </c>
      <c r="H26" s="4">
        <v>5</v>
      </c>
      <c r="I26" s="4">
        <v>2</v>
      </c>
    </row>
    <row r="27" spans="2:9" ht="15.75" thickBot="1" x14ac:dyDescent="0.3">
      <c r="B27" s="3" t="s">
        <v>54</v>
      </c>
      <c r="C27" s="4">
        <v>2</v>
      </c>
      <c r="D27" s="4">
        <v>5</v>
      </c>
      <c r="E27" s="4">
        <v>4</v>
      </c>
      <c r="F27" s="4">
        <v>4</v>
      </c>
      <c r="G27" s="4">
        <v>2</v>
      </c>
      <c r="H27" s="4">
        <v>4</v>
      </c>
      <c r="I27" s="4">
        <v>2</v>
      </c>
    </row>
    <row r="28" spans="2:9" ht="15.75" thickBot="1" x14ac:dyDescent="0.3">
      <c r="B28" s="3" t="s">
        <v>55</v>
      </c>
      <c r="C28" s="4">
        <v>5</v>
      </c>
      <c r="D28" s="4">
        <v>5</v>
      </c>
      <c r="E28" s="4">
        <v>3</v>
      </c>
      <c r="F28" s="4">
        <v>1</v>
      </c>
      <c r="G28" s="4">
        <v>1</v>
      </c>
      <c r="H28" s="4">
        <v>1</v>
      </c>
      <c r="I28" s="4">
        <v>2</v>
      </c>
    </row>
    <row r="29" spans="2:9" ht="15.75" thickBot="1" x14ac:dyDescent="0.3">
      <c r="B29" s="1" t="s">
        <v>56</v>
      </c>
      <c r="C29" s="2">
        <v>5</v>
      </c>
      <c r="D29" s="2">
        <v>4</v>
      </c>
      <c r="E29" s="2">
        <v>2</v>
      </c>
      <c r="F29" s="2">
        <v>2</v>
      </c>
      <c r="G29" s="2">
        <v>3</v>
      </c>
      <c r="H29" s="2">
        <v>1</v>
      </c>
      <c r="I29" s="2">
        <v>2</v>
      </c>
    </row>
    <row r="30" spans="2:9" ht="15.75" thickBot="1" x14ac:dyDescent="0.3">
      <c r="B30" s="3" t="s">
        <v>57</v>
      </c>
      <c r="C30" s="4">
        <v>3</v>
      </c>
      <c r="D30" s="4">
        <v>4</v>
      </c>
      <c r="E30" s="4">
        <v>5</v>
      </c>
      <c r="F30" s="4">
        <v>2</v>
      </c>
      <c r="G30" s="4">
        <v>1</v>
      </c>
      <c r="H30" s="4">
        <v>1</v>
      </c>
      <c r="I30" s="4">
        <v>2</v>
      </c>
    </row>
    <row r="31" spans="2:9" ht="15.75" thickBot="1" x14ac:dyDescent="0.3">
      <c r="B31" s="3" t="s">
        <v>58</v>
      </c>
      <c r="C31" s="4">
        <v>3</v>
      </c>
      <c r="D31" s="4">
        <v>5</v>
      </c>
      <c r="E31" s="4">
        <v>4</v>
      </c>
      <c r="F31" s="4">
        <v>1</v>
      </c>
      <c r="G31" s="4">
        <v>1</v>
      </c>
      <c r="H31" s="4">
        <v>1</v>
      </c>
      <c r="I31" s="4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C9F6D-D17D-4C3D-838C-BC0A495ED2C2}">
  <dimension ref="A2:AD44"/>
  <sheetViews>
    <sheetView workbookViewId="0">
      <selection activeCell="P39" sqref="P39"/>
    </sheetView>
  </sheetViews>
  <sheetFormatPr defaultRowHeight="15" x14ac:dyDescent="0.25"/>
  <cols>
    <col min="2" max="2" width="15.28515625" bestFit="1" customWidth="1"/>
    <col min="3" max="4" width="7.7109375" bestFit="1" customWidth="1"/>
    <col min="5" max="5" width="10" bestFit="1" customWidth="1"/>
    <col min="6" max="6" width="7.7109375" bestFit="1" customWidth="1"/>
    <col min="7" max="7" width="8.28515625" bestFit="1" customWidth="1"/>
    <col min="8" max="8" width="7.7109375" bestFit="1" customWidth="1"/>
    <col min="9" max="10" width="7.7109375" customWidth="1"/>
    <col min="12" max="12" width="8.7109375" customWidth="1"/>
    <col min="13" max="13" width="19.5703125" customWidth="1"/>
    <col min="14" max="14" width="10" bestFit="1" customWidth="1"/>
    <col min="19" max="19" width="16" customWidth="1"/>
    <col min="20" max="20" width="10.7109375" customWidth="1"/>
    <col min="23" max="23" width="15.5703125" customWidth="1"/>
    <col min="25" max="25" width="2.140625" customWidth="1"/>
    <col min="26" max="26" width="17" customWidth="1"/>
    <col min="28" max="28" width="2.28515625" customWidth="1"/>
    <col min="29" max="29" width="18.85546875" customWidth="1"/>
  </cols>
  <sheetData>
    <row r="2" spans="1:22" x14ac:dyDescent="0.25">
      <c r="A2" s="8" t="s">
        <v>59</v>
      </c>
      <c r="B2" s="10" t="s">
        <v>43</v>
      </c>
      <c r="C2" s="14" t="s">
        <v>44</v>
      </c>
      <c r="D2" s="14" t="s">
        <v>45</v>
      </c>
      <c r="E2" s="14" t="s">
        <v>46</v>
      </c>
      <c r="F2" s="15" t="s">
        <v>47</v>
      </c>
      <c r="G2" s="15" t="s">
        <v>48</v>
      </c>
      <c r="H2" s="14" t="s">
        <v>49</v>
      </c>
      <c r="I2" s="14" t="s">
        <v>50</v>
      </c>
      <c r="L2" t="s">
        <v>66</v>
      </c>
      <c r="M2" s="10" t="s">
        <v>43</v>
      </c>
      <c r="N2" s="17" t="s">
        <v>68</v>
      </c>
      <c r="O2" s="17" t="s">
        <v>69</v>
      </c>
      <c r="R2" t="s">
        <v>76</v>
      </c>
    </row>
    <row r="3" spans="1:22" x14ac:dyDescent="0.25">
      <c r="B3" s="13" t="s">
        <v>51</v>
      </c>
      <c r="C3" s="16">
        <v>4</v>
      </c>
      <c r="D3" s="16">
        <v>1</v>
      </c>
      <c r="E3" s="16">
        <v>2</v>
      </c>
      <c r="F3" s="16">
        <v>3</v>
      </c>
      <c r="G3" s="16">
        <v>2</v>
      </c>
      <c r="H3" s="16">
        <v>4</v>
      </c>
      <c r="I3" s="16">
        <v>3</v>
      </c>
      <c r="M3" s="13" t="s">
        <v>51</v>
      </c>
      <c r="N3" s="16">
        <f>SUM(C30:I30)</f>
        <v>0.59760000000000002</v>
      </c>
      <c r="O3" s="16">
        <f>MAX(C30:I30)</f>
        <v>0.1275</v>
      </c>
      <c r="S3" s="32" t="s">
        <v>77</v>
      </c>
    </row>
    <row r="4" spans="1:22" x14ac:dyDescent="0.25">
      <c r="B4" s="13" t="s">
        <v>52</v>
      </c>
      <c r="C4" s="16">
        <v>1</v>
      </c>
      <c r="D4" s="16">
        <v>1</v>
      </c>
      <c r="E4" s="16">
        <v>1</v>
      </c>
      <c r="F4" s="16">
        <v>5</v>
      </c>
      <c r="G4" s="16">
        <v>5</v>
      </c>
      <c r="H4" s="16">
        <v>1</v>
      </c>
      <c r="I4" s="16">
        <v>2</v>
      </c>
      <c r="M4" s="13" t="s">
        <v>52</v>
      </c>
      <c r="N4" s="16">
        <f t="shared" ref="N4:N10" si="0">SUM(C31:I31)</f>
        <v>0</v>
      </c>
      <c r="O4" s="16">
        <f t="shared" ref="O4:O10" si="1">MAX(C31:I31)</f>
        <v>0</v>
      </c>
      <c r="S4" s="7" t="s">
        <v>79</v>
      </c>
      <c r="T4" s="7">
        <f>1/(V5-1)</f>
        <v>0.14285714285714285</v>
      </c>
      <c r="V4" s="10" t="s">
        <v>78</v>
      </c>
    </row>
    <row r="5" spans="1:22" x14ac:dyDescent="0.25">
      <c r="B5" s="13" t="s">
        <v>53</v>
      </c>
      <c r="C5" s="16">
        <v>4</v>
      </c>
      <c r="D5" s="16">
        <v>3</v>
      </c>
      <c r="E5" s="16">
        <v>1</v>
      </c>
      <c r="F5" s="16">
        <v>4</v>
      </c>
      <c r="G5" s="16">
        <v>2</v>
      </c>
      <c r="H5" s="16">
        <v>1</v>
      </c>
      <c r="I5" s="16">
        <v>3</v>
      </c>
      <c r="M5" s="13" t="s">
        <v>53</v>
      </c>
      <c r="N5" s="16">
        <f t="shared" si="0"/>
        <v>0.47860000000000003</v>
      </c>
      <c r="O5" s="16">
        <f t="shared" si="1"/>
        <v>0.1275</v>
      </c>
      <c r="S5" s="7" t="s">
        <v>80</v>
      </c>
      <c r="T5" s="7">
        <f>N28-N27</f>
        <v>0.58989999999999998</v>
      </c>
      <c r="V5" s="10">
        <f>COUNTA(B3:B10)</f>
        <v>8</v>
      </c>
    </row>
    <row r="6" spans="1:22" x14ac:dyDescent="0.25">
      <c r="B6" s="13" t="s">
        <v>54</v>
      </c>
      <c r="C6" s="16">
        <v>4</v>
      </c>
      <c r="D6" s="16">
        <v>1</v>
      </c>
      <c r="E6" s="16">
        <v>2</v>
      </c>
      <c r="F6" s="16">
        <v>4</v>
      </c>
      <c r="G6" s="16">
        <v>2</v>
      </c>
      <c r="H6" s="16">
        <v>2</v>
      </c>
      <c r="I6" s="16">
        <v>3</v>
      </c>
      <c r="M6" s="13" t="s">
        <v>54</v>
      </c>
      <c r="N6" s="16">
        <f t="shared" si="0"/>
        <v>0.49929999999999997</v>
      </c>
      <c r="O6" s="16">
        <f t="shared" si="1"/>
        <v>0.1275</v>
      </c>
    </row>
    <row r="7" spans="1:22" x14ac:dyDescent="0.25">
      <c r="B7" s="13" t="s">
        <v>55</v>
      </c>
      <c r="C7" s="16">
        <v>1</v>
      </c>
      <c r="D7" s="16">
        <v>1</v>
      </c>
      <c r="E7" s="16">
        <v>3</v>
      </c>
      <c r="F7" s="16">
        <v>1</v>
      </c>
      <c r="G7" s="16">
        <v>1</v>
      </c>
      <c r="H7" s="16">
        <v>5</v>
      </c>
      <c r="I7" s="16">
        <v>3</v>
      </c>
      <c r="M7" s="13" t="s">
        <v>55</v>
      </c>
      <c r="N7" s="16">
        <f t="shared" si="0"/>
        <v>0.69320000000000004</v>
      </c>
      <c r="O7" s="16">
        <f t="shared" si="1"/>
        <v>0.16769999999999999</v>
      </c>
      <c r="T7" s="30" t="s">
        <v>77</v>
      </c>
      <c r="U7" s="31" t="str">
        <f>IF(T5&gt;=T4,  "terpenuhi", "terpenuhi")</f>
        <v>terpenuhi</v>
      </c>
    </row>
    <row r="8" spans="1:22" x14ac:dyDescent="0.25">
      <c r="B8" s="13" t="s">
        <v>56</v>
      </c>
      <c r="C8" s="16">
        <v>1</v>
      </c>
      <c r="D8" s="16">
        <v>2</v>
      </c>
      <c r="E8" s="16">
        <v>4</v>
      </c>
      <c r="F8" s="16">
        <v>2</v>
      </c>
      <c r="G8" s="16">
        <v>3</v>
      </c>
      <c r="H8" s="16">
        <v>5</v>
      </c>
      <c r="I8" s="16">
        <v>3</v>
      </c>
      <c r="M8" s="13" t="s">
        <v>56</v>
      </c>
      <c r="N8" s="16">
        <f t="shared" si="0"/>
        <v>0.71140000000000014</v>
      </c>
      <c r="O8" s="16">
        <f t="shared" si="1"/>
        <v>0.2515</v>
      </c>
    </row>
    <row r="9" spans="1:22" x14ac:dyDescent="0.25">
      <c r="B9" s="13" t="s">
        <v>57</v>
      </c>
      <c r="C9" s="16">
        <v>3</v>
      </c>
      <c r="D9" s="16">
        <v>2</v>
      </c>
      <c r="E9" s="16">
        <v>1</v>
      </c>
      <c r="F9" s="16">
        <v>2</v>
      </c>
      <c r="G9" s="16">
        <v>1</v>
      </c>
      <c r="H9" s="16">
        <v>5</v>
      </c>
      <c r="I9" s="16">
        <v>3</v>
      </c>
      <c r="M9" s="13" t="s">
        <v>57</v>
      </c>
      <c r="N9" s="16">
        <f t="shared" si="0"/>
        <v>0.62470000000000003</v>
      </c>
      <c r="O9" s="16">
        <f t="shared" si="1"/>
        <v>0.15970000000000001</v>
      </c>
      <c r="S9" s="33" t="s">
        <v>81</v>
      </c>
    </row>
    <row r="10" spans="1:22" x14ac:dyDescent="0.25">
      <c r="B10" s="13" t="s">
        <v>58</v>
      </c>
      <c r="C10" s="16">
        <v>3</v>
      </c>
      <c r="D10" s="16">
        <v>1</v>
      </c>
      <c r="E10" s="16">
        <v>2</v>
      </c>
      <c r="F10" s="16">
        <v>1</v>
      </c>
      <c r="G10" s="16">
        <v>1</v>
      </c>
      <c r="H10" s="16">
        <v>5</v>
      </c>
      <c r="I10" s="16">
        <v>2</v>
      </c>
      <c r="M10" s="13" t="s">
        <v>58</v>
      </c>
      <c r="N10" s="20">
        <f t="shared" si="0"/>
        <v>0.59189999999999998</v>
      </c>
      <c r="O10" s="20">
        <f t="shared" si="1"/>
        <v>0.15970000000000001</v>
      </c>
      <c r="T10" s="39" t="s">
        <v>74</v>
      </c>
      <c r="U10" s="40"/>
      <c r="V10" s="41"/>
    </row>
    <row r="11" spans="1:22" ht="15.75" thickBot="1" x14ac:dyDescent="0.3">
      <c r="N11" s="21">
        <f>MAX(N3:N10)</f>
        <v>0.71140000000000014</v>
      </c>
      <c r="O11" s="21">
        <f>MAX(O3:O10)</f>
        <v>0.2515</v>
      </c>
      <c r="P11" s="22" t="s">
        <v>72</v>
      </c>
      <c r="S11" s="10" t="s">
        <v>43</v>
      </c>
      <c r="T11" s="26">
        <v>0.45</v>
      </c>
      <c r="U11" s="27">
        <v>0.5</v>
      </c>
      <c r="V11" s="27">
        <v>0.55000000000000004</v>
      </c>
    </row>
    <row r="12" spans="1:22" x14ac:dyDescent="0.25">
      <c r="A12" s="8" t="s">
        <v>60</v>
      </c>
      <c r="C12" s="11" t="s">
        <v>0</v>
      </c>
      <c r="D12" s="11" t="s">
        <v>1</v>
      </c>
      <c r="E12" s="11" t="s">
        <v>2</v>
      </c>
      <c r="F12" s="12" t="s">
        <v>3</v>
      </c>
      <c r="G12" s="12" t="s">
        <v>23</v>
      </c>
      <c r="H12" s="11" t="s">
        <v>24</v>
      </c>
      <c r="I12" s="11" t="s">
        <v>25</v>
      </c>
      <c r="N12" s="21">
        <f>MIN(N3:N10)</f>
        <v>0</v>
      </c>
      <c r="O12" s="21">
        <f>MIN(O3:O10)</f>
        <v>0</v>
      </c>
      <c r="P12" s="22" t="s">
        <v>73</v>
      </c>
      <c r="S12" s="23" t="s">
        <v>51</v>
      </c>
      <c r="T12" s="24">
        <f>ROUND(($T$11*((N3-$N$12)/($N$11-$N$12))+(1-$T$11)*(O3-$O$12)/($O$11-$O$12)),4)</f>
        <v>0.65680000000000005</v>
      </c>
      <c r="U12" s="25">
        <f>ROUND(($U$11*((N3-$N$12)/($N$11-$N$12))+(1-$U$11)*(O3-$O$12)/($O$11-$O$12)),4)</f>
        <v>0.67349999999999999</v>
      </c>
      <c r="V12" s="25">
        <f>ROUND(($V$11*((N3-$N$12)/($N$11-$N$12))+(1-$V$11)*(O3-$O$12)/($O$11-$O$12)),4)</f>
        <v>0.69010000000000005</v>
      </c>
    </row>
    <row r="13" spans="1:22" x14ac:dyDescent="0.25">
      <c r="A13" s="8"/>
      <c r="B13" s="10" t="s">
        <v>67</v>
      </c>
      <c r="C13" s="16">
        <v>0.12753</v>
      </c>
      <c r="D13" s="16">
        <v>9.5449999999999993E-2</v>
      </c>
      <c r="E13" s="16">
        <v>0.25151000000000001</v>
      </c>
      <c r="F13" s="16">
        <v>0.13366</v>
      </c>
      <c r="G13" s="16">
        <v>0.15970999999999999</v>
      </c>
      <c r="H13" s="16">
        <v>0.12972</v>
      </c>
      <c r="I13" s="16">
        <v>0.10242</v>
      </c>
      <c r="P13" s="8"/>
      <c r="S13" s="10" t="s">
        <v>52</v>
      </c>
      <c r="T13" s="16">
        <f t="shared" ref="T13:T19" si="2">ROUND(($T$11*((N4-$N$12)/($N$11-$N$12))+(1-$T$11)*(O4-$O$12)/($O$11-$O$12)),4)</f>
        <v>0</v>
      </c>
      <c r="U13" s="7">
        <f t="shared" ref="U13:U19" si="3">ROUND(($U$11*((N4-$N$12)/($N$11-$N$12))+(1-$U$11)*(O4-$O$12)/($O$11-$O$12)),4)</f>
        <v>0</v>
      </c>
      <c r="V13" s="7">
        <f t="shared" ref="V13:V19" si="4">ROUND(($V$11*((N4-$N$12)/($N$11-$N$12))+(1-$V$11)*(O4-$O$12)/($O$11-$O$12)),4)</f>
        <v>0</v>
      </c>
    </row>
    <row r="14" spans="1:22" x14ac:dyDescent="0.25">
      <c r="A14" s="8"/>
      <c r="O14" s="18"/>
      <c r="S14" s="10" t="s">
        <v>53</v>
      </c>
      <c r="T14" s="16">
        <f t="shared" si="2"/>
        <v>0.58160000000000001</v>
      </c>
      <c r="U14" s="7">
        <f t="shared" si="3"/>
        <v>0.58989999999999998</v>
      </c>
      <c r="V14" s="7">
        <f t="shared" si="4"/>
        <v>0.59809999999999997</v>
      </c>
    </row>
    <row r="15" spans="1:22" x14ac:dyDescent="0.25">
      <c r="A15" s="8" t="s">
        <v>61</v>
      </c>
      <c r="B15" s="7"/>
      <c r="C15" s="11" t="s">
        <v>0</v>
      </c>
      <c r="D15" s="11" t="s">
        <v>1</v>
      </c>
      <c r="E15" s="11" t="s">
        <v>2</v>
      </c>
      <c r="F15" s="12" t="s">
        <v>3</v>
      </c>
      <c r="G15" s="12" t="s">
        <v>23</v>
      </c>
      <c r="H15" s="11" t="s">
        <v>24</v>
      </c>
      <c r="I15" s="11" t="s">
        <v>25</v>
      </c>
      <c r="L15" t="s">
        <v>70</v>
      </c>
      <c r="M15" s="10" t="s">
        <v>43</v>
      </c>
      <c r="N15" s="17" t="s">
        <v>71</v>
      </c>
      <c r="O15" s="18"/>
      <c r="P15" s="10" t="s">
        <v>74</v>
      </c>
      <c r="S15" s="10" t="s">
        <v>54</v>
      </c>
      <c r="T15" s="16">
        <f t="shared" si="2"/>
        <v>0.59470000000000001</v>
      </c>
      <c r="U15" s="7">
        <f t="shared" si="3"/>
        <v>0.60440000000000005</v>
      </c>
      <c r="V15" s="7">
        <f t="shared" si="4"/>
        <v>0.61419999999999997</v>
      </c>
    </row>
    <row r="16" spans="1:22" x14ac:dyDescent="0.25">
      <c r="A16" s="8"/>
      <c r="B16" s="10" t="s">
        <v>62</v>
      </c>
      <c r="C16" s="16">
        <f>MIN(C3:C10)</f>
        <v>1</v>
      </c>
      <c r="D16" s="16">
        <f t="shared" ref="D16:E16" si="5">MIN(D3:D10)</f>
        <v>1</v>
      </c>
      <c r="E16" s="16">
        <f t="shared" si="5"/>
        <v>1</v>
      </c>
      <c r="F16" s="16">
        <f>MAX(F3:F10)</f>
        <v>5</v>
      </c>
      <c r="G16" s="16">
        <f>MAX(G3:G10)</f>
        <v>5</v>
      </c>
      <c r="H16" s="16">
        <f>MIN(H3:H10)</f>
        <v>1</v>
      </c>
      <c r="I16" s="16">
        <f>MIN(I3:I10)</f>
        <v>2</v>
      </c>
      <c r="M16" s="13" t="s">
        <v>51</v>
      </c>
      <c r="N16" s="16">
        <f>ROUND(($P$16*((N3-$N$12)/($N$11-$N$12))+(1-$P$16)*(O3-$O$12)/($O$11-$O$12)),4)</f>
        <v>0.67349999999999999</v>
      </c>
      <c r="P16" s="10">
        <v>0.5</v>
      </c>
      <c r="S16" s="10" t="s">
        <v>55</v>
      </c>
      <c r="T16" s="16">
        <f t="shared" si="2"/>
        <v>0.80520000000000003</v>
      </c>
      <c r="U16" s="7">
        <f t="shared" si="3"/>
        <v>0.8206</v>
      </c>
      <c r="V16" s="7">
        <f t="shared" si="4"/>
        <v>0.83599999999999997</v>
      </c>
    </row>
    <row r="17" spans="1:30" x14ac:dyDescent="0.25">
      <c r="A17" s="8"/>
      <c r="B17" s="9" t="s">
        <v>63</v>
      </c>
      <c r="C17" s="9">
        <f>MAX(C3:C10)</f>
        <v>4</v>
      </c>
      <c r="D17" s="9">
        <f t="shared" ref="D17:E17" si="6">MAX(D3:D10)</f>
        <v>3</v>
      </c>
      <c r="E17" s="9">
        <f t="shared" si="6"/>
        <v>4</v>
      </c>
      <c r="F17" s="9">
        <f>MIN(F3:F10)</f>
        <v>1</v>
      </c>
      <c r="G17" s="9">
        <f>MIN(G3:G10)</f>
        <v>1</v>
      </c>
      <c r="H17" s="9">
        <f>MAX(H3:H10)</f>
        <v>5</v>
      </c>
      <c r="I17" s="9">
        <f>MAX(I3:I10)</f>
        <v>3</v>
      </c>
      <c r="M17" s="13" t="s">
        <v>52</v>
      </c>
      <c r="N17" s="16">
        <f t="shared" ref="N17:N23" si="7">ROUND(($P$16*((N4-$N$12)/($N$11-$N$12))+(1-$P$16)*(O4-$O$12)/($O$11-$O$12)),4)</f>
        <v>0</v>
      </c>
      <c r="S17" s="10" t="s">
        <v>56</v>
      </c>
      <c r="T17" s="16">
        <f t="shared" si="2"/>
        <v>1</v>
      </c>
      <c r="U17" s="7">
        <f t="shared" si="3"/>
        <v>1</v>
      </c>
      <c r="V17" s="7">
        <f t="shared" si="4"/>
        <v>1</v>
      </c>
    </row>
    <row r="18" spans="1:30" x14ac:dyDescent="0.25">
      <c r="A18" s="8"/>
      <c r="M18" s="13" t="s">
        <v>53</v>
      </c>
      <c r="N18" s="16">
        <f t="shared" si="7"/>
        <v>0.58989999999999998</v>
      </c>
      <c r="S18" s="10" t="s">
        <v>57</v>
      </c>
      <c r="T18" s="16">
        <f t="shared" si="2"/>
        <v>0.74439999999999995</v>
      </c>
      <c r="U18" s="7">
        <f t="shared" si="3"/>
        <v>0.75660000000000005</v>
      </c>
      <c r="V18" s="7">
        <f t="shared" si="4"/>
        <v>0.76870000000000005</v>
      </c>
    </row>
    <row r="19" spans="1:30" x14ac:dyDescent="0.25">
      <c r="A19" s="8"/>
      <c r="B19" s="10" t="s">
        <v>43</v>
      </c>
      <c r="C19" s="17" t="s">
        <v>0</v>
      </c>
      <c r="D19" s="17" t="s">
        <v>1</v>
      </c>
      <c r="E19" s="17" t="s">
        <v>64</v>
      </c>
      <c r="F19" s="17" t="s">
        <v>3</v>
      </c>
      <c r="G19" s="17" t="s">
        <v>23</v>
      </c>
      <c r="H19" s="17" t="s">
        <v>24</v>
      </c>
      <c r="I19" s="17" t="s">
        <v>25</v>
      </c>
      <c r="M19" s="13" t="s">
        <v>54</v>
      </c>
      <c r="N19" s="16">
        <f t="shared" si="7"/>
        <v>0.60440000000000005</v>
      </c>
      <c r="S19" s="10" t="s">
        <v>58</v>
      </c>
      <c r="T19" s="16">
        <f t="shared" si="2"/>
        <v>0.72370000000000001</v>
      </c>
      <c r="U19" s="7">
        <f t="shared" si="3"/>
        <v>0.73350000000000004</v>
      </c>
      <c r="V19" s="7">
        <f t="shared" si="4"/>
        <v>0.74339999999999995</v>
      </c>
    </row>
    <row r="20" spans="1:30" x14ac:dyDescent="0.25">
      <c r="A20" s="8"/>
      <c r="B20" s="13" t="s">
        <v>51</v>
      </c>
      <c r="C20" s="16">
        <f>ROUND(($C$16-C3)/($C$16-$C$17), 4)</f>
        <v>1</v>
      </c>
      <c r="D20" s="16">
        <f>($D$16-D3)/($D$16-$D$17)</f>
        <v>0</v>
      </c>
      <c r="E20" s="16">
        <f>($E$16-E3)/($E$16-$E$17)</f>
        <v>0.33333333333333331</v>
      </c>
      <c r="F20" s="16">
        <f>($F$16-F3)/($F$16-$F$17)</f>
        <v>0.5</v>
      </c>
      <c r="G20" s="16">
        <f>($G$16-G3)/($G$16-$G$17)</f>
        <v>0.75</v>
      </c>
      <c r="H20" s="16">
        <f>($H$16-H3)/($H$16-$H$17)</f>
        <v>0.75</v>
      </c>
      <c r="I20" s="16">
        <f>($I$16-I3)/($I$16-$I$17)</f>
        <v>1</v>
      </c>
      <c r="M20" s="13" t="s">
        <v>55</v>
      </c>
      <c r="N20" s="16">
        <f t="shared" si="7"/>
        <v>0.8206</v>
      </c>
    </row>
    <row r="21" spans="1:30" x14ac:dyDescent="0.25">
      <c r="A21" s="8"/>
      <c r="B21" s="13" t="s">
        <v>52</v>
      </c>
      <c r="C21" s="16">
        <f t="shared" ref="C21:C27" si="8">($C$16-C4)/($C$16-$C$17)</f>
        <v>0</v>
      </c>
      <c r="D21" s="16">
        <f t="shared" ref="D21:D27" si="9">($D$16-D4)/($D$16-$D$17)</f>
        <v>0</v>
      </c>
      <c r="E21" s="16">
        <f t="shared" ref="E21:E27" si="10">($E$16-E4)/($E$16-$E$17)</f>
        <v>0</v>
      </c>
      <c r="F21" s="16">
        <f t="shared" ref="F21:F27" si="11">($F$16-F4)/($F$16-$F$17)</f>
        <v>0</v>
      </c>
      <c r="G21" s="16">
        <f t="shared" ref="G21:G27" si="12">($G$16-G4)/($G$16-$G$17)</f>
        <v>0</v>
      </c>
      <c r="H21" s="16">
        <f t="shared" ref="H21:H27" si="13">($H$16-H4)/($H$16-$H$17)</f>
        <v>0</v>
      </c>
      <c r="I21" s="16">
        <f>($I$16-I4)/($I$16-$I$17)</f>
        <v>0</v>
      </c>
      <c r="M21" s="13" t="s">
        <v>56</v>
      </c>
      <c r="N21" s="16">
        <f t="shared" si="7"/>
        <v>1</v>
      </c>
    </row>
    <row r="22" spans="1:30" x14ac:dyDescent="0.25">
      <c r="A22" s="8"/>
      <c r="B22" s="13" t="s">
        <v>53</v>
      </c>
      <c r="C22" s="16">
        <f t="shared" si="8"/>
        <v>1</v>
      </c>
      <c r="D22" s="16">
        <f t="shared" si="9"/>
        <v>1</v>
      </c>
      <c r="E22" s="16">
        <f t="shared" si="10"/>
        <v>0</v>
      </c>
      <c r="F22" s="16">
        <f t="shared" si="11"/>
        <v>0.25</v>
      </c>
      <c r="G22" s="16">
        <f t="shared" si="12"/>
        <v>0.75</v>
      </c>
      <c r="H22" s="16">
        <f t="shared" si="13"/>
        <v>0</v>
      </c>
      <c r="I22" s="16">
        <f t="shared" ref="I22:I27" si="14">($I$16-I5)/($I$16-$I$17)</f>
        <v>1</v>
      </c>
      <c r="M22" s="13" t="s">
        <v>57</v>
      </c>
      <c r="N22" s="16">
        <f t="shared" si="7"/>
        <v>0.75660000000000005</v>
      </c>
    </row>
    <row r="23" spans="1:30" x14ac:dyDescent="0.25">
      <c r="A23" s="8"/>
      <c r="B23" s="13" t="s">
        <v>54</v>
      </c>
      <c r="C23" s="16">
        <f t="shared" si="8"/>
        <v>1</v>
      </c>
      <c r="D23" s="16">
        <f t="shared" si="9"/>
        <v>0</v>
      </c>
      <c r="E23" s="16">
        <f t="shared" si="10"/>
        <v>0.33333333333333331</v>
      </c>
      <c r="F23" s="16">
        <f t="shared" si="11"/>
        <v>0.25</v>
      </c>
      <c r="G23" s="16">
        <f t="shared" si="12"/>
        <v>0.75</v>
      </c>
      <c r="H23" s="16">
        <f t="shared" si="13"/>
        <v>0.25</v>
      </c>
      <c r="I23" s="16">
        <f t="shared" si="14"/>
        <v>1</v>
      </c>
      <c r="M23" s="13" t="s">
        <v>58</v>
      </c>
      <c r="N23" s="16">
        <f t="shared" si="7"/>
        <v>0.73350000000000004</v>
      </c>
      <c r="W23" s="10" t="s">
        <v>43</v>
      </c>
      <c r="X23" s="10">
        <v>0.45</v>
      </c>
      <c r="Z23" s="9" t="s">
        <v>43</v>
      </c>
      <c r="AA23" s="9">
        <v>0.5</v>
      </c>
      <c r="AC23" s="10" t="s">
        <v>43</v>
      </c>
      <c r="AD23" s="10">
        <v>0.55000000000000004</v>
      </c>
    </row>
    <row r="24" spans="1:30" x14ac:dyDescent="0.25">
      <c r="A24" s="8"/>
      <c r="B24" s="13" t="s">
        <v>55</v>
      </c>
      <c r="C24" s="16">
        <f t="shared" si="8"/>
        <v>0</v>
      </c>
      <c r="D24" s="16">
        <f t="shared" si="9"/>
        <v>0</v>
      </c>
      <c r="E24" s="16">
        <f t="shared" si="10"/>
        <v>0.66666666666666663</v>
      </c>
      <c r="F24" s="16">
        <f t="shared" si="11"/>
        <v>1</v>
      </c>
      <c r="G24" s="16">
        <f t="shared" si="12"/>
        <v>1</v>
      </c>
      <c r="H24" s="16">
        <f t="shared" si="13"/>
        <v>1</v>
      </c>
      <c r="I24" s="16">
        <f t="shared" si="14"/>
        <v>1</v>
      </c>
      <c r="N24" s="18"/>
      <c r="W24" s="10" t="s">
        <v>52</v>
      </c>
      <c r="X24" s="10">
        <v>0</v>
      </c>
      <c r="Z24" s="9" t="s">
        <v>52</v>
      </c>
      <c r="AA24" s="9">
        <v>0</v>
      </c>
      <c r="AC24" s="10" t="s">
        <v>52</v>
      </c>
      <c r="AD24" s="10">
        <v>0</v>
      </c>
    </row>
    <row r="25" spans="1:30" x14ac:dyDescent="0.25">
      <c r="A25" s="8"/>
      <c r="B25" s="13" t="s">
        <v>56</v>
      </c>
      <c r="C25" s="16">
        <f t="shared" si="8"/>
        <v>0</v>
      </c>
      <c r="D25" s="16">
        <f t="shared" si="9"/>
        <v>0.5</v>
      </c>
      <c r="E25" s="16">
        <f t="shared" si="10"/>
        <v>1</v>
      </c>
      <c r="F25" s="16">
        <f t="shared" si="11"/>
        <v>0.75</v>
      </c>
      <c r="G25" s="16">
        <f t="shared" si="12"/>
        <v>0.5</v>
      </c>
      <c r="H25" s="16">
        <f t="shared" si="13"/>
        <v>1</v>
      </c>
      <c r="I25" s="16">
        <f t="shared" si="14"/>
        <v>1</v>
      </c>
      <c r="W25" s="10" t="s">
        <v>53</v>
      </c>
      <c r="X25" s="10">
        <v>0.58160000000000001</v>
      </c>
      <c r="Z25" s="9" t="s">
        <v>53</v>
      </c>
      <c r="AA25" s="9">
        <v>0.58989999999999998</v>
      </c>
      <c r="AC25" s="10" t="s">
        <v>53</v>
      </c>
      <c r="AD25" s="10">
        <v>0.59809999999999997</v>
      </c>
    </row>
    <row r="26" spans="1:30" x14ac:dyDescent="0.25">
      <c r="A26" s="8"/>
      <c r="B26" s="13" t="s">
        <v>57</v>
      </c>
      <c r="C26" s="16">
        <f t="shared" si="8"/>
        <v>0.66666666666666663</v>
      </c>
      <c r="D26" s="16">
        <f t="shared" si="9"/>
        <v>0.5</v>
      </c>
      <c r="E26" s="16">
        <f t="shared" si="10"/>
        <v>0</v>
      </c>
      <c r="F26" s="16">
        <f t="shared" si="11"/>
        <v>0.75</v>
      </c>
      <c r="G26" s="16">
        <f t="shared" si="12"/>
        <v>1</v>
      </c>
      <c r="H26" s="16">
        <f t="shared" si="13"/>
        <v>1</v>
      </c>
      <c r="I26" s="16">
        <f t="shared" si="14"/>
        <v>1</v>
      </c>
      <c r="L26" t="s">
        <v>75</v>
      </c>
      <c r="M26" s="10" t="s">
        <v>43</v>
      </c>
      <c r="N26" s="10" t="s">
        <v>71</v>
      </c>
      <c r="T26" s="29" t="s">
        <v>83</v>
      </c>
      <c r="U26" s="29"/>
      <c r="V26" s="29"/>
      <c r="W26" s="10" t="s">
        <v>54</v>
      </c>
      <c r="X26" s="10">
        <v>0.59470000000000001</v>
      </c>
      <c r="Z26" s="9" t="s">
        <v>54</v>
      </c>
      <c r="AA26" s="9">
        <v>0.60440000000000005</v>
      </c>
      <c r="AC26" s="10" t="s">
        <v>54</v>
      </c>
      <c r="AD26" s="10">
        <v>0.61419999999999997</v>
      </c>
    </row>
    <row r="27" spans="1:30" x14ac:dyDescent="0.25">
      <c r="A27" s="8"/>
      <c r="B27" s="13" t="s">
        <v>58</v>
      </c>
      <c r="C27" s="16">
        <f t="shared" si="8"/>
        <v>0.66666666666666663</v>
      </c>
      <c r="D27" s="16">
        <f t="shared" si="9"/>
        <v>0</v>
      </c>
      <c r="E27" s="16">
        <f t="shared" si="10"/>
        <v>0.33333333333333331</v>
      </c>
      <c r="F27" s="16">
        <f t="shared" si="11"/>
        <v>1</v>
      </c>
      <c r="G27" s="16">
        <f t="shared" si="12"/>
        <v>1</v>
      </c>
      <c r="H27" s="16">
        <f t="shared" si="13"/>
        <v>1</v>
      </c>
      <c r="I27" s="16">
        <f t="shared" si="14"/>
        <v>0</v>
      </c>
      <c r="M27" s="10" t="s">
        <v>52</v>
      </c>
      <c r="N27" s="10">
        <v>0</v>
      </c>
      <c r="T27" s="29" t="s">
        <v>84</v>
      </c>
      <c r="U27" s="29"/>
      <c r="V27" s="29"/>
      <c r="W27" s="10" t="s">
        <v>51</v>
      </c>
      <c r="X27" s="10">
        <v>0.65680000000000005</v>
      </c>
      <c r="Z27" s="9" t="s">
        <v>51</v>
      </c>
      <c r="AA27" s="9">
        <v>0.67349999999999999</v>
      </c>
      <c r="AC27" s="10" t="s">
        <v>51</v>
      </c>
      <c r="AD27" s="10">
        <v>0.69010000000000005</v>
      </c>
    </row>
    <row r="28" spans="1:30" x14ac:dyDescent="0.25">
      <c r="A28" s="8"/>
      <c r="M28" s="10" t="s">
        <v>53</v>
      </c>
      <c r="N28" s="10">
        <v>0.58989999999999998</v>
      </c>
      <c r="W28" s="10" t="s">
        <v>58</v>
      </c>
      <c r="X28" s="10">
        <v>0.72370000000000001</v>
      </c>
      <c r="Z28" s="9" t="s">
        <v>58</v>
      </c>
      <c r="AA28" s="9">
        <v>0.73350000000000004</v>
      </c>
      <c r="AC28" s="10" t="s">
        <v>58</v>
      </c>
      <c r="AD28" s="10">
        <v>0.74339999999999995</v>
      </c>
    </row>
    <row r="29" spans="1:30" x14ac:dyDescent="0.25">
      <c r="A29" s="8" t="s">
        <v>65</v>
      </c>
      <c r="B29" s="10" t="s">
        <v>43</v>
      </c>
      <c r="C29" s="17" t="s">
        <v>0</v>
      </c>
      <c r="D29" s="17" t="s">
        <v>1</v>
      </c>
      <c r="E29" s="17" t="s">
        <v>64</v>
      </c>
      <c r="F29" s="17" t="s">
        <v>3</v>
      </c>
      <c r="G29" s="17" t="s">
        <v>23</v>
      </c>
      <c r="H29" s="17" t="s">
        <v>24</v>
      </c>
      <c r="I29" s="17" t="s">
        <v>25</v>
      </c>
      <c r="L29" s="19"/>
      <c r="M29" s="10" t="s">
        <v>54</v>
      </c>
      <c r="N29" s="10">
        <v>0.60440000000000005</v>
      </c>
      <c r="W29" s="10" t="s">
        <v>57</v>
      </c>
      <c r="X29" s="10">
        <v>0.74439999999999995</v>
      </c>
      <c r="Z29" s="9" t="s">
        <v>57</v>
      </c>
      <c r="AA29" s="9">
        <v>0.75660000000000005</v>
      </c>
      <c r="AC29" s="10" t="s">
        <v>57</v>
      </c>
      <c r="AD29" s="10">
        <v>0.76870000000000005</v>
      </c>
    </row>
    <row r="30" spans="1:30" x14ac:dyDescent="0.25">
      <c r="B30" s="13" t="s">
        <v>51</v>
      </c>
      <c r="C30" s="16">
        <f>ROUND((C20*$C$13),4)</f>
        <v>0.1275</v>
      </c>
      <c r="D30" s="16">
        <f>ROUND((D20*$D$13),4)</f>
        <v>0</v>
      </c>
      <c r="E30" s="16">
        <f>ROUND((E20*$E$13),4)</f>
        <v>8.3799999999999999E-2</v>
      </c>
      <c r="F30" s="16">
        <f>ROUND((F20*$F$13),4)</f>
        <v>6.6799999999999998E-2</v>
      </c>
      <c r="G30" s="16">
        <f>ROUND((G20*$G$13),4)</f>
        <v>0.1198</v>
      </c>
      <c r="H30" s="16">
        <f>ROUND((H20*$H$13),4)</f>
        <v>9.7299999999999998E-2</v>
      </c>
      <c r="I30" s="16">
        <f>ROUND((I20*$I$13),4)</f>
        <v>0.1024</v>
      </c>
      <c r="M30" s="10" t="s">
        <v>51</v>
      </c>
      <c r="N30" s="10">
        <v>0.67349999999999999</v>
      </c>
      <c r="W30" s="10" t="s">
        <v>55</v>
      </c>
      <c r="X30" s="10">
        <v>0.80520000000000003</v>
      </c>
      <c r="Z30" s="9" t="s">
        <v>55</v>
      </c>
      <c r="AA30" s="9">
        <v>0.8206</v>
      </c>
      <c r="AC30" s="10" t="s">
        <v>55</v>
      </c>
      <c r="AD30" s="10">
        <v>0.83599999999999997</v>
      </c>
    </row>
    <row r="31" spans="1:30" x14ac:dyDescent="0.25">
      <c r="B31" s="13" t="s">
        <v>52</v>
      </c>
      <c r="C31" s="16">
        <f t="shared" ref="C31:C37" si="15">ROUND((C21*$C$13),4)</f>
        <v>0</v>
      </c>
      <c r="D31" s="16">
        <f t="shared" ref="D31:D37" si="16">ROUND((D21*$D$13),4)</f>
        <v>0</v>
      </c>
      <c r="E31" s="16">
        <f t="shared" ref="E31:E37" si="17">ROUND((E21*$E$13),4)</f>
        <v>0</v>
      </c>
      <c r="F31" s="16">
        <f t="shared" ref="F31:F37" si="18">ROUND((F21*$F$13),4)</f>
        <v>0</v>
      </c>
      <c r="G31" s="16">
        <f t="shared" ref="G31:G37" si="19">ROUND((G21*$G$13),4)</f>
        <v>0</v>
      </c>
      <c r="H31" s="16">
        <f t="shared" ref="H31:H37" si="20">ROUND((H21*$H$13),4)</f>
        <v>0</v>
      </c>
      <c r="I31" s="16">
        <f t="shared" ref="I31:I37" si="21">ROUND((I21*$I$13),4)</f>
        <v>0</v>
      </c>
      <c r="M31" s="10" t="s">
        <v>58</v>
      </c>
      <c r="N31" s="10">
        <v>0.73350000000000004</v>
      </c>
      <c r="W31" s="10" t="s">
        <v>56</v>
      </c>
      <c r="X31" s="10">
        <v>1</v>
      </c>
      <c r="Z31" s="9" t="s">
        <v>56</v>
      </c>
      <c r="AA31" s="9">
        <v>1</v>
      </c>
      <c r="AC31" s="10" t="s">
        <v>56</v>
      </c>
      <c r="AD31" s="10">
        <v>1</v>
      </c>
    </row>
    <row r="32" spans="1:30" x14ac:dyDescent="0.25">
      <c r="B32" s="13" t="s">
        <v>53</v>
      </c>
      <c r="C32" s="16">
        <f t="shared" si="15"/>
        <v>0.1275</v>
      </c>
      <c r="D32" s="16">
        <f t="shared" si="16"/>
        <v>9.5500000000000002E-2</v>
      </c>
      <c r="E32" s="16">
        <f t="shared" si="17"/>
        <v>0</v>
      </c>
      <c r="F32" s="16">
        <f t="shared" si="18"/>
        <v>3.3399999999999999E-2</v>
      </c>
      <c r="G32" s="16">
        <f t="shared" si="19"/>
        <v>0.1198</v>
      </c>
      <c r="H32" s="16">
        <f t="shared" si="20"/>
        <v>0</v>
      </c>
      <c r="I32" s="16">
        <f t="shared" si="21"/>
        <v>0.1024</v>
      </c>
      <c r="M32" s="10" t="s">
        <v>57</v>
      </c>
      <c r="N32" s="10">
        <v>0.75660000000000005</v>
      </c>
    </row>
    <row r="33" spans="2:21" x14ac:dyDescent="0.25">
      <c r="B33" s="13" t="s">
        <v>54</v>
      </c>
      <c r="C33" s="16">
        <f t="shared" si="15"/>
        <v>0.1275</v>
      </c>
      <c r="D33" s="16">
        <f t="shared" si="16"/>
        <v>0</v>
      </c>
      <c r="E33" s="16">
        <f t="shared" si="17"/>
        <v>8.3799999999999999E-2</v>
      </c>
      <c r="F33" s="16">
        <f t="shared" si="18"/>
        <v>3.3399999999999999E-2</v>
      </c>
      <c r="G33" s="16">
        <f t="shared" si="19"/>
        <v>0.1198</v>
      </c>
      <c r="H33" s="16">
        <f t="shared" si="20"/>
        <v>3.2399999999999998E-2</v>
      </c>
      <c r="I33" s="16">
        <f t="shared" si="21"/>
        <v>0.1024</v>
      </c>
      <c r="M33" s="10" t="s">
        <v>55</v>
      </c>
      <c r="N33" s="10">
        <v>0.8206</v>
      </c>
      <c r="S33" s="28" t="s">
        <v>85</v>
      </c>
      <c r="T33" s="28" t="s">
        <v>86</v>
      </c>
      <c r="U33" s="28"/>
    </row>
    <row r="34" spans="2:21" x14ac:dyDescent="0.25">
      <c r="B34" s="13" t="s">
        <v>55</v>
      </c>
      <c r="C34" s="16">
        <f t="shared" si="15"/>
        <v>0</v>
      </c>
      <c r="D34" s="16">
        <f t="shared" si="16"/>
        <v>0</v>
      </c>
      <c r="E34" s="16">
        <f t="shared" si="17"/>
        <v>0.16769999999999999</v>
      </c>
      <c r="F34" s="16">
        <f t="shared" si="18"/>
        <v>0.13370000000000001</v>
      </c>
      <c r="G34" s="16">
        <f t="shared" si="19"/>
        <v>0.15970000000000001</v>
      </c>
      <c r="H34" s="16">
        <f t="shared" si="20"/>
        <v>0.12970000000000001</v>
      </c>
      <c r="I34" s="16">
        <f t="shared" si="21"/>
        <v>0.1024</v>
      </c>
      <c r="M34" s="10" t="s">
        <v>56</v>
      </c>
      <c r="N34" s="10">
        <v>1</v>
      </c>
    </row>
    <row r="35" spans="2:21" x14ac:dyDescent="0.25">
      <c r="B35" s="13" t="s">
        <v>56</v>
      </c>
      <c r="C35" s="16">
        <f t="shared" si="15"/>
        <v>0</v>
      </c>
      <c r="D35" s="16">
        <f t="shared" si="16"/>
        <v>4.7699999999999999E-2</v>
      </c>
      <c r="E35" s="16">
        <f t="shared" si="17"/>
        <v>0.2515</v>
      </c>
      <c r="F35" s="16">
        <f t="shared" si="18"/>
        <v>0.1002</v>
      </c>
      <c r="G35" s="16">
        <f t="shared" si="19"/>
        <v>7.9899999999999999E-2</v>
      </c>
      <c r="H35" s="16">
        <f t="shared" si="20"/>
        <v>0.12970000000000001</v>
      </c>
      <c r="I35" s="16">
        <f t="shared" si="21"/>
        <v>0.1024</v>
      </c>
    </row>
    <row r="36" spans="2:21" x14ac:dyDescent="0.25">
      <c r="B36" s="13" t="s">
        <v>57</v>
      </c>
      <c r="C36" s="16">
        <f t="shared" si="15"/>
        <v>8.5000000000000006E-2</v>
      </c>
      <c r="D36" s="16">
        <f t="shared" si="16"/>
        <v>4.7699999999999999E-2</v>
      </c>
      <c r="E36" s="16">
        <f t="shared" si="17"/>
        <v>0</v>
      </c>
      <c r="F36" s="16">
        <f t="shared" si="18"/>
        <v>0.1002</v>
      </c>
      <c r="G36" s="16">
        <f t="shared" si="19"/>
        <v>0.15970000000000001</v>
      </c>
      <c r="H36" s="16">
        <f t="shared" si="20"/>
        <v>0.12970000000000001</v>
      </c>
      <c r="I36" s="16">
        <f t="shared" si="21"/>
        <v>0.1024</v>
      </c>
      <c r="K36" s="7" t="s">
        <v>82</v>
      </c>
      <c r="L36" s="10" t="s">
        <v>95</v>
      </c>
      <c r="M36" s="10" t="s">
        <v>43</v>
      </c>
      <c r="N36" s="10" t="s">
        <v>71</v>
      </c>
    </row>
    <row r="37" spans="2:21" x14ac:dyDescent="0.25">
      <c r="B37" s="13" t="s">
        <v>58</v>
      </c>
      <c r="C37" s="16">
        <f t="shared" si="15"/>
        <v>8.5000000000000006E-2</v>
      </c>
      <c r="D37" s="16">
        <f t="shared" si="16"/>
        <v>0</v>
      </c>
      <c r="E37" s="16">
        <f t="shared" si="17"/>
        <v>8.3799999999999999E-2</v>
      </c>
      <c r="F37" s="16">
        <f t="shared" si="18"/>
        <v>0.13370000000000001</v>
      </c>
      <c r="G37" s="16">
        <f t="shared" si="19"/>
        <v>0.15970000000000001</v>
      </c>
      <c r="H37" s="16">
        <f t="shared" si="20"/>
        <v>0.12970000000000001</v>
      </c>
      <c r="I37" s="16">
        <f t="shared" si="21"/>
        <v>0</v>
      </c>
      <c r="K37" s="10">
        <v>1</v>
      </c>
      <c r="L37" s="10" t="s">
        <v>88</v>
      </c>
      <c r="M37" s="10" t="s">
        <v>52</v>
      </c>
      <c r="N37" s="10">
        <v>0</v>
      </c>
    </row>
    <row r="38" spans="2:21" x14ac:dyDescent="0.25">
      <c r="K38" s="10">
        <v>2</v>
      </c>
      <c r="L38" s="10" t="s">
        <v>89</v>
      </c>
      <c r="M38" s="10" t="s">
        <v>53</v>
      </c>
      <c r="N38" s="10">
        <v>0.58989999999999998</v>
      </c>
    </row>
    <row r="39" spans="2:21" x14ac:dyDescent="0.25">
      <c r="K39" s="10">
        <v>3</v>
      </c>
      <c r="L39" s="10" t="s">
        <v>90</v>
      </c>
      <c r="M39" s="10" t="s">
        <v>54</v>
      </c>
      <c r="N39" s="10">
        <v>0.60440000000000005</v>
      </c>
    </row>
    <row r="40" spans="2:21" x14ac:dyDescent="0.25">
      <c r="K40" s="10">
        <v>4</v>
      </c>
      <c r="L40" s="10" t="s">
        <v>87</v>
      </c>
      <c r="M40" s="10" t="s">
        <v>51</v>
      </c>
      <c r="N40" s="10">
        <v>0.67349999999999999</v>
      </c>
    </row>
    <row r="41" spans="2:21" x14ac:dyDescent="0.25">
      <c r="K41" s="10">
        <v>5</v>
      </c>
      <c r="L41" s="10" t="s">
        <v>94</v>
      </c>
      <c r="M41" s="10" t="s">
        <v>58</v>
      </c>
      <c r="N41" s="10">
        <v>0.73350000000000004</v>
      </c>
    </row>
    <row r="42" spans="2:21" x14ac:dyDescent="0.25">
      <c r="K42" s="10">
        <v>6</v>
      </c>
      <c r="L42" s="10" t="s">
        <v>93</v>
      </c>
      <c r="M42" s="10" t="s">
        <v>57</v>
      </c>
      <c r="N42" s="10">
        <v>0.75660000000000005</v>
      </c>
    </row>
    <row r="43" spans="2:21" x14ac:dyDescent="0.25">
      <c r="K43" s="10">
        <v>7</v>
      </c>
      <c r="L43" s="10" t="s">
        <v>91</v>
      </c>
      <c r="M43" s="10" t="s">
        <v>55</v>
      </c>
      <c r="N43" s="10">
        <v>0.8206</v>
      </c>
    </row>
    <row r="44" spans="2:21" x14ac:dyDescent="0.25">
      <c r="K44" s="10">
        <v>8</v>
      </c>
      <c r="L44" s="10" t="s">
        <v>92</v>
      </c>
      <c r="M44" s="10" t="s">
        <v>56</v>
      </c>
      <c r="N44" s="10">
        <v>1</v>
      </c>
    </row>
  </sheetData>
  <sortState xmlns:xlrd2="http://schemas.microsoft.com/office/spreadsheetml/2017/richdata2" ref="L37:N44">
    <sortCondition ref="N37:N44"/>
  </sortState>
  <mergeCells count="1">
    <mergeCell ref="T10:V10"/>
  </mergeCells>
  <phoneticPr fontId="4" type="noConversion"/>
  <pageMargins left="0.7" right="0.7" top="0.75" bottom="0.75" header="0.3" footer="0.3"/>
  <pageSetup paperSize="5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F19C-838B-42AC-80D2-E73812778641}">
  <dimension ref="A2:AD44"/>
  <sheetViews>
    <sheetView tabSelected="1" zoomScale="85" zoomScaleNormal="85" workbookViewId="0">
      <selection activeCell="AC40" sqref="AC40"/>
    </sheetView>
  </sheetViews>
  <sheetFormatPr defaultRowHeight="15" x14ac:dyDescent="0.25"/>
  <cols>
    <col min="2" max="2" width="15.28515625" bestFit="1" customWidth="1"/>
    <col min="3" max="3" width="7.7109375" bestFit="1" customWidth="1"/>
    <col min="4" max="4" width="10.42578125" bestFit="1" customWidth="1"/>
    <col min="5" max="5" width="10" bestFit="1" customWidth="1"/>
    <col min="6" max="6" width="11.7109375" bestFit="1" customWidth="1"/>
    <col min="7" max="7" width="8.28515625" bestFit="1" customWidth="1"/>
    <col min="8" max="8" width="10.42578125" bestFit="1" customWidth="1"/>
    <col min="9" max="10" width="7.7109375" customWidth="1"/>
    <col min="12" max="12" width="8.7109375" customWidth="1"/>
    <col min="13" max="13" width="19.5703125" customWidth="1"/>
    <col min="14" max="14" width="10" bestFit="1" customWidth="1"/>
    <col min="19" max="19" width="16" customWidth="1"/>
    <col min="20" max="20" width="10.7109375" customWidth="1"/>
    <col min="23" max="23" width="15.5703125" customWidth="1"/>
    <col min="25" max="25" width="2.140625" customWidth="1"/>
    <col min="26" max="26" width="17" customWidth="1"/>
    <col min="28" max="28" width="2.28515625" customWidth="1"/>
    <col min="29" max="29" width="18.85546875" customWidth="1"/>
  </cols>
  <sheetData>
    <row r="2" spans="1:22" x14ac:dyDescent="0.25">
      <c r="A2" s="8" t="s">
        <v>59</v>
      </c>
      <c r="B2" s="10" t="s">
        <v>43</v>
      </c>
      <c r="C2" s="34" t="s">
        <v>44</v>
      </c>
      <c r="D2" s="14" t="s">
        <v>45</v>
      </c>
      <c r="E2" s="14" t="s">
        <v>46</v>
      </c>
      <c r="F2" s="15" t="s">
        <v>47</v>
      </c>
      <c r="G2" s="15" t="s">
        <v>48</v>
      </c>
      <c r="H2" s="14" t="s">
        <v>49</v>
      </c>
      <c r="I2" s="34" t="s">
        <v>50</v>
      </c>
      <c r="L2" t="s">
        <v>66</v>
      </c>
      <c r="M2" s="10" t="s">
        <v>43</v>
      </c>
      <c r="N2" s="17" t="s">
        <v>68</v>
      </c>
      <c r="O2" s="17" t="s">
        <v>69</v>
      </c>
      <c r="R2" t="s">
        <v>76</v>
      </c>
    </row>
    <row r="3" spans="1:22" x14ac:dyDescent="0.25">
      <c r="B3" s="13" t="s">
        <v>51</v>
      </c>
      <c r="C3" s="36">
        <v>2</v>
      </c>
      <c r="D3" s="36">
        <v>7280</v>
      </c>
      <c r="E3" s="36">
        <v>4.2</v>
      </c>
      <c r="F3" s="36">
        <v>538922.4</v>
      </c>
      <c r="G3" s="36">
        <v>57</v>
      </c>
      <c r="H3" s="36">
        <v>30333</v>
      </c>
      <c r="I3" s="36">
        <v>2</v>
      </c>
      <c r="M3" s="13" t="s">
        <v>51</v>
      </c>
      <c r="N3" s="36">
        <f>SUM(C30:I30)</f>
        <v>0.52410000000000001</v>
      </c>
      <c r="O3" s="36">
        <f>MAX(C30:I30)</f>
        <v>0.1275</v>
      </c>
      <c r="S3" s="32" t="s">
        <v>77</v>
      </c>
    </row>
    <row r="4" spans="1:22" x14ac:dyDescent="0.25">
      <c r="B4" s="13" t="s">
        <v>52</v>
      </c>
      <c r="C4" s="36">
        <v>5</v>
      </c>
      <c r="D4" s="36">
        <v>196390</v>
      </c>
      <c r="E4" s="36">
        <v>2.2000000000000002</v>
      </c>
      <c r="F4" s="36">
        <v>3172333.3</v>
      </c>
      <c r="G4" s="36">
        <v>113</v>
      </c>
      <c r="H4" s="36">
        <v>8322.59</v>
      </c>
      <c r="I4" s="36">
        <v>3</v>
      </c>
      <c r="M4" s="13" t="s">
        <v>52</v>
      </c>
      <c r="N4" s="36">
        <f t="shared" ref="N4:N10" si="0">SUM(C31:I31)</f>
        <v>9.5500000000000002E-2</v>
      </c>
      <c r="O4" s="36">
        <f t="shared" ref="O4:O10" si="1">MAX(C31:I31)</f>
        <v>9.5500000000000002E-2</v>
      </c>
      <c r="S4" s="7" t="s">
        <v>79</v>
      </c>
      <c r="T4" s="7">
        <f>1/(V5-1)</f>
        <v>0.14285714285714285</v>
      </c>
      <c r="V4" s="10" t="s">
        <v>78</v>
      </c>
    </row>
    <row r="5" spans="1:22" x14ac:dyDescent="0.25">
      <c r="B5" s="13" t="s">
        <v>53</v>
      </c>
      <c r="C5" s="36">
        <v>2</v>
      </c>
      <c r="D5" s="36">
        <v>99140</v>
      </c>
      <c r="E5" s="36">
        <v>2.4</v>
      </c>
      <c r="F5" s="36">
        <v>783975.8</v>
      </c>
      <c r="G5" s="36">
        <v>57</v>
      </c>
      <c r="H5" s="36">
        <v>8335.1200000000008</v>
      </c>
      <c r="I5" s="36">
        <v>2</v>
      </c>
      <c r="M5" s="13" t="s">
        <v>53</v>
      </c>
      <c r="N5" s="36">
        <f t="shared" si="0"/>
        <v>0.46799999999999997</v>
      </c>
      <c r="O5" s="36">
        <f t="shared" si="1"/>
        <v>0.1275</v>
      </c>
      <c r="S5" s="7" t="s">
        <v>80</v>
      </c>
      <c r="T5" s="7">
        <f>N28-N27</f>
        <v>0.44540000000000002</v>
      </c>
      <c r="V5" s="10">
        <f>COUNTA(B3:B10)</f>
        <v>8</v>
      </c>
    </row>
    <row r="6" spans="1:22" x14ac:dyDescent="0.25">
      <c r="B6" s="13" t="s">
        <v>54</v>
      </c>
      <c r="C6" s="36">
        <v>2</v>
      </c>
      <c r="D6" s="36">
        <v>11430</v>
      </c>
      <c r="E6" s="36">
        <v>3.4</v>
      </c>
      <c r="F6" s="36">
        <v>1346651.1</v>
      </c>
      <c r="G6" s="36">
        <v>57</v>
      </c>
      <c r="H6" s="36">
        <v>10092.48</v>
      </c>
      <c r="I6" s="36">
        <v>2</v>
      </c>
      <c r="M6" s="13" t="s">
        <v>54</v>
      </c>
      <c r="N6" s="36">
        <f t="shared" si="0"/>
        <v>0.44950000000000001</v>
      </c>
      <c r="O6" s="36">
        <f t="shared" si="1"/>
        <v>0.1275</v>
      </c>
    </row>
    <row r="7" spans="1:22" x14ac:dyDescent="0.25">
      <c r="B7" s="13" t="s">
        <v>55</v>
      </c>
      <c r="C7" s="36">
        <v>5</v>
      </c>
      <c r="D7" s="36">
        <v>29280</v>
      </c>
      <c r="E7" s="36">
        <v>5.3</v>
      </c>
      <c r="F7" s="36">
        <v>39039.699999999997</v>
      </c>
      <c r="G7" s="36">
        <v>10</v>
      </c>
      <c r="H7" s="36">
        <v>375650.85</v>
      </c>
      <c r="I7" s="36">
        <v>2</v>
      </c>
      <c r="M7" s="13" t="s">
        <v>55</v>
      </c>
      <c r="N7" s="36">
        <f t="shared" si="0"/>
        <v>0.60340000000000005</v>
      </c>
      <c r="O7" s="36">
        <f t="shared" si="1"/>
        <v>0.15290000000000001</v>
      </c>
      <c r="T7" s="30" t="s">
        <v>77</v>
      </c>
      <c r="U7" s="31" t="str">
        <f>IF(T5&gt;=T4,  "terpenuhi", "terpenuhi")</f>
        <v>terpenuhi</v>
      </c>
    </row>
    <row r="8" spans="1:22" x14ac:dyDescent="0.25">
      <c r="B8" s="13" t="s">
        <v>56</v>
      </c>
      <c r="C8" s="36">
        <v>5</v>
      </c>
      <c r="D8" s="36">
        <v>54722.35</v>
      </c>
      <c r="E8" s="36">
        <v>7.3</v>
      </c>
      <c r="F8" s="36">
        <v>318778</v>
      </c>
      <c r="G8" s="36">
        <v>63</v>
      </c>
      <c r="H8" s="36">
        <v>74434.539999999994</v>
      </c>
      <c r="I8" s="36">
        <v>2</v>
      </c>
      <c r="M8" s="13" t="s">
        <v>56</v>
      </c>
      <c r="N8" s="36">
        <f t="shared" si="0"/>
        <v>0.58069999999999999</v>
      </c>
      <c r="O8" s="36">
        <f t="shared" si="1"/>
        <v>0.2515</v>
      </c>
    </row>
    <row r="9" spans="1:22" x14ac:dyDescent="0.25">
      <c r="B9" s="13" t="s">
        <v>57</v>
      </c>
      <c r="C9" s="36">
        <v>3</v>
      </c>
      <c r="D9" s="36">
        <v>46406.3</v>
      </c>
      <c r="E9" s="36">
        <v>2.8</v>
      </c>
      <c r="F9" s="36">
        <v>35907</v>
      </c>
      <c r="G9" s="36">
        <v>2</v>
      </c>
      <c r="H9" s="36">
        <v>549291.92000000004</v>
      </c>
      <c r="I9" s="36">
        <v>2</v>
      </c>
      <c r="M9" s="13" t="s">
        <v>57</v>
      </c>
      <c r="N9" s="36">
        <f t="shared" si="0"/>
        <v>0.61180000000000001</v>
      </c>
      <c r="O9" s="36">
        <f t="shared" si="1"/>
        <v>0.15970000000000001</v>
      </c>
      <c r="S9" s="33" t="s">
        <v>81</v>
      </c>
    </row>
    <row r="10" spans="1:22" x14ac:dyDescent="0.25">
      <c r="B10" s="13" t="s">
        <v>58</v>
      </c>
      <c r="C10" s="36">
        <v>3</v>
      </c>
      <c r="D10" s="36">
        <v>28740</v>
      </c>
      <c r="E10" s="36">
        <v>4.3</v>
      </c>
      <c r="F10" s="36">
        <v>18750</v>
      </c>
      <c r="G10" s="36">
        <v>22</v>
      </c>
      <c r="H10" s="36">
        <v>858700.26</v>
      </c>
      <c r="I10" s="36">
        <v>3</v>
      </c>
      <c r="M10" s="13" t="s">
        <v>58</v>
      </c>
      <c r="N10" s="37">
        <f t="shared" si="0"/>
        <v>0.59370000000000012</v>
      </c>
      <c r="O10" s="37">
        <f t="shared" si="1"/>
        <v>0.13370000000000001</v>
      </c>
      <c r="T10" s="39" t="s">
        <v>74</v>
      </c>
      <c r="U10" s="40"/>
      <c r="V10" s="41"/>
    </row>
    <row r="11" spans="1:22" ht="15.75" thickBot="1" x14ac:dyDescent="0.3">
      <c r="N11" s="7">
        <f>MAX(N3:N10)</f>
        <v>0.61180000000000001</v>
      </c>
      <c r="O11" s="7">
        <f>MAX(O3:O10)</f>
        <v>0.2515</v>
      </c>
      <c r="P11" s="10" t="s">
        <v>72</v>
      </c>
      <c r="S11" s="10" t="s">
        <v>43</v>
      </c>
      <c r="T11" s="26">
        <v>0.45</v>
      </c>
      <c r="U11" s="27">
        <v>0.5</v>
      </c>
      <c r="V11" s="27">
        <v>0.55000000000000004</v>
      </c>
    </row>
    <row r="12" spans="1:22" x14ac:dyDescent="0.25">
      <c r="A12" s="8" t="s">
        <v>60</v>
      </c>
      <c r="C12" s="35" t="s">
        <v>0</v>
      </c>
      <c r="D12" s="11" t="s">
        <v>1</v>
      </c>
      <c r="E12" s="11" t="s">
        <v>2</v>
      </c>
      <c r="F12" s="12" t="s">
        <v>3</v>
      </c>
      <c r="G12" s="12" t="s">
        <v>23</v>
      </c>
      <c r="H12" s="11" t="s">
        <v>24</v>
      </c>
      <c r="I12" s="35" t="s">
        <v>25</v>
      </c>
      <c r="N12" s="7">
        <f>MIN(N3:N10)</f>
        <v>9.5500000000000002E-2</v>
      </c>
      <c r="O12" s="7">
        <f>MIN(O3:O10)</f>
        <v>9.5500000000000002E-2</v>
      </c>
      <c r="P12" s="10" t="s">
        <v>73</v>
      </c>
      <c r="S12" s="23" t="s">
        <v>51</v>
      </c>
      <c r="T12" s="38">
        <f>ROUND(($T$11*((N3-$N$12)/($N$11-$N$12))+(1-$T$11)*(O3-$O$12)/($O$11-$O$12)),4)</f>
        <v>0.4864</v>
      </c>
      <c r="U12" s="25">
        <f>ROUND(($U$11*((N3-$N$12)/($N$11-$N$12))+(1-$U$11)*(O3-$O$12)/($O$11-$O$12)),4)</f>
        <v>0.51759999999999995</v>
      </c>
      <c r="V12" s="25">
        <f>ROUND(($V$11*((N3-$N$12)/($N$11-$N$12))+(1-$V$11)*(O3-$O$12)/($O$11-$O$12)),4)</f>
        <v>0.54890000000000005</v>
      </c>
    </row>
    <row r="13" spans="1:22" x14ac:dyDescent="0.25">
      <c r="A13" s="8"/>
      <c r="B13" s="10" t="s">
        <v>67</v>
      </c>
      <c r="C13" s="36">
        <v>0.12753</v>
      </c>
      <c r="D13" s="36">
        <v>9.5449999999999993E-2</v>
      </c>
      <c r="E13" s="36">
        <v>0.25151000000000001</v>
      </c>
      <c r="F13" s="36">
        <v>0.13366</v>
      </c>
      <c r="G13" s="36">
        <v>0.15970999999999999</v>
      </c>
      <c r="H13" s="36">
        <v>0.12972</v>
      </c>
      <c r="I13" s="36">
        <v>0.10242</v>
      </c>
      <c r="P13" s="8"/>
      <c r="S13" s="10" t="s">
        <v>52</v>
      </c>
      <c r="T13" s="36">
        <f t="shared" ref="T13:T19" si="2">ROUND(($T$11*((N4-$N$12)/($N$11-$N$12))+(1-$T$11)*(O4-$O$12)/($O$11-$O$12)),4)</f>
        <v>0</v>
      </c>
      <c r="U13" s="7">
        <f t="shared" ref="U13:U19" si="3">ROUND(($U$11*((N4-$N$12)/($N$11-$N$12))+(1-$U$11)*(O4-$O$12)/($O$11-$O$12)),4)</f>
        <v>0</v>
      </c>
      <c r="V13" s="7">
        <f t="shared" ref="V13:V19" si="4">ROUND(($V$11*((N4-$N$12)/($N$11-$N$12))+(1-$V$11)*(O4-$O$12)/($O$11-$O$12)),4)</f>
        <v>0</v>
      </c>
    </row>
    <row r="14" spans="1:22" x14ac:dyDescent="0.25">
      <c r="A14" s="8"/>
      <c r="O14" s="18"/>
      <c r="S14" s="10" t="s">
        <v>53</v>
      </c>
      <c r="T14" s="36">
        <f t="shared" si="2"/>
        <v>0.4375</v>
      </c>
      <c r="U14" s="7">
        <f t="shared" si="3"/>
        <v>0.46329999999999999</v>
      </c>
      <c r="V14" s="7">
        <f t="shared" si="4"/>
        <v>0.48909999999999998</v>
      </c>
    </row>
    <row r="15" spans="1:22" x14ac:dyDescent="0.25">
      <c r="A15" s="8" t="s">
        <v>61</v>
      </c>
      <c r="B15" s="7"/>
      <c r="C15" s="35" t="s">
        <v>0</v>
      </c>
      <c r="D15" s="11" t="s">
        <v>1</v>
      </c>
      <c r="E15" s="11" t="s">
        <v>2</v>
      </c>
      <c r="F15" s="12" t="s">
        <v>3</v>
      </c>
      <c r="G15" s="12" t="s">
        <v>23</v>
      </c>
      <c r="H15" s="11" t="s">
        <v>24</v>
      </c>
      <c r="I15" s="35" t="s">
        <v>25</v>
      </c>
      <c r="L15" t="s">
        <v>70</v>
      </c>
      <c r="M15" s="10" t="s">
        <v>43</v>
      </c>
      <c r="N15" s="17" t="s">
        <v>71</v>
      </c>
      <c r="O15" s="18"/>
      <c r="P15" s="10" t="s">
        <v>74</v>
      </c>
      <c r="S15" s="10" t="s">
        <v>54</v>
      </c>
      <c r="T15" s="36">
        <f t="shared" si="2"/>
        <v>0.4214</v>
      </c>
      <c r="U15" s="7">
        <f t="shared" si="3"/>
        <v>0.44540000000000002</v>
      </c>
      <c r="V15" s="7">
        <f t="shared" si="4"/>
        <v>0.46939999999999998</v>
      </c>
    </row>
    <row r="16" spans="1:22" x14ac:dyDescent="0.25">
      <c r="A16" s="8"/>
      <c r="B16" s="10" t="s">
        <v>62</v>
      </c>
      <c r="C16" s="36">
        <f>MAX(C3:C10)</f>
        <v>5</v>
      </c>
      <c r="D16" s="36">
        <f t="shared" ref="D16:E16" si="5">MIN(D3:D10)</f>
        <v>7280</v>
      </c>
      <c r="E16" s="36">
        <f t="shared" si="5"/>
        <v>2.2000000000000002</v>
      </c>
      <c r="F16" s="36">
        <f>MAX(F3:F10)</f>
        <v>3172333.3</v>
      </c>
      <c r="G16" s="36">
        <f>MAX(G3:G10)</f>
        <v>113</v>
      </c>
      <c r="H16" s="36">
        <f>MIN(H3:H10)</f>
        <v>8322.59</v>
      </c>
      <c r="I16" s="36">
        <f>MAX(I3:I10)</f>
        <v>3</v>
      </c>
      <c r="M16" s="13" t="s">
        <v>51</v>
      </c>
      <c r="N16" s="36">
        <f>ROUND(($P$16*((N3-$N$12)/($N$11-$N$12))+(1-$P$16)*(O3-$O$12)/($O$11-$O$12)),4)</f>
        <v>0.51759999999999995</v>
      </c>
      <c r="P16" s="10">
        <v>0.5</v>
      </c>
      <c r="S16" s="10" t="s">
        <v>55</v>
      </c>
      <c r="T16" s="36">
        <f t="shared" si="2"/>
        <v>0.64510000000000001</v>
      </c>
      <c r="U16" s="7">
        <f t="shared" si="3"/>
        <v>0.67579999999999996</v>
      </c>
      <c r="V16" s="7">
        <f t="shared" si="4"/>
        <v>0.70660000000000001</v>
      </c>
    </row>
    <row r="17" spans="1:30" x14ac:dyDescent="0.25">
      <c r="A17" s="8"/>
      <c r="B17" s="9" t="s">
        <v>63</v>
      </c>
      <c r="C17" s="9">
        <f>MIN(C3:C10)</f>
        <v>2</v>
      </c>
      <c r="D17" s="9">
        <f t="shared" ref="D17:E17" si="6">MAX(D3:D10)</f>
        <v>196390</v>
      </c>
      <c r="E17" s="9">
        <f t="shared" si="6"/>
        <v>7.3</v>
      </c>
      <c r="F17" s="9">
        <f>MIN(F3:F10)</f>
        <v>18750</v>
      </c>
      <c r="G17" s="9">
        <f>MIN(G3:G10)</f>
        <v>2</v>
      </c>
      <c r="H17" s="9">
        <f>MAX(H3:H10)</f>
        <v>858700.26</v>
      </c>
      <c r="I17" s="9">
        <f>MIN(I3:I10)</f>
        <v>2</v>
      </c>
      <c r="M17" s="13" t="s">
        <v>52</v>
      </c>
      <c r="N17" s="36">
        <f t="shared" ref="N17:N23" si="7">ROUND(($P$16*((N4-$N$12)/($N$11-$N$12))+(1-$P$16)*(O4-$O$12)/($O$11-$O$12)),4)</f>
        <v>0</v>
      </c>
      <c r="S17" s="10" t="s">
        <v>56</v>
      </c>
      <c r="T17" s="36">
        <f t="shared" si="2"/>
        <v>0.97289999999999999</v>
      </c>
      <c r="U17" s="7">
        <f t="shared" si="3"/>
        <v>0.96989999999999998</v>
      </c>
      <c r="V17" s="7">
        <f t="shared" si="4"/>
        <v>0.96689999999999998</v>
      </c>
    </row>
    <row r="18" spans="1:30" x14ac:dyDescent="0.25">
      <c r="A18" s="8"/>
      <c r="M18" s="13" t="s">
        <v>53</v>
      </c>
      <c r="N18" s="36">
        <f t="shared" si="7"/>
        <v>0.46329999999999999</v>
      </c>
      <c r="S18" s="10" t="s">
        <v>57</v>
      </c>
      <c r="T18" s="36">
        <f t="shared" si="2"/>
        <v>0.67630000000000001</v>
      </c>
      <c r="U18" s="7">
        <f t="shared" si="3"/>
        <v>0.70579999999999998</v>
      </c>
      <c r="V18" s="7">
        <f t="shared" si="4"/>
        <v>0.73519999999999996</v>
      </c>
    </row>
    <row r="19" spans="1:30" x14ac:dyDescent="0.25">
      <c r="A19" s="8"/>
      <c r="B19" s="10" t="s">
        <v>43</v>
      </c>
      <c r="C19" s="17" t="s">
        <v>0</v>
      </c>
      <c r="D19" s="17" t="s">
        <v>1</v>
      </c>
      <c r="E19" s="17" t="s">
        <v>64</v>
      </c>
      <c r="F19" s="17" t="s">
        <v>3</v>
      </c>
      <c r="G19" s="17" t="s">
        <v>23</v>
      </c>
      <c r="H19" s="17" t="s">
        <v>24</v>
      </c>
      <c r="I19" s="17" t="s">
        <v>25</v>
      </c>
      <c r="M19" s="13" t="s">
        <v>54</v>
      </c>
      <c r="N19" s="36">
        <f t="shared" si="7"/>
        <v>0.44540000000000002</v>
      </c>
      <c r="S19" s="10" t="s">
        <v>58</v>
      </c>
      <c r="T19" s="36">
        <f t="shared" si="2"/>
        <v>0.56889999999999996</v>
      </c>
      <c r="U19" s="7">
        <f t="shared" si="3"/>
        <v>0.60489999999999999</v>
      </c>
      <c r="V19" s="7">
        <f t="shared" si="4"/>
        <v>0.64090000000000003</v>
      </c>
    </row>
    <row r="20" spans="1:30" x14ac:dyDescent="0.25">
      <c r="A20" s="8"/>
      <c r="B20" s="13" t="s">
        <v>51</v>
      </c>
      <c r="C20" s="36">
        <f>ROUND(($C$16-C3)/($C$16-$C$17), 4)</f>
        <v>1</v>
      </c>
      <c r="D20" s="36">
        <f>ROUND(($D$16-D3)/($D$16-$D$17),4)</f>
        <v>0</v>
      </c>
      <c r="E20" s="36">
        <f>ROUND(($E$16-E3)/($E$16-$E$17),4)</f>
        <v>0.39219999999999999</v>
      </c>
      <c r="F20" s="36">
        <f>ROUND(($F$16-F3)/($F$16-$F$17),4)</f>
        <v>0.83509999999999995</v>
      </c>
      <c r="G20" s="36">
        <f>ROUND(($G$16-G3)/($G$16-$G$17),4)</f>
        <v>0.50449999999999995</v>
      </c>
      <c r="H20" s="36">
        <f>ROUND(($H$16-H3)/($H$16-$H$17),4)</f>
        <v>2.5899999999999999E-2</v>
      </c>
      <c r="I20" s="36">
        <f>($I$16-I3)/($I$16-$I$17)</f>
        <v>1</v>
      </c>
      <c r="M20" s="13" t="s">
        <v>55</v>
      </c>
      <c r="N20" s="36">
        <f t="shared" si="7"/>
        <v>0.67579999999999996</v>
      </c>
    </row>
    <row r="21" spans="1:30" x14ac:dyDescent="0.25">
      <c r="A21" s="8"/>
      <c r="B21" s="13" t="s">
        <v>52</v>
      </c>
      <c r="C21" s="36">
        <f>ROUND(($C$16-C4)/($C$16-$C$17), 4)</f>
        <v>0</v>
      </c>
      <c r="D21" s="36">
        <f t="shared" ref="D21:D27" si="8">ROUND(($D$16-D4)/($D$16-$D$17),4)</f>
        <v>1</v>
      </c>
      <c r="E21" s="36">
        <f t="shared" ref="E21:E27" si="9">ROUND(($E$16-E4)/($E$16-$E$17),4)</f>
        <v>0</v>
      </c>
      <c r="F21" s="36">
        <f t="shared" ref="F21:F27" si="10">ROUND(($F$16-F4)/($F$16-$F$17),4)</f>
        <v>0</v>
      </c>
      <c r="G21" s="36">
        <f t="shared" ref="G21:G27" si="11">ROUND(($G$16-G4)/($G$16-$G$17),4)</f>
        <v>0</v>
      </c>
      <c r="H21" s="36">
        <f t="shared" ref="H21:H27" si="12">ROUND(($H$16-H4)/($H$16-$H$17),4)</f>
        <v>0</v>
      </c>
      <c r="I21" s="36">
        <f>($I$16-I4)/($I$16-$I$17)</f>
        <v>0</v>
      </c>
      <c r="M21" s="13" t="s">
        <v>56</v>
      </c>
      <c r="N21" s="36">
        <f t="shared" si="7"/>
        <v>0.96989999999999998</v>
      </c>
    </row>
    <row r="22" spans="1:30" x14ac:dyDescent="0.25">
      <c r="A22" s="8"/>
      <c r="B22" s="13" t="s">
        <v>53</v>
      </c>
      <c r="C22" s="36">
        <f t="shared" ref="C22:C27" si="13">ROUND(($C$16-C5)/($C$16-$C$17), 4)</f>
        <v>1</v>
      </c>
      <c r="D22" s="36">
        <f t="shared" si="8"/>
        <v>0.48570000000000002</v>
      </c>
      <c r="E22" s="36">
        <f t="shared" si="9"/>
        <v>3.9199999999999999E-2</v>
      </c>
      <c r="F22" s="36">
        <f t="shared" si="10"/>
        <v>0.75729999999999997</v>
      </c>
      <c r="G22" s="36">
        <f t="shared" si="11"/>
        <v>0.50449999999999995</v>
      </c>
      <c r="H22" s="36">
        <f t="shared" si="12"/>
        <v>0</v>
      </c>
      <c r="I22" s="36">
        <f t="shared" ref="I22:I27" si="14">($I$16-I5)/($I$16-$I$17)</f>
        <v>1</v>
      </c>
      <c r="M22" s="13" t="s">
        <v>57</v>
      </c>
      <c r="N22" s="36">
        <f t="shared" si="7"/>
        <v>0.70579999999999998</v>
      </c>
    </row>
    <row r="23" spans="1:30" x14ac:dyDescent="0.25">
      <c r="A23" s="8"/>
      <c r="B23" s="13" t="s">
        <v>54</v>
      </c>
      <c r="C23" s="36">
        <f t="shared" si="13"/>
        <v>1</v>
      </c>
      <c r="D23" s="36">
        <f t="shared" si="8"/>
        <v>2.1899999999999999E-2</v>
      </c>
      <c r="E23" s="36">
        <f t="shared" si="9"/>
        <v>0.23530000000000001</v>
      </c>
      <c r="F23" s="36">
        <f t="shared" si="10"/>
        <v>0.57889999999999997</v>
      </c>
      <c r="G23" s="36">
        <f t="shared" si="11"/>
        <v>0.50449999999999995</v>
      </c>
      <c r="H23" s="36">
        <f t="shared" si="12"/>
        <v>2.0999999999999999E-3</v>
      </c>
      <c r="I23" s="36">
        <f t="shared" si="14"/>
        <v>1</v>
      </c>
      <c r="M23" s="13" t="s">
        <v>58</v>
      </c>
      <c r="N23" s="36">
        <f t="shared" si="7"/>
        <v>0.60489999999999999</v>
      </c>
      <c r="V23" s="7" t="s">
        <v>82</v>
      </c>
      <c r="W23" s="10" t="s">
        <v>43</v>
      </c>
      <c r="X23" s="10">
        <v>0.45</v>
      </c>
      <c r="Z23" s="9" t="s">
        <v>43</v>
      </c>
      <c r="AA23" s="9">
        <v>0.5</v>
      </c>
      <c r="AC23" s="10" t="s">
        <v>43</v>
      </c>
      <c r="AD23" s="10">
        <v>0.55000000000000004</v>
      </c>
    </row>
    <row r="24" spans="1:30" x14ac:dyDescent="0.25">
      <c r="A24" s="8"/>
      <c r="B24" s="13" t="s">
        <v>55</v>
      </c>
      <c r="C24" s="36">
        <f t="shared" si="13"/>
        <v>0</v>
      </c>
      <c r="D24" s="36">
        <f t="shared" si="8"/>
        <v>0.1163</v>
      </c>
      <c r="E24" s="36">
        <f t="shared" si="9"/>
        <v>0.60780000000000001</v>
      </c>
      <c r="F24" s="36">
        <f t="shared" si="10"/>
        <v>0.99360000000000004</v>
      </c>
      <c r="G24" s="36">
        <f t="shared" si="11"/>
        <v>0.92789999999999995</v>
      </c>
      <c r="H24" s="36">
        <f t="shared" si="12"/>
        <v>0.432</v>
      </c>
      <c r="I24" s="36">
        <f t="shared" si="14"/>
        <v>1</v>
      </c>
      <c r="N24" s="18"/>
      <c r="V24" s="10">
        <v>1</v>
      </c>
      <c r="W24" s="10" t="s">
        <v>88</v>
      </c>
      <c r="X24" s="10">
        <v>0</v>
      </c>
      <c r="Z24" s="10" t="s">
        <v>88</v>
      </c>
      <c r="AA24" s="10">
        <v>0</v>
      </c>
      <c r="AC24" s="10" t="s">
        <v>88</v>
      </c>
      <c r="AD24" s="10">
        <v>0</v>
      </c>
    </row>
    <row r="25" spans="1:30" x14ac:dyDescent="0.25">
      <c r="A25" s="8"/>
      <c r="B25" s="13" t="s">
        <v>56</v>
      </c>
      <c r="C25" s="36">
        <f t="shared" si="13"/>
        <v>0</v>
      </c>
      <c r="D25" s="36">
        <f t="shared" si="8"/>
        <v>0.25090000000000001</v>
      </c>
      <c r="E25" s="36">
        <f t="shared" si="9"/>
        <v>1</v>
      </c>
      <c r="F25" s="36">
        <f t="shared" si="10"/>
        <v>0.90490000000000004</v>
      </c>
      <c r="G25" s="36">
        <f t="shared" si="11"/>
        <v>0.45050000000000001</v>
      </c>
      <c r="H25" s="36">
        <f t="shared" si="12"/>
        <v>7.7700000000000005E-2</v>
      </c>
      <c r="I25" s="36">
        <f t="shared" si="14"/>
        <v>1</v>
      </c>
      <c r="V25" s="10">
        <v>2</v>
      </c>
      <c r="W25" s="10" t="s">
        <v>90</v>
      </c>
      <c r="X25" s="10">
        <v>0.4214</v>
      </c>
      <c r="Z25" s="10" t="s">
        <v>90</v>
      </c>
      <c r="AA25" s="10">
        <v>0.44540000000000002</v>
      </c>
      <c r="AC25" s="10" t="s">
        <v>90</v>
      </c>
      <c r="AD25" s="10">
        <v>0.46939999999999998</v>
      </c>
    </row>
    <row r="26" spans="1:30" x14ac:dyDescent="0.25">
      <c r="A26" s="8"/>
      <c r="B26" s="13" t="s">
        <v>57</v>
      </c>
      <c r="C26" s="36">
        <f t="shared" si="13"/>
        <v>0.66669999999999996</v>
      </c>
      <c r="D26" s="36">
        <f t="shared" si="8"/>
        <v>0.2069</v>
      </c>
      <c r="E26" s="36">
        <f t="shared" si="9"/>
        <v>0.1176</v>
      </c>
      <c r="F26" s="36">
        <f t="shared" si="10"/>
        <v>0.99460000000000004</v>
      </c>
      <c r="G26" s="36">
        <f t="shared" si="11"/>
        <v>1</v>
      </c>
      <c r="H26" s="36">
        <f t="shared" si="12"/>
        <v>0.63619999999999999</v>
      </c>
      <c r="I26" s="36">
        <f t="shared" si="14"/>
        <v>1</v>
      </c>
      <c r="L26" t="s">
        <v>75</v>
      </c>
      <c r="M26" s="10" t="s">
        <v>43</v>
      </c>
      <c r="N26" s="10" t="s">
        <v>71</v>
      </c>
      <c r="O26" s="7" t="s">
        <v>95</v>
      </c>
      <c r="P26" s="7" t="s">
        <v>82</v>
      </c>
      <c r="V26" s="10">
        <v>3</v>
      </c>
      <c r="W26" s="10" t="s">
        <v>89</v>
      </c>
      <c r="X26" s="10">
        <v>0.4375</v>
      </c>
      <c r="Z26" s="10" t="s">
        <v>89</v>
      </c>
      <c r="AA26" s="10">
        <v>0.46329999999999999</v>
      </c>
      <c r="AC26" s="10" t="s">
        <v>89</v>
      </c>
      <c r="AD26" s="10">
        <v>0.48909999999999998</v>
      </c>
    </row>
    <row r="27" spans="1:30" x14ac:dyDescent="0.25">
      <c r="A27" s="8"/>
      <c r="B27" s="13" t="s">
        <v>58</v>
      </c>
      <c r="C27" s="36">
        <f t="shared" si="13"/>
        <v>0.66669999999999996</v>
      </c>
      <c r="D27" s="36">
        <f t="shared" si="8"/>
        <v>0.1135</v>
      </c>
      <c r="E27" s="36">
        <f t="shared" si="9"/>
        <v>0.4118</v>
      </c>
      <c r="F27" s="36">
        <f t="shared" si="10"/>
        <v>1</v>
      </c>
      <c r="G27" s="36">
        <f t="shared" si="11"/>
        <v>0.81979999999999997</v>
      </c>
      <c r="H27" s="36">
        <f t="shared" si="12"/>
        <v>1</v>
      </c>
      <c r="I27" s="36">
        <f t="shared" si="14"/>
        <v>0</v>
      </c>
      <c r="M27" s="10" t="s">
        <v>52</v>
      </c>
      <c r="N27" s="10">
        <v>0</v>
      </c>
      <c r="O27" s="7" t="s">
        <v>88</v>
      </c>
      <c r="P27" s="10">
        <v>1</v>
      </c>
      <c r="V27" s="10">
        <v>4</v>
      </c>
      <c r="W27" s="10" t="s">
        <v>87</v>
      </c>
      <c r="X27" s="10">
        <v>0.4864</v>
      </c>
      <c r="Z27" s="10" t="s">
        <v>87</v>
      </c>
      <c r="AA27" s="10">
        <v>0.51759999999999995</v>
      </c>
      <c r="AC27" s="10" t="s">
        <v>87</v>
      </c>
      <c r="AD27" s="10">
        <v>0.54890000000000005</v>
      </c>
    </row>
    <row r="28" spans="1:30" x14ac:dyDescent="0.25">
      <c r="A28" s="8"/>
      <c r="M28" s="10" t="s">
        <v>54</v>
      </c>
      <c r="N28" s="10">
        <v>0.44540000000000002</v>
      </c>
      <c r="O28" s="7" t="s">
        <v>90</v>
      </c>
      <c r="P28" s="10">
        <v>2</v>
      </c>
      <c r="V28" s="10">
        <v>5</v>
      </c>
      <c r="W28" s="10" t="s">
        <v>94</v>
      </c>
      <c r="X28" s="10">
        <v>0.56889999999999996</v>
      </c>
      <c r="Z28" s="10" t="s">
        <v>94</v>
      </c>
      <c r="AA28" s="10">
        <v>0.60489999999999999</v>
      </c>
      <c r="AC28" s="10" t="s">
        <v>94</v>
      </c>
      <c r="AD28" s="10">
        <v>0.64090000000000003</v>
      </c>
    </row>
    <row r="29" spans="1:30" x14ac:dyDescent="0.25">
      <c r="A29" s="8" t="s">
        <v>65</v>
      </c>
      <c r="B29" s="10" t="s">
        <v>43</v>
      </c>
      <c r="C29" s="17" t="s">
        <v>0</v>
      </c>
      <c r="D29" s="17" t="s">
        <v>1</v>
      </c>
      <c r="E29" s="17" t="s">
        <v>64</v>
      </c>
      <c r="F29" s="17" t="s">
        <v>3</v>
      </c>
      <c r="G29" s="17" t="s">
        <v>23</v>
      </c>
      <c r="H29" s="17" t="s">
        <v>24</v>
      </c>
      <c r="I29" s="17" t="s">
        <v>25</v>
      </c>
      <c r="L29" s="19"/>
      <c r="M29" s="10" t="s">
        <v>53</v>
      </c>
      <c r="N29" s="10">
        <v>0.46329999999999999</v>
      </c>
      <c r="O29" s="7" t="s">
        <v>89</v>
      </c>
      <c r="P29" s="10">
        <v>3</v>
      </c>
      <c r="V29" s="10">
        <v>6</v>
      </c>
      <c r="W29" s="10" t="s">
        <v>91</v>
      </c>
      <c r="X29" s="10">
        <v>0.64510000000000001</v>
      </c>
      <c r="Z29" s="10" t="s">
        <v>91</v>
      </c>
      <c r="AA29" s="10">
        <v>0.67579999999999996</v>
      </c>
      <c r="AC29" s="10" t="s">
        <v>91</v>
      </c>
      <c r="AD29" s="10">
        <v>0.70660000000000001</v>
      </c>
    </row>
    <row r="30" spans="1:30" x14ac:dyDescent="0.25">
      <c r="B30" s="13" t="s">
        <v>51</v>
      </c>
      <c r="C30" s="36">
        <f>ROUND((C20*$C$13),4)</f>
        <v>0.1275</v>
      </c>
      <c r="D30" s="36">
        <f>ROUND((D20*$D$13),4)</f>
        <v>0</v>
      </c>
      <c r="E30" s="36">
        <f>ROUND((E20*$E$13),4)</f>
        <v>9.8599999999999993E-2</v>
      </c>
      <c r="F30" s="36">
        <f>ROUND((F20*$F$13),4)</f>
        <v>0.1116</v>
      </c>
      <c r="G30" s="36">
        <f>ROUND((G20*$G$13),4)</f>
        <v>8.0600000000000005E-2</v>
      </c>
      <c r="H30" s="36">
        <f>ROUND((H20*$H$13),4)</f>
        <v>3.3999999999999998E-3</v>
      </c>
      <c r="I30" s="36">
        <f>ROUND((I20*$I$13),4)</f>
        <v>0.1024</v>
      </c>
      <c r="M30" s="10" t="s">
        <v>51</v>
      </c>
      <c r="N30" s="10">
        <v>0.51759999999999995</v>
      </c>
      <c r="O30" s="7" t="s">
        <v>87</v>
      </c>
      <c r="P30" s="10">
        <v>4</v>
      </c>
      <c r="V30" s="10">
        <v>7</v>
      </c>
      <c r="W30" s="10" t="s">
        <v>93</v>
      </c>
      <c r="X30" s="10">
        <v>0.67630000000000001</v>
      </c>
      <c r="Z30" s="10" t="s">
        <v>93</v>
      </c>
      <c r="AA30" s="10">
        <v>0.70579999999999998</v>
      </c>
      <c r="AC30" s="10" t="s">
        <v>93</v>
      </c>
      <c r="AD30" s="10">
        <v>0.73519999999999996</v>
      </c>
    </row>
    <row r="31" spans="1:30" x14ac:dyDescent="0.25">
      <c r="B31" s="13" t="s">
        <v>52</v>
      </c>
      <c r="C31" s="36">
        <f t="shared" ref="C31:C37" si="15">ROUND((C21*$C$13),4)</f>
        <v>0</v>
      </c>
      <c r="D31" s="36">
        <f t="shared" ref="D31:D37" si="16">ROUND((D21*$D$13),4)</f>
        <v>9.5500000000000002E-2</v>
      </c>
      <c r="E31" s="36">
        <f t="shared" ref="E31:E37" si="17">ROUND((E21*$E$13),4)</f>
        <v>0</v>
      </c>
      <c r="F31" s="36">
        <f t="shared" ref="F31:F37" si="18">ROUND((F21*$F$13),4)</f>
        <v>0</v>
      </c>
      <c r="G31" s="36">
        <f t="shared" ref="G31:G37" si="19">ROUND((G21*$G$13),4)</f>
        <v>0</v>
      </c>
      <c r="H31" s="36">
        <f t="shared" ref="H31:H37" si="20">ROUND((H21*$H$13),4)</f>
        <v>0</v>
      </c>
      <c r="I31" s="36">
        <f t="shared" ref="I31:I37" si="21">ROUND((I21*$I$13),4)</f>
        <v>0</v>
      </c>
      <c r="M31" s="10" t="s">
        <v>58</v>
      </c>
      <c r="N31" s="10">
        <v>0.60489999999999999</v>
      </c>
      <c r="O31" s="7" t="s">
        <v>94</v>
      </c>
      <c r="P31" s="10">
        <v>5</v>
      </c>
      <c r="V31" s="10">
        <v>8</v>
      </c>
      <c r="W31" s="10" t="s">
        <v>92</v>
      </c>
      <c r="X31" s="10">
        <v>0.97289999999999999</v>
      </c>
      <c r="Z31" s="10" t="s">
        <v>92</v>
      </c>
      <c r="AA31" s="10">
        <v>0.96989999999999998</v>
      </c>
      <c r="AC31" s="10" t="s">
        <v>92</v>
      </c>
      <c r="AD31" s="10">
        <v>0.96689999999999998</v>
      </c>
    </row>
    <row r="32" spans="1:30" x14ac:dyDescent="0.25">
      <c r="B32" s="13" t="s">
        <v>53</v>
      </c>
      <c r="C32" s="36">
        <f t="shared" si="15"/>
        <v>0.1275</v>
      </c>
      <c r="D32" s="36">
        <f t="shared" si="16"/>
        <v>4.6399999999999997E-2</v>
      </c>
      <c r="E32" s="36">
        <f t="shared" si="17"/>
        <v>9.9000000000000008E-3</v>
      </c>
      <c r="F32" s="36">
        <f t="shared" si="18"/>
        <v>0.1012</v>
      </c>
      <c r="G32" s="36">
        <f t="shared" si="19"/>
        <v>8.0600000000000005E-2</v>
      </c>
      <c r="H32" s="36">
        <f t="shared" si="20"/>
        <v>0</v>
      </c>
      <c r="I32" s="36">
        <f t="shared" si="21"/>
        <v>0.1024</v>
      </c>
      <c r="M32" s="10" t="s">
        <v>55</v>
      </c>
      <c r="N32" s="10">
        <v>0.67579999999999996</v>
      </c>
      <c r="O32" s="7" t="s">
        <v>91</v>
      </c>
      <c r="P32" s="10">
        <v>6</v>
      </c>
    </row>
    <row r="33" spans="2:27" x14ac:dyDescent="0.25">
      <c r="B33" s="13" t="s">
        <v>54</v>
      </c>
      <c r="C33" s="36">
        <f t="shared" si="15"/>
        <v>0.1275</v>
      </c>
      <c r="D33" s="36">
        <f t="shared" si="16"/>
        <v>2.0999999999999999E-3</v>
      </c>
      <c r="E33" s="36">
        <f t="shared" si="17"/>
        <v>5.9200000000000003E-2</v>
      </c>
      <c r="F33" s="36">
        <f t="shared" si="18"/>
        <v>7.7399999999999997E-2</v>
      </c>
      <c r="G33" s="36">
        <f t="shared" si="19"/>
        <v>8.0600000000000005E-2</v>
      </c>
      <c r="H33" s="36">
        <f t="shared" si="20"/>
        <v>2.9999999999999997E-4</v>
      </c>
      <c r="I33" s="36">
        <f t="shared" si="21"/>
        <v>0.1024</v>
      </c>
      <c r="M33" s="10" t="s">
        <v>57</v>
      </c>
      <c r="N33" s="10">
        <v>0.70579999999999998</v>
      </c>
      <c r="O33" s="7" t="s">
        <v>93</v>
      </c>
      <c r="P33" s="10">
        <v>7</v>
      </c>
    </row>
    <row r="34" spans="2:27" x14ac:dyDescent="0.25">
      <c r="B34" s="13" t="s">
        <v>55</v>
      </c>
      <c r="C34" s="36">
        <f t="shared" si="15"/>
        <v>0</v>
      </c>
      <c r="D34" s="36">
        <f t="shared" si="16"/>
        <v>1.11E-2</v>
      </c>
      <c r="E34" s="36">
        <f t="shared" si="17"/>
        <v>0.15290000000000001</v>
      </c>
      <c r="F34" s="36">
        <f t="shared" si="18"/>
        <v>0.1328</v>
      </c>
      <c r="G34" s="36">
        <f t="shared" si="19"/>
        <v>0.1482</v>
      </c>
      <c r="H34" s="36">
        <f t="shared" si="20"/>
        <v>5.6000000000000001E-2</v>
      </c>
      <c r="I34" s="36">
        <f t="shared" si="21"/>
        <v>0.1024</v>
      </c>
      <c r="M34" s="10" t="s">
        <v>56</v>
      </c>
      <c r="N34" s="10">
        <v>0.96989999999999998</v>
      </c>
      <c r="O34" s="7" t="s">
        <v>92</v>
      </c>
      <c r="P34" s="10">
        <v>8</v>
      </c>
      <c r="W34" s="29" t="s">
        <v>96</v>
      </c>
      <c r="X34" s="29"/>
      <c r="Y34" s="29"/>
      <c r="Z34" s="29"/>
      <c r="AA34" s="29"/>
    </row>
    <row r="35" spans="2:27" x14ac:dyDescent="0.25">
      <c r="B35" s="13" t="s">
        <v>56</v>
      </c>
      <c r="C35" s="36">
        <f t="shared" si="15"/>
        <v>0</v>
      </c>
      <c r="D35" s="36">
        <f t="shared" si="16"/>
        <v>2.3900000000000001E-2</v>
      </c>
      <c r="E35" s="36">
        <f t="shared" si="17"/>
        <v>0.2515</v>
      </c>
      <c r="F35" s="36">
        <f t="shared" si="18"/>
        <v>0.12089999999999999</v>
      </c>
      <c r="G35" s="36">
        <f t="shared" si="19"/>
        <v>7.1900000000000006E-2</v>
      </c>
      <c r="H35" s="36">
        <f t="shared" si="20"/>
        <v>1.01E-2</v>
      </c>
      <c r="I35" s="36">
        <f t="shared" si="21"/>
        <v>0.1024</v>
      </c>
      <c r="W35" s="29"/>
      <c r="X35" s="29"/>
      <c r="Y35" s="29"/>
      <c r="Z35" s="29"/>
      <c r="AA35" s="29"/>
    </row>
    <row r="36" spans="2:27" x14ac:dyDescent="0.25">
      <c r="B36" s="13" t="s">
        <v>57</v>
      </c>
      <c r="C36" s="36">
        <f t="shared" si="15"/>
        <v>8.5000000000000006E-2</v>
      </c>
      <c r="D36" s="36">
        <f t="shared" si="16"/>
        <v>1.9699999999999999E-2</v>
      </c>
      <c r="E36" s="36">
        <f t="shared" si="17"/>
        <v>2.9600000000000001E-2</v>
      </c>
      <c r="F36" s="36">
        <f t="shared" si="18"/>
        <v>0.13289999999999999</v>
      </c>
      <c r="G36" s="36">
        <f t="shared" si="19"/>
        <v>0.15970000000000001</v>
      </c>
      <c r="H36" s="36">
        <f t="shared" si="20"/>
        <v>8.2500000000000004E-2</v>
      </c>
      <c r="I36" s="36">
        <f t="shared" si="21"/>
        <v>0.1024</v>
      </c>
      <c r="L36" s="8"/>
      <c r="M36" s="8"/>
      <c r="N36" s="8"/>
      <c r="W36" s="28" t="s">
        <v>85</v>
      </c>
      <c r="X36" s="28" t="s">
        <v>86</v>
      </c>
      <c r="Y36" s="28"/>
      <c r="Z36" s="29"/>
      <c r="AA36" s="29"/>
    </row>
    <row r="37" spans="2:27" x14ac:dyDescent="0.25">
      <c r="B37" s="13" t="s">
        <v>58</v>
      </c>
      <c r="C37" s="36">
        <f t="shared" si="15"/>
        <v>8.5000000000000006E-2</v>
      </c>
      <c r="D37" s="36">
        <f t="shared" si="16"/>
        <v>1.0800000000000001E-2</v>
      </c>
      <c r="E37" s="36">
        <f t="shared" si="17"/>
        <v>0.1036</v>
      </c>
      <c r="F37" s="36">
        <f t="shared" si="18"/>
        <v>0.13370000000000001</v>
      </c>
      <c r="G37" s="36">
        <f t="shared" si="19"/>
        <v>0.13089999999999999</v>
      </c>
      <c r="H37" s="36">
        <f t="shared" si="20"/>
        <v>0.12970000000000001</v>
      </c>
      <c r="I37" s="36">
        <f t="shared" si="21"/>
        <v>0</v>
      </c>
      <c r="K37" s="8"/>
      <c r="L37" s="8"/>
      <c r="M37" s="8"/>
      <c r="N37" s="8"/>
    </row>
    <row r="38" spans="2:27" x14ac:dyDescent="0.25">
      <c r="K38" s="8"/>
      <c r="L38" s="8"/>
      <c r="M38" s="8"/>
      <c r="N38" s="8"/>
    </row>
    <row r="39" spans="2:27" x14ac:dyDescent="0.25">
      <c r="K39" s="8"/>
      <c r="L39" s="8"/>
      <c r="M39" s="8"/>
      <c r="N39" s="8"/>
    </row>
    <row r="40" spans="2:27" x14ac:dyDescent="0.25">
      <c r="K40" s="8"/>
      <c r="L40" s="8"/>
      <c r="M40" s="8"/>
      <c r="N40" s="8"/>
    </row>
    <row r="41" spans="2:27" x14ac:dyDescent="0.25">
      <c r="K41" s="8"/>
      <c r="L41" s="8"/>
      <c r="M41" s="8"/>
      <c r="N41" s="8"/>
    </row>
    <row r="42" spans="2:27" x14ac:dyDescent="0.25">
      <c r="K42" s="8"/>
      <c r="L42" s="8"/>
      <c r="M42" s="8"/>
      <c r="N42" s="8"/>
    </row>
    <row r="43" spans="2:27" x14ac:dyDescent="0.25">
      <c r="K43" s="8"/>
      <c r="L43" s="8"/>
      <c r="M43" s="8"/>
      <c r="N43" s="8"/>
    </row>
    <row r="44" spans="2:27" x14ac:dyDescent="0.25">
      <c r="K44" s="8"/>
      <c r="L44" s="8"/>
      <c r="M44" s="8"/>
      <c r="N44" s="8"/>
    </row>
  </sheetData>
  <sortState xmlns:xlrd2="http://schemas.microsoft.com/office/spreadsheetml/2017/richdata2" ref="W24:X31">
    <sortCondition ref="X24:X31"/>
  </sortState>
  <mergeCells count="1">
    <mergeCell ref="T10:V10"/>
  </mergeCells>
  <phoneticPr fontId="4" type="noConversion"/>
  <pageMargins left="0.7" right="0.7" top="0.75" bottom="0.75" header="0.3" footer="0.3"/>
  <pageSetup paperSize="9" orientation="portrait" r:id="rId1"/>
  <ignoredErrors>
    <ignoredError sqref="H16:H1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Awal</vt:lpstr>
      <vt:lpstr>VIKOR</vt:lpstr>
      <vt:lpstr>Pengujian VIKOR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</dc:creator>
  <cp:lastModifiedBy>akhma</cp:lastModifiedBy>
  <dcterms:created xsi:type="dcterms:W3CDTF">2022-07-21T12:23:40Z</dcterms:created>
  <dcterms:modified xsi:type="dcterms:W3CDTF">2023-06-15T12:55:07Z</dcterms:modified>
</cp:coreProperties>
</file>