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3. Customer Analytics\Class 3\Class 3b\Tuscan\Submission\"/>
    </mc:Choice>
  </mc:AlternateContent>
  <xr:revisionPtr revIDLastSave="0" documentId="13_ncr:1_{5214E72E-F50C-481E-B691-F5599F07AA7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ers &lt; $50" sheetId="4" r:id="rId1"/>
    <sheet name="Customers &gt;= $50" sheetId="6" r:id="rId2"/>
    <sheet name="Exhibit 1" sheetId="1" r:id="rId3"/>
    <sheet name="Exhibit 2" sheetId="2" r:id="rId4"/>
    <sheet name="Exhibit 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4" l="1"/>
  <c r="E36" i="6"/>
  <c r="E16" i="4"/>
  <c r="F40" i="6"/>
  <c r="G40" i="6"/>
  <c r="H40" i="6"/>
  <c r="I40" i="6"/>
  <c r="E40" i="6"/>
  <c r="I36" i="6"/>
  <c r="H36" i="6"/>
  <c r="G36" i="6"/>
  <c r="F36" i="6"/>
  <c r="E35" i="6"/>
  <c r="F35" i="6"/>
  <c r="F37" i="6" s="1"/>
  <c r="F39" i="6" s="1"/>
  <c r="G35" i="6"/>
  <c r="H35" i="6"/>
  <c r="I35" i="6"/>
  <c r="I37" i="6" s="1"/>
  <c r="D35" i="6"/>
  <c r="D37" i="6" s="1"/>
  <c r="D39" i="6" s="1"/>
  <c r="D36" i="6"/>
  <c r="D34" i="6"/>
  <c r="F35" i="4"/>
  <c r="F16" i="4"/>
  <c r="D34" i="4"/>
  <c r="I39" i="4"/>
  <c r="E39" i="4"/>
  <c r="I35" i="4"/>
  <c r="H35" i="4"/>
  <c r="G35" i="4"/>
  <c r="G36" i="4" s="1"/>
  <c r="G38" i="4" s="1"/>
  <c r="E34" i="4"/>
  <c r="F34" i="4"/>
  <c r="G34" i="4"/>
  <c r="H34" i="4"/>
  <c r="I34" i="4"/>
  <c r="D35" i="4"/>
  <c r="F39" i="4"/>
  <c r="G39" i="4"/>
  <c r="H39" i="4"/>
  <c r="D33" i="4"/>
  <c r="E16" i="6"/>
  <c r="I16" i="6"/>
  <c r="H16" i="6"/>
  <c r="G16" i="6"/>
  <c r="F16" i="6"/>
  <c r="E15" i="6"/>
  <c r="F15" i="6"/>
  <c r="G15" i="6"/>
  <c r="H15" i="6"/>
  <c r="I15" i="6"/>
  <c r="D15" i="6"/>
  <c r="D17" i="6" s="1"/>
  <c r="D19" i="6" s="1"/>
  <c r="D21" i="6" s="1"/>
  <c r="D23" i="6" s="1"/>
  <c r="I20" i="6"/>
  <c r="H20" i="6"/>
  <c r="G20" i="6"/>
  <c r="F20" i="6"/>
  <c r="E20" i="6"/>
  <c r="D14" i="6"/>
  <c r="I16" i="4"/>
  <c r="H16" i="4"/>
  <c r="G16" i="4"/>
  <c r="D15" i="4"/>
  <c r="D17" i="4" s="1"/>
  <c r="D19" i="4" s="1"/>
  <c r="D21" i="4" s="1"/>
  <c r="E15" i="4"/>
  <c r="F15" i="4"/>
  <c r="G15" i="4"/>
  <c r="H15" i="4"/>
  <c r="I15" i="4"/>
  <c r="F20" i="4"/>
  <c r="G20" i="4"/>
  <c r="H20" i="4"/>
  <c r="I20" i="4"/>
  <c r="E20" i="4"/>
  <c r="D14" i="4"/>
  <c r="E37" i="6" l="1"/>
  <c r="E39" i="6" s="1"/>
  <c r="E41" i="6" s="1"/>
  <c r="E43" i="6" s="1"/>
  <c r="D45" i="6" s="1"/>
  <c r="I39" i="6"/>
  <c r="I41" i="6" s="1"/>
  <c r="I43" i="6" s="1"/>
  <c r="I36" i="4"/>
  <c r="I38" i="4" s="1"/>
  <c r="I40" i="4" s="1"/>
  <c r="I42" i="4" s="1"/>
  <c r="I17" i="4"/>
  <c r="I19" i="4" s="1"/>
  <c r="I21" i="4" s="1"/>
  <c r="I23" i="4" s="1"/>
  <c r="E17" i="4"/>
  <c r="H17" i="6"/>
  <c r="H19" i="6" s="1"/>
  <c r="H21" i="6" s="1"/>
  <c r="H23" i="6" s="1"/>
  <c r="D41" i="6"/>
  <c r="D43" i="6" s="1"/>
  <c r="H37" i="6"/>
  <c r="H39" i="6" s="1"/>
  <c r="H41" i="6" s="1"/>
  <c r="H43" i="6" s="1"/>
  <c r="I17" i="6"/>
  <c r="I19" i="6" s="1"/>
  <c r="I21" i="6" s="1"/>
  <c r="I23" i="6" s="1"/>
  <c r="F41" i="6"/>
  <c r="F43" i="6" s="1"/>
  <c r="F17" i="6"/>
  <c r="F19" i="6" s="1"/>
  <c r="F21" i="6" s="1"/>
  <c r="F23" i="6" s="1"/>
  <c r="E17" i="6"/>
  <c r="E19" i="6" s="1"/>
  <c r="E21" i="6" s="1"/>
  <c r="E23" i="6" s="1"/>
  <c r="G37" i="6"/>
  <c r="G39" i="6" s="1"/>
  <c r="G41" i="6" s="1"/>
  <c r="G43" i="6" s="1"/>
  <c r="G17" i="6"/>
  <c r="G19" i="6" s="1"/>
  <c r="G21" i="6" s="1"/>
  <c r="G23" i="6" s="1"/>
  <c r="H36" i="4"/>
  <c r="H38" i="4" s="1"/>
  <c r="H40" i="4" s="1"/>
  <c r="H42" i="4" s="1"/>
  <c r="E36" i="4"/>
  <c r="E38" i="4" s="1"/>
  <c r="E40" i="4" s="1"/>
  <c r="E42" i="4" s="1"/>
  <c r="G40" i="4"/>
  <c r="G42" i="4" s="1"/>
  <c r="F36" i="4"/>
  <c r="F38" i="4" s="1"/>
  <c r="F40" i="4" s="1"/>
  <c r="F42" i="4" s="1"/>
  <c r="D36" i="4"/>
  <c r="D38" i="4" s="1"/>
  <c r="D40" i="4" s="1"/>
  <c r="D42" i="4" s="1"/>
  <c r="H17" i="4"/>
  <c r="H19" i="4" s="1"/>
  <c r="H21" i="4" s="1"/>
  <c r="H23" i="4" s="1"/>
  <c r="F17" i="4"/>
  <c r="F19" i="4" s="1"/>
  <c r="F21" i="4" s="1"/>
  <c r="F23" i="4" s="1"/>
  <c r="G17" i="4"/>
  <c r="G19" i="4" s="1"/>
  <c r="G21" i="4" s="1"/>
  <c r="G23" i="4" s="1"/>
  <c r="E19" i="4"/>
  <c r="E21" i="4" s="1"/>
  <c r="E23" i="4" s="1"/>
  <c r="D23" i="4"/>
  <c r="D25" i="6" l="1"/>
  <c r="D44" i="4"/>
  <c r="D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Rutz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Number of customers who ordered. 
Example, out of the 4,657 customers with an initial order of less than $50 only 661 ordered once in year 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Rutz</author>
  </authors>
  <commentList>
    <comment ref="G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Number of customers who ordered. 
Example, out of the 3,296 customers with an initial order of more than $50 only 37 ordered three times in year 4.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Rutz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Again, number of customers. For example, out of 3,296 customers with an initial order &gt;$50, in Year 1 only 2,875 customer reorder (can be more than one order per customer)</t>
        </r>
      </text>
    </comment>
  </commentList>
</comments>
</file>

<file path=xl/sharedStrings.xml><?xml version="1.0" encoding="utf-8"?>
<sst xmlns="http://schemas.openxmlformats.org/spreadsheetml/2006/main" count="190" uniqueCount="57">
  <si>
    <t>Number of Orders</t>
  </si>
  <si>
    <t>Frequency</t>
  </si>
  <si>
    <t>Percent</t>
  </si>
  <si>
    <t>Cumulative Percent</t>
  </si>
  <si>
    <t>Year 1</t>
  </si>
  <si>
    <t>Year 2</t>
  </si>
  <si>
    <t>Year 3</t>
  </si>
  <si>
    <t>Year 4</t>
  </si>
  <si>
    <t>Year 5</t>
  </si>
  <si>
    <t>Group</t>
  </si>
  <si>
    <t>$ Amount of Initial Order</t>
  </si>
  <si>
    <t>$ Amount of Repeat Order - Year 1</t>
  </si>
  <si>
    <t>$ Amount of Repeat Order - Year 2</t>
  </si>
  <si>
    <t>$ Amount of Repeat Order - Year 3</t>
  </si>
  <si>
    <t>$ Amount of Repeat Order - Year 4</t>
  </si>
  <si>
    <t>$ Amount of Repeat Order - Year 5</t>
  </si>
  <si>
    <t>Initial order ≥ $50</t>
  </si>
  <si>
    <t>N</t>
  </si>
  <si>
    <t>Minimum</t>
  </si>
  <si>
    <t>Maximum</t>
  </si>
  <si>
    <t>Mean</t>
  </si>
  <si>
    <t>Std. Deviation</t>
  </si>
  <si>
    <t>Initial order &lt; $50</t>
  </si>
  <si>
    <t>Total</t>
  </si>
  <si>
    <t xml:space="preserve">Total </t>
  </si>
  <si>
    <t>Year 0</t>
  </si>
  <si>
    <t>Initial acquisition cost</t>
  </si>
  <si>
    <t>Retention cost</t>
  </si>
  <si>
    <t>* Cost of sending a catalog to a prospect / Tuscan's response rate</t>
  </si>
  <si>
    <t>Discount rate</t>
  </si>
  <si>
    <t>* Tuscan's cost of capital is 10%</t>
  </si>
  <si>
    <t xml:space="preserve">  </t>
  </si>
  <si>
    <t>Average number of orders</t>
  </si>
  <si>
    <t>Average order size ($)</t>
  </si>
  <si>
    <t>Gross profit</t>
  </si>
  <si>
    <t>Gross margin (%)</t>
  </si>
  <si>
    <t xml:space="preserve">Revenue </t>
  </si>
  <si>
    <t>Net profit</t>
  </si>
  <si>
    <t>Present value of net profit</t>
  </si>
  <si>
    <t>Customer lifetime value</t>
  </si>
  <si>
    <t>Assumptions</t>
  </si>
  <si>
    <t xml:space="preserve">- Initial acquisition cost is the same for all customers </t>
  </si>
  <si>
    <t>- Retention cost is the same for all customers</t>
  </si>
  <si>
    <t>* Expected annual value based on frequency distribution</t>
  </si>
  <si>
    <t>Total number of customers</t>
  </si>
  <si>
    <t>(with less than $50 initial purchase)</t>
  </si>
  <si>
    <t>* (Cost of sending a catalog to a prospect / Tuscan's response rate)*Number of customers acquired</t>
  </si>
  <si>
    <t>* Cost of mailing 8 catalogs annually to a customer at $0.75 per catalog</t>
  </si>
  <si>
    <t>* Cost of mailing 8 catalogs annually to a customer at $0.75 per catalog*Number of customers</t>
  </si>
  <si>
    <t>Total number of orders</t>
  </si>
  <si>
    <t>Legend</t>
  </si>
  <si>
    <t>Given information</t>
  </si>
  <si>
    <t>Calculations</t>
  </si>
  <si>
    <t>- Repeat orders within the same year are discounted using the same rate (i.e. ignoring timing differences of cashflows between orders placed at beginning of year 1 versus middle versus end of year 1)</t>
  </si>
  <si>
    <t xml:space="preserve">Approach 1 - Analysis on an individual customer basis </t>
  </si>
  <si>
    <t xml:space="preserve">Approach 2 - Analysis on an aggregate basis </t>
  </si>
  <si>
    <t>(with more than $50 initial 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</si>
</sst>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_-&quot;$&quot;* #,##0_-;\-&quot;$&quot;* #,##0_-;_-&quot;$&quot;* &quot;-&quot;??_-;_-@_-"/>
    <numFmt numFmtId="166" formatCode="_-* #,##0_-;\-* #,##0_-;_-* &quot;-&quot;??_-;_-@_-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/>
    <xf numFmtId="44" fontId="7" fillId="2" borderId="0" xfId="2" applyFont="1" applyFill="1"/>
    <xf numFmtId="2" fontId="7" fillId="2" borderId="0" xfId="0" applyNumberFormat="1" applyFont="1" applyFill="1"/>
    <xf numFmtId="2" fontId="7" fillId="0" borderId="0" xfId="0" applyNumberFormat="1" applyFont="1"/>
    <xf numFmtId="44" fontId="7" fillId="0" borderId="0" xfId="2" applyFont="1"/>
    <xf numFmtId="9" fontId="7" fillId="2" borderId="0" xfId="0" applyNumberFormat="1" applyFont="1" applyFill="1"/>
    <xf numFmtId="8" fontId="7" fillId="0" borderId="0" xfId="0" applyNumberFormat="1" applyFont="1"/>
    <xf numFmtId="44" fontId="7" fillId="3" borderId="6" xfId="2" applyFont="1" applyFill="1" applyBorder="1"/>
    <xf numFmtId="0" fontId="8" fillId="0" borderId="0" xfId="0" applyFont="1"/>
    <xf numFmtId="0" fontId="7" fillId="0" borderId="0" xfId="0" quotePrefix="1" applyFont="1"/>
    <xf numFmtId="0" fontId="9" fillId="0" borderId="0" xfId="0" applyFont="1"/>
    <xf numFmtId="0" fontId="7" fillId="2" borderId="0" xfId="0" applyFont="1" applyFill="1"/>
    <xf numFmtId="165" fontId="7" fillId="2" borderId="0" xfId="2" applyNumberFormat="1" applyFont="1" applyFill="1"/>
    <xf numFmtId="165" fontId="7" fillId="0" borderId="0" xfId="2" applyNumberFormat="1" applyFont="1"/>
    <xf numFmtId="166" fontId="7" fillId="2" borderId="0" xfId="1" applyNumberFormat="1" applyFont="1" applyFill="1"/>
    <xf numFmtId="166" fontId="7" fillId="0" borderId="0" xfId="1" applyNumberFormat="1" applyFont="1"/>
    <xf numFmtId="164" fontId="7" fillId="0" borderId="0" xfId="0" applyNumberFormat="1" applyFont="1"/>
    <xf numFmtId="0" fontId="7" fillId="0" borderId="7" xfId="0" applyFont="1" applyBorder="1"/>
    <xf numFmtId="0" fontId="7" fillId="2" borderId="7" xfId="0" applyFont="1" applyFill="1" applyBorder="1"/>
    <xf numFmtId="0" fontId="7" fillId="0" borderId="0" xfId="0" applyFont="1" applyBorder="1"/>
    <xf numFmtId="0" fontId="7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2A99-9FBB-448F-BB5B-9A225DB3AEB1}">
  <dimension ref="C2:J44"/>
  <sheetViews>
    <sheetView showGridLines="0" topLeftCell="A12" zoomScaleNormal="100" workbookViewId="0">
      <selection activeCell="C29" sqref="C29:S44"/>
    </sheetView>
  </sheetViews>
  <sheetFormatPr defaultRowHeight="14.25" x14ac:dyDescent="0.2"/>
  <cols>
    <col min="1" max="1" width="9.140625" style="19"/>
    <col min="2" max="2" width="6.7109375" style="19" customWidth="1"/>
    <col min="3" max="3" width="34.140625" style="19" customWidth="1"/>
    <col min="4" max="4" width="14.28515625" style="19" bestFit="1" customWidth="1"/>
    <col min="5" max="9" width="12.7109375" style="19" customWidth="1"/>
    <col min="10" max="14" width="9.140625" style="19"/>
    <col min="15" max="15" width="10.140625" style="19" customWidth="1"/>
    <col min="16" max="16" width="10.5703125" style="19" customWidth="1"/>
    <col min="17" max="16384" width="9.140625" style="19"/>
  </cols>
  <sheetData>
    <row r="2" spans="3:10" ht="15" x14ac:dyDescent="0.25">
      <c r="C2" s="27" t="s">
        <v>50</v>
      </c>
    </row>
    <row r="3" spans="3:10" x14ac:dyDescent="0.2">
      <c r="C3" s="36" t="s">
        <v>51</v>
      </c>
      <c r="D3" s="37"/>
    </row>
    <row r="4" spans="3:10" x14ac:dyDescent="0.2">
      <c r="C4" s="36" t="s">
        <v>52</v>
      </c>
      <c r="D4" s="36"/>
    </row>
    <row r="6" spans="3:10" ht="15" x14ac:dyDescent="0.25">
      <c r="C6" s="27" t="s">
        <v>40</v>
      </c>
    </row>
    <row r="7" spans="3:10" x14ac:dyDescent="0.2">
      <c r="C7" s="28" t="s">
        <v>53</v>
      </c>
    </row>
    <row r="8" spans="3:10" x14ac:dyDescent="0.2">
      <c r="C8" s="28" t="s">
        <v>41</v>
      </c>
    </row>
    <row r="9" spans="3:10" x14ac:dyDescent="0.2">
      <c r="C9" s="28" t="s">
        <v>42</v>
      </c>
    </row>
    <row r="11" spans="3:10" ht="15" x14ac:dyDescent="0.25">
      <c r="C11" s="27" t="s">
        <v>54</v>
      </c>
    </row>
    <row r="12" spans="3:10" x14ac:dyDescent="0.2">
      <c r="D12" s="19">
        <v>0</v>
      </c>
      <c r="E12" s="19">
        <v>1</v>
      </c>
      <c r="F12" s="19">
        <v>2</v>
      </c>
      <c r="G12" s="19">
        <v>3</v>
      </c>
      <c r="H12" s="19">
        <v>4</v>
      </c>
      <c r="I12" s="19">
        <v>5</v>
      </c>
    </row>
    <row r="13" spans="3:10" x14ac:dyDescent="0.2">
      <c r="D13" s="19" t="s">
        <v>25</v>
      </c>
      <c r="E13" s="19" t="s">
        <v>4</v>
      </c>
      <c r="F13" s="19" t="s">
        <v>5</v>
      </c>
      <c r="G13" s="19" t="s">
        <v>6</v>
      </c>
      <c r="H13" s="19" t="s">
        <v>7</v>
      </c>
      <c r="I13" s="19" t="s">
        <v>8</v>
      </c>
    </row>
    <row r="14" spans="3:10" x14ac:dyDescent="0.2">
      <c r="C14" s="19" t="s">
        <v>26</v>
      </c>
      <c r="D14" s="20">
        <f>0.85/(0.023)</f>
        <v>36.956521739130437</v>
      </c>
      <c r="J14" s="19" t="s">
        <v>28</v>
      </c>
    </row>
    <row r="15" spans="3:10" x14ac:dyDescent="0.2">
      <c r="C15" s="19" t="s">
        <v>33</v>
      </c>
      <c r="D15" s="20">
        <f>'Exhibit 3'!C11</f>
        <v>31.84</v>
      </c>
      <c r="E15" s="20">
        <f>'Exhibit 3'!D11</f>
        <v>32.090000000000003</v>
      </c>
      <c r="F15" s="20">
        <f>'Exhibit 3'!E11</f>
        <v>41.78</v>
      </c>
      <c r="G15" s="20">
        <f>'Exhibit 3'!F11</f>
        <v>51.05</v>
      </c>
      <c r="H15" s="20">
        <f>'Exhibit 3'!G11</f>
        <v>52.43</v>
      </c>
      <c r="I15" s="20">
        <f>'Exhibit 3'!H11</f>
        <v>53.63</v>
      </c>
    </row>
    <row r="16" spans="3:10" x14ac:dyDescent="0.2">
      <c r="C16" s="19" t="s">
        <v>32</v>
      </c>
      <c r="D16" s="21">
        <v>1</v>
      </c>
      <c r="E16" s="35">
        <f>SUMPRODUCT('Exhibit 1'!A3:A8,'Exhibit 1'!B3:B8)/'Exhibit 1'!B9</f>
        <v>1.0180373631092978</v>
      </c>
      <c r="F16" s="35">
        <f>SUMPRODUCT('Exhibit 1'!A13:A22,'Exhibit 1'!B13:B22)/'Exhibit 1'!B23</f>
        <v>0.56087610049388015</v>
      </c>
      <c r="G16" s="35">
        <f>SUMPRODUCT('Exhibit 1'!A27:A35,'Exhibit 1'!B27:B35)/'Exhibit 1'!B36</f>
        <v>0.30040798797509127</v>
      </c>
      <c r="H16" s="35">
        <f>SUMPRODUCT('Exhibit 1'!F3:F9,'Exhibit 1'!G3:G9)/'Exhibit 1'!G10</f>
        <v>0.28172643332617564</v>
      </c>
      <c r="I16" s="35">
        <f>SUMPRODUCT('Exhibit 1'!F14:F20,'Exhibit 1'!G14:G20)/'Exhibit 1'!G21</f>
        <v>0.23470045093407774</v>
      </c>
      <c r="J16" s="19" t="s">
        <v>43</v>
      </c>
    </row>
    <row r="17" spans="3:10" x14ac:dyDescent="0.2">
      <c r="C17" s="19" t="s">
        <v>36</v>
      </c>
      <c r="D17" s="23">
        <f>D15*D16</f>
        <v>31.84</v>
      </c>
      <c r="E17" s="23">
        <f t="shared" ref="E17:I17" si="0">E15*E16</f>
        <v>32.66881898217737</v>
      </c>
      <c r="F17" s="23">
        <f t="shared" si="0"/>
        <v>23.433403478634315</v>
      </c>
      <c r="G17" s="23">
        <f t="shared" si="0"/>
        <v>15.335827786128409</v>
      </c>
      <c r="H17" s="23">
        <f t="shared" si="0"/>
        <v>14.77091689929139</v>
      </c>
      <c r="I17" s="23">
        <f t="shared" si="0"/>
        <v>12.586985183594589</v>
      </c>
    </row>
    <row r="18" spans="3:10" x14ac:dyDescent="0.2">
      <c r="C18" s="19" t="s">
        <v>35</v>
      </c>
      <c r="D18" s="24">
        <v>0.42</v>
      </c>
      <c r="E18" s="24">
        <v>0.42</v>
      </c>
      <c r="F18" s="24">
        <v>0.42</v>
      </c>
      <c r="G18" s="24">
        <v>0.42</v>
      </c>
      <c r="H18" s="24">
        <v>0.42</v>
      </c>
      <c r="I18" s="24">
        <v>0.42</v>
      </c>
    </row>
    <row r="19" spans="3:10" x14ac:dyDescent="0.2">
      <c r="C19" s="19" t="s">
        <v>34</v>
      </c>
      <c r="D19" s="23">
        <f>D17*D18</f>
        <v>13.3728</v>
      </c>
      <c r="E19" s="23">
        <f t="shared" ref="E19:I19" si="1">E17*E18</f>
        <v>13.720903972514495</v>
      </c>
      <c r="F19" s="23">
        <f t="shared" si="1"/>
        <v>9.8420294610264119</v>
      </c>
      <c r="G19" s="23">
        <f t="shared" si="1"/>
        <v>6.4410476701739316</v>
      </c>
      <c r="H19" s="23">
        <f t="shared" si="1"/>
        <v>6.203785097702383</v>
      </c>
      <c r="I19" s="23">
        <f t="shared" si="1"/>
        <v>5.2865337771097272</v>
      </c>
    </row>
    <row r="20" spans="3:10" x14ac:dyDescent="0.2">
      <c r="C20" s="19" t="s">
        <v>27</v>
      </c>
      <c r="D20" s="20">
        <v>0</v>
      </c>
      <c r="E20" s="20">
        <f>0.75*8</f>
        <v>6</v>
      </c>
      <c r="F20" s="20">
        <f t="shared" ref="F20:I20" si="2">0.75*8</f>
        <v>6</v>
      </c>
      <c r="G20" s="20">
        <f t="shared" si="2"/>
        <v>6</v>
      </c>
      <c r="H20" s="20">
        <f t="shared" si="2"/>
        <v>6</v>
      </c>
      <c r="I20" s="20">
        <f t="shared" si="2"/>
        <v>6</v>
      </c>
      <c r="J20" s="19" t="s">
        <v>47</v>
      </c>
    </row>
    <row r="21" spans="3:10" x14ac:dyDescent="0.2">
      <c r="C21" s="19" t="s">
        <v>37</v>
      </c>
      <c r="D21" s="23">
        <f>D19-D20</f>
        <v>13.3728</v>
      </c>
      <c r="E21" s="23">
        <f>E19-E20</f>
        <v>7.7209039725144955</v>
      </c>
      <c r="F21" s="23">
        <f t="shared" ref="F21:I21" si="3">F19-F20</f>
        <v>3.8420294610264119</v>
      </c>
      <c r="G21" s="23">
        <f t="shared" si="3"/>
        <v>0.44104767017393165</v>
      </c>
      <c r="H21" s="23">
        <f t="shared" si="3"/>
        <v>0.20378509770238296</v>
      </c>
      <c r="I21" s="23">
        <f t="shared" si="3"/>
        <v>-0.71346622289027284</v>
      </c>
    </row>
    <row r="22" spans="3:10" x14ac:dyDescent="0.2">
      <c r="C22" s="19" t="s">
        <v>29</v>
      </c>
      <c r="D22" s="24">
        <v>0.1</v>
      </c>
      <c r="E22" s="24">
        <v>0.1</v>
      </c>
      <c r="F22" s="24">
        <v>0.1</v>
      </c>
      <c r="G22" s="24">
        <v>0.1</v>
      </c>
      <c r="H22" s="24">
        <v>0.1</v>
      </c>
      <c r="I22" s="24">
        <v>0.1</v>
      </c>
      <c r="J22" s="19" t="s">
        <v>30</v>
      </c>
    </row>
    <row r="23" spans="3:10" x14ac:dyDescent="0.2">
      <c r="C23" s="19" t="s">
        <v>38</v>
      </c>
      <c r="D23" s="23">
        <f t="shared" ref="D23:I23" si="4">D21/(1+D22)^D12</f>
        <v>13.3728</v>
      </c>
      <c r="E23" s="23">
        <f t="shared" si="4"/>
        <v>7.0190036113768137</v>
      </c>
      <c r="F23" s="23">
        <f t="shared" si="4"/>
        <v>3.1752309595259596</v>
      </c>
      <c r="G23" s="23">
        <f t="shared" si="4"/>
        <v>0.33136564250483208</v>
      </c>
      <c r="H23" s="23">
        <f t="shared" si="4"/>
        <v>0.13918796373361308</v>
      </c>
      <c r="I23" s="23">
        <f t="shared" si="4"/>
        <v>-0.44300639107504614</v>
      </c>
    </row>
    <row r="24" spans="3:10" ht="15" thickBot="1" x14ac:dyDescent="0.25">
      <c r="D24" s="25"/>
    </row>
    <row r="25" spans="3:10" ht="15" thickBot="1" x14ac:dyDescent="0.25">
      <c r="C25" s="19" t="s">
        <v>39</v>
      </c>
      <c r="D25" s="26">
        <f>SUM(D23:I23)-D14</f>
        <v>-13.361939953064265</v>
      </c>
    </row>
    <row r="27" spans="3:10" ht="15" x14ac:dyDescent="0.25">
      <c r="C27" s="27" t="s">
        <v>55</v>
      </c>
    </row>
    <row r="29" spans="3:10" x14ac:dyDescent="0.2">
      <c r="C29" s="19" t="s">
        <v>44</v>
      </c>
      <c r="D29" s="30">
        <v>4657</v>
      </c>
    </row>
    <row r="30" spans="3:10" x14ac:dyDescent="0.2">
      <c r="C30" s="29" t="s">
        <v>45</v>
      </c>
    </row>
    <row r="31" spans="3:10" x14ac:dyDescent="0.2">
      <c r="D31" s="19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</row>
    <row r="32" spans="3:10" x14ac:dyDescent="0.2">
      <c r="D32" s="19" t="s">
        <v>25</v>
      </c>
      <c r="E32" s="19" t="s">
        <v>4</v>
      </c>
      <c r="F32" s="19" t="s">
        <v>5</v>
      </c>
      <c r="G32" s="19" t="s">
        <v>6</v>
      </c>
      <c r="H32" s="19" t="s">
        <v>7</v>
      </c>
      <c r="I32" s="19" t="s">
        <v>8</v>
      </c>
    </row>
    <row r="33" spans="3:10" x14ac:dyDescent="0.2">
      <c r="C33" s="19" t="s">
        <v>26</v>
      </c>
      <c r="D33" s="31">
        <f>D29*0.85/(0.023)</f>
        <v>172106.52173913043</v>
      </c>
      <c r="J33" s="19" t="s">
        <v>46</v>
      </c>
    </row>
    <row r="34" spans="3:10" x14ac:dyDescent="0.2">
      <c r="C34" s="19" t="s">
        <v>33</v>
      </c>
      <c r="D34" s="20">
        <f>'Exhibit 3'!C11</f>
        <v>31.84</v>
      </c>
      <c r="E34" s="20">
        <f>'Exhibit 3'!D11</f>
        <v>32.090000000000003</v>
      </c>
      <c r="F34" s="20">
        <f>'Exhibit 3'!E11</f>
        <v>41.78</v>
      </c>
      <c r="G34" s="20">
        <f>'Exhibit 3'!F11</f>
        <v>51.05</v>
      </c>
      <c r="H34" s="20">
        <f>'Exhibit 3'!G11</f>
        <v>52.43</v>
      </c>
      <c r="I34" s="20">
        <f>'Exhibit 3'!H11</f>
        <v>53.63</v>
      </c>
    </row>
    <row r="35" spans="3:10" x14ac:dyDescent="0.2">
      <c r="C35" s="19" t="s">
        <v>49</v>
      </c>
      <c r="D35" s="33">
        <f>D29</f>
        <v>4657</v>
      </c>
      <c r="E35" s="34">
        <f>SUMPRODUCT('Exhibit 1'!A4:A8,'Exhibit 1'!B4:B8)</f>
        <v>4741</v>
      </c>
      <c r="F35" s="34">
        <f>SUMPRODUCT('Exhibit 1'!A14:A22,'Exhibit 1'!B14:B22)</f>
        <v>2612</v>
      </c>
      <c r="G35" s="34">
        <f>SUMPRODUCT('Exhibit 1'!A28:A35,'Exhibit 1'!B28:B35)</f>
        <v>1399</v>
      </c>
      <c r="H35" s="34">
        <f>SUMPRODUCT('Exhibit 1'!F4:F9,'Exhibit 1'!G4:G9)</f>
        <v>1312</v>
      </c>
      <c r="I35" s="34">
        <f>SUMPRODUCT('Exhibit 1'!F15:F20,'Exhibit 1'!G15:G20)</f>
        <v>1093</v>
      </c>
    </row>
    <row r="36" spans="3:10" x14ac:dyDescent="0.2">
      <c r="C36" s="19" t="s">
        <v>36</v>
      </c>
      <c r="D36" s="32">
        <f t="shared" ref="D36:I36" si="5">D34*D35</f>
        <v>148278.88</v>
      </c>
      <c r="E36" s="32">
        <f t="shared" si="5"/>
        <v>152138.69</v>
      </c>
      <c r="F36" s="32">
        <f t="shared" si="5"/>
        <v>109129.36</v>
      </c>
      <c r="G36" s="32">
        <f t="shared" si="5"/>
        <v>71418.95</v>
      </c>
      <c r="H36" s="32">
        <f t="shared" si="5"/>
        <v>68788.160000000003</v>
      </c>
      <c r="I36" s="32">
        <f t="shared" si="5"/>
        <v>58617.590000000004</v>
      </c>
    </row>
    <row r="37" spans="3:10" x14ac:dyDescent="0.2">
      <c r="C37" s="19" t="s">
        <v>35</v>
      </c>
      <c r="D37" s="24">
        <v>0.42</v>
      </c>
      <c r="E37" s="24">
        <v>0.42</v>
      </c>
      <c r="F37" s="24">
        <v>0.42</v>
      </c>
      <c r="G37" s="24">
        <v>0.42</v>
      </c>
      <c r="H37" s="24">
        <v>0.42</v>
      </c>
      <c r="I37" s="24">
        <v>0.42</v>
      </c>
    </row>
    <row r="38" spans="3:10" x14ac:dyDescent="0.2">
      <c r="C38" s="19" t="s">
        <v>34</v>
      </c>
      <c r="D38" s="32">
        <f>D36*D37</f>
        <v>62277.1296</v>
      </c>
      <c r="E38" s="32">
        <f t="shared" ref="E38" si="6">E36*E37</f>
        <v>63898.249799999998</v>
      </c>
      <c r="F38" s="32">
        <f t="shared" ref="F38" si="7">F36*F37</f>
        <v>45834.331200000001</v>
      </c>
      <c r="G38" s="32">
        <f t="shared" ref="G38" si="8">G36*G37</f>
        <v>29995.958999999999</v>
      </c>
      <c r="H38" s="32">
        <f t="shared" ref="H38" si="9">H36*H37</f>
        <v>28891.0272</v>
      </c>
      <c r="I38" s="32">
        <f t="shared" ref="I38" si="10">I36*I37</f>
        <v>24619.3878</v>
      </c>
    </row>
    <row r="39" spans="3:10" x14ac:dyDescent="0.2">
      <c r="C39" s="19" t="s">
        <v>27</v>
      </c>
      <c r="D39" s="20">
        <v>0</v>
      </c>
      <c r="E39" s="31">
        <f>0.75*8*$D$29</f>
        <v>27942</v>
      </c>
      <c r="F39" s="31">
        <f t="shared" ref="F39:H39" si="11">0.75*8*$D$29</f>
        <v>27942</v>
      </c>
      <c r="G39" s="31">
        <f t="shared" si="11"/>
        <v>27942</v>
      </c>
      <c r="H39" s="31">
        <f t="shared" si="11"/>
        <v>27942</v>
      </c>
      <c r="I39" s="31">
        <f>0.75*8*$D$29</f>
        <v>27942</v>
      </c>
      <c r="J39" s="19" t="s">
        <v>48</v>
      </c>
    </row>
    <row r="40" spans="3:10" x14ac:dyDescent="0.2">
      <c r="C40" s="19" t="s">
        <v>37</v>
      </c>
      <c r="D40" s="32">
        <f>D38-D39</f>
        <v>62277.1296</v>
      </c>
      <c r="E40" s="32">
        <f>E38-E39</f>
        <v>35956.249799999998</v>
      </c>
      <c r="F40" s="32">
        <f t="shared" ref="F40" si="12">F38-F39</f>
        <v>17892.331200000001</v>
      </c>
      <c r="G40" s="32">
        <f t="shared" ref="G40" si="13">G38-G39</f>
        <v>2053.9589999999989</v>
      </c>
      <c r="H40" s="32">
        <f t="shared" ref="H40" si="14">H38-H39</f>
        <v>949.02720000000045</v>
      </c>
      <c r="I40" s="32">
        <f t="shared" ref="I40" si="15">I38-I39</f>
        <v>-3322.6121999999996</v>
      </c>
    </row>
    <row r="41" spans="3:10" x14ac:dyDescent="0.2">
      <c r="C41" s="19" t="s">
        <v>29</v>
      </c>
      <c r="D41" s="24">
        <v>0.1</v>
      </c>
      <c r="E41" s="24">
        <v>0.1</v>
      </c>
      <c r="F41" s="24">
        <v>0.1</v>
      </c>
      <c r="G41" s="24">
        <v>0.1</v>
      </c>
      <c r="H41" s="24">
        <v>0.1</v>
      </c>
      <c r="I41" s="24">
        <v>0.1</v>
      </c>
      <c r="J41" s="19" t="s">
        <v>30</v>
      </c>
    </row>
    <row r="42" spans="3:10" x14ac:dyDescent="0.2">
      <c r="C42" s="19" t="s">
        <v>38</v>
      </c>
      <c r="D42" s="32">
        <f t="shared" ref="D42:I42" si="16">D40/(1+D41)^D31</f>
        <v>62277.1296</v>
      </c>
      <c r="E42" s="32">
        <f t="shared" si="16"/>
        <v>32687.499818181812</v>
      </c>
      <c r="F42" s="32">
        <f t="shared" si="16"/>
        <v>14787.050578512395</v>
      </c>
      <c r="G42" s="32">
        <f t="shared" si="16"/>
        <v>1543.1697971450026</v>
      </c>
      <c r="H42" s="32">
        <f t="shared" si="16"/>
        <v>648.19834710743817</v>
      </c>
      <c r="I42" s="32">
        <f t="shared" si="16"/>
        <v>-2063.0807632364895</v>
      </c>
    </row>
    <row r="43" spans="3:10" ht="15" thickBot="1" x14ac:dyDescent="0.25">
      <c r="D43" s="25"/>
    </row>
    <row r="44" spans="3:10" ht="15" thickBot="1" x14ac:dyDescent="0.25">
      <c r="C44" s="19" t="s">
        <v>39</v>
      </c>
      <c r="D44" s="26">
        <f>(SUM(D42:I42)-D33)/D29</f>
        <v>-13.361939953064264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7E13-B871-40E2-9627-C55DA58C3AAF}">
  <dimension ref="C2:P45"/>
  <sheetViews>
    <sheetView showGridLines="0" tabSelected="1" topLeftCell="A16" zoomScale="115" zoomScaleNormal="115" workbookViewId="0">
      <selection activeCell="C30" sqref="C30:S45"/>
    </sheetView>
  </sheetViews>
  <sheetFormatPr defaultRowHeight="14.25" x14ac:dyDescent="0.2"/>
  <cols>
    <col min="1" max="1" width="9.140625" style="19"/>
    <col min="2" max="2" width="6.7109375" style="19" customWidth="1"/>
    <col min="3" max="3" width="27" style="19" customWidth="1"/>
    <col min="4" max="9" width="14" style="19" customWidth="1"/>
    <col min="10" max="15" width="9.140625" style="19"/>
    <col min="16" max="16" width="11.5703125" style="19" customWidth="1"/>
    <col min="17" max="16384" width="9.140625" style="19"/>
  </cols>
  <sheetData>
    <row r="2" spans="3:16" ht="15" x14ac:dyDescent="0.25">
      <c r="C2" s="27" t="s">
        <v>50</v>
      </c>
    </row>
    <row r="3" spans="3:16" x14ac:dyDescent="0.2">
      <c r="C3" s="36" t="s">
        <v>51</v>
      </c>
      <c r="D3" s="37"/>
    </row>
    <row r="4" spans="3:16" x14ac:dyDescent="0.2">
      <c r="C4" s="36" t="s">
        <v>52</v>
      </c>
      <c r="D4" s="36"/>
    </row>
    <row r="5" spans="3:16" x14ac:dyDescent="0.2">
      <c r="C5" s="38"/>
      <c r="D5" s="38"/>
    </row>
    <row r="6" spans="3:16" ht="15" x14ac:dyDescent="0.25">
      <c r="C6" s="27" t="s">
        <v>40</v>
      </c>
    </row>
    <row r="7" spans="3:16" x14ac:dyDescent="0.2">
      <c r="C7" s="28" t="s">
        <v>53</v>
      </c>
    </row>
    <row r="8" spans="3:16" x14ac:dyDescent="0.2">
      <c r="C8" s="28" t="s">
        <v>41</v>
      </c>
    </row>
    <row r="9" spans="3:16" x14ac:dyDescent="0.2">
      <c r="C9" s="28" t="s">
        <v>42</v>
      </c>
    </row>
    <row r="11" spans="3:16" ht="15" x14ac:dyDescent="0.25">
      <c r="C11" s="27" t="s">
        <v>54</v>
      </c>
    </row>
    <row r="12" spans="3:16" x14ac:dyDescent="0.2">
      <c r="D12" s="19">
        <v>0</v>
      </c>
      <c r="E12" s="19">
        <v>1</v>
      </c>
      <c r="F12" s="19">
        <v>2</v>
      </c>
      <c r="G12" s="19">
        <v>3</v>
      </c>
      <c r="H12" s="19">
        <v>4</v>
      </c>
      <c r="I12" s="19">
        <v>5</v>
      </c>
    </row>
    <row r="13" spans="3:16" x14ac:dyDescent="0.2">
      <c r="D13" s="19" t="s">
        <v>25</v>
      </c>
      <c r="E13" s="19" t="s">
        <v>4</v>
      </c>
      <c r="F13" s="19" t="s">
        <v>5</v>
      </c>
      <c r="G13" s="19" t="s">
        <v>6</v>
      </c>
      <c r="H13" s="19" t="s">
        <v>7</v>
      </c>
      <c r="I13" s="19" t="s">
        <v>8</v>
      </c>
    </row>
    <row r="14" spans="3:16" x14ac:dyDescent="0.2">
      <c r="C14" s="19" t="s">
        <v>26</v>
      </c>
      <c r="D14" s="20">
        <f>0.85/(0.023)</f>
        <v>36.956521739130437</v>
      </c>
      <c r="J14" s="39" t="s">
        <v>28</v>
      </c>
      <c r="K14" s="39"/>
      <c r="L14" s="39"/>
      <c r="M14" s="39"/>
      <c r="N14" s="39"/>
      <c r="O14" s="39"/>
      <c r="P14" s="39"/>
    </row>
    <row r="15" spans="3:16" x14ac:dyDescent="0.2">
      <c r="C15" s="19" t="s">
        <v>33</v>
      </c>
      <c r="D15" s="20">
        <f>'Exhibit 3'!C5</f>
        <v>95.55</v>
      </c>
      <c r="E15" s="20">
        <f>'Exhibit 3'!D5</f>
        <v>93.46</v>
      </c>
      <c r="F15" s="20">
        <f>'Exhibit 3'!E5</f>
        <v>74.02</v>
      </c>
      <c r="G15" s="20">
        <f>'Exhibit 3'!F5</f>
        <v>67.75</v>
      </c>
      <c r="H15" s="20">
        <f>'Exhibit 3'!G5</f>
        <v>67.12</v>
      </c>
      <c r="I15" s="20">
        <f>'Exhibit 3'!H5</f>
        <v>78.260000000000005</v>
      </c>
    </row>
    <row r="16" spans="3:16" x14ac:dyDescent="0.2">
      <c r="C16" s="19" t="s">
        <v>32</v>
      </c>
      <c r="D16" s="21">
        <v>1</v>
      </c>
      <c r="E16" s="22">
        <f>SUMPRODUCT('Exhibit 2'!A3:A11,'Exhibit 2'!B3:B11)/'Exhibit 2'!B12</f>
        <v>1.0849514563106797</v>
      </c>
      <c r="F16" s="22">
        <f>SUMPRODUCT('Exhibit 2'!A16:A24,'Exhibit 2'!B16:B24)/'Exhibit 2'!B25</f>
        <v>0.74726941747572817</v>
      </c>
      <c r="G16" s="22">
        <f>SUMPRODUCT('Exhibit 2'!A29:A37,'Exhibit 2'!B29:B37)/'Exhibit 2'!B38</f>
        <v>0.39896844660194175</v>
      </c>
      <c r="H16" s="22">
        <f>SUMPRODUCT('Exhibit 2'!F3:F9,'Exhibit 2'!G3:G9)/'Exhibit 2'!G10</f>
        <v>0.32402912621359226</v>
      </c>
      <c r="I16" s="22">
        <f>SUMPRODUCT('Exhibit 2'!F14:F20,'Exhibit 2'!G14:G20)/'Exhibit 2'!G21</f>
        <v>0.25394417475728154</v>
      </c>
      <c r="J16" s="19" t="s">
        <v>43</v>
      </c>
    </row>
    <row r="17" spans="3:16" x14ac:dyDescent="0.2">
      <c r="C17" s="19" t="s">
        <v>36</v>
      </c>
      <c r="D17" s="23">
        <f>D15*D16</f>
        <v>95.55</v>
      </c>
      <c r="E17" s="23">
        <f t="shared" ref="E17:I17" si="0">E15*E16</f>
        <v>101.39956310679612</v>
      </c>
      <c r="F17" s="23">
        <f t="shared" si="0"/>
        <v>55.312882281553399</v>
      </c>
      <c r="G17" s="23">
        <f t="shared" si="0"/>
        <v>27.030112257281555</v>
      </c>
      <c r="H17" s="23">
        <f t="shared" si="0"/>
        <v>21.748834951456313</v>
      </c>
      <c r="I17" s="23">
        <f t="shared" si="0"/>
        <v>19.873671116504855</v>
      </c>
    </row>
    <row r="18" spans="3:16" x14ac:dyDescent="0.2">
      <c r="C18" s="19" t="s">
        <v>35</v>
      </c>
      <c r="D18" s="24">
        <v>0.42</v>
      </c>
      <c r="E18" s="24">
        <v>0.42</v>
      </c>
      <c r="F18" s="24">
        <v>0.42</v>
      </c>
      <c r="G18" s="24">
        <v>0.42</v>
      </c>
      <c r="H18" s="24">
        <v>0.42</v>
      </c>
      <c r="I18" s="24">
        <v>0.42</v>
      </c>
    </row>
    <row r="19" spans="3:16" x14ac:dyDescent="0.2">
      <c r="C19" s="19" t="s">
        <v>34</v>
      </c>
      <c r="D19" s="23">
        <f>D17*D18</f>
        <v>40.131</v>
      </c>
      <c r="E19" s="23">
        <f t="shared" ref="E19:I19" si="1">E17*E18</f>
        <v>42.587816504854366</v>
      </c>
      <c r="F19" s="23">
        <f t="shared" si="1"/>
        <v>23.231410558252428</v>
      </c>
      <c r="G19" s="23">
        <f t="shared" si="1"/>
        <v>11.352647148058253</v>
      </c>
      <c r="H19" s="23">
        <f t="shared" si="1"/>
        <v>9.1345106796116511</v>
      </c>
      <c r="I19" s="23">
        <f t="shared" si="1"/>
        <v>8.3469418689320385</v>
      </c>
    </row>
    <row r="20" spans="3:16" x14ac:dyDescent="0.2">
      <c r="C20" s="19" t="s">
        <v>27</v>
      </c>
      <c r="D20" s="20">
        <v>0</v>
      </c>
      <c r="E20" s="20">
        <f>0.75*8</f>
        <v>6</v>
      </c>
      <c r="F20" s="20">
        <f t="shared" ref="F20:I20" si="2">0.75*8</f>
        <v>6</v>
      </c>
      <c r="G20" s="20">
        <f t="shared" si="2"/>
        <v>6</v>
      </c>
      <c r="H20" s="20">
        <f t="shared" si="2"/>
        <v>6</v>
      </c>
      <c r="I20" s="20">
        <f t="shared" si="2"/>
        <v>6</v>
      </c>
      <c r="J20" s="39" t="s">
        <v>47</v>
      </c>
      <c r="K20" s="39"/>
      <c r="L20" s="39"/>
      <c r="M20" s="39"/>
      <c r="N20" s="39"/>
      <c r="O20" s="39"/>
      <c r="P20" s="39"/>
    </row>
    <row r="21" spans="3:16" x14ac:dyDescent="0.2">
      <c r="C21" s="19" t="s">
        <v>37</v>
      </c>
      <c r="D21" s="23">
        <f>D19-D20</f>
        <v>40.131</v>
      </c>
      <c r="E21" s="23">
        <f>E19-E20</f>
        <v>36.587816504854366</v>
      </c>
      <c r="F21" s="23">
        <f t="shared" ref="F21:I21" si="3">F19-F20</f>
        <v>17.231410558252428</v>
      </c>
      <c r="G21" s="23">
        <f t="shared" si="3"/>
        <v>5.3526471480582529</v>
      </c>
      <c r="H21" s="23">
        <f t="shared" si="3"/>
        <v>3.1345106796116511</v>
      </c>
      <c r="I21" s="23">
        <f t="shared" si="3"/>
        <v>2.3469418689320385</v>
      </c>
    </row>
    <row r="22" spans="3:16" x14ac:dyDescent="0.2">
      <c r="C22" s="19" t="s">
        <v>29</v>
      </c>
      <c r="D22" s="24">
        <v>0.1</v>
      </c>
      <c r="E22" s="24">
        <v>0.1</v>
      </c>
      <c r="F22" s="24">
        <v>0.1</v>
      </c>
      <c r="G22" s="24">
        <v>0.1</v>
      </c>
      <c r="H22" s="24">
        <v>0.1</v>
      </c>
      <c r="I22" s="24">
        <v>0.1</v>
      </c>
      <c r="J22" s="19" t="s">
        <v>30</v>
      </c>
    </row>
    <row r="23" spans="3:16" x14ac:dyDescent="0.2">
      <c r="C23" s="19" t="s">
        <v>38</v>
      </c>
      <c r="D23" s="23">
        <f t="shared" ref="D23:I23" si="4">D21/(1+D22)^D12</f>
        <v>40.131</v>
      </c>
      <c r="E23" s="23">
        <f t="shared" si="4"/>
        <v>33.261651368049421</v>
      </c>
      <c r="F23" s="23">
        <f t="shared" si="4"/>
        <v>14.240835172109442</v>
      </c>
      <c r="G23" s="23">
        <f t="shared" si="4"/>
        <v>4.021523026339783</v>
      </c>
      <c r="H23" s="23">
        <f t="shared" si="4"/>
        <v>2.1409129701602692</v>
      </c>
      <c r="I23" s="23">
        <f t="shared" si="4"/>
        <v>1.4572662504002072</v>
      </c>
    </row>
    <row r="24" spans="3:16" ht="15" thickBot="1" x14ac:dyDescent="0.25">
      <c r="D24" s="25"/>
    </row>
    <row r="25" spans="3:16" ht="15" thickBot="1" x14ac:dyDescent="0.25">
      <c r="C25" s="19" t="s">
        <v>39</v>
      </c>
      <c r="D25" s="26">
        <f>SUM(D23:I23)-D14</f>
        <v>58.296667047928693</v>
      </c>
    </row>
    <row r="28" spans="3:16" ht="15" x14ac:dyDescent="0.25">
      <c r="C28" s="27" t="s">
        <v>55</v>
      </c>
    </row>
    <row r="29" spans="3:16" ht="15" x14ac:dyDescent="0.25">
      <c r="C29" s="27"/>
    </row>
    <row r="30" spans="3:16" x14ac:dyDescent="0.2">
      <c r="C30" s="19" t="s">
        <v>44</v>
      </c>
      <c r="D30" s="30">
        <v>3296</v>
      </c>
    </row>
    <row r="31" spans="3:16" ht="28.5" x14ac:dyDescent="0.2">
      <c r="C31" s="41" t="s">
        <v>56</v>
      </c>
    </row>
    <row r="32" spans="3:16" x14ac:dyDescent="0.2">
      <c r="D32" s="19">
        <v>0</v>
      </c>
      <c r="E32" s="19">
        <v>1</v>
      </c>
      <c r="F32" s="19">
        <v>2</v>
      </c>
      <c r="G32" s="19">
        <v>3</v>
      </c>
      <c r="H32" s="19">
        <v>4</v>
      </c>
      <c r="I32" s="19">
        <v>5</v>
      </c>
    </row>
    <row r="33" spans="3:10" x14ac:dyDescent="0.2">
      <c r="D33" s="19" t="s">
        <v>25</v>
      </c>
      <c r="E33" s="19" t="s">
        <v>4</v>
      </c>
      <c r="F33" s="19" t="s">
        <v>5</v>
      </c>
      <c r="G33" s="19" t="s">
        <v>6</v>
      </c>
      <c r="H33" s="19" t="s">
        <v>7</v>
      </c>
      <c r="I33" s="19" t="s">
        <v>8</v>
      </c>
    </row>
    <row r="34" spans="3:10" x14ac:dyDescent="0.2">
      <c r="C34" s="19" t="s">
        <v>26</v>
      </c>
      <c r="D34" s="31">
        <f>D30*0.85/(0.023)</f>
        <v>121808.6956521739</v>
      </c>
      <c r="J34" s="19" t="s">
        <v>46</v>
      </c>
    </row>
    <row r="35" spans="3:10" x14ac:dyDescent="0.2">
      <c r="C35" s="19" t="s">
        <v>33</v>
      </c>
      <c r="D35" s="20">
        <f>'Exhibit 3'!C5</f>
        <v>95.55</v>
      </c>
      <c r="E35" s="20">
        <f>'Exhibit 3'!D5</f>
        <v>93.46</v>
      </c>
      <c r="F35" s="20">
        <f>'Exhibit 3'!E5</f>
        <v>74.02</v>
      </c>
      <c r="G35" s="20">
        <f>'Exhibit 3'!F5</f>
        <v>67.75</v>
      </c>
      <c r="H35" s="20">
        <f>'Exhibit 3'!G5</f>
        <v>67.12</v>
      </c>
      <c r="I35" s="20">
        <f>'Exhibit 3'!H5</f>
        <v>78.260000000000005</v>
      </c>
    </row>
    <row r="36" spans="3:10" x14ac:dyDescent="0.2">
      <c r="C36" s="19" t="s">
        <v>49</v>
      </c>
      <c r="D36" s="33">
        <f>D30</f>
        <v>3296</v>
      </c>
      <c r="E36" s="34">
        <f>SUMPRODUCT('Exhibit 2'!A4:A11,'Exhibit 2'!B4:B11)</f>
        <v>3576</v>
      </c>
      <c r="F36" s="34">
        <f>SUMPRODUCT('Exhibit 2'!A17:A24,'Exhibit 2'!B17:B24)</f>
        <v>2463</v>
      </c>
      <c r="G36" s="34">
        <f>SUMPRODUCT('Exhibit 2'!A30:A37,'Exhibit 2'!B30:B37)</f>
        <v>1315</v>
      </c>
      <c r="H36" s="34">
        <f>SUMPRODUCT('Exhibit 2'!F4:F9,'Exhibit 2'!G4:G9)</f>
        <v>1068</v>
      </c>
      <c r="I36" s="34">
        <f>SUMPRODUCT('Exhibit 2'!F15:F20,'Exhibit 2'!G15:G20)</f>
        <v>837</v>
      </c>
    </row>
    <row r="37" spans="3:10" x14ac:dyDescent="0.2">
      <c r="C37" s="19" t="s">
        <v>36</v>
      </c>
      <c r="D37" s="32">
        <f t="shared" ref="D37:I37" si="5">D35*D36</f>
        <v>314932.8</v>
      </c>
      <c r="E37" s="32">
        <f t="shared" si="5"/>
        <v>334212.95999999996</v>
      </c>
      <c r="F37" s="32">
        <f t="shared" si="5"/>
        <v>182311.25999999998</v>
      </c>
      <c r="G37" s="32">
        <f t="shared" si="5"/>
        <v>89091.25</v>
      </c>
      <c r="H37" s="32">
        <f t="shared" si="5"/>
        <v>71684.160000000003</v>
      </c>
      <c r="I37" s="32">
        <f t="shared" si="5"/>
        <v>65503.62</v>
      </c>
    </row>
    <row r="38" spans="3:10" x14ac:dyDescent="0.2">
      <c r="C38" s="19" t="s">
        <v>35</v>
      </c>
      <c r="D38" s="24">
        <v>0.42</v>
      </c>
      <c r="E38" s="24">
        <v>0.42</v>
      </c>
      <c r="F38" s="24">
        <v>0.42</v>
      </c>
      <c r="G38" s="24">
        <v>0.42</v>
      </c>
      <c r="H38" s="24">
        <v>0.42</v>
      </c>
      <c r="I38" s="24">
        <v>0.42</v>
      </c>
    </row>
    <row r="39" spans="3:10" x14ac:dyDescent="0.2">
      <c r="C39" s="19" t="s">
        <v>34</v>
      </c>
      <c r="D39" s="32">
        <f>D37*D38</f>
        <v>132271.77599999998</v>
      </c>
      <c r="E39" s="32">
        <f t="shared" ref="E39:I39" si="6">E37*E38</f>
        <v>140369.44319999998</v>
      </c>
      <c r="F39" s="32">
        <f t="shared" si="6"/>
        <v>76570.729199999987</v>
      </c>
      <c r="G39" s="32">
        <f t="shared" si="6"/>
        <v>37418.324999999997</v>
      </c>
      <c r="H39" s="32">
        <f t="shared" si="6"/>
        <v>30107.3472</v>
      </c>
      <c r="I39" s="32">
        <f t="shared" si="6"/>
        <v>27511.520400000001</v>
      </c>
    </row>
    <row r="40" spans="3:10" x14ac:dyDescent="0.2">
      <c r="C40" s="19" t="s">
        <v>27</v>
      </c>
      <c r="D40" s="20">
        <v>0</v>
      </c>
      <c r="E40" s="31">
        <f>0.75*8*$D$30</f>
        <v>19776</v>
      </c>
      <c r="F40" s="31">
        <f t="shared" ref="F40:I40" si="7">0.75*8*$D$30</f>
        <v>19776</v>
      </c>
      <c r="G40" s="31">
        <f t="shared" si="7"/>
        <v>19776</v>
      </c>
      <c r="H40" s="31">
        <f t="shared" si="7"/>
        <v>19776</v>
      </c>
      <c r="I40" s="31">
        <f t="shared" si="7"/>
        <v>19776</v>
      </c>
      <c r="J40" s="19" t="s">
        <v>48</v>
      </c>
    </row>
    <row r="41" spans="3:10" x14ac:dyDescent="0.2">
      <c r="C41" s="19" t="s">
        <v>37</v>
      </c>
      <c r="D41" s="32">
        <f>D39-D40</f>
        <v>132271.77599999998</v>
      </c>
      <c r="E41" s="32">
        <f>E39-E40</f>
        <v>120593.44319999998</v>
      </c>
      <c r="F41" s="32">
        <f t="shared" ref="F41:I41" si="8">F39-F40</f>
        <v>56794.729199999987</v>
      </c>
      <c r="G41" s="32">
        <f t="shared" si="8"/>
        <v>17642.324999999997</v>
      </c>
      <c r="H41" s="32">
        <f t="shared" si="8"/>
        <v>10331.3472</v>
      </c>
      <c r="I41" s="32">
        <f t="shared" si="8"/>
        <v>7735.5204000000012</v>
      </c>
    </row>
    <row r="42" spans="3:10" x14ac:dyDescent="0.2">
      <c r="C42" s="19" t="s">
        <v>29</v>
      </c>
      <c r="D42" s="24">
        <v>0.1</v>
      </c>
      <c r="E42" s="24">
        <v>0.1</v>
      </c>
      <c r="F42" s="24">
        <v>0.1</v>
      </c>
      <c r="G42" s="24">
        <v>0.1</v>
      </c>
      <c r="H42" s="24">
        <v>0.1</v>
      </c>
      <c r="I42" s="24">
        <v>0.1</v>
      </c>
      <c r="J42" s="19" t="s">
        <v>30</v>
      </c>
    </row>
    <row r="43" spans="3:10" x14ac:dyDescent="0.2">
      <c r="C43" s="19" t="s">
        <v>38</v>
      </c>
      <c r="D43" s="32">
        <f t="shared" ref="D43:I43" si="9">D41/(1+D42)^D32</f>
        <v>132271.77599999998</v>
      </c>
      <c r="E43" s="32">
        <f t="shared" si="9"/>
        <v>109630.40290909089</v>
      </c>
      <c r="F43" s="32">
        <f t="shared" si="9"/>
        <v>46937.79272727271</v>
      </c>
      <c r="G43" s="32">
        <f t="shared" si="9"/>
        <v>13254.939894815921</v>
      </c>
      <c r="H43" s="32">
        <f t="shared" si="9"/>
        <v>7056.449149648246</v>
      </c>
      <c r="I43" s="32">
        <f t="shared" si="9"/>
        <v>4803.1495613190846</v>
      </c>
    </row>
    <row r="44" spans="3:10" ht="15" thickBot="1" x14ac:dyDescent="0.25">
      <c r="D44" s="25"/>
    </row>
    <row r="45" spans="3:10" ht="15" thickBot="1" x14ac:dyDescent="0.25">
      <c r="C45" s="19" t="s">
        <v>39</v>
      </c>
      <c r="D45" s="26">
        <f>(SUM(D43:I43)-D34)/D30</f>
        <v>58.296667047928686</v>
      </c>
    </row>
  </sheetData>
  <mergeCells count="2">
    <mergeCell ref="J14:P14"/>
    <mergeCell ref="J20:P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145" zoomScaleNormal="145" workbookViewId="0">
      <selection activeCell="B10" sqref="B10"/>
    </sheetView>
  </sheetViews>
  <sheetFormatPr defaultRowHeight="12.75" x14ac:dyDescent="0.2"/>
  <cols>
    <col min="1" max="1" width="17.28515625" style="1" bestFit="1" customWidth="1"/>
    <col min="2" max="2" width="10.5703125" style="1" bestFit="1" customWidth="1"/>
    <col min="3" max="3" width="8" style="1" bestFit="1" customWidth="1"/>
    <col min="4" max="4" width="19.140625" style="1" bestFit="1" customWidth="1"/>
    <col min="6" max="6" width="17.28515625" style="1" bestFit="1" customWidth="1"/>
    <col min="7" max="7" width="10.5703125" style="1" bestFit="1" customWidth="1"/>
    <col min="8" max="8" width="8" style="1" bestFit="1" customWidth="1"/>
    <col min="9" max="9" width="19.140625" style="1" bestFit="1" customWidth="1"/>
  </cols>
  <sheetData>
    <row r="1" spans="1:9" x14ac:dyDescent="0.2">
      <c r="A1" s="10" t="s">
        <v>4</v>
      </c>
      <c r="F1" s="10" t="s">
        <v>7</v>
      </c>
    </row>
    <row r="2" spans="1:9" x14ac:dyDescent="0.2">
      <c r="A2" s="11" t="s">
        <v>0</v>
      </c>
      <c r="B2" s="7" t="s">
        <v>1</v>
      </c>
      <c r="C2" s="7" t="s">
        <v>2</v>
      </c>
      <c r="D2" s="7" t="s">
        <v>3</v>
      </c>
      <c r="F2" s="11" t="s">
        <v>0</v>
      </c>
      <c r="G2" s="7" t="s">
        <v>1</v>
      </c>
      <c r="H2" s="7" t="s">
        <v>2</v>
      </c>
      <c r="I2" s="7" t="s">
        <v>3</v>
      </c>
    </row>
    <row r="3" spans="1:9" x14ac:dyDescent="0.2">
      <c r="A3" s="12">
        <v>0</v>
      </c>
      <c r="B3" s="1">
        <v>611</v>
      </c>
      <c r="C3" s="1">
        <v>13.1</v>
      </c>
      <c r="D3" s="1">
        <v>13.1</v>
      </c>
      <c r="F3" s="12">
        <v>0</v>
      </c>
      <c r="G3" s="1">
        <v>3730</v>
      </c>
      <c r="H3" s="1">
        <v>80.099999999999994</v>
      </c>
      <c r="I3" s="1">
        <v>80.099999999999994</v>
      </c>
    </row>
    <row r="4" spans="1:9" x14ac:dyDescent="0.2">
      <c r="A4" s="12">
        <v>1</v>
      </c>
      <c r="B4" s="1">
        <v>3508</v>
      </c>
      <c r="C4" s="1">
        <v>75.3</v>
      </c>
      <c r="D4" s="1">
        <v>88.4</v>
      </c>
      <c r="F4" s="12">
        <v>1</v>
      </c>
      <c r="G4" s="1">
        <v>661</v>
      </c>
      <c r="H4" s="1">
        <v>14.2</v>
      </c>
      <c r="I4" s="1">
        <v>94.3</v>
      </c>
    </row>
    <row r="5" spans="1:9" x14ac:dyDescent="0.2">
      <c r="A5" s="12">
        <v>2</v>
      </c>
      <c r="B5" s="1">
        <v>416</v>
      </c>
      <c r="C5" s="1">
        <v>8.9</v>
      </c>
      <c r="D5" s="1">
        <v>97.4</v>
      </c>
      <c r="F5" s="12">
        <v>2</v>
      </c>
      <c r="G5" s="1">
        <v>185</v>
      </c>
      <c r="H5" s="1">
        <v>4</v>
      </c>
      <c r="I5" s="1">
        <v>98.3</v>
      </c>
    </row>
    <row r="6" spans="1:9" x14ac:dyDescent="0.2">
      <c r="A6" s="12">
        <v>3</v>
      </c>
      <c r="B6" s="1">
        <v>94</v>
      </c>
      <c r="C6" s="1">
        <v>2</v>
      </c>
      <c r="D6" s="1">
        <v>99.4</v>
      </c>
      <c r="F6" s="12">
        <v>3</v>
      </c>
      <c r="G6" s="1">
        <v>56</v>
      </c>
      <c r="H6" s="1">
        <v>1.2</v>
      </c>
      <c r="I6" s="1">
        <v>99.5</v>
      </c>
    </row>
    <row r="7" spans="1:9" x14ac:dyDescent="0.2">
      <c r="A7" s="12">
        <v>4</v>
      </c>
      <c r="B7" s="1">
        <v>21</v>
      </c>
      <c r="C7" s="1">
        <v>0.5</v>
      </c>
      <c r="D7" s="1">
        <v>99.8</v>
      </c>
      <c r="F7" s="12">
        <v>4</v>
      </c>
      <c r="G7" s="1">
        <v>14</v>
      </c>
      <c r="H7" s="1">
        <v>0.3</v>
      </c>
      <c r="I7" s="1">
        <v>99.8</v>
      </c>
    </row>
    <row r="8" spans="1:9" x14ac:dyDescent="0.2">
      <c r="A8" s="12">
        <v>5</v>
      </c>
      <c r="B8" s="1">
        <v>7</v>
      </c>
      <c r="C8" s="1">
        <v>0.2</v>
      </c>
      <c r="D8" s="1">
        <v>100</v>
      </c>
      <c r="F8" s="12">
        <v>5</v>
      </c>
      <c r="G8" s="1">
        <v>9</v>
      </c>
      <c r="H8" s="1">
        <v>0.2</v>
      </c>
      <c r="I8" s="1">
        <v>100</v>
      </c>
    </row>
    <row r="9" spans="1:9" ht="13.5" thickBot="1" x14ac:dyDescent="0.25">
      <c r="A9" s="9" t="s">
        <v>24</v>
      </c>
      <c r="B9" s="9">
        <v>4657</v>
      </c>
      <c r="C9" s="9">
        <v>100</v>
      </c>
      <c r="D9" s="9"/>
      <c r="F9" s="12">
        <v>6</v>
      </c>
      <c r="G9" s="1">
        <v>2</v>
      </c>
      <c r="H9" s="1">
        <v>0</v>
      </c>
      <c r="I9" s="1">
        <v>100</v>
      </c>
    </row>
    <row r="10" spans="1:9" ht="14.25" thickTop="1" thickBot="1" x14ac:dyDescent="0.25">
      <c r="F10" s="9" t="s">
        <v>24</v>
      </c>
      <c r="G10" s="9">
        <v>4657</v>
      </c>
      <c r="H10" s="9">
        <v>100</v>
      </c>
      <c r="I10" s="9"/>
    </row>
    <row r="11" spans="1:9" ht="13.5" thickTop="1" x14ac:dyDescent="0.2">
      <c r="A11" s="10" t="s">
        <v>5</v>
      </c>
    </row>
    <row r="12" spans="1:9" x14ac:dyDescent="0.2">
      <c r="A12" s="11" t="s">
        <v>0</v>
      </c>
      <c r="B12" s="7" t="s">
        <v>1</v>
      </c>
      <c r="C12" s="7" t="s">
        <v>2</v>
      </c>
      <c r="D12" s="7" t="s">
        <v>3</v>
      </c>
      <c r="F12" s="10" t="s">
        <v>8</v>
      </c>
    </row>
    <row r="13" spans="1:9" x14ac:dyDescent="0.2">
      <c r="A13" s="12">
        <v>0</v>
      </c>
      <c r="B13" s="1">
        <v>2739</v>
      </c>
      <c r="C13" s="1">
        <v>58.8</v>
      </c>
      <c r="D13" s="1">
        <v>58.8</v>
      </c>
      <c r="F13" s="11" t="s">
        <v>0</v>
      </c>
      <c r="G13" s="7" t="s">
        <v>1</v>
      </c>
      <c r="H13" s="7" t="s">
        <v>2</v>
      </c>
      <c r="I13" s="7" t="s">
        <v>3</v>
      </c>
    </row>
    <row r="14" spans="1:9" x14ac:dyDescent="0.2">
      <c r="A14" s="12">
        <v>1</v>
      </c>
      <c r="B14" s="1">
        <v>1441</v>
      </c>
      <c r="C14" s="1">
        <v>30.9</v>
      </c>
      <c r="D14" s="1">
        <v>89.8</v>
      </c>
      <c r="F14" s="12">
        <v>0</v>
      </c>
      <c r="G14" s="1">
        <v>3837</v>
      </c>
      <c r="H14" s="1">
        <v>82.4</v>
      </c>
      <c r="I14" s="1">
        <v>82.4</v>
      </c>
    </row>
    <row r="15" spans="1:9" x14ac:dyDescent="0.2">
      <c r="A15" s="12">
        <v>2</v>
      </c>
      <c r="B15" s="1">
        <v>332</v>
      </c>
      <c r="C15" s="1">
        <v>7.1</v>
      </c>
      <c r="D15" s="1">
        <v>96.9</v>
      </c>
      <c r="F15" s="12">
        <v>1</v>
      </c>
      <c r="G15" s="1">
        <v>626</v>
      </c>
      <c r="H15" s="1">
        <v>13.4</v>
      </c>
      <c r="I15" s="1">
        <v>95.8</v>
      </c>
    </row>
    <row r="16" spans="1:9" x14ac:dyDescent="0.2">
      <c r="A16" s="12">
        <v>3</v>
      </c>
      <c r="B16" s="1">
        <v>100</v>
      </c>
      <c r="C16" s="1">
        <v>2.1</v>
      </c>
      <c r="D16" s="1">
        <v>99</v>
      </c>
      <c r="F16" s="12">
        <v>2</v>
      </c>
      <c r="G16" s="1">
        <v>141</v>
      </c>
      <c r="H16" s="1">
        <v>3</v>
      </c>
      <c r="I16" s="1">
        <v>98.9</v>
      </c>
    </row>
    <row r="17" spans="1:9" x14ac:dyDescent="0.2">
      <c r="A17" s="12">
        <v>4</v>
      </c>
      <c r="B17" s="1">
        <v>30</v>
      </c>
      <c r="C17" s="1">
        <v>0.6</v>
      </c>
      <c r="D17" s="1">
        <v>99.7</v>
      </c>
      <c r="F17" s="12">
        <v>3</v>
      </c>
      <c r="G17" s="1">
        <v>38</v>
      </c>
      <c r="H17" s="1">
        <v>0.8</v>
      </c>
      <c r="I17" s="1">
        <v>99.7</v>
      </c>
    </row>
    <row r="18" spans="1:9" x14ac:dyDescent="0.2">
      <c r="A18" s="12">
        <v>5</v>
      </c>
      <c r="B18" s="1">
        <v>9</v>
      </c>
      <c r="C18" s="1">
        <v>0.2</v>
      </c>
      <c r="D18" s="1">
        <v>99.9</v>
      </c>
      <c r="F18" s="12">
        <v>4</v>
      </c>
      <c r="G18" s="1">
        <v>10</v>
      </c>
      <c r="H18" s="1">
        <v>0.2</v>
      </c>
      <c r="I18" s="1">
        <v>99.9</v>
      </c>
    </row>
    <row r="19" spans="1:9" x14ac:dyDescent="0.2">
      <c r="A19" s="12">
        <v>6</v>
      </c>
      <c r="B19" s="1">
        <v>3</v>
      </c>
      <c r="C19" s="1">
        <v>0.1</v>
      </c>
      <c r="D19" s="1">
        <v>99.9</v>
      </c>
      <c r="F19" s="12">
        <v>5</v>
      </c>
      <c r="G19" s="1">
        <v>3</v>
      </c>
      <c r="H19" s="1">
        <v>0.1</v>
      </c>
      <c r="I19" s="1">
        <v>100</v>
      </c>
    </row>
    <row r="20" spans="1:9" x14ac:dyDescent="0.2">
      <c r="A20" s="12">
        <v>7</v>
      </c>
      <c r="B20" s="1">
        <v>1</v>
      </c>
      <c r="C20" s="1">
        <v>0</v>
      </c>
      <c r="D20" s="1">
        <v>100</v>
      </c>
      <c r="F20" s="12">
        <v>8</v>
      </c>
      <c r="G20" s="1">
        <v>2</v>
      </c>
      <c r="H20" s="1">
        <v>0</v>
      </c>
      <c r="I20" s="1">
        <v>100</v>
      </c>
    </row>
    <row r="21" spans="1:9" ht="13.5" thickBot="1" x14ac:dyDescent="0.25">
      <c r="A21" s="12">
        <v>8</v>
      </c>
      <c r="B21" s="1">
        <v>1</v>
      </c>
      <c r="C21" s="1">
        <v>0</v>
      </c>
      <c r="D21" s="1">
        <v>100</v>
      </c>
      <c r="F21" s="17" t="s">
        <v>23</v>
      </c>
      <c r="G21" s="9">
        <v>4657</v>
      </c>
      <c r="H21" s="9">
        <v>100</v>
      </c>
      <c r="I21" s="9"/>
    </row>
    <row r="22" spans="1:9" ht="13.5" thickTop="1" x14ac:dyDescent="0.2">
      <c r="A22" s="12">
        <v>9</v>
      </c>
      <c r="B22" s="1">
        <v>1</v>
      </c>
      <c r="C22" s="1">
        <v>0</v>
      </c>
      <c r="D22" s="1">
        <v>100</v>
      </c>
    </row>
    <row r="23" spans="1:9" ht="13.5" thickBot="1" x14ac:dyDescent="0.25">
      <c r="A23" s="16" t="s">
        <v>23</v>
      </c>
      <c r="B23" s="9">
        <v>4657</v>
      </c>
      <c r="C23" s="9">
        <v>100</v>
      </c>
      <c r="D23" s="9"/>
    </row>
    <row r="24" spans="1:9" ht="13.5" thickTop="1" x14ac:dyDescent="0.2"/>
    <row r="25" spans="1:9" x14ac:dyDescent="0.2">
      <c r="A25" s="10" t="s">
        <v>6</v>
      </c>
    </row>
    <row r="26" spans="1:9" x14ac:dyDescent="0.2">
      <c r="A26" s="11" t="s">
        <v>0</v>
      </c>
      <c r="B26" s="7" t="s">
        <v>1</v>
      </c>
      <c r="C26" s="7" t="s">
        <v>2</v>
      </c>
      <c r="D26" s="7" t="s">
        <v>3</v>
      </c>
    </row>
    <row r="27" spans="1:9" x14ac:dyDescent="0.2">
      <c r="A27" s="12">
        <v>0</v>
      </c>
      <c r="B27" s="1">
        <v>3687</v>
      </c>
      <c r="C27" s="1">
        <v>79.2</v>
      </c>
      <c r="D27" s="1">
        <v>79.2</v>
      </c>
    </row>
    <row r="28" spans="1:9" x14ac:dyDescent="0.2">
      <c r="A28" s="12">
        <v>1</v>
      </c>
      <c r="B28" s="1">
        <v>671</v>
      </c>
      <c r="C28" s="1">
        <v>14.4</v>
      </c>
      <c r="D28" s="1">
        <v>93.6</v>
      </c>
    </row>
    <row r="29" spans="1:9" x14ac:dyDescent="0.2">
      <c r="A29" s="12">
        <v>2</v>
      </c>
      <c r="B29" s="1">
        <v>207</v>
      </c>
      <c r="C29" s="1">
        <v>4.4000000000000004</v>
      </c>
      <c r="D29" s="1">
        <v>98</v>
      </c>
    </row>
    <row r="30" spans="1:9" x14ac:dyDescent="0.2">
      <c r="A30" s="12">
        <v>3</v>
      </c>
      <c r="B30" s="1">
        <v>68</v>
      </c>
      <c r="C30" s="1">
        <v>1.5</v>
      </c>
      <c r="D30" s="1">
        <v>99.5</v>
      </c>
    </row>
    <row r="31" spans="1:9" x14ac:dyDescent="0.2">
      <c r="A31" s="12">
        <v>4</v>
      </c>
      <c r="B31" s="1">
        <v>19</v>
      </c>
      <c r="C31" s="1">
        <v>0.4</v>
      </c>
      <c r="D31" s="1">
        <v>99.9</v>
      </c>
    </row>
    <row r="32" spans="1:9" x14ac:dyDescent="0.2">
      <c r="A32" s="12">
        <v>5</v>
      </c>
      <c r="B32" s="1">
        <v>1</v>
      </c>
      <c r="C32" s="1">
        <v>0</v>
      </c>
      <c r="D32" s="1">
        <v>99.9</v>
      </c>
    </row>
    <row r="33" spans="1:4" x14ac:dyDescent="0.2">
      <c r="A33" s="12">
        <v>6</v>
      </c>
      <c r="B33" s="1">
        <v>2</v>
      </c>
      <c r="C33" s="1">
        <v>0</v>
      </c>
      <c r="D33" s="1">
        <v>100</v>
      </c>
    </row>
    <row r="34" spans="1:4" x14ac:dyDescent="0.2">
      <c r="A34" s="12">
        <v>7</v>
      </c>
      <c r="B34" s="1">
        <v>1</v>
      </c>
      <c r="C34" s="1">
        <v>0</v>
      </c>
      <c r="D34" s="1">
        <v>100</v>
      </c>
    </row>
    <row r="35" spans="1:4" x14ac:dyDescent="0.2">
      <c r="A35" s="12">
        <v>10</v>
      </c>
      <c r="B35" s="1">
        <v>1</v>
      </c>
      <c r="C35" s="1">
        <v>0</v>
      </c>
      <c r="D35" s="1">
        <v>100</v>
      </c>
    </row>
    <row r="36" spans="1:4" ht="13.5" thickBot="1" x14ac:dyDescent="0.25">
      <c r="A36" s="9" t="s">
        <v>23</v>
      </c>
      <c r="B36" s="9">
        <v>4657</v>
      </c>
      <c r="C36" s="9">
        <v>100</v>
      </c>
      <c r="D36" s="9"/>
    </row>
    <row r="37" spans="1:4" ht="13.5" thickTop="1" x14ac:dyDescent="0.2"/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="145" zoomScaleNormal="145" workbookViewId="0">
      <selection activeCell="A4" sqref="A4:A11"/>
    </sheetView>
  </sheetViews>
  <sheetFormatPr defaultRowHeight="12.75" x14ac:dyDescent="0.2"/>
  <cols>
    <col min="1" max="1" width="17.28515625" style="1" bestFit="1" customWidth="1"/>
    <col min="2" max="2" width="10.5703125" style="1" bestFit="1" customWidth="1"/>
    <col min="3" max="3" width="8" style="1" bestFit="1" customWidth="1"/>
    <col min="4" max="4" width="19.140625" style="1" bestFit="1" customWidth="1"/>
    <col min="5" max="5" width="10.5703125" customWidth="1"/>
    <col min="6" max="6" width="17.28515625" style="1" bestFit="1" customWidth="1"/>
    <col min="7" max="7" width="10.5703125" style="1" bestFit="1" customWidth="1"/>
    <col min="8" max="8" width="8" style="1" bestFit="1" customWidth="1"/>
    <col min="9" max="9" width="19.140625" style="1" bestFit="1" customWidth="1"/>
  </cols>
  <sheetData>
    <row r="1" spans="1:9" x14ac:dyDescent="0.2">
      <c r="A1" s="10" t="s">
        <v>4</v>
      </c>
      <c r="F1" s="2" t="s">
        <v>7</v>
      </c>
    </row>
    <row r="2" spans="1:9" x14ac:dyDescent="0.2">
      <c r="A2" s="11" t="s">
        <v>0</v>
      </c>
      <c r="B2" s="7" t="s">
        <v>1</v>
      </c>
      <c r="C2" s="7" t="s">
        <v>2</v>
      </c>
      <c r="D2" s="7" t="s">
        <v>3</v>
      </c>
      <c r="F2" s="7" t="s">
        <v>0</v>
      </c>
      <c r="G2" s="7" t="s">
        <v>1</v>
      </c>
      <c r="H2" s="7" t="s">
        <v>2</v>
      </c>
      <c r="I2" s="7" t="s">
        <v>3</v>
      </c>
    </row>
    <row r="3" spans="1:9" x14ac:dyDescent="0.2">
      <c r="A3" s="12">
        <v>0</v>
      </c>
      <c r="B3" s="1">
        <v>421</v>
      </c>
      <c r="C3" s="1">
        <v>12.8</v>
      </c>
      <c r="D3" s="1">
        <v>12.8</v>
      </c>
      <c r="F3" s="8">
        <v>0</v>
      </c>
      <c r="G3" s="1">
        <v>2535</v>
      </c>
      <c r="H3" s="1">
        <v>76.900000000000006</v>
      </c>
      <c r="I3" s="1">
        <v>76.900000000000006</v>
      </c>
    </row>
    <row r="4" spans="1:9" x14ac:dyDescent="0.2">
      <c r="A4" s="12">
        <v>1</v>
      </c>
      <c r="B4" s="1">
        <v>2354</v>
      </c>
      <c r="C4" s="1">
        <v>71.400000000000006</v>
      </c>
      <c r="D4" s="1">
        <v>84.2</v>
      </c>
      <c r="F4" s="8">
        <v>1</v>
      </c>
      <c r="G4" s="1">
        <v>548</v>
      </c>
      <c r="H4" s="1">
        <v>16.600000000000001</v>
      </c>
      <c r="I4" s="1">
        <v>93.5</v>
      </c>
    </row>
    <row r="5" spans="1:9" x14ac:dyDescent="0.2">
      <c r="A5" s="12">
        <v>2</v>
      </c>
      <c r="B5" s="1">
        <v>397</v>
      </c>
      <c r="C5" s="1">
        <v>12</v>
      </c>
      <c r="D5" s="1">
        <v>96.2</v>
      </c>
      <c r="F5" s="8">
        <v>2</v>
      </c>
      <c r="G5" s="1">
        <v>151</v>
      </c>
      <c r="H5" s="1">
        <v>4.5999999999999996</v>
      </c>
      <c r="I5" s="1">
        <v>98.1</v>
      </c>
    </row>
    <row r="6" spans="1:9" x14ac:dyDescent="0.2">
      <c r="A6" s="12">
        <v>3</v>
      </c>
      <c r="B6" s="1">
        <v>91</v>
      </c>
      <c r="C6" s="1">
        <v>2.8</v>
      </c>
      <c r="D6" s="1">
        <v>99</v>
      </c>
      <c r="F6" s="8">
        <v>3</v>
      </c>
      <c r="G6" s="1">
        <v>37</v>
      </c>
      <c r="H6" s="1">
        <v>1.1000000000000001</v>
      </c>
      <c r="I6" s="1">
        <v>99.2</v>
      </c>
    </row>
    <row r="7" spans="1:9" x14ac:dyDescent="0.2">
      <c r="A7" s="12">
        <v>4</v>
      </c>
      <c r="B7" s="1">
        <v>20</v>
      </c>
      <c r="C7" s="1">
        <v>0.6</v>
      </c>
      <c r="D7" s="1">
        <v>99.6</v>
      </c>
      <c r="F7" s="8">
        <v>4</v>
      </c>
      <c r="G7" s="1">
        <v>20</v>
      </c>
      <c r="H7" s="1">
        <v>0.6</v>
      </c>
      <c r="I7" s="1">
        <v>99.8</v>
      </c>
    </row>
    <row r="8" spans="1:9" x14ac:dyDescent="0.2">
      <c r="A8" s="12">
        <v>5</v>
      </c>
      <c r="B8" s="1">
        <v>6</v>
      </c>
      <c r="C8" s="1">
        <v>0.2</v>
      </c>
      <c r="D8" s="1">
        <v>99.8</v>
      </c>
      <c r="F8" s="8">
        <v>5</v>
      </c>
      <c r="G8" s="1">
        <v>3</v>
      </c>
      <c r="H8" s="1">
        <v>0.1</v>
      </c>
      <c r="I8" s="1">
        <v>99.9</v>
      </c>
    </row>
    <row r="9" spans="1:9" x14ac:dyDescent="0.2">
      <c r="A9" s="12">
        <v>6</v>
      </c>
      <c r="B9" s="1">
        <v>5</v>
      </c>
      <c r="C9" s="1">
        <v>0.2</v>
      </c>
      <c r="D9" s="1">
        <v>99.9</v>
      </c>
      <c r="F9" s="8">
        <v>6</v>
      </c>
      <c r="G9" s="1">
        <v>2</v>
      </c>
      <c r="H9" s="1">
        <v>0.1</v>
      </c>
      <c r="I9" s="1">
        <v>100</v>
      </c>
    </row>
    <row r="10" spans="1:9" ht="13.5" thickBot="1" x14ac:dyDescent="0.25">
      <c r="A10" s="12">
        <v>7</v>
      </c>
      <c r="B10" s="1">
        <v>1</v>
      </c>
      <c r="C10" s="1">
        <v>0</v>
      </c>
      <c r="D10" s="1">
        <v>100</v>
      </c>
      <c r="F10" s="9" t="s">
        <v>23</v>
      </c>
      <c r="G10" s="9">
        <v>3296</v>
      </c>
      <c r="H10" s="9">
        <v>100</v>
      </c>
      <c r="I10" s="9"/>
    </row>
    <row r="11" spans="1:9" ht="13.5" thickTop="1" x14ac:dyDescent="0.2">
      <c r="A11" s="13">
        <v>8</v>
      </c>
      <c r="B11" s="1">
        <v>1</v>
      </c>
      <c r="C11" s="1">
        <v>0</v>
      </c>
      <c r="D11" s="1">
        <v>100</v>
      </c>
    </row>
    <row r="12" spans="1:9" ht="13.5" thickBot="1" x14ac:dyDescent="0.25">
      <c r="A12" s="9" t="s">
        <v>23</v>
      </c>
      <c r="B12" s="9">
        <v>3296</v>
      </c>
      <c r="C12" s="9">
        <v>100</v>
      </c>
      <c r="D12" s="9"/>
      <c r="F12" s="2" t="s">
        <v>8</v>
      </c>
    </row>
    <row r="13" spans="1:9" ht="13.5" thickTop="1" x14ac:dyDescent="0.2">
      <c r="F13" s="7" t="s">
        <v>0</v>
      </c>
      <c r="G13" s="7" t="s">
        <v>1</v>
      </c>
      <c r="H13" s="7" t="s">
        <v>2</v>
      </c>
      <c r="I13" s="7" t="s">
        <v>3</v>
      </c>
    </row>
    <row r="14" spans="1:9" x14ac:dyDescent="0.2">
      <c r="A14" s="10" t="s">
        <v>5</v>
      </c>
      <c r="F14" s="8">
        <v>0</v>
      </c>
      <c r="G14" s="1">
        <v>2673</v>
      </c>
      <c r="H14" s="1">
        <v>81.099999999999994</v>
      </c>
      <c r="I14" s="1">
        <v>81.099999999999994</v>
      </c>
    </row>
    <row r="15" spans="1:9" x14ac:dyDescent="0.2">
      <c r="A15" s="11" t="s">
        <v>0</v>
      </c>
      <c r="B15" s="7" t="s">
        <v>1</v>
      </c>
      <c r="C15" s="7" t="s">
        <v>2</v>
      </c>
      <c r="D15" s="7" t="s">
        <v>3</v>
      </c>
      <c r="F15" s="8">
        <v>1</v>
      </c>
      <c r="G15" s="1">
        <v>463</v>
      </c>
      <c r="H15" s="1">
        <v>14</v>
      </c>
      <c r="I15" s="1">
        <v>95.1</v>
      </c>
    </row>
    <row r="16" spans="1:9" x14ac:dyDescent="0.2">
      <c r="A16" s="12">
        <v>0</v>
      </c>
      <c r="B16" s="1">
        <v>1643</v>
      </c>
      <c r="C16" s="1">
        <v>49.8</v>
      </c>
      <c r="D16" s="1">
        <v>49.8</v>
      </c>
      <c r="F16" s="8">
        <v>2</v>
      </c>
      <c r="G16" s="1">
        <v>120</v>
      </c>
      <c r="H16" s="1">
        <v>3.6</v>
      </c>
      <c r="I16" s="1">
        <v>98.8</v>
      </c>
    </row>
    <row r="17" spans="1:9" x14ac:dyDescent="0.2">
      <c r="A17" s="12">
        <v>1</v>
      </c>
      <c r="B17" s="1">
        <v>1120</v>
      </c>
      <c r="C17" s="1">
        <v>34</v>
      </c>
      <c r="D17" s="1">
        <v>83.8</v>
      </c>
      <c r="F17" s="8">
        <v>3</v>
      </c>
      <c r="G17" s="1">
        <v>30</v>
      </c>
      <c r="H17" s="1">
        <v>0.9</v>
      </c>
      <c r="I17" s="1">
        <v>99.7</v>
      </c>
    </row>
    <row r="18" spans="1:9" x14ac:dyDescent="0.2">
      <c r="A18" s="12">
        <v>2</v>
      </c>
      <c r="B18" s="1">
        <v>354</v>
      </c>
      <c r="C18" s="1">
        <v>10.7</v>
      </c>
      <c r="D18" s="1">
        <v>94.6</v>
      </c>
      <c r="F18" s="8">
        <v>4</v>
      </c>
      <c r="G18" s="1">
        <v>7</v>
      </c>
      <c r="H18" s="1">
        <v>0.2</v>
      </c>
      <c r="I18" s="1">
        <v>99.9</v>
      </c>
    </row>
    <row r="19" spans="1:9" x14ac:dyDescent="0.2">
      <c r="A19" s="12">
        <v>3</v>
      </c>
      <c r="B19" s="1">
        <v>121</v>
      </c>
      <c r="C19" s="1">
        <v>3.7</v>
      </c>
      <c r="D19" s="1">
        <v>98.2</v>
      </c>
      <c r="F19" s="8">
        <v>5</v>
      </c>
      <c r="G19" s="1">
        <v>2</v>
      </c>
      <c r="H19" s="1">
        <v>0.1</v>
      </c>
      <c r="I19" s="1">
        <v>100</v>
      </c>
    </row>
    <row r="20" spans="1:9" x14ac:dyDescent="0.2">
      <c r="A20" s="12">
        <v>4</v>
      </c>
      <c r="B20" s="1">
        <v>37</v>
      </c>
      <c r="C20" s="1">
        <v>1.1000000000000001</v>
      </c>
      <c r="D20" s="1">
        <v>99.4</v>
      </c>
      <c r="F20" s="8">
        <v>6</v>
      </c>
      <c r="G20" s="1">
        <v>1</v>
      </c>
      <c r="H20" s="1">
        <v>0</v>
      </c>
      <c r="I20" s="1">
        <v>100</v>
      </c>
    </row>
    <row r="21" spans="1:9" ht="13.5" thickBot="1" x14ac:dyDescent="0.25">
      <c r="A21" s="12">
        <v>5</v>
      </c>
      <c r="B21" s="1">
        <v>12</v>
      </c>
      <c r="C21" s="1">
        <v>0.4</v>
      </c>
      <c r="D21" s="1">
        <v>99.7</v>
      </c>
      <c r="F21" s="9" t="s">
        <v>23</v>
      </c>
      <c r="G21" s="9">
        <v>3296</v>
      </c>
      <c r="H21" s="9">
        <v>100</v>
      </c>
      <c r="I21" s="9"/>
    </row>
    <row r="22" spans="1:9" ht="13.5" thickTop="1" x14ac:dyDescent="0.2">
      <c r="A22" s="12">
        <v>6</v>
      </c>
      <c r="B22" s="1">
        <v>5</v>
      </c>
      <c r="C22" s="1">
        <v>0.2</v>
      </c>
      <c r="D22" s="1">
        <v>99.9</v>
      </c>
    </row>
    <row r="23" spans="1:9" x14ac:dyDescent="0.2">
      <c r="A23" s="12">
        <v>7</v>
      </c>
      <c r="B23" s="1">
        <v>3</v>
      </c>
      <c r="C23" s="1">
        <v>0.1</v>
      </c>
      <c r="D23" s="1">
        <v>100</v>
      </c>
    </row>
    <row r="24" spans="1:9" x14ac:dyDescent="0.2">
      <c r="A24" s="13">
        <v>13</v>
      </c>
      <c r="B24" s="1">
        <v>1</v>
      </c>
      <c r="C24" s="1">
        <v>0</v>
      </c>
      <c r="D24" s="1">
        <v>100</v>
      </c>
    </row>
    <row r="25" spans="1:9" ht="13.5" thickBot="1" x14ac:dyDescent="0.25">
      <c r="A25" s="9" t="s">
        <v>23</v>
      </c>
      <c r="B25" s="9">
        <v>3296</v>
      </c>
      <c r="C25" s="9">
        <v>100</v>
      </c>
      <c r="D25" s="9"/>
    </row>
    <row r="26" spans="1:9" ht="13.5" thickTop="1" x14ac:dyDescent="0.2"/>
    <row r="27" spans="1:9" x14ac:dyDescent="0.2">
      <c r="A27" s="10" t="s">
        <v>6</v>
      </c>
    </row>
    <row r="28" spans="1:9" x14ac:dyDescent="0.2">
      <c r="A28" s="11" t="s">
        <v>0</v>
      </c>
      <c r="B28" s="7" t="s">
        <v>1</v>
      </c>
      <c r="C28" s="7" t="s">
        <v>2</v>
      </c>
      <c r="D28" s="7" t="s">
        <v>3</v>
      </c>
    </row>
    <row r="29" spans="1:9" x14ac:dyDescent="0.2">
      <c r="A29" s="14">
        <v>0</v>
      </c>
      <c r="B29" s="1">
        <v>2430</v>
      </c>
      <c r="C29" s="1">
        <v>73.7</v>
      </c>
      <c r="D29" s="1">
        <v>73.7</v>
      </c>
    </row>
    <row r="30" spans="1:9" x14ac:dyDescent="0.2">
      <c r="A30" s="14">
        <v>1</v>
      </c>
      <c r="B30" s="1">
        <v>562</v>
      </c>
      <c r="C30" s="1">
        <v>17.100000000000001</v>
      </c>
      <c r="D30" s="1">
        <v>90.8</v>
      </c>
    </row>
    <row r="31" spans="1:9" x14ac:dyDescent="0.2">
      <c r="A31" s="14">
        <v>2</v>
      </c>
      <c r="B31" s="1">
        <v>214</v>
      </c>
      <c r="C31" s="1">
        <v>6.5</v>
      </c>
      <c r="D31" s="1">
        <v>97.3</v>
      </c>
    </row>
    <row r="32" spans="1:9" x14ac:dyDescent="0.2">
      <c r="A32" s="14">
        <v>3</v>
      </c>
      <c r="B32" s="1">
        <v>53</v>
      </c>
      <c r="C32" s="1">
        <v>1.6</v>
      </c>
      <c r="D32" s="1">
        <v>98.9</v>
      </c>
    </row>
    <row r="33" spans="1:4" x14ac:dyDescent="0.2">
      <c r="A33" s="14">
        <v>4</v>
      </c>
      <c r="B33" s="1">
        <v>27</v>
      </c>
      <c r="C33" s="1">
        <v>0.8</v>
      </c>
      <c r="D33" s="1">
        <v>99.7</v>
      </c>
    </row>
    <row r="34" spans="1:4" x14ac:dyDescent="0.2">
      <c r="A34" s="14">
        <v>5</v>
      </c>
      <c r="B34" s="1">
        <v>6</v>
      </c>
      <c r="C34" s="1">
        <v>0.2</v>
      </c>
      <c r="D34" s="1">
        <v>99.9</v>
      </c>
    </row>
    <row r="35" spans="1:4" x14ac:dyDescent="0.2">
      <c r="A35" s="14">
        <v>6</v>
      </c>
      <c r="B35" s="1">
        <v>2</v>
      </c>
      <c r="C35" s="1">
        <v>0.1</v>
      </c>
      <c r="D35" s="1">
        <v>99.9</v>
      </c>
    </row>
    <row r="36" spans="1:4" x14ac:dyDescent="0.2">
      <c r="A36" s="14">
        <v>7</v>
      </c>
      <c r="B36" s="1">
        <v>1</v>
      </c>
      <c r="C36" s="1">
        <v>0</v>
      </c>
      <c r="D36" s="1">
        <v>100</v>
      </c>
    </row>
    <row r="37" spans="1:4" x14ac:dyDescent="0.2">
      <c r="A37" s="15">
        <v>9</v>
      </c>
      <c r="B37" s="1">
        <v>1</v>
      </c>
      <c r="C37" s="1">
        <v>0</v>
      </c>
      <c r="D37" s="1">
        <v>100</v>
      </c>
    </row>
    <row r="38" spans="1:4" ht="13.5" thickBot="1" x14ac:dyDescent="0.25">
      <c r="A38" s="9" t="s">
        <v>23</v>
      </c>
      <c r="B38" s="9">
        <v>3296</v>
      </c>
      <c r="C38" s="9">
        <v>100</v>
      </c>
      <c r="D38" s="9"/>
    </row>
    <row r="39" spans="1:4" ht="13.5" thickTop="1" x14ac:dyDescent="0.2"/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zoomScale="130" zoomScaleNormal="130" workbookViewId="0">
      <selection activeCell="C13" sqref="C13:H13"/>
    </sheetView>
  </sheetViews>
  <sheetFormatPr defaultRowHeight="12.75" x14ac:dyDescent="0.2"/>
  <cols>
    <col min="1" max="1" width="17.85546875" style="3" customWidth="1"/>
    <col min="2" max="2" width="17" style="3" customWidth="1"/>
    <col min="3" max="3" width="9" style="4" customWidth="1"/>
    <col min="4" max="4" width="11.140625" style="4" customWidth="1"/>
    <col min="5" max="5" width="11" style="4" customWidth="1"/>
    <col min="6" max="6" width="10.85546875" style="4" customWidth="1"/>
    <col min="7" max="7" width="10" style="4" customWidth="1"/>
    <col min="8" max="8" width="11" style="4" customWidth="1"/>
  </cols>
  <sheetData>
    <row r="1" spans="1:8" ht="51" x14ac:dyDescent="0.2">
      <c r="A1" s="40" t="s">
        <v>9</v>
      </c>
      <c r="B1" s="40"/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</row>
    <row r="2" spans="1:8" x14ac:dyDescent="0.2">
      <c r="A2" s="5" t="s">
        <v>16</v>
      </c>
      <c r="B2" s="5" t="s">
        <v>17</v>
      </c>
      <c r="C2" s="4">
        <v>3296</v>
      </c>
      <c r="D2" s="4">
        <v>2875</v>
      </c>
      <c r="E2" s="4">
        <v>1653</v>
      </c>
      <c r="F2" s="4">
        <v>866</v>
      </c>
      <c r="G2" s="4">
        <v>761</v>
      </c>
      <c r="H2" s="4">
        <v>623</v>
      </c>
    </row>
    <row r="3" spans="1:8" x14ac:dyDescent="0.2">
      <c r="A3" s="5"/>
      <c r="B3" s="5" t="s">
        <v>18</v>
      </c>
      <c r="C3" s="4">
        <v>50</v>
      </c>
      <c r="D3" s="4">
        <v>30.17</v>
      </c>
      <c r="E3" s="4">
        <v>-16.149999999999999</v>
      </c>
      <c r="F3" s="4">
        <v>8.73</v>
      </c>
      <c r="G3" s="4">
        <v>14.2</v>
      </c>
      <c r="H3" s="4">
        <v>2.62</v>
      </c>
    </row>
    <row r="4" spans="1:8" x14ac:dyDescent="0.2">
      <c r="A4" s="5"/>
      <c r="B4" s="5" t="s">
        <v>19</v>
      </c>
      <c r="C4" s="4">
        <v>1104</v>
      </c>
      <c r="D4" s="4">
        <v>1103.56</v>
      </c>
      <c r="E4" s="4">
        <v>988.75</v>
      </c>
      <c r="F4" s="4">
        <v>525.52</v>
      </c>
      <c r="G4" s="4">
        <v>628.4</v>
      </c>
      <c r="H4" s="4">
        <v>761.61</v>
      </c>
    </row>
    <row r="5" spans="1:8" x14ac:dyDescent="0.2">
      <c r="A5" s="5"/>
      <c r="B5" s="5" t="s">
        <v>20</v>
      </c>
      <c r="C5" s="4">
        <v>95.55</v>
      </c>
      <c r="D5" s="4">
        <v>93.46</v>
      </c>
      <c r="E5" s="4">
        <v>74.02</v>
      </c>
      <c r="F5" s="4">
        <v>67.75</v>
      </c>
      <c r="G5" s="4">
        <v>67.12</v>
      </c>
      <c r="H5" s="4">
        <v>78.260000000000005</v>
      </c>
    </row>
    <row r="6" spans="1:8" x14ac:dyDescent="0.2">
      <c r="A6" s="5"/>
      <c r="B6" s="5" t="s">
        <v>21</v>
      </c>
      <c r="C6" s="4">
        <v>67.48</v>
      </c>
      <c r="D6" s="4">
        <v>63.81</v>
      </c>
      <c r="E6" s="4">
        <v>63.79</v>
      </c>
      <c r="F6" s="4">
        <v>56.11</v>
      </c>
      <c r="G6" s="4">
        <v>57.13</v>
      </c>
      <c r="H6" s="4">
        <v>69.41</v>
      </c>
    </row>
    <row r="7" spans="1:8" x14ac:dyDescent="0.2">
      <c r="A7" s="5"/>
      <c r="B7" s="5"/>
    </row>
    <row r="8" spans="1:8" x14ac:dyDescent="0.2">
      <c r="A8" s="5" t="s">
        <v>22</v>
      </c>
      <c r="B8" s="5" t="s">
        <v>17</v>
      </c>
      <c r="C8" s="4">
        <v>4657</v>
      </c>
      <c r="D8" s="4">
        <v>4046</v>
      </c>
      <c r="E8" s="4">
        <v>1918</v>
      </c>
      <c r="F8" s="4">
        <v>970</v>
      </c>
      <c r="G8" s="4">
        <v>927</v>
      </c>
      <c r="H8" s="4">
        <v>820</v>
      </c>
    </row>
    <row r="9" spans="1:8" x14ac:dyDescent="0.2">
      <c r="A9" s="5"/>
      <c r="B9" s="5" t="s">
        <v>18</v>
      </c>
      <c r="C9" s="4">
        <v>-35</v>
      </c>
      <c r="D9" s="4">
        <v>-35.1</v>
      </c>
      <c r="E9" s="4">
        <v>-55.05</v>
      </c>
      <c r="F9" s="4">
        <v>-9.18</v>
      </c>
      <c r="G9" s="4">
        <v>-47.6</v>
      </c>
      <c r="H9" s="4">
        <v>4.38</v>
      </c>
    </row>
    <row r="10" spans="1:8" x14ac:dyDescent="0.2">
      <c r="A10" s="5"/>
      <c r="B10" s="5" t="s">
        <v>19</v>
      </c>
      <c r="C10" s="4">
        <v>50</v>
      </c>
      <c r="D10" s="4">
        <v>311.95</v>
      </c>
      <c r="E10" s="4">
        <v>330.6</v>
      </c>
      <c r="F10" s="4">
        <v>432.21</v>
      </c>
      <c r="G10" s="4">
        <v>598.47</v>
      </c>
      <c r="H10" s="4">
        <v>484.91</v>
      </c>
    </row>
    <row r="11" spans="1:8" x14ac:dyDescent="0.2">
      <c r="A11" s="5"/>
      <c r="B11" s="5" t="s">
        <v>20</v>
      </c>
      <c r="C11" s="4">
        <v>31.84</v>
      </c>
      <c r="D11" s="4">
        <v>32.090000000000003</v>
      </c>
      <c r="E11" s="4">
        <v>41.78</v>
      </c>
      <c r="F11" s="4">
        <v>51.05</v>
      </c>
      <c r="G11" s="4">
        <v>52.43</v>
      </c>
      <c r="H11" s="4">
        <v>53.63</v>
      </c>
    </row>
    <row r="12" spans="1:8" x14ac:dyDescent="0.2">
      <c r="A12" s="5"/>
      <c r="B12" s="5" t="s">
        <v>21</v>
      </c>
      <c r="C12" s="4">
        <v>9.9700000000000006</v>
      </c>
      <c r="D12" s="4">
        <v>11.23</v>
      </c>
      <c r="E12" s="4">
        <v>28.28</v>
      </c>
      <c r="F12" s="4">
        <v>37.979999999999997</v>
      </c>
      <c r="G12" s="4">
        <v>40.200000000000003</v>
      </c>
      <c r="H12" s="4">
        <v>39.31</v>
      </c>
    </row>
    <row r="13" spans="1:8" x14ac:dyDescent="0.2">
      <c r="A13" s="5"/>
      <c r="B13" s="5"/>
    </row>
    <row r="14" spans="1:8" x14ac:dyDescent="0.2">
      <c r="A14" s="5" t="s">
        <v>23</v>
      </c>
      <c r="B14" s="5" t="s">
        <v>17</v>
      </c>
      <c r="C14" s="4">
        <v>7953</v>
      </c>
      <c r="D14" s="4">
        <v>6921</v>
      </c>
      <c r="E14" s="4">
        <v>3571</v>
      </c>
      <c r="F14" s="4">
        <v>1836</v>
      </c>
      <c r="G14" s="4">
        <v>1688</v>
      </c>
      <c r="H14" s="4">
        <v>1443</v>
      </c>
    </row>
    <row r="15" spans="1:8" x14ac:dyDescent="0.2">
      <c r="A15" s="5"/>
      <c r="B15" s="5" t="s">
        <v>18</v>
      </c>
      <c r="C15" s="4">
        <v>-35</v>
      </c>
      <c r="D15" s="4">
        <v>-35.1</v>
      </c>
      <c r="E15" s="4">
        <v>-55.05</v>
      </c>
      <c r="F15" s="4">
        <v>-9.18</v>
      </c>
      <c r="G15" s="4">
        <v>-47.6</v>
      </c>
      <c r="H15" s="4">
        <v>2.62</v>
      </c>
    </row>
    <row r="16" spans="1:8" x14ac:dyDescent="0.2">
      <c r="A16" s="5"/>
      <c r="B16" s="5" t="s">
        <v>19</v>
      </c>
      <c r="C16" s="4">
        <v>1104</v>
      </c>
      <c r="D16" s="4">
        <v>1103.56</v>
      </c>
      <c r="E16" s="4">
        <v>988.75</v>
      </c>
      <c r="F16" s="4">
        <v>525.52</v>
      </c>
      <c r="G16" s="4">
        <v>628.4</v>
      </c>
      <c r="H16" s="4">
        <v>761.61</v>
      </c>
    </row>
    <row r="17" spans="1:8" x14ac:dyDescent="0.2">
      <c r="A17" s="5"/>
      <c r="B17" s="5" t="s">
        <v>20</v>
      </c>
      <c r="C17" s="4">
        <v>58.24</v>
      </c>
      <c r="D17" s="4">
        <v>57.58</v>
      </c>
      <c r="E17" s="4">
        <v>56.7</v>
      </c>
      <c r="F17" s="4">
        <v>58.92</v>
      </c>
      <c r="G17" s="4">
        <v>59.05</v>
      </c>
      <c r="H17" s="4">
        <v>64.27</v>
      </c>
    </row>
    <row r="18" spans="1:8" x14ac:dyDescent="0.2">
      <c r="A18" s="5"/>
      <c r="B18" s="5" t="s">
        <v>21</v>
      </c>
      <c r="C18" s="4">
        <v>54.13</v>
      </c>
      <c r="D18" s="4">
        <v>51.76</v>
      </c>
      <c r="E18" s="4">
        <v>50.7</v>
      </c>
      <c r="F18" s="4">
        <v>48.12</v>
      </c>
      <c r="G18" s="4">
        <v>49.1</v>
      </c>
      <c r="H18" s="4">
        <v>55.72</v>
      </c>
    </row>
    <row r="29" spans="1:8" x14ac:dyDescent="0.2">
      <c r="D29" s="18" t="s">
        <v>31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 &lt; $50</vt:lpstr>
      <vt:lpstr>Customers &gt;= $50</vt:lpstr>
      <vt:lpstr>Exhibit 1</vt:lpstr>
      <vt:lpstr>Exhibit 2</vt:lpstr>
      <vt:lpstr>Exhibit 3</vt:lpstr>
    </vt:vector>
  </TitlesOfParts>
  <Company>Yale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bab73</dc:creator>
  <cp:lastModifiedBy>User</cp:lastModifiedBy>
  <dcterms:created xsi:type="dcterms:W3CDTF">2008-02-14T19:33:26Z</dcterms:created>
  <dcterms:modified xsi:type="dcterms:W3CDTF">2022-10-15T04:47:21Z</dcterms:modified>
</cp:coreProperties>
</file>