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/Documents/Documents_Akhil/-McGill_University/6-LEAP/LEAP_2022/Publication Info/GitHub/"/>
    </mc:Choice>
  </mc:AlternateContent>
  <xr:revisionPtr revIDLastSave="0" documentId="13_ncr:1_{9FAD7C5E-E87A-374F-9FB3-3E6AAE39DE04}" xr6:coauthVersionLast="47" xr6:coauthVersionMax="47" xr10:uidLastSave="{00000000-0000-0000-0000-000000000000}"/>
  <bookViews>
    <workbookView xWindow="33980" yWindow="120" windowWidth="30240" windowHeight="18900" xr2:uid="{33C73D8E-18EE-E445-AD60-2F8DF292C83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2" i="1"/>
  <c r="P1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2" i="1"/>
  <c r="J19" i="1" l="1"/>
  <c r="H20" i="1" a="1"/>
  <c r="H20" i="1" s="1"/>
  <c r="F31" i="1" a="1"/>
  <c r="F31" i="1" s="1"/>
  <c r="AC39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1" i="1"/>
  <c r="AD22" i="1"/>
  <c r="AD23" i="1"/>
  <c r="AD24" i="1"/>
  <c r="AD25" i="1"/>
  <c r="AD26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1" i="1"/>
  <c r="AC22" i="1"/>
  <c r="AC23" i="1"/>
  <c r="AC24" i="1"/>
  <c r="AC25" i="1"/>
  <c r="AC26" i="1"/>
  <c r="AC28" i="1"/>
  <c r="AC29" i="1"/>
  <c r="AC30" i="1"/>
  <c r="AC31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2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1" i="1"/>
  <c r="AB22" i="1"/>
  <c r="AB23" i="1"/>
  <c r="AB24" i="1"/>
  <c r="AB25" i="1"/>
  <c r="AB26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1" i="1"/>
  <c r="AA22" i="1"/>
  <c r="AA23" i="1"/>
  <c r="AA24" i="1"/>
  <c r="AA25" i="1"/>
  <c r="AA26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1" i="1"/>
  <c r="Z22" i="1"/>
  <c r="Z23" i="1"/>
  <c r="Z24" i="1"/>
  <c r="Z25" i="1"/>
  <c r="Z26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1" i="1"/>
  <c r="Y22" i="1"/>
  <c r="Y23" i="1"/>
  <c r="Y24" i="1"/>
  <c r="Y25" i="1"/>
  <c r="Y26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1" i="1"/>
  <c r="X22" i="1"/>
  <c r="X23" i="1"/>
  <c r="X24" i="1"/>
  <c r="X25" i="1"/>
  <c r="X26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1" i="1"/>
  <c r="W22" i="1"/>
  <c r="W23" i="1"/>
  <c r="W24" i="1"/>
  <c r="W25" i="1"/>
  <c r="W26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1" i="1"/>
  <c r="V22" i="1"/>
  <c r="V23" i="1"/>
  <c r="V24" i="1"/>
  <c r="V25" i="1"/>
  <c r="V26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1" i="1"/>
  <c r="U22" i="1"/>
  <c r="U23" i="1"/>
  <c r="U24" i="1"/>
  <c r="U25" i="1"/>
  <c r="U26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1" i="1"/>
  <c r="T22" i="1"/>
  <c r="T23" i="1"/>
  <c r="T24" i="1"/>
  <c r="T25" i="1"/>
  <c r="T26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1" i="1"/>
  <c r="S22" i="1"/>
  <c r="S23" i="1"/>
  <c r="S24" i="1"/>
  <c r="S25" i="1"/>
  <c r="S26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1" i="1"/>
  <c r="R22" i="1"/>
  <c r="R23" i="1"/>
  <c r="R24" i="1"/>
  <c r="R25" i="1"/>
  <c r="R26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S2" i="1"/>
  <c r="M2" i="1"/>
  <c r="K4" i="1"/>
  <c r="G2" i="1" a="1"/>
  <c r="G2" i="1" s="1"/>
  <c r="L2" i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H2" i="1" a="1"/>
  <c r="H2" i="1" s="1"/>
  <c r="I2" i="1" a="1"/>
  <c r="I2" i="1" s="1"/>
  <c r="J2" i="1"/>
  <c r="K2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8" i="1"/>
  <c r="M19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K3" i="1"/>
  <c r="K5" i="1"/>
  <c r="K6" i="1"/>
  <c r="K8" i="1"/>
  <c r="K9" i="1"/>
  <c r="K10" i="1"/>
  <c r="K11" i="1"/>
  <c r="K12" i="1"/>
  <c r="K13" i="1"/>
  <c r="K14" i="1"/>
  <c r="K15" i="1"/>
  <c r="K16" i="1"/>
  <c r="K18" i="1"/>
  <c r="K19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L3" i="1"/>
  <c r="L4" i="1"/>
  <c r="L5" i="1"/>
  <c r="L6" i="1"/>
  <c r="L8" i="1"/>
  <c r="L9" i="1"/>
  <c r="L10" i="1"/>
  <c r="L11" i="1"/>
  <c r="L12" i="1"/>
  <c r="L13" i="1"/>
  <c r="L14" i="1"/>
  <c r="L15" i="1"/>
  <c r="L16" i="1"/>
  <c r="L18" i="1"/>
  <c r="L19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22" i="1"/>
  <c r="J21" i="1"/>
  <c r="J18" i="1"/>
  <c r="J4" i="1"/>
  <c r="J5" i="1"/>
  <c r="J6" i="1"/>
  <c r="J8" i="1"/>
  <c r="J9" i="1"/>
  <c r="J10" i="1"/>
  <c r="J11" i="1"/>
  <c r="J12" i="1"/>
  <c r="J13" i="1"/>
  <c r="J14" i="1"/>
  <c r="J15" i="1"/>
  <c r="J16" i="1"/>
  <c r="J3" i="1"/>
  <c r="H29" i="1" l="1" a="1"/>
  <c r="H29" i="1" s="1"/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H67" i="1" a="1"/>
  <c r="H67" i="1" s="1"/>
  <c r="H64" i="1" a="1"/>
  <c r="H64" i="1" s="1"/>
  <c r="H65" i="1" a="1"/>
  <c r="H65" i="1" s="1"/>
  <c r="H66" i="1" a="1"/>
  <c r="H66" i="1" s="1"/>
  <c r="H63" i="1" a="1"/>
  <c r="H63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E51" i="1" a="1"/>
  <c r="E51" i="1" s="1"/>
  <c r="F51" i="1" s="1" a="1"/>
  <c r="F51" i="1" s="1"/>
  <c r="G51" i="1" l="1" a="1"/>
  <c r="G51" i="1" s="1"/>
  <c r="H51" i="1" a="1"/>
  <c r="H51" i="1" s="1"/>
  <c r="I51" i="1" a="1"/>
  <c r="I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<sst xmlns="http://schemas.openxmlformats.org/spreadsheetml/2006/main" count="608" uniqueCount="204">
  <si>
    <t>sample_ID</t>
  </si>
  <si>
    <t>hm_barcode</t>
  </si>
  <si>
    <t>1492R_barcode</t>
  </si>
  <si>
    <t>pond</t>
  </si>
  <si>
    <t>node</t>
  </si>
  <si>
    <t>connectivity</t>
  </si>
  <si>
    <t>nutrient</t>
  </si>
  <si>
    <t>nanopore_f_barcode</t>
  </si>
  <si>
    <t>nanopore_r_barcode</t>
  </si>
  <si>
    <t>sample_number</t>
  </si>
  <si>
    <t>AAGGTTAACACAAAGACACCGACAACTTTCTTCAGCACCT</t>
  </si>
  <si>
    <t>AAGGTTAAACAGACGACTACAAACGGAATCGACAGCACCT</t>
  </si>
  <si>
    <t>GGTGCTGAAGAAAGTTGTCGGTGTCTTTGTGTTAACCTTAGCAAT</t>
  </si>
  <si>
    <t>GGTGCTGTCGATTCCGTTTGTAGTCGTCTGTTTAACCTTAGCAAT</t>
  </si>
  <si>
    <t>CGGYTACCTTGTTACGACTT</t>
  </si>
  <si>
    <t>AGCAATCGCGCACAGRGTTYGATYMTGGCTCAG</t>
  </si>
  <si>
    <t>AGTGGACCAACAAAGRGTTYGATYMTGGCTCAG</t>
  </si>
  <si>
    <t>ATAATATTCGGCAAGRGTTYGATYMTGGCTCAG</t>
  </si>
  <si>
    <t>ATGCTAGACATCGAGRGTTYGATYMTGGCTCAG</t>
  </si>
  <si>
    <t>ATGTTAAATGGAGAGRGTTYGATYMTGGCTCAG</t>
  </si>
  <si>
    <t>CAATCGATGGGCCAGRGTTYGATYMTGGCTCAG</t>
  </si>
  <si>
    <t>CAGGAACAACGCCAGRGTTYGATYMTGGCTCAG</t>
  </si>
  <si>
    <t>CCGAGATTGGCCGAGRGTTYGATYMTGGCTCAG</t>
  </si>
  <si>
    <t>CCTCCAACCGCTGAGRGTTYGATYMTGGCTCAG</t>
  </si>
  <si>
    <t>CTTGAGGTGAAGAAGRGTTYGATYMTGGCTCAG</t>
  </si>
  <si>
    <t>GCCCTATAACACAAGRGTTYGATYMTGGCTCAG</t>
  </si>
  <si>
    <t>GCGCTCTCCTACGAGRGTTYGATYMTGGCTCAG</t>
  </si>
  <si>
    <t>GCTTTGCTTGGCGAGRGTTYGATYMTGGCTCAG</t>
  </si>
  <si>
    <t>GGCCTATTAAGTTAGRGTTYGATYMTGGCTCAG</t>
  </si>
  <si>
    <t>GTATTCGCCTGGTAGRGTTYGATYMTGGCTCAG</t>
  </si>
  <si>
    <t>TAATAGGCTTCTGAGRGTTYGATYMTGGCTCAG</t>
  </si>
  <si>
    <t>TATCGCAAGAACAAGRGTTYGATYMTGGCTCAG</t>
  </si>
  <si>
    <t>TCCAGAGAAGAGAAGRGTTYGATYMTGGCTCAG</t>
  </si>
  <si>
    <t>TCTTCCTCCTCAAAGRGTTYGATYMTGGCTCAG</t>
  </si>
  <si>
    <t>TGCTAATACCAATAGRGTTYGATYMTGGCTCAG</t>
  </si>
  <si>
    <t>TGGTCTCATGCGTAGRGTTYGATYMTGGCTCAG</t>
  </si>
  <si>
    <t>TTAAGCACCTGAAAGRGTTYGATYMTGGCTCAG</t>
  </si>
  <si>
    <t>TTAGGTGAATTTGAGRGTTYGATYMTGGCTCAG</t>
  </si>
  <si>
    <t>TTCATAACAGAAGAGRGTTYGATYMTGGCTCAG</t>
  </si>
  <si>
    <t>TTCATCGGTCTTAAGRGTTYGATYMTGGCTCAG</t>
  </si>
  <si>
    <t>AATAGAACTGCCTAGRGTTYGATYMTGGCTCAG</t>
  </si>
  <si>
    <t>AATGGCCGGTTCAAGRGTTYGATYMTGGCTCAG</t>
  </si>
  <si>
    <t>ACATTGTTATAGCAGRGTTYGATYMTGGCTCAG</t>
  </si>
  <si>
    <t>ACCGGATCTGCGAAGRGTTYGATYMTGGCTCAG</t>
  </si>
  <si>
    <t>ACTCCCAACCAACAGRGTTYGATYMTGGCTCAG</t>
  </si>
  <si>
    <t>ACTTAACGTTAGCAGRGTTYGATYMTGGCTCAG</t>
  </si>
  <si>
    <t>AGCCACCGAAGCGAGRGTTYGATYMTGGCTCAG</t>
  </si>
  <si>
    <t>AGGCCGTCCTTGTAGRGTTYGATYMTGGCTCAG</t>
  </si>
  <si>
    <t>AGTAACTTGTTCCAGRGTTYGATYMTGGCTCAG</t>
  </si>
  <si>
    <t>CAAGACTCTACACAGRGTTYGATYMTGGCTCAG</t>
  </si>
  <si>
    <t>CAAGTCCACTATGAGRGTTYGATYMTGGCTCAG</t>
  </si>
  <si>
    <t>sample_type</t>
  </si>
  <si>
    <t>mock</t>
  </si>
  <si>
    <t>sample</t>
  </si>
  <si>
    <t>N/A</t>
  </si>
  <si>
    <t>control</t>
  </si>
  <si>
    <t>H5</t>
  </si>
  <si>
    <t>C6</t>
  </si>
  <si>
    <t>C7</t>
  </si>
  <si>
    <t>A4</t>
  </si>
  <si>
    <t>C2</t>
  </si>
  <si>
    <t>G5</t>
  </si>
  <si>
    <t>B5</t>
  </si>
  <si>
    <t>D1</t>
  </si>
  <si>
    <t>H1</t>
  </si>
  <si>
    <t>D6</t>
  </si>
  <si>
    <t>E2</t>
  </si>
  <si>
    <t>E3</t>
  </si>
  <si>
    <t>F8</t>
  </si>
  <si>
    <t>F5</t>
  </si>
  <si>
    <t>G1</t>
  </si>
  <si>
    <t>I5</t>
  </si>
  <si>
    <t>B1</t>
  </si>
  <si>
    <t xml:space="preserve">resevoir </t>
  </si>
  <si>
    <t>extraction_date</t>
  </si>
  <si>
    <t>sampling_date</t>
  </si>
  <si>
    <t>H4</t>
  </si>
  <si>
    <t>D4</t>
  </si>
  <si>
    <t>E7</t>
  </si>
  <si>
    <t>F4</t>
  </si>
  <si>
    <t>H8</t>
  </si>
  <si>
    <t>H2</t>
  </si>
  <si>
    <t>D5</t>
  </si>
  <si>
    <t>C1</t>
  </si>
  <si>
    <t>B4</t>
  </si>
  <si>
    <t>C3</t>
  </si>
  <si>
    <t>B8</t>
  </si>
  <si>
    <t>D2</t>
  </si>
  <si>
    <t>F1</t>
  </si>
  <si>
    <t>np01_HM27f_barcode001</t>
  </si>
  <si>
    <t>np01_HM27f_barcode002</t>
  </si>
  <si>
    <t>np01_HM27f_barcode003</t>
  </si>
  <si>
    <t>np01_HM27f_barcode004</t>
  </si>
  <si>
    <t>np01_HM27f_barcode005</t>
  </si>
  <si>
    <t>np01_HM27f_barcode006</t>
  </si>
  <si>
    <t>np01_HM27f_barcode007</t>
  </si>
  <si>
    <t>np01_HM27f_barcode008</t>
  </si>
  <si>
    <t>np01_HM27f_barcode009</t>
  </si>
  <si>
    <t>np01_HM27f_barcode010</t>
  </si>
  <si>
    <t>np01_HM27f_barcode011</t>
  </si>
  <si>
    <t>np01_HM27f_barcode012</t>
  </si>
  <si>
    <t>np01_HM27f_barcode013</t>
  </si>
  <si>
    <t>np01_HM27f_barcode014</t>
  </si>
  <si>
    <t>np01_HM27f_barcode015</t>
  </si>
  <si>
    <t>np01_HM27f_barcode016</t>
  </si>
  <si>
    <t>np01_HM27f_barcode017</t>
  </si>
  <si>
    <t>np01_HM27f_barcode018</t>
  </si>
  <si>
    <t>np01_HM27f_barcode019</t>
  </si>
  <si>
    <t>np01_HM27f_barcode020</t>
  </si>
  <si>
    <t>np01_HM27f_barcode021</t>
  </si>
  <si>
    <t>np01_HM27f_barcode022</t>
  </si>
  <si>
    <t>np01_HM27f_barcode023</t>
  </si>
  <si>
    <t>np01_HM27f_barcode024</t>
  </si>
  <si>
    <t>np01_HM27f_barcode025</t>
  </si>
  <si>
    <t>np01_HM27f_barcode026</t>
  </si>
  <si>
    <t>np01_HM27f_barcode027</t>
  </si>
  <si>
    <t>np01_HM27f_barcode028</t>
  </si>
  <si>
    <t>np01_HM27f_barcode029</t>
  </si>
  <si>
    <t>np01_HM27f_barcode030</t>
  </si>
  <si>
    <t>np01_HM27f_barcode031</t>
  </si>
  <si>
    <t>np01_HM27f_barcode032</t>
  </si>
  <si>
    <t>np01_HM27f_barcode033</t>
  </si>
  <si>
    <t>np01_HM27f_barcode034</t>
  </si>
  <si>
    <t>np01_HM27f_barcode035</t>
  </si>
  <si>
    <t>np01_HM27f_barcode036</t>
  </si>
  <si>
    <t>np02_HM27f_barcode001</t>
  </si>
  <si>
    <t>np02_HM27f_barcode002</t>
  </si>
  <si>
    <t>np02_HM27f_barcode003</t>
  </si>
  <si>
    <t>np02_HM27f_barcode004</t>
  </si>
  <si>
    <t>np02_HM27f_barcode005</t>
  </si>
  <si>
    <t>np02_HM27f_barcode006</t>
  </si>
  <si>
    <t>np02_HM27f_barcode007</t>
  </si>
  <si>
    <t>np02_HM27f_barcode008</t>
  </si>
  <si>
    <t>np02_HM27f_barcode009</t>
  </si>
  <si>
    <t>np02_HM27f_barcode010</t>
  </si>
  <si>
    <t>np02_HM27f_barcode011</t>
  </si>
  <si>
    <t>np02_HM27f_barcode012</t>
  </si>
  <si>
    <t>np02_HM27f_barcode013</t>
  </si>
  <si>
    <t>np02_HM27f_barcode014</t>
  </si>
  <si>
    <t>np02_HM27f_barcode015</t>
  </si>
  <si>
    <t>np02_HM27f_barcode016</t>
  </si>
  <si>
    <t>np02_HM27f_barcode017</t>
  </si>
  <si>
    <t>np02_HM27f_barcode018</t>
  </si>
  <si>
    <t>np02_HM27f_barcode019</t>
  </si>
  <si>
    <t>np02_HM27f_barcode020</t>
  </si>
  <si>
    <t>np02_HM27f_barcode021</t>
  </si>
  <si>
    <t>np02_HM27f_barcode022</t>
  </si>
  <si>
    <t>np02_HM27f_barcode023</t>
  </si>
  <si>
    <t>np02_HM27f_barcode024</t>
  </si>
  <si>
    <t>np02_HM27f_barcode025</t>
  </si>
  <si>
    <t>np02_HM27f_barcode026</t>
  </si>
  <si>
    <t>np02_HM27f_barcode027</t>
  </si>
  <si>
    <t>np02_HM27f_barcode028</t>
  </si>
  <si>
    <t>np02_HM27f_barcode029</t>
  </si>
  <si>
    <t>np02_HM27f_barcode030</t>
  </si>
  <si>
    <t>emu_sample_ID</t>
  </si>
  <si>
    <t>single sample</t>
  </si>
  <si>
    <t>P_total</t>
  </si>
  <si>
    <t>N_total</t>
  </si>
  <si>
    <t>N_dissolved</t>
  </si>
  <si>
    <t>P_dissolved</t>
  </si>
  <si>
    <t>prev_node</t>
  </si>
  <si>
    <t>prev_node_sample_ID</t>
  </si>
  <si>
    <t>np01_HM27f_barcode010-threshold-0.004</t>
  </si>
  <si>
    <t>np01_HM27f_barcode005-threshold-0.004</t>
  </si>
  <si>
    <t>np02_HM27f_barcode003-threshold-0.004</t>
  </si>
  <si>
    <t>np01_HM27f_barcode019-threshold-0.004</t>
  </si>
  <si>
    <t>np01_HM27f_barcode026-threshold-0.004</t>
  </si>
  <si>
    <t>np01_HM27f_barcode018-threshold-0.004</t>
  </si>
  <si>
    <t>np02_HM27f_barcode029-threshold-0.004</t>
  </si>
  <si>
    <t>np01_HM27f_barcode033-threshold-0.004</t>
  </si>
  <si>
    <t>np02_HM27f_barcode027-threshold-0.004</t>
  </si>
  <si>
    <t>np02_HM27f_barcode023-threshold-0.004</t>
  </si>
  <si>
    <t>np02_HM27f_barcode013-threshold-0.004</t>
  </si>
  <si>
    <t>np02_HM27f_barcode005-threshold-0.004</t>
  </si>
  <si>
    <t>np01_HM27f_barcode013-threshold-0.004</t>
  </si>
  <si>
    <t>np01_HM27f_barcode030-threshold-0.004</t>
  </si>
  <si>
    <t>np01_HM27f_barcode008-threshold-0.004</t>
  </si>
  <si>
    <t>np01_HM27f_barcode027-threshold-0.004</t>
  </si>
  <si>
    <t>np02_HM27f_barcode022-threshold-0.004</t>
  </si>
  <si>
    <t>np02_HM27f_barcode018-threshold-0.004</t>
  </si>
  <si>
    <t>np01_HM27f_barcode021-threshold-0.004</t>
  </si>
  <si>
    <t>np02_HM27f_barcode017-threshold-0.004</t>
  </si>
  <si>
    <t>np02_HM27f_barcode006-threshold-0.004</t>
  </si>
  <si>
    <t>np01_HM27f_barcode023-threshold-0.004</t>
  </si>
  <si>
    <t>np02_HM27f_barcode012-threshold-0.004</t>
  </si>
  <si>
    <t>np02_HM27f_barcode002-threshold-0.004</t>
  </si>
  <si>
    <t>Bluegreen_filtered</t>
  </si>
  <si>
    <t>Diatoms_filtered</t>
  </si>
  <si>
    <t>Cryptophyta_filtered</t>
  </si>
  <si>
    <t>Total _conc_filtered</t>
  </si>
  <si>
    <t>Yellow_substances_filtered</t>
  </si>
  <si>
    <t>Bluegreen_unfiltered</t>
  </si>
  <si>
    <t>Diatoms_unfiltered</t>
  </si>
  <si>
    <t>Cryptophyta_unfiltered</t>
  </si>
  <si>
    <t>Yellow_substances_unfiltered</t>
  </si>
  <si>
    <t>Total _conc_unfiltered</t>
  </si>
  <si>
    <t>Specific_Conductance</t>
  </si>
  <si>
    <t>Dissolved_Oxygen</t>
  </si>
  <si>
    <t>pH_1</t>
  </si>
  <si>
    <t>Temperature</t>
  </si>
  <si>
    <t>concentration</t>
  </si>
  <si>
    <t>enrichment</t>
  </si>
  <si>
    <t>n2_sample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</si>
</sst>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B2322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hil/Documents/Documents_Akhil/-McGill_University/6-LEAP/LEAP_2022/LEAP_2022_Nutrient_Data_xcel.xlsx" TargetMode="External"/><Relationship Id="rId1" Type="http://schemas.openxmlformats.org/officeDocument/2006/relationships/externalLinkPath" Target="/Users/Akhil/Documents/Documents_Akhil/-McGill_University/6-LEAP/LEAP_2022/LEAP_2022_Nutrient_Data_xc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hil/Documents/Documents_Akhil/-McGill_University/6-LEAP/LEAP_2022/FP.txt" TargetMode="External"/><Relationship Id="rId1" Type="http://schemas.openxmlformats.org/officeDocument/2006/relationships/externalLinkPath" Target="/Users/Akhil/Documents/Documents_Akhil/-McGill_University/6-LEAP/LEAP_2022/FP.txt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hil/Documents/Documents_Akhil/-McGill_University/6-LEAP/LEAP_2022/Data%20from%20Egor/YSI_clean.csv" TargetMode="External"/><Relationship Id="rId1" Type="http://schemas.openxmlformats.org/officeDocument/2006/relationships/externalLinkPath" Target="/Users/Akhil/Documents/Documents_Akhil/-McGill_University/6-LEAP/LEAP_2022/Data%20from%20Egor/YSI_clea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AP_2022_Nutrient_Data"/>
    </sheetNames>
    <sheetDataSet>
      <sheetData sheetId="0">
        <row r="229">
          <cell r="B229" t="str">
            <v>Reservoir</v>
          </cell>
          <cell r="C229" t="str">
            <v>N</v>
          </cell>
          <cell r="D229" t="str">
            <v>Dissolved</v>
          </cell>
          <cell r="E229">
            <v>0.21029149999999999</v>
          </cell>
          <cell r="F229" t="str">
            <v>mg/L</v>
          </cell>
          <cell r="G229">
            <v>210.29149999999998</v>
          </cell>
        </row>
        <row r="230">
          <cell r="B230" t="str">
            <v>B1</v>
          </cell>
          <cell r="C230" t="str">
            <v>N</v>
          </cell>
          <cell r="D230" t="str">
            <v>Dissolved</v>
          </cell>
          <cell r="E230">
            <v>0.20066049999999999</v>
          </cell>
          <cell r="F230" t="str">
            <v>mg/L</v>
          </cell>
          <cell r="G230">
            <v>200.66049999999998</v>
          </cell>
        </row>
        <row r="231">
          <cell r="B231" t="str">
            <v>C1</v>
          </cell>
          <cell r="C231" t="str">
            <v>N</v>
          </cell>
          <cell r="D231" t="str">
            <v>Dissolved</v>
          </cell>
          <cell r="E231">
            <v>1.4596795</v>
          </cell>
          <cell r="F231" t="str">
            <v>mg/L</v>
          </cell>
          <cell r="G231">
            <v>1459.6795</v>
          </cell>
        </row>
        <row r="232">
          <cell r="B232" t="str">
            <v>C2</v>
          </cell>
          <cell r="C232" t="str">
            <v>N</v>
          </cell>
          <cell r="D232" t="str">
            <v>Dissolved</v>
          </cell>
          <cell r="E232">
            <v>0.22701250000000001</v>
          </cell>
          <cell r="F232" t="str">
            <v>mg/L</v>
          </cell>
          <cell r="G232">
            <v>227.01250000000002</v>
          </cell>
        </row>
        <row r="233">
          <cell r="B233" t="str">
            <v>D4</v>
          </cell>
          <cell r="C233" t="str">
            <v>N</v>
          </cell>
          <cell r="D233" t="str">
            <v>Dissolved</v>
          </cell>
          <cell r="E233">
            <v>0.3339665</v>
          </cell>
          <cell r="F233" t="str">
            <v>mg/L</v>
          </cell>
          <cell r="G233">
            <v>333.9665</v>
          </cell>
        </row>
        <row r="234">
          <cell r="B234" t="str">
            <v>E3</v>
          </cell>
          <cell r="C234" t="str">
            <v>N</v>
          </cell>
          <cell r="D234" t="str">
            <v>Dissolved</v>
          </cell>
          <cell r="E234">
            <v>0.20837349999999999</v>
          </cell>
          <cell r="F234" t="str">
            <v>mg/L</v>
          </cell>
          <cell r="G234">
            <v>208.37349999999998</v>
          </cell>
        </row>
        <row r="235">
          <cell r="B235" t="str">
            <v>H1</v>
          </cell>
          <cell r="C235" t="str">
            <v>N</v>
          </cell>
          <cell r="D235" t="str">
            <v>Dissolved</v>
          </cell>
          <cell r="E235">
            <v>0.2205355</v>
          </cell>
          <cell r="F235" t="str">
            <v>mg/L</v>
          </cell>
          <cell r="G235">
            <v>220.53549999999998</v>
          </cell>
        </row>
        <row r="236">
          <cell r="B236" t="str">
            <v>A4</v>
          </cell>
          <cell r="C236" t="str">
            <v>N</v>
          </cell>
          <cell r="D236" t="str">
            <v>Dissolved</v>
          </cell>
          <cell r="E236">
            <v>21.7458445</v>
          </cell>
          <cell r="F236" t="str">
            <v>mg/L</v>
          </cell>
          <cell r="G236">
            <v>21745.844499999999</v>
          </cell>
        </row>
        <row r="237">
          <cell r="B237" t="str">
            <v>B4</v>
          </cell>
          <cell r="C237" t="str">
            <v>N</v>
          </cell>
          <cell r="D237" t="str">
            <v>Dissolved</v>
          </cell>
          <cell r="E237">
            <v>25.031954500000001</v>
          </cell>
          <cell r="F237" t="str">
            <v>mg/L</v>
          </cell>
          <cell r="G237">
            <v>25031.9545</v>
          </cell>
        </row>
        <row r="238">
          <cell r="B238" t="str">
            <v>C3</v>
          </cell>
          <cell r="C238" t="str">
            <v>N</v>
          </cell>
          <cell r="D238" t="str">
            <v>Dissolved</v>
          </cell>
          <cell r="E238">
            <v>24.1124145</v>
          </cell>
          <cell r="F238" t="str">
            <v>mg/L</v>
          </cell>
          <cell r="G238">
            <v>24112.414499999999</v>
          </cell>
        </row>
        <row r="239">
          <cell r="B239" t="str">
            <v>D1</v>
          </cell>
          <cell r="C239" t="str">
            <v>N</v>
          </cell>
          <cell r="D239" t="str">
            <v>Dissolved</v>
          </cell>
          <cell r="E239">
            <v>8.3206144999999996</v>
          </cell>
          <cell r="F239" t="str">
            <v>mg/L</v>
          </cell>
          <cell r="G239">
            <v>8320.6144999999997</v>
          </cell>
        </row>
        <row r="240">
          <cell r="B240" t="str">
            <v>D2</v>
          </cell>
          <cell r="C240" t="str">
            <v>N</v>
          </cell>
          <cell r="D240" t="str">
            <v>Dissolved</v>
          </cell>
          <cell r="E240">
            <v>42.021894500000002</v>
          </cell>
          <cell r="F240" t="str">
            <v>mg/L</v>
          </cell>
          <cell r="G240">
            <v>42021.894500000002</v>
          </cell>
        </row>
        <row r="241">
          <cell r="B241" t="str">
            <v>E2</v>
          </cell>
          <cell r="C241" t="str">
            <v>N</v>
          </cell>
          <cell r="D241" t="str">
            <v>Dissolved</v>
          </cell>
          <cell r="E241">
            <v>88.597814499999998</v>
          </cell>
          <cell r="F241" t="str">
            <v>mg/L</v>
          </cell>
          <cell r="G241">
            <v>88597.814499999993</v>
          </cell>
        </row>
        <row r="242">
          <cell r="B242" t="str">
            <v>F1</v>
          </cell>
          <cell r="C242" t="str">
            <v>N</v>
          </cell>
          <cell r="D242" t="str">
            <v>Dissolved</v>
          </cell>
          <cell r="E242">
            <v>5.5491644999999998</v>
          </cell>
          <cell r="F242" t="str">
            <v>mg/L</v>
          </cell>
          <cell r="G242">
            <v>5549.1644999999999</v>
          </cell>
        </row>
        <row r="243">
          <cell r="B243" t="str">
            <v>F4</v>
          </cell>
          <cell r="C243" t="str">
            <v>N</v>
          </cell>
          <cell r="D243" t="str">
            <v>Dissolved</v>
          </cell>
          <cell r="E243">
            <v>40.189534500000001</v>
          </cell>
          <cell r="F243" t="str">
            <v>mg/L</v>
          </cell>
          <cell r="G243">
            <v>40189.534500000002</v>
          </cell>
        </row>
        <row r="244">
          <cell r="B244" t="str">
            <v>H2</v>
          </cell>
          <cell r="C244" t="str">
            <v>N</v>
          </cell>
          <cell r="D244" t="str">
            <v>Dissolved</v>
          </cell>
          <cell r="E244">
            <v>93.412414499999997</v>
          </cell>
          <cell r="F244" t="str">
            <v>mg/L</v>
          </cell>
          <cell r="G244">
            <v>93412.414499999999</v>
          </cell>
        </row>
        <row r="245">
          <cell r="B245" t="str">
            <v>H4</v>
          </cell>
          <cell r="C245" t="str">
            <v>N</v>
          </cell>
          <cell r="D245" t="str">
            <v>Dissolved</v>
          </cell>
          <cell r="E245">
            <v>8.5829345000000004</v>
          </cell>
          <cell r="F245" t="str">
            <v>mg/L</v>
          </cell>
          <cell r="G245">
            <v>8582.9345000000012</v>
          </cell>
        </row>
        <row r="246">
          <cell r="B246" t="str">
            <v>I5</v>
          </cell>
          <cell r="C246" t="str">
            <v>N</v>
          </cell>
          <cell r="D246" t="str">
            <v>Dissolved</v>
          </cell>
          <cell r="E246">
            <v>23.1267745</v>
          </cell>
          <cell r="F246" t="str">
            <v>mg/L</v>
          </cell>
          <cell r="G246">
            <v>23126.7745</v>
          </cell>
        </row>
        <row r="247">
          <cell r="B247" t="str">
            <v>B5</v>
          </cell>
          <cell r="C247" t="str">
            <v>N</v>
          </cell>
          <cell r="D247" t="str">
            <v>Dissolved</v>
          </cell>
          <cell r="E247">
            <v>0.1909525</v>
          </cell>
          <cell r="F247" t="str">
            <v>mg/L</v>
          </cell>
          <cell r="G247">
            <v>190.95249999999999</v>
          </cell>
        </row>
        <row r="248">
          <cell r="B248" t="str">
            <v>C6</v>
          </cell>
          <cell r="C248" t="str">
            <v>N</v>
          </cell>
          <cell r="D248" t="str">
            <v>Dissolved</v>
          </cell>
          <cell r="E248">
            <v>0.3129325</v>
          </cell>
          <cell r="F248" t="str">
            <v>mg/L</v>
          </cell>
          <cell r="G248">
            <v>312.9325</v>
          </cell>
        </row>
        <row r="249">
          <cell r="B249" t="str">
            <v>D5</v>
          </cell>
          <cell r="C249" t="str">
            <v>N</v>
          </cell>
          <cell r="D249" t="str">
            <v>Dissolved</v>
          </cell>
          <cell r="E249">
            <v>4.9395544999999998</v>
          </cell>
          <cell r="F249" t="str">
            <v>mg/L</v>
          </cell>
          <cell r="G249">
            <v>4939.5545000000002</v>
          </cell>
        </row>
        <row r="250">
          <cell r="B250" t="str">
            <v>E7</v>
          </cell>
          <cell r="C250" t="str">
            <v>N</v>
          </cell>
          <cell r="D250" t="str">
            <v>Dissolved</v>
          </cell>
          <cell r="E250">
            <v>0.2169295</v>
          </cell>
          <cell r="F250" t="str">
            <v>mg/L</v>
          </cell>
          <cell r="G250">
            <v>216.92949999999999</v>
          </cell>
        </row>
        <row r="251">
          <cell r="B251" t="str">
            <v>F5</v>
          </cell>
          <cell r="C251" t="str">
            <v>N</v>
          </cell>
          <cell r="D251" t="str">
            <v>Dissolved</v>
          </cell>
          <cell r="E251">
            <v>4.8293644999999996</v>
          </cell>
          <cell r="F251" t="str">
            <v>mg/L</v>
          </cell>
          <cell r="G251">
            <v>4829.3644999999997</v>
          </cell>
        </row>
        <row r="252">
          <cell r="B252" t="str">
            <v>H5</v>
          </cell>
          <cell r="C252" t="str">
            <v>N</v>
          </cell>
          <cell r="D252" t="str">
            <v>Dissolved</v>
          </cell>
          <cell r="E252">
            <v>0.2444375</v>
          </cell>
          <cell r="F252" t="str">
            <v>mg/L</v>
          </cell>
          <cell r="G252">
            <v>244.4375</v>
          </cell>
        </row>
        <row r="253">
          <cell r="B253" t="str">
            <v>H8</v>
          </cell>
          <cell r="C253" t="str">
            <v>N</v>
          </cell>
          <cell r="D253" t="str">
            <v>Dissolved</v>
          </cell>
          <cell r="E253">
            <v>4.8721494999999999</v>
          </cell>
          <cell r="F253" t="str">
            <v>mg/L</v>
          </cell>
          <cell r="G253">
            <v>4872.1494999999995</v>
          </cell>
        </row>
        <row r="254">
          <cell r="B254" t="str">
            <v>B8</v>
          </cell>
          <cell r="C254" t="str">
            <v>N</v>
          </cell>
          <cell r="D254" t="str">
            <v>Dissolved</v>
          </cell>
          <cell r="E254">
            <v>17.874934499999998</v>
          </cell>
          <cell r="F254" t="str">
            <v>mg/L</v>
          </cell>
          <cell r="G254">
            <v>17874.934499999999</v>
          </cell>
        </row>
        <row r="255">
          <cell r="B255" t="str">
            <v>C7</v>
          </cell>
          <cell r="C255" t="str">
            <v>N</v>
          </cell>
          <cell r="D255" t="str">
            <v>Dissolved</v>
          </cell>
          <cell r="E255">
            <v>19.7458545</v>
          </cell>
          <cell r="F255" t="str">
            <v>mg/L</v>
          </cell>
          <cell r="G255">
            <v>19745.854500000001</v>
          </cell>
        </row>
        <row r="256">
          <cell r="B256" t="str">
            <v>D6</v>
          </cell>
          <cell r="C256" t="str">
            <v>N</v>
          </cell>
          <cell r="D256" t="str">
            <v>Dissolved</v>
          </cell>
          <cell r="E256">
            <v>23.154604500000001</v>
          </cell>
          <cell r="F256" t="str">
            <v>mg/L</v>
          </cell>
          <cell r="G256">
            <v>23154.604500000001</v>
          </cell>
        </row>
        <row r="257">
          <cell r="B257" t="str">
            <v>F8</v>
          </cell>
          <cell r="C257" t="str">
            <v>N</v>
          </cell>
          <cell r="D257" t="str">
            <v>Dissolved</v>
          </cell>
          <cell r="E257">
            <v>24.724244500000001</v>
          </cell>
          <cell r="F257" t="str">
            <v>mg/L</v>
          </cell>
          <cell r="G257">
            <v>24724.244500000001</v>
          </cell>
        </row>
        <row r="258">
          <cell r="B258" t="str">
            <v>Reservoir</v>
          </cell>
          <cell r="C258" t="str">
            <v>N</v>
          </cell>
          <cell r="D258" t="str">
            <v>Total</v>
          </cell>
          <cell r="E258">
            <v>0.26208350000000002</v>
          </cell>
          <cell r="F258" t="str">
            <v>mg/L</v>
          </cell>
          <cell r="G258">
            <v>262.08350000000002</v>
          </cell>
        </row>
        <row r="259">
          <cell r="B259" t="str">
            <v>B1</v>
          </cell>
          <cell r="C259" t="str">
            <v>N</v>
          </cell>
          <cell r="D259" t="str">
            <v>Total</v>
          </cell>
          <cell r="E259">
            <v>0.25081150000000002</v>
          </cell>
          <cell r="F259" t="str">
            <v>mg/L</v>
          </cell>
          <cell r="G259">
            <v>250.81150000000002</v>
          </cell>
        </row>
        <row r="260">
          <cell r="B260" t="str">
            <v>C1</v>
          </cell>
          <cell r="C260" t="str">
            <v>N</v>
          </cell>
          <cell r="D260" t="str">
            <v>Total</v>
          </cell>
          <cell r="E260">
            <v>1.6045164999999999</v>
          </cell>
          <cell r="F260" t="str">
            <v>mg/L</v>
          </cell>
          <cell r="G260">
            <v>1604.5165</v>
          </cell>
        </row>
        <row r="261">
          <cell r="B261" t="str">
            <v>C2</v>
          </cell>
          <cell r="C261" t="str">
            <v>N</v>
          </cell>
          <cell r="D261" t="str">
            <v>Total</v>
          </cell>
          <cell r="E261">
            <v>0.31989450000000003</v>
          </cell>
          <cell r="F261" t="str">
            <v>mg/L</v>
          </cell>
          <cell r="G261">
            <v>319.89450000000005</v>
          </cell>
        </row>
        <row r="262">
          <cell r="B262" t="str">
            <v>D4</v>
          </cell>
          <cell r="C262" t="str">
            <v>N</v>
          </cell>
          <cell r="D262" t="str">
            <v>Total</v>
          </cell>
          <cell r="E262">
            <v>0.34436749999999999</v>
          </cell>
          <cell r="F262" t="str">
            <v>mg/L</v>
          </cell>
          <cell r="G262">
            <v>344.36750000000001</v>
          </cell>
        </row>
        <row r="263">
          <cell r="B263" t="str">
            <v>E3</v>
          </cell>
          <cell r="C263" t="str">
            <v>N</v>
          </cell>
          <cell r="D263" t="str">
            <v>Total</v>
          </cell>
          <cell r="E263">
            <v>0.2328385</v>
          </cell>
          <cell r="F263" t="str">
            <v>mg/L</v>
          </cell>
          <cell r="G263">
            <v>232.83850000000001</v>
          </cell>
        </row>
        <row r="264">
          <cell r="B264" t="str">
            <v>H1</v>
          </cell>
          <cell r="C264" t="str">
            <v>N</v>
          </cell>
          <cell r="D264" t="str">
            <v>Total</v>
          </cell>
          <cell r="E264">
            <v>0.2650035</v>
          </cell>
          <cell r="F264" t="str">
            <v>mg/L</v>
          </cell>
          <cell r="G264">
            <v>265.00350000000003</v>
          </cell>
        </row>
        <row r="265">
          <cell r="B265" t="str">
            <v>A4</v>
          </cell>
          <cell r="C265" t="str">
            <v>N</v>
          </cell>
          <cell r="D265" t="str">
            <v>Total</v>
          </cell>
          <cell r="E265">
            <v>23.127214500000001</v>
          </cell>
          <cell r="F265" t="str">
            <v>mg/L</v>
          </cell>
          <cell r="G265">
            <v>23127.214500000002</v>
          </cell>
        </row>
        <row r="266">
          <cell r="B266" t="str">
            <v>B4</v>
          </cell>
          <cell r="C266" t="str">
            <v>N</v>
          </cell>
          <cell r="D266" t="str">
            <v>Total</v>
          </cell>
          <cell r="E266">
            <v>26.401384499999999</v>
          </cell>
          <cell r="F266" t="str">
            <v>mg/L</v>
          </cell>
          <cell r="G266">
            <v>26401.3845</v>
          </cell>
        </row>
        <row r="267">
          <cell r="B267" t="str">
            <v>C3</v>
          </cell>
          <cell r="C267" t="str">
            <v>N</v>
          </cell>
          <cell r="D267" t="str">
            <v>Total</v>
          </cell>
          <cell r="E267">
            <v>27.307844500000002</v>
          </cell>
          <cell r="F267" t="str">
            <v>mg/L</v>
          </cell>
          <cell r="G267">
            <v>27307.844500000003</v>
          </cell>
        </row>
        <row r="268">
          <cell r="B268" t="str">
            <v>D1</v>
          </cell>
          <cell r="C268" t="str">
            <v>N</v>
          </cell>
          <cell r="D268" t="str">
            <v>Total</v>
          </cell>
          <cell r="E268">
            <v>9.7368445000000001</v>
          </cell>
          <cell r="F268" t="str">
            <v>mg/L</v>
          </cell>
          <cell r="G268">
            <v>9736.8444999999992</v>
          </cell>
        </row>
        <row r="269">
          <cell r="B269" t="str">
            <v>D2</v>
          </cell>
          <cell r="C269" t="str">
            <v>N</v>
          </cell>
          <cell r="D269" t="str">
            <v>Total</v>
          </cell>
          <cell r="E269">
            <v>44.435904499999999</v>
          </cell>
          <cell r="F269" t="str">
            <v>mg/L</v>
          </cell>
          <cell r="G269">
            <v>44435.904499999997</v>
          </cell>
        </row>
        <row r="270">
          <cell r="B270" t="str">
            <v>E2</v>
          </cell>
          <cell r="C270" t="str">
            <v>N</v>
          </cell>
          <cell r="D270" t="str">
            <v>Total</v>
          </cell>
          <cell r="E270">
            <v>86.354064500000007</v>
          </cell>
          <cell r="F270" t="str">
            <v>mg/L</v>
          </cell>
          <cell r="G270">
            <v>86354.064500000008</v>
          </cell>
        </row>
        <row r="271">
          <cell r="B271" t="str">
            <v>F1</v>
          </cell>
          <cell r="C271" t="str">
            <v>N</v>
          </cell>
          <cell r="D271" t="str">
            <v>Total</v>
          </cell>
          <cell r="E271">
            <v>6.5961945000000002</v>
          </cell>
          <cell r="F271" t="str">
            <v>mg/L</v>
          </cell>
          <cell r="G271">
            <v>6596.1945000000005</v>
          </cell>
        </row>
        <row r="272">
          <cell r="B272" t="str">
            <v>F4</v>
          </cell>
          <cell r="C272" t="str">
            <v>N</v>
          </cell>
          <cell r="D272" t="str">
            <v>Total</v>
          </cell>
          <cell r="E272">
            <v>44.833644499999998</v>
          </cell>
          <cell r="F272" t="str">
            <v>mg/L</v>
          </cell>
          <cell r="G272">
            <v>44833.644499999995</v>
          </cell>
        </row>
        <row r="273">
          <cell r="B273" t="str">
            <v>H2</v>
          </cell>
          <cell r="C273" t="str">
            <v>N</v>
          </cell>
          <cell r="D273" t="str">
            <v>Total</v>
          </cell>
          <cell r="E273">
            <v>95.471684499999995</v>
          </cell>
          <cell r="F273" t="str">
            <v>mg/L</v>
          </cell>
          <cell r="G273">
            <v>95471.684499999988</v>
          </cell>
        </row>
        <row r="274">
          <cell r="B274" t="str">
            <v>H4</v>
          </cell>
          <cell r="C274" t="str">
            <v>N</v>
          </cell>
          <cell r="D274" t="str">
            <v>Total</v>
          </cell>
          <cell r="E274">
            <v>9.6345445000000005</v>
          </cell>
          <cell r="F274" t="str">
            <v>mg/L</v>
          </cell>
          <cell r="G274">
            <v>9634.5445</v>
          </cell>
        </row>
        <row r="275">
          <cell r="B275" t="str">
            <v>I5</v>
          </cell>
          <cell r="C275" t="str">
            <v>N</v>
          </cell>
          <cell r="D275" t="str">
            <v>Total</v>
          </cell>
          <cell r="E275">
            <v>24.361354500000001</v>
          </cell>
          <cell r="F275" t="str">
            <v>mg/L</v>
          </cell>
          <cell r="G275">
            <v>24361.354500000001</v>
          </cell>
        </row>
        <row r="276">
          <cell r="B276" t="str">
            <v>B5</v>
          </cell>
          <cell r="C276" t="str">
            <v>N</v>
          </cell>
          <cell r="D276" t="str">
            <v>Total</v>
          </cell>
          <cell r="E276">
            <v>0.2643895</v>
          </cell>
          <cell r="F276" t="str">
            <v>mg/L</v>
          </cell>
          <cell r="G276">
            <v>264.3895</v>
          </cell>
        </row>
        <row r="277">
          <cell r="B277" t="str">
            <v>C6</v>
          </cell>
          <cell r="C277" t="str">
            <v>N</v>
          </cell>
          <cell r="D277" t="str">
            <v>Total</v>
          </cell>
          <cell r="E277">
            <v>0.39973550000000002</v>
          </cell>
          <cell r="F277" t="str">
            <v>mg/L</v>
          </cell>
          <cell r="G277">
            <v>399.7355</v>
          </cell>
        </row>
        <row r="278">
          <cell r="B278" t="str">
            <v>D5</v>
          </cell>
          <cell r="C278" t="str">
            <v>N</v>
          </cell>
          <cell r="D278" t="str">
            <v>Total</v>
          </cell>
          <cell r="E278">
            <v>5.5258915000000002</v>
          </cell>
          <cell r="F278" t="str">
            <v>mg/L</v>
          </cell>
          <cell r="G278">
            <v>5525.8914999999997</v>
          </cell>
        </row>
        <row r="279">
          <cell r="B279" t="str">
            <v>E7</v>
          </cell>
          <cell r="C279" t="str">
            <v>N</v>
          </cell>
          <cell r="D279" t="str">
            <v>Total</v>
          </cell>
          <cell r="E279">
            <v>0.25644050000000002</v>
          </cell>
          <cell r="F279" t="str">
            <v>mg/L</v>
          </cell>
          <cell r="G279">
            <v>256.44050000000004</v>
          </cell>
        </row>
        <row r="280">
          <cell r="B280" t="str">
            <v>F5</v>
          </cell>
          <cell r="C280" t="str">
            <v>N</v>
          </cell>
          <cell r="D280" t="str">
            <v>Total</v>
          </cell>
          <cell r="E280">
            <v>5.9147594999999997</v>
          </cell>
          <cell r="F280" t="str">
            <v>mg/L</v>
          </cell>
          <cell r="G280">
            <v>5914.7595000000001</v>
          </cell>
        </row>
        <row r="281">
          <cell r="B281" t="str">
            <v>H5</v>
          </cell>
          <cell r="C281" t="str">
            <v>N</v>
          </cell>
          <cell r="D281" t="str">
            <v>Total</v>
          </cell>
          <cell r="E281">
            <v>0.30340349999999999</v>
          </cell>
          <cell r="F281" t="str">
            <v>mg/L</v>
          </cell>
          <cell r="G281">
            <v>303.40350000000001</v>
          </cell>
        </row>
        <row r="282">
          <cell r="B282" t="str">
            <v>H8</v>
          </cell>
          <cell r="C282" t="str">
            <v>N</v>
          </cell>
          <cell r="D282" t="str">
            <v>Total</v>
          </cell>
          <cell r="E282">
            <v>5.6357485</v>
          </cell>
          <cell r="F282" t="str">
            <v>mg/L</v>
          </cell>
          <cell r="G282">
            <v>5635.7484999999997</v>
          </cell>
        </row>
        <row r="283">
          <cell r="B283" t="str">
            <v>B8</v>
          </cell>
          <cell r="C283" t="str">
            <v>N</v>
          </cell>
          <cell r="D283" t="str">
            <v>Total</v>
          </cell>
          <cell r="E283">
            <v>18.015684499999999</v>
          </cell>
          <cell r="F283" t="str">
            <v>mg/L</v>
          </cell>
          <cell r="G283">
            <v>18015.684499999999</v>
          </cell>
        </row>
        <row r="284">
          <cell r="B284" t="str">
            <v>C7</v>
          </cell>
          <cell r="C284" t="str">
            <v>N</v>
          </cell>
          <cell r="D284" t="str">
            <v>Total</v>
          </cell>
          <cell r="E284">
            <v>22.1485345</v>
          </cell>
          <cell r="F284" t="str">
            <v>mg/L</v>
          </cell>
          <cell r="G284">
            <v>22148.534500000002</v>
          </cell>
        </row>
        <row r="285">
          <cell r="B285" t="str">
            <v>D6</v>
          </cell>
          <cell r="C285" t="str">
            <v>N</v>
          </cell>
          <cell r="D285" t="str">
            <v>Total</v>
          </cell>
          <cell r="E285">
            <v>24.678734500000001</v>
          </cell>
          <cell r="F285" t="str">
            <v>mg/L</v>
          </cell>
          <cell r="G285">
            <v>24678.734500000002</v>
          </cell>
        </row>
        <row r="286">
          <cell r="B286" t="str">
            <v>F8</v>
          </cell>
          <cell r="C286" t="str">
            <v>N</v>
          </cell>
          <cell r="D286" t="str">
            <v>Total</v>
          </cell>
          <cell r="E286">
            <v>24.403374500000002</v>
          </cell>
          <cell r="F286" t="str">
            <v>mg/L</v>
          </cell>
          <cell r="G286">
            <v>24403.374500000002</v>
          </cell>
        </row>
        <row r="287">
          <cell r="B287" t="str">
            <v>Reservoir</v>
          </cell>
          <cell r="C287" t="str">
            <v>P</v>
          </cell>
          <cell r="D287" t="str">
            <v>Dissolved</v>
          </cell>
          <cell r="E287">
            <v>4.3727169700683204</v>
          </cell>
          <cell r="F287" t="str">
            <v>ug/L</v>
          </cell>
          <cell r="G287">
            <v>4.3727169700683204</v>
          </cell>
        </row>
        <row r="288">
          <cell r="B288" t="str">
            <v>A4</v>
          </cell>
          <cell r="C288" t="str">
            <v>P</v>
          </cell>
          <cell r="D288" t="str">
            <v>Dissolved</v>
          </cell>
          <cell r="E288">
            <v>44.437166334498002</v>
          </cell>
          <cell r="F288" t="str">
            <v>ug/L</v>
          </cell>
          <cell r="G288">
            <v>44.437166334498002</v>
          </cell>
        </row>
        <row r="289">
          <cell r="B289" t="str">
            <v>B1</v>
          </cell>
          <cell r="C289" t="str">
            <v>P</v>
          </cell>
          <cell r="D289" t="str">
            <v>Dissolved</v>
          </cell>
          <cell r="E289">
            <v>3.8181917193495698</v>
          </cell>
          <cell r="F289" t="str">
            <v>ug/L</v>
          </cell>
          <cell r="G289">
            <v>3.8181917193495698</v>
          </cell>
        </row>
        <row r="290">
          <cell r="B290" t="str">
            <v>B4</v>
          </cell>
          <cell r="C290" t="str">
            <v>P</v>
          </cell>
          <cell r="D290" t="str">
            <v>Dissolved</v>
          </cell>
          <cell r="E290">
            <v>3.8181917193495698</v>
          </cell>
          <cell r="F290" t="str">
            <v>ug/L</v>
          </cell>
          <cell r="G290">
            <v>3.8181917193495698</v>
          </cell>
        </row>
        <row r="291">
          <cell r="B291" t="str">
            <v>C1</v>
          </cell>
          <cell r="C291" t="str">
            <v>P</v>
          </cell>
          <cell r="D291" t="str">
            <v>Dissolved</v>
          </cell>
          <cell r="E291">
            <v>5.2045048461464498</v>
          </cell>
          <cell r="F291" t="str">
            <v>ug/L</v>
          </cell>
          <cell r="G291">
            <v>5.2045048461464498</v>
          </cell>
        </row>
        <row r="292">
          <cell r="B292" t="str">
            <v>C2</v>
          </cell>
          <cell r="C292" t="str">
            <v>P</v>
          </cell>
          <cell r="D292" t="str">
            <v>Dissolved</v>
          </cell>
          <cell r="E292">
            <v>5.7590300968652004</v>
          </cell>
          <cell r="F292" t="str">
            <v>ug/L</v>
          </cell>
          <cell r="G292">
            <v>5.7590300968652004</v>
          </cell>
        </row>
        <row r="293">
          <cell r="B293" t="str">
            <v>C3</v>
          </cell>
          <cell r="C293" t="str">
            <v>P</v>
          </cell>
          <cell r="D293" t="str">
            <v>Dissolved</v>
          </cell>
          <cell r="E293">
            <v>10.195232102615201</v>
          </cell>
          <cell r="F293" t="str">
            <v>ug/L</v>
          </cell>
          <cell r="G293">
            <v>10.195232102615201</v>
          </cell>
        </row>
        <row r="294">
          <cell r="B294" t="str">
            <v>D1</v>
          </cell>
          <cell r="C294" t="str">
            <v>P</v>
          </cell>
          <cell r="D294" t="str">
            <v>Dissolved</v>
          </cell>
          <cell r="E294">
            <v>8.8089189758183206</v>
          </cell>
          <cell r="F294" t="str">
            <v>ug/L</v>
          </cell>
          <cell r="G294">
            <v>8.8089189758183206</v>
          </cell>
        </row>
        <row r="295">
          <cell r="B295" t="str">
            <v>D2</v>
          </cell>
          <cell r="C295" t="str">
            <v>P</v>
          </cell>
          <cell r="D295" t="str">
            <v>Dissolved</v>
          </cell>
          <cell r="E295">
            <v>14.9086967337246</v>
          </cell>
          <cell r="F295" t="str">
            <v>ug/L</v>
          </cell>
          <cell r="G295">
            <v>14.9086967337246</v>
          </cell>
        </row>
        <row r="296">
          <cell r="B296" t="str">
            <v>D4</v>
          </cell>
          <cell r="C296" t="str">
            <v>P</v>
          </cell>
          <cell r="D296" t="str">
            <v>Dissolved</v>
          </cell>
          <cell r="E296">
            <v>3.8181917193495698</v>
          </cell>
          <cell r="F296" t="str">
            <v>ug/L</v>
          </cell>
          <cell r="G296">
            <v>3.8181917193495698</v>
          </cell>
        </row>
        <row r="297">
          <cell r="B297" t="str">
            <v>E2</v>
          </cell>
          <cell r="C297" t="str">
            <v>P</v>
          </cell>
          <cell r="D297" t="str">
            <v>Dissolved</v>
          </cell>
          <cell r="E297">
            <v>60.518398605341801</v>
          </cell>
          <cell r="F297" t="str">
            <v>ug/L</v>
          </cell>
          <cell r="G297">
            <v>60.518398605341801</v>
          </cell>
        </row>
        <row r="298">
          <cell r="B298" t="str">
            <v>E3</v>
          </cell>
          <cell r="C298" t="str">
            <v>P</v>
          </cell>
          <cell r="D298" t="str">
            <v>Dissolved</v>
          </cell>
          <cell r="E298">
            <v>3.1250351559511298</v>
          </cell>
          <cell r="F298" t="str">
            <v>ug/L</v>
          </cell>
          <cell r="G298">
            <v>3.1250351559511298</v>
          </cell>
        </row>
        <row r="299">
          <cell r="B299" t="str">
            <v>F1</v>
          </cell>
          <cell r="C299" t="str">
            <v>P</v>
          </cell>
          <cell r="D299" t="str">
            <v>Dissolved</v>
          </cell>
          <cell r="E299">
            <v>10.3338634152949</v>
          </cell>
          <cell r="F299" t="str">
            <v>ug/L</v>
          </cell>
          <cell r="G299">
            <v>10.3338634152949</v>
          </cell>
        </row>
        <row r="300">
          <cell r="B300" t="str">
            <v>F4</v>
          </cell>
          <cell r="C300" t="str">
            <v>P</v>
          </cell>
          <cell r="D300" t="str">
            <v>Dissolved</v>
          </cell>
          <cell r="E300">
            <v>13.383752294248</v>
          </cell>
          <cell r="F300" t="str">
            <v>ug/L</v>
          </cell>
          <cell r="G300">
            <v>13.383752294248</v>
          </cell>
        </row>
        <row r="301">
          <cell r="B301" t="str">
            <v>H1</v>
          </cell>
          <cell r="C301" t="str">
            <v>P</v>
          </cell>
          <cell r="D301" t="str">
            <v>Dissolved</v>
          </cell>
          <cell r="E301">
            <v>4.5113482827480098</v>
          </cell>
          <cell r="F301" t="str">
            <v>ug/L</v>
          </cell>
          <cell r="G301">
            <v>4.5113482827480098</v>
          </cell>
        </row>
        <row r="302">
          <cell r="B302" t="str">
            <v>H2</v>
          </cell>
          <cell r="C302" t="str">
            <v>P</v>
          </cell>
          <cell r="D302" t="str">
            <v>Dissolved</v>
          </cell>
          <cell r="E302">
            <v>25.167413872021498</v>
          </cell>
          <cell r="F302" t="str">
            <v>ug/L</v>
          </cell>
          <cell r="G302">
            <v>25.167413872021498</v>
          </cell>
        </row>
        <row r="303">
          <cell r="B303" t="str">
            <v>H4</v>
          </cell>
          <cell r="C303" t="str">
            <v>P</v>
          </cell>
          <cell r="D303" t="str">
            <v>Dissolved</v>
          </cell>
          <cell r="E303">
            <v>10.472494727974601</v>
          </cell>
          <cell r="F303" t="str">
            <v>ug/L</v>
          </cell>
          <cell r="G303">
            <v>10.472494727974601</v>
          </cell>
        </row>
        <row r="304">
          <cell r="B304" t="str">
            <v>I5</v>
          </cell>
          <cell r="C304" t="str">
            <v>P</v>
          </cell>
          <cell r="D304" t="str">
            <v>Dissolved</v>
          </cell>
          <cell r="E304">
            <v>12.136070480130799</v>
          </cell>
          <cell r="F304" t="str">
            <v>ug/L</v>
          </cell>
          <cell r="G304">
            <v>12.136070480130799</v>
          </cell>
        </row>
        <row r="305">
          <cell r="B305" t="str">
            <v>B5</v>
          </cell>
          <cell r="C305" t="str">
            <v>P</v>
          </cell>
          <cell r="D305" t="str">
            <v>Dissolved</v>
          </cell>
          <cell r="E305">
            <v>3.8181917193495698</v>
          </cell>
          <cell r="F305" t="str">
            <v>ug/L</v>
          </cell>
          <cell r="G305">
            <v>3.8181917193495698</v>
          </cell>
        </row>
        <row r="306">
          <cell r="B306" t="str">
            <v>B8</v>
          </cell>
          <cell r="C306" t="str">
            <v>P</v>
          </cell>
          <cell r="D306" t="str">
            <v>Dissolved</v>
          </cell>
          <cell r="E306">
            <v>3.8181917193495698</v>
          </cell>
          <cell r="F306" t="str">
            <v>ug/L</v>
          </cell>
          <cell r="G306">
            <v>3.8181917193495698</v>
          </cell>
        </row>
        <row r="307">
          <cell r="B307" t="str">
            <v>C6</v>
          </cell>
          <cell r="C307" t="str">
            <v>P</v>
          </cell>
          <cell r="D307" t="str">
            <v>Dissolved</v>
          </cell>
          <cell r="E307">
            <v>3.6795604066698799</v>
          </cell>
          <cell r="F307" t="str">
            <v>ug/L</v>
          </cell>
          <cell r="G307">
            <v>3.6795604066698799</v>
          </cell>
        </row>
        <row r="308">
          <cell r="B308" t="str">
            <v>C7</v>
          </cell>
          <cell r="C308" t="str">
            <v>P</v>
          </cell>
          <cell r="D308" t="str">
            <v>Dissolved</v>
          </cell>
          <cell r="E308">
            <v>9.5020755392167597</v>
          </cell>
          <cell r="F308" t="str">
            <v>ug/L</v>
          </cell>
          <cell r="G308">
            <v>9.5020755392167597</v>
          </cell>
        </row>
        <row r="309">
          <cell r="B309" t="str">
            <v>D5</v>
          </cell>
          <cell r="C309" t="str">
            <v>P</v>
          </cell>
          <cell r="D309" t="str">
            <v>Dissolved</v>
          </cell>
          <cell r="E309">
            <v>5.7590300968652004</v>
          </cell>
          <cell r="F309" t="str">
            <v>ug/L</v>
          </cell>
          <cell r="G309">
            <v>5.7590300968652004</v>
          </cell>
        </row>
        <row r="310">
          <cell r="B310" t="str">
            <v>D6</v>
          </cell>
          <cell r="C310" t="str">
            <v>P</v>
          </cell>
          <cell r="D310" t="str">
            <v>Dissolved</v>
          </cell>
          <cell r="E310">
            <v>5.6203987841855101</v>
          </cell>
          <cell r="F310" t="str">
            <v>ug/L</v>
          </cell>
          <cell r="G310">
            <v>5.6203987841855101</v>
          </cell>
        </row>
        <row r="311">
          <cell r="B311" t="str">
            <v>E7</v>
          </cell>
          <cell r="C311" t="str">
            <v>P</v>
          </cell>
          <cell r="D311" t="str">
            <v>Dissolved</v>
          </cell>
          <cell r="E311">
            <v>3.8181917193495698</v>
          </cell>
          <cell r="F311" t="str">
            <v>ug/L</v>
          </cell>
          <cell r="G311">
            <v>3.8181917193495698</v>
          </cell>
        </row>
        <row r="312">
          <cell r="B312" t="str">
            <v>F5</v>
          </cell>
          <cell r="C312" t="str">
            <v>P</v>
          </cell>
          <cell r="D312" t="str">
            <v>Dissolved</v>
          </cell>
          <cell r="E312">
            <v>9.5020755392167597</v>
          </cell>
          <cell r="F312" t="str">
            <v>ug/L</v>
          </cell>
          <cell r="G312">
            <v>9.5020755392167597</v>
          </cell>
        </row>
        <row r="313">
          <cell r="B313" t="str">
            <v>F8</v>
          </cell>
          <cell r="C313" t="str">
            <v>P</v>
          </cell>
          <cell r="D313" t="str">
            <v>Dissolved</v>
          </cell>
          <cell r="E313">
            <v>5.4817674715058198</v>
          </cell>
          <cell r="F313" t="str">
            <v>ug/L</v>
          </cell>
          <cell r="G313">
            <v>5.4817674715058198</v>
          </cell>
        </row>
        <row r="314">
          <cell r="B314" t="str">
            <v>H5</v>
          </cell>
          <cell r="C314" t="str">
            <v>P</v>
          </cell>
          <cell r="D314" t="str">
            <v>Dissolved</v>
          </cell>
          <cell r="E314">
            <v>3.5409290939901998</v>
          </cell>
          <cell r="F314" t="str">
            <v>ug/L</v>
          </cell>
          <cell r="G314">
            <v>3.5409290939901998</v>
          </cell>
        </row>
        <row r="315">
          <cell r="B315" t="str">
            <v>H8</v>
          </cell>
          <cell r="C315" t="str">
            <v>P</v>
          </cell>
          <cell r="D315" t="str">
            <v>Dissolved</v>
          </cell>
          <cell r="E315">
            <v>6.3135553475839501</v>
          </cell>
          <cell r="F315" t="str">
            <v>ug/L</v>
          </cell>
          <cell r="G315">
            <v>6.3135553475839501</v>
          </cell>
        </row>
        <row r="316">
          <cell r="B316" t="str">
            <v>Reservoir</v>
          </cell>
          <cell r="C316" t="str">
            <v>P</v>
          </cell>
          <cell r="D316" t="str">
            <v>Total</v>
          </cell>
          <cell r="E316">
            <v>12.967858356209</v>
          </cell>
          <cell r="F316" t="str">
            <v>ug/L</v>
          </cell>
          <cell r="G316">
            <v>12.967858356209</v>
          </cell>
        </row>
        <row r="317">
          <cell r="B317" t="str">
            <v>A4</v>
          </cell>
          <cell r="C317" t="str">
            <v>P</v>
          </cell>
          <cell r="D317" t="str">
            <v>Total</v>
          </cell>
          <cell r="E317">
            <v>205.24948904293601</v>
          </cell>
          <cell r="F317" t="str">
            <v>ug/L</v>
          </cell>
          <cell r="G317">
            <v>205.24948904293601</v>
          </cell>
        </row>
        <row r="318">
          <cell r="B318" t="str">
            <v>B1</v>
          </cell>
          <cell r="C318" t="str">
            <v>P</v>
          </cell>
          <cell r="D318" t="str">
            <v>Total</v>
          </cell>
          <cell r="E318">
            <v>9.5020755392167597</v>
          </cell>
          <cell r="F318" t="str">
            <v>ug/L</v>
          </cell>
          <cell r="G318">
            <v>9.5020755392167597</v>
          </cell>
        </row>
        <row r="319">
          <cell r="B319" t="str">
            <v>B4</v>
          </cell>
          <cell r="C319" t="str">
            <v>P</v>
          </cell>
          <cell r="D319" t="str">
            <v>Total</v>
          </cell>
          <cell r="E319">
            <v>192.21814565104501</v>
          </cell>
          <cell r="F319" t="str">
            <v>ug/L</v>
          </cell>
          <cell r="G319">
            <v>192.21814565104501</v>
          </cell>
        </row>
        <row r="320">
          <cell r="B320" t="str">
            <v>C1</v>
          </cell>
          <cell r="C320" t="str">
            <v>P</v>
          </cell>
          <cell r="D320" t="str">
            <v>Total</v>
          </cell>
          <cell r="E320">
            <v>16.572272485880799</v>
          </cell>
          <cell r="F320" t="str">
            <v>ug/L</v>
          </cell>
          <cell r="G320">
            <v>16.572272485880799</v>
          </cell>
        </row>
        <row r="321">
          <cell r="B321" t="str">
            <v>C2</v>
          </cell>
          <cell r="C321" t="str">
            <v>P</v>
          </cell>
          <cell r="D321" t="str">
            <v>Total</v>
          </cell>
          <cell r="E321">
            <v>14.770065421044899</v>
          </cell>
          <cell r="F321" t="str">
            <v>ug/L</v>
          </cell>
          <cell r="G321">
            <v>14.770065421044899</v>
          </cell>
        </row>
        <row r="322">
          <cell r="B322" t="str">
            <v>C3</v>
          </cell>
          <cell r="C322" t="str">
            <v>P</v>
          </cell>
          <cell r="D322" t="str">
            <v>Total</v>
          </cell>
          <cell r="E322">
            <v>398.77880154377999</v>
          </cell>
          <cell r="F322" t="str">
            <v>ug/L</v>
          </cell>
          <cell r="G322">
            <v>398.77880154377999</v>
          </cell>
        </row>
        <row r="323">
          <cell r="B323" t="str">
            <v>D1</v>
          </cell>
          <cell r="C323" t="str">
            <v>P</v>
          </cell>
          <cell r="D323" t="str">
            <v>Total</v>
          </cell>
          <cell r="E323">
            <v>109.177989355912</v>
          </cell>
          <cell r="F323" t="str">
            <v>ug/L</v>
          </cell>
          <cell r="G323">
            <v>109.177989355912</v>
          </cell>
        </row>
        <row r="324">
          <cell r="B324" t="str">
            <v>D2</v>
          </cell>
          <cell r="C324" t="str">
            <v>P</v>
          </cell>
          <cell r="D324" t="str">
            <v>Total</v>
          </cell>
          <cell r="E324">
            <v>392.90446261686702</v>
          </cell>
          <cell r="F324" t="str">
            <v>ug/L</v>
          </cell>
          <cell r="G324">
            <v>392.90446261686702</v>
          </cell>
        </row>
        <row r="325">
          <cell r="B325" t="str">
            <v>D4</v>
          </cell>
          <cell r="C325" t="str">
            <v>P</v>
          </cell>
          <cell r="D325" t="str">
            <v>Total</v>
          </cell>
          <cell r="E325">
            <v>11.442913916732399</v>
          </cell>
          <cell r="F325" t="str">
            <v>ug/L</v>
          </cell>
          <cell r="G325">
            <v>11.442913916732399</v>
          </cell>
        </row>
        <row r="326">
          <cell r="B326" t="str">
            <v>E2</v>
          </cell>
          <cell r="C326" t="str">
            <v>P</v>
          </cell>
          <cell r="D326" t="str">
            <v>Total</v>
          </cell>
          <cell r="E326">
            <v>282.744392830881</v>
          </cell>
          <cell r="F326" t="str">
            <v>ug/L</v>
          </cell>
          <cell r="G326">
            <v>282.744392830881</v>
          </cell>
        </row>
        <row r="327">
          <cell r="B327" t="str">
            <v>E3</v>
          </cell>
          <cell r="C327" t="str">
            <v>P</v>
          </cell>
          <cell r="D327" t="str">
            <v>Total</v>
          </cell>
          <cell r="E327">
            <v>29.326353252412101</v>
          </cell>
          <cell r="F327" t="str">
            <v>ug/L</v>
          </cell>
          <cell r="G327">
            <v>29.326353252412101</v>
          </cell>
        </row>
        <row r="328">
          <cell r="B328" t="str">
            <v>F1</v>
          </cell>
          <cell r="C328" t="str">
            <v>P</v>
          </cell>
          <cell r="D328" t="str">
            <v>Total</v>
          </cell>
          <cell r="E328">
            <v>101.13737322049001</v>
          </cell>
          <cell r="F328" t="str">
            <v>ug/L</v>
          </cell>
          <cell r="G328">
            <v>101.13737322049001</v>
          </cell>
        </row>
        <row r="329">
          <cell r="B329" t="str">
            <v>F4</v>
          </cell>
          <cell r="C329" t="str">
            <v>P</v>
          </cell>
          <cell r="D329" t="str">
            <v>Total</v>
          </cell>
          <cell r="E329">
            <v>370.72345258811703</v>
          </cell>
          <cell r="F329" t="str">
            <v>ug/L</v>
          </cell>
          <cell r="G329">
            <v>370.72345258811703</v>
          </cell>
        </row>
        <row r="330">
          <cell r="B330" t="str">
            <v>H1</v>
          </cell>
          <cell r="C330" t="str">
            <v>P</v>
          </cell>
          <cell r="D330" t="str">
            <v>Total</v>
          </cell>
          <cell r="E330">
            <v>11.9974391674511</v>
          </cell>
          <cell r="F330" t="str">
            <v>ug/L</v>
          </cell>
          <cell r="G330">
            <v>11.9974391674511</v>
          </cell>
        </row>
        <row r="331">
          <cell r="B331" t="str">
            <v>H2</v>
          </cell>
          <cell r="C331" t="str">
            <v>P</v>
          </cell>
          <cell r="D331" t="str">
            <v>Total</v>
          </cell>
          <cell r="E331">
            <v>185.97973658045899</v>
          </cell>
          <cell r="F331" t="str">
            <v>ug/L</v>
          </cell>
          <cell r="G331">
            <v>185.97973658045899</v>
          </cell>
        </row>
        <row r="332">
          <cell r="B332" t="str">
            <v>H4</v>
          </cell>
          <cell r="C332" t="str">
            <v>P</v>
          </cell>
          <cell r="D332" t="str">
            <v>Total</v>
          </cell>
          <cell r="E332">
            <v>124.70469637603701</v>
          </cell>
          <cell r="F332" t="str">
            <v>ug/L</v>
          </cell>
          <cell r="G332">
            <v>124.70469637603701</v>
          </cell>
        </row>
        <row r="333">
          <cell r="B333" t="str">
            <v>I5</v>
          </cell>
          <cell r="C333" t="str">
            <v>P</v>
          </cell>
          <cell r="D333" t="str">
            <v>Total</v>
          </cell>
          <cell r="E333">
            <v>53.864095596716801</v>
          </cell>
          <cell r="F333" t="str">
            <v>ug/L</v>
          </cell>
          <cell r="G333">
            <v>53.864095596716801</v>
          </cell>
        </row>
        <row r="334">
          <cell r="B334" t="str">
            <v>B5</v>
          </cell>
          <cell r="C334" t="str">
            <v>P</v>
          </cell>
          <cell r="D334" t="str">
            <v>Total</v>
          </cell>
          <cell r="E334">
            <v>32.653504756724601</v>
          </cell>
          <cell r="F334" t="str">
            <v>ug/L</v>
          </cell>
          <cell r="G334">
            <v>32.653504756724601</v>
          </cell>
        </row>
        <row r="335">
          <cell r="B335" t="str">
            <v>B8</v>
          </cell>
          <cell r="C335" t="str">
            <v>P</v>
          </cell>
          <cell r="D335" t="str">
            <v>Total</v>
          </cell>
          <cell r="E335">
            <v>44.298535021818402</v>
          </cell>
          <cell r="F335" t="str">
            <v>ug/L</v>
          </cell>
          <cell r="G335">
            <v>44.298535021818402</v>
          </cell>
        </row>
        <row r="336">
          <cell r="B336" t="str">
            <v>C6</v>
          </cell>
          <cell r="C336" t="str">
            <v>P</v>
          </cell>
          <cell r="D336" t="str">
            <v>Total</v>
          </cell>
          <cell r="E336">
            <v>12.413333105490199</v>
          </cell>
          <cell r="F336" t="str">
            <v>ug/L</v>
          </cell>
          <cell r="G336">
            <v>12.413333105490199</v>
          </cell>
        </row>
        <row r="337">
          <cell r="B337" t="str">
            <v>C7</v>
          </cell>
          <cell r="C337" t="str">
            <v>P</v>
          </cell>
          <cell r="D337" t="str">
            <v>Total</v>
          </cell>
          <cell r="E337">
            <v>223.13292837861499</v>
          </cell>
          <cell r="F337" t="str">
            <v>ug/L</v>
          </cell>
          <cell r="G337">
            <v>223.13292837861499</v>
          </cell>
        </row>
        <row r="338">
          <cell r="B338" t="str">
            <v>D5</v>
          </cell>
          <cell r="C338" t="str">
            <v>P</v>
          </cell>
          <cell r="D338" t="str">
            <v>Total</v>
          </cell>
          <cell r="E338">
            <v>47.764317838810499</v>
          </cell>
          <cell r="F338" t="str">
            <v>ug/L</v>
          </cell>
          <cell r="G338">
            <v>47.764317838810499</v>
          </cell>
        </row>
        <row r="339">
          <cell r="B339" t="str">
            <v>D6</v>
          </cell>
          <cell r="C339" t="str">
            <v>P</v>
          </cell>
          <cell r="D339" t="str">
            <v>Total</v>
          </cell>
          <cell r="E339">
            <v>70.499853118279304</v>
          </cell>
          <cell r="F339" t="str">
            <v>ug/L</v>
          </cell>
          <cell r="G339">
            <v>70.499853118279304</v>
          </cell>
        </row>
        <row r="340">
          <cell r="B340" t="str">
            <v>E7</v>
          </cell>
          <cell r="C340" t="str">
            <v>P</v>
          </cell>
          <cell r="D340" t="str">
            <v>Total</v>
          </cell>
          <cell r="E340">
            <v>7.9771310997402001</v>
          </cell>
          <cell r="F340" t="str">
            <v>ug/L</v>
          </cell>
          <cell r="G340">
            <v>7.9771310997402001</v>
          </cell>
        </row>
        <row r="341">
          <cell r="B341" t="str">
            <v>F5</v>
          </cell>
          <cell r="C341" t="str">
            <v>P</v>
          </cell>
          <cell r="D341" t="str">
            <v>Total</v>
          </cell>
          <cell r="E341">
            <v>61.627449106779302</v>
          </cell>
          <cell r="F341" t="str">
            <v>ug/L</v>
          </cell>
          <cell r="G341">
            <v>61.627449106779302</v>
          </cell>
        </row>
        <row r="342">
          <cell r="B342" t="str">
            <v>F8</v>
          </cell>
          <cell r="C342" t="str">
            <v>P</v>
          </cell>
          <cell r="D342" t="str">
            <v>Total</v>
          </cell>
          <cell r="E342">
            <v>32.376242131365203</v>
          </cell>
          <cell r="F342" t="str">
            <v>ug/L</v>
          </cell>
          <cell r="G342">
            <v>32.376242131365203</v>
          </cell>
        </row>
        <row r="343">
          <cell r="B343" t="str">
            <v>H5</v>
          </cell>
          <cell r="C343" t="str">
            <v>P</v>
          </cell>
          <cell r="D343" t="str">
            <v>Total</v>
          </cell>
          <cell r="E343">
            <v>10.888388666013601</v>
          </cell>
          <cell r="F343" t="str">
            <v>ug/L</v>
          </cell>
          <cell r="G343">
            <v>10.888388666013601</v>
          </cell>
        </row>
        <row r="344">
          <cell r="B344" t="str">
            <v>H8</v>
          </cell>
          <cell r="C344" t="str">
            <v>P</v>
          </cell>
          <cell r="D344" t="str">
            <v>Total</v>
          </cell>
          <cell r="E344">
            <v>32.237610818685503</v>
          </cell>
          <cell r="F344" t="str">
            <v>ug/L</v>
          </cell>
          <cell r="G344">
            <v>32.237610818685503</v>
          </cell>
        </row>
        <row r="345">
          <cell r="B345" t="str">
            <v>Reservoir</v>
          </cell>
          <cell r="C345" t="str">
            <v>N</v>
          </cell>
          <cell r="D345" t="str">
            <v>Dissolved</v>
          </cell>
          <cell r="E345">
            <v>0.18940950000000001</v>
          </cell>
          <cell r="F345" t="str">
            <v>mg/L</v>
          </cell>
          <cell r="G345">
            <v>189.40950000000001</v>
          </cell>
        </row>
        <row r="346">
          <cell r="B346" t="str">
            <v>B1</v>
          </cell>
          <cell r="C346" t="str">
            <v>N</v>
          </cell>
          <cell r="D346" t="str">
            <v>Dissolved</v>
          </cell>
          <cell r="E346">
            <v>0.15732950000000001</v>
          </cell>
          <cell r="F346" t="str">
            <v>mg/L</v>
          </cell>
          <cell r="G346">
            <v>157.32950000000002</v>
          </cell>
        </row>
        <row r="347">
          <cell r="B347" t="str">
            <v>C1</v>
          </cell>
          <cell r="C347" t="str">
            <v>N</v>
          </cell>
          <cell r="D347" t="str">
            <v>Dissolved</v>
          </cell>
          <cell r="E347">
            <v>1.3965125</v>
          </cell>
          <cell r="F347" t="str">
            <v>mg/L</v>
          </cell>
          <cell r="G347">
            <v>1396.5125</v>
          </cell>
        </row>
        <row r="348">
          <cell r="B348" t="str">
            <v>C2</v>
          </cell>
          <cell r="C348" t="str">
            <v>N</v>
          </cell>
          <cell r="D348" t="str">
            <v>Dissolved</v>
          </cell>
          <cell r="E348">
            <v>0.1675035</v>
          </cell>
          <cell r="F348" t="str">
            <v>mg/L</v>
          </cell>
          <cell r="G348">
            <v>167.5035</v>
          </cell>
        </row>
        <row r="349">
          <cell r="B349" t="str">
            <v>E3</v>
          </cell>
          <cell r="C349" t="str">
            <v>N</v>
          </cell>
          <cell r="D349" t="str">
            <v>Dissolved</v>
          </cell>
          <cell r="E349">
            <v>0.17958450000000001</v>
          </cell>
          <cell r="F349" t="str">
            <v>mg/L</v>
          </cell>
          <cell r="G349">
            <v>179.58450000000002</v>
          </cell>
        </row>
        <row r="350">
          <cell r="B350" t="str">
            <v>H1</v>
          </cell>
          <cell r="C350" t="str">
            <v>N</v>
          </cell>
          <cell r="D350" t="str">
            <v>Dissolved</v>
          </cell>
          <cell r="E350">
            <v>0.17221649999999999</v>
          </cell>
          <cell r="F350" t="str">
            <v>mg/L</v>
          </cell>
          <cell r="G350">
            <v>172.2165</v>
          </cell>
        </row>
        <row r="351">
          <cell r="B351" t="str">
            <v>A4</v>
          </cell>
          <cell r="C351" t="str">
            <v>N</v>
          </cell>
          <cell r="D351" t="str">
            <v>Dissolved</v>
          </cell>
          <cell r="E351">
            <v>37.771276499999999</v>
          </cell>
          <cell r="F351" t="str">
            <v>mg/L</v>
          </cell>
          <cell r="G351">
            <v>37771.2765</v>
          </cell>
        </row>
        <row r="352">
          <cell r="B352" t="str">
            <v>B4</v>
          </cell>
          <cell r="C352" t="str">
            <v>N</v>
          </cell>
          <cell r="D352" t="str">
            <v>Dissolved</v>
          </cell>
          <cell r="E352">
            <v>31.4189565</v>
          </cell>
          <cell r="F352" t="str">
            <v>mg/L</v>
          </cell>
          <cell r="G352">
            <v>31418.9565</v>
          </cell>
        </row>
        <row r="353">
          <cell r="B353" t="str">
            <v>C3</v>
          </cell>
          <cell r="C353" t="str">
            <v>N</v>
          </cell>
          <cell r="D353" t="str">
            <v>Dissolved</v>
          </cell>
          <cell r="E353">
            <v>32.893806499999997</v>
          </cell>
          <cell r="F353" t="str">
            <v>mg/L</v>
          </cell>
          <cell r="G353">
            <v>32893.806499999999</v>
          </cell>
        </row>
        <row r="354">
          <cell r="B354" t="str">
            <v>D1</v>
          </cell>
          <cell r="C354" t="str">
            <v>N</v>
          </cell>
          <cell r="D354" t="str">
            <v>Dissolved</v>
          </cell>
          <cell r="E354">
            <v>14.8969665</v>
          </cell>
          <cell r="F354" t="str">
            <v>mg/L</v>
          </cell>
          <cell r="G354">
            <v>14896.9665</v>
          </cell>
        </row>
        <row r="355">
          <cell r="B355" t="str">
            <v>D4</v>
          </cell>
          <cell r="C355" t="str">
            <v>N</v>
          </cell>
          <cell r="D355" t="str">
            <v>Dissolved</v>
          </cell>
          <cell r="E355">
            <v>2.5749564999999999</v>
          </cell>
          <cell r="F355" t="str">
            <v>mg/L</v>
          </cell>
          <cell r="G355">
            <v>2574.9564999999998</v>
          </cell>
        </row>
        <row r="356">
          <cell r="B356" t="str">
            <v>F1</v>
          </cell>
          <cell r="C356" t="str">
            <v>N</v>
          </cell>
          <cell r="D356" t="str">
            <v>Dissolved</v>
          </cell>
          <cell r="E356">
            <v>10.2276065</v>
          </cell>
          <cell r="F356" t="str">
            <v>mg/L</v>
          </cell>
          <cell r="G356">
            <v>10227.6065</v>
          </cell>
        </row>
        <row r="357">
          <cell r="B357" t="str">
            <v>H4</v>
          </cell>
          <cell r="C357" t="str">
            <v>N</v>
          </cell>
          <cell r="D357" t="str">
            <v>Dissolved</v>
          </cell>
          <cell r="E357">
            <v>14.3548265</v>
          </cell>
          <cell r="F357" t="str">
            <v>mg/L</v>
          </cell>
          <cell r="G357">
            <v>14354.826499999999</v>
          </cell>
        </row>
        <row r="358">
          <cell r="B358" t="str">
            <v>I5</v>
          </cell>
          <cell r="C358" t="str">
            <v>N</v>
          </cell>
          <cell r="D358" t="str">
            <v>Dissolved</v>
          </cell>
          <cell r="E358">
            <v>39.0005065</v>
          </cell>
          <cell r="F358" t="str">
            <v>mg/L</v>
          </cell>
          <cell r="G358">
            <v>39000.506500000003</v>
          </cell>
        </row>
        <row r="359">
          <cell r="B359" t="str">
            <v>D2</v>
          </cell>
          <cell r="C359" t="str">
            <v>N</v>
          </cell>
          <cell r="D359" t="str">
            <v>Dissolved</v>
          </cell>
          <cell r="E359">
            <v>55.872926499999998</v>
          </cell>
          <cell r="F359" t="str">
            <v>mg/L</v>
          </cell>
          <cell r="G359">
            <v>55872.926500000001</v>
          </cell>
        </row>
        <row r="360">
          <cell r="B360" t="str">
            <v>E2</v>
          </cell>
          <cell r="C360" t="str">
            <v>N</v>
          </cell>
          <cell r="D360" t="str">
            <v>Dissolved</v>
          </cell>
          <cell r="E360">
            <v>149.47394650000001</v>
          </cell>
          <cell r="F360" t="str">
            <v>mg/L</v>
          </cell>
          <cell r="G360">
            <v>149473.94650000002</v>
          </cell>
        </row>
        <row r="361">
          <cell r="B361" t="str">
            <v>F4</v>
          </cell>
          <cell r="C361" t="str">
            <v>N</v>
          </cell>
          <cell r="D361" t="str">
            <v>Dissolved</v>
          </cell>
          <cell r="E361">
            <v>53.7180465</v>
          </cell>
          <cell r="F361" t="str">
            <v>mg/L</v>
          </cell>
          <cell r="G361">
            <v>53718.046499999997</v>
          </cell>
        </row>
        <row r="362">
          <cell r="B362" t="str">
            <v>H2</v>
          </cell>
          <cell r="C362" t="str">
            <v>N</v>
          </cell>
          <cell r="D362" t="str">
            <v>Dissolved</v>
          </cell>
          <cell r="E362">
            <v>137.01112649999999</v>
          </cell>
          <cell r="F362" t="str">
            <v>mg/L</v>
          </cell>
          <cell r="G362">
            <v>137011.12649999998</v>
          </cell>
        </row>
        <row r="363">
          <cell r="B363" t="str">
            <v>B5</v>
          </cell>
          <cell r="C363" t="str">
            <v>N</v>
          </cell>
          <cell r="D363" t="str">
            <v>Dissolved</v>
          </cell>
          <cell r="E363">
            <v>0.16910049999999999</v>
          </cell>
          <cell r="F363" t="str">
            <v>mg/L</v>
          </cell>
          <cell r="G363">
            <v>169.10049999999998</v>
          </cell>
        </row>
        <row r="364">
          <cell r="B364" t="str">
            <v>C6</v>
          </cell>
          <cell r="C364" t="str">
            <v>N</v>
          </cell>
          <cell r="D364" t="str">
            <v>Dissolved</v>
          </cell>
          <cell r="E364">
            <v>0.19807050000000001</v>
          </cell>
          <cell r="F364" t="str">
            <v>mg/L</v>
          </cell>
          <cell r="G364">
            <v>198.07050000000001</v>
          </cell>
        </row>
        <row r="365">
          <cell r="B365" t="str">
            <v>E7</v>
          </cell>
          <cell r="C365" t="str">
            <v>N</v>
          </cell>
          <cell r="D365" t="str">
            <v>Dissolved</v>
          </cell>
          <cell r="E365">
            <v>0.16565350000000001</v>
          </cell>
          <cell r="F365" t="str">
            <v>mg/L</v>
          </cell>
          <cell r="G365">
            <v>165.65350000000001</v>
          </cell>
        </row>
        <row r="366">
          <cell r="B366" t="str">
            <v>H5</v>
          </cell>
          <cell r="C366" t="str">
            <v>N</v>
          </cell>
          <cell r="D366" t="str">
            <v>Dissolved</v>
          </cell>
          <cell r="E366">
            <v>0.15985650000000001</v>
          </cell>
          <cell r="F366" t="str">
            <v>mg/L</v>
          </cell>
          <cell r="G366">
            <v>159.85650000000001</v>
          </cell>
        </row>
        <row r="367">
          <cell r="B367" t="str">
            <v>B8</v>
          </cell>
          <cell r="C367" t="str">
            <v>N</v>
          </cell>
          <cell r="D367" t="str">
            <v>Dissolved</v>
          </cell>
          <cell r="E367">
            <v>24.5023765</v>
          </cell>
          <cell r="F367" t="str">
            <v>mg/L</v>
          </cell>
          <cell r="G367">
            <v>24502.376500000002</v>
          </cell>
        </row>
        <row r="368">
          <cell r="B368" t="str">
            <v>C7</v>
          </cell>
          <cell r="C368" t="str">
            <v>N</v>
          </cell>
          <cell r="D368" t="str">
            <v>Dissolved</v>
          </cell>
          <cell r="E368">
            <v>22.725416500000001</v>
          </cell>
          <cell r="F368" t="str">
            <v>mg/L</v>
          </cell>
          <cell r="G368">
            <v>22725.416500000003</v>
          </cell>
        </row>
        <row r="369">
          <cell r="B369" t="str">
            <v>D5</v>
          </cell>
          <cell r="C369" t="str">
            <v>N</v>
          </cell>
          <cell r="D369" t="str">
            <v>Dissolved</v>
          </cell>
          <cell r="E369">
            <v>9.9374564999999997</v>
          </cell>
          <cell r="F369" t="str">
            <v>mg/L</v>
          </cell>
          <cell r="G369">
            <v>9937.4565000000002</v>
          </cell>
        </row>
        <row r="370">
          <cell r="B370" t="str">
            <v>D6</v>
          </cell>
          <cell r="C370" t="str">
            <v>N</v>
          </cell>
          <cell r="D370" t="str">
            <v>Dissolved</v>
          </cell>
          <cell r="E370">
            <v>34.426356499999997</v>
          </cell>
          <cell r="F370" t="str">
            <v>mg/L</v>
          </cell>
          <cell r="G370">
            <v>34426.356499999994</v>
          </cell>
        </row>
        <row r="371">
          <cell r="B371" t="str">
            <v>F5</v>
          </cell>
          <cell r="C371" t="str">
            <v>N</v>
          </cell>
          <cell r="D371" t="str">
            <v>Dissolved</v>
          </cell>
          <cell r="E371">
            <v>7.6776565000000003</v>
          </cell>
          <cell r="F371" t="str">
            <v>mg/L</v>
          </cell>
          <cell r="G371">
            <v>7677.6565000000001</v>
          </cell>
        </row>
        <row r="372">
          <cell r="B372" t="str">
            <v>F8</v>
          </cell>
          <cell r="C372" t="str">
            <v>N</v>
          </cell>
          <cell r="D372" t="str">
            <v>Dissolved</v>
          </cell>
          <cell r="E372">
            <v>34.334146500000003</v>
          </cell>
          <cell r="F372" t="str">
            <v>mg/L</v>
          </cell>
          <cell r="G372">
            <v>34334.146500000003</v>
          </cell>
        </row>
        <row r="373">
          <cell r="B373" t="str">
            <v>H8</v>
          </cell>
          <cell r="C373" t="str">
            <v>N</v>
          </cell>
          <cell r="D373" t="str">
            <v>Dissolved</v>
          </cell>
          <cell r="E373">
            <v>10.4259865</v>
          </cell>
          <cell r="F373" t="str">
            <v>mg/L</v>
          </cell>
          <cell r="G373">
            <v>10425.986500000001</v>
          </cell>
        </row>
        <row r="374">
          <cell r="B374" t="str">
            <v>Reservoir</v>
          </cell>
          <cell r="C374" t="str">
            <v>N</v>
          </cell>
          <cell r="D374" t="str">
            <v>Total</v>
          </cell>
          <cell r="E374">
            <v>0.19228049999999999</v>
          </cell>
          <cell r="F374" t="str">
            <v>mg/L</v>
          </cell>
          <cell r="G374">
            <v>192.28049999999999</v>
          </cell>
        </row>
        <row r="375">
          <cell r="B375" t="str">
            <v>B1</v>
          </cell>
          <cell r="C375" t="str">
            <v>N</v>
          </cell>
          <cell r="D375" t="str">
            <v>Total</v>
          </cell>
          <cell r="E375">
            <v>0.18317649999999999</v>
          </cell>
          <cell r="F375" t="str">
            <v>mg/L</v>
          </cell>
          <cell r="G375">
            <v>183.1765</v>
          </cell>
        </row>
        <row r="376">
          <cell r="B376" t="str">
            <v>C1</v>
          </cell>
          <cell r="C376" t="str">
            <v>N</v>
          </cell>
          <cell r="D376" t="str">
            <v>Total</v>
          </cell>
          <cell r="E376">
            <v>1.4143185</v>
          </cell>
          <cell r="F376" t="str">
            <v>mg/L</v>
          </cell>
          <cell r="G376">
            <v>1414.3185000000001</v>
          </cell>
        </row>
        <row r="377">
          <cell r="B377" t="str">
            <v>C2</v>
          </cell>
          <cell r="C377" t="str">
            <v>N</v>
          </cell>
          <cell r="D377" t="str">
            <v>Total</v>
          </cell>
          <cell r="E377">
            <v>0.1806005</v>
          </cell>
          <cell r="F377" t="str">
            <v>mg/L</v>
          </cell>
          <cell r="G377">
            <v>180.60050000000001</v>
          </cell>
        </row>
        <row r="378">
          <cell r="B378" t="str">
            <v>E3</v>
          </cell>
          <cell r="C378" t="str">
            <v>N</v>
          </cell>
          <cell r="D378" t="str">
            <v>Total</v>
          </cell>
          <cell r="E378">
            <v>0.19470850000000001</v>
          </cell>
          <cell r="F378" t="str">
            <v>mg/L</v>
          </cell>
          <cell r="G378">
            <v>194.70850000000002</v>
          </cell>
        </row>
        <row r="379">
          <cell r="B379" t="str">
            <v>H1</v>
          </cell>
          <cell r="C379" t="str">
            <v>N</v>
          </cell>
          <cell r="D379" t="str">
            <v>Total</v>
          </cell>
          <cell r="E379">
            <v>0.1832695</v>
          </cell>
          <cell r="F379" t="str">
            <v>mg/L</v>
          </cell>
          <cell r="G379">
            <v>183.26949999999999</v>
          </cell>
        </row>
        <row r="380">
          <cell r="B380" t="str">
            <v>A4</v>
          </cell>
          <cell r="C380" t="str">
            <v>N</v>
          </cell>
          <cell r="D380" t="str">
            <v>Total</v>
          </cell>
          <cell r="E380">
            <v>42.857986500000003</v>
          </cell>
          <cell r="F380" t="str">
            <v>mg/L</v>
          </cell>
          <cell r="G380">
            <v>42857.986499999999</v>
          </cell>
        </row>
        <row r="381">
          <cell r="B381" t="str">
            <v>B4</v>
          </cell>
          <cell r="C381" t="str">
            <v>N</v>
          </cell>
          <cell r="D381" t="str">
            <v>Total</v>
          </cell>
          <cell r="E381">
            <v>32.541856500000002</v>
          </cell>
          <cell r="F381" t="str">
            <v>mg/L</v>
          </cell>
          <cell r="G381">
            <v>32541.856500000002</v>
          </cell>
        </row>
        <row r="382">
          <cell r="B382" t="str">
            <v>C3</v>
          </cell>
          <cell r="C382" t="str">
            <v>N</v>
          </cell>
          <cell r="D382" t="str">
            <v>Total</v>
          </cell>
          <cell r="E382">
            <v>33.574506499999998</v>
          </cell>
          <cell r="F382" t="str">
            <v>mg/L</v>
          </cell>
          <cell r="G382">
            <v>33574.506499999996</v>
          </cell>
        </row>
        <row r="383">
          <cell r="B383" t="str">
            <v>D1</v>
          </cell>
          <cell r="C383" t="str">
            <v>N</v>
          </cell>
          <cell r="D383" t="str">
            <v>Total</v>
          </cell>
          <cell r="E383">
            <v>15.1332065</v>
          </cell>
          <cell r="F383" t="str">
            <v>mg/L</v>
          </cell>
          <cell r="G383">
            <v>15133.2065</v>
          </cell>
        </row>
        <row r="384">
          <cell r="B384" t="str">
            <v>D4</v>
          </cell>
          <cell r="C384" t="str">
            <v>N</v>
          </cell>
          <cell r="D384" t="str">
            <v>Total</v>
          </cell>
          <cell r="E384">
            <v>3.1591865000000001</v>
          </cell>
          <cell r="F384" t="str">
            <v>mg/L</v>
          </cell>
          <cell r="G384">
            <v>3159.1865000000003</v>
          </cell>
        </row>
        <row r="385">
          <cell r="B385" t="str">
            <v>F1</v>
          </cell>
          <cell r="C385" t="str">
            <v>N</v>
          </cell>
          <cell r="D385" t="str">
            <v>Total</v>
          </cell>
          <cell r="E385">
            <v>11.653826499999999</v>
          </cell>
          <cell r="F385" t="str">
            <v>mg/L</v>
          </cell>
          <cell r="G385">
            <v>11653.826499999999</v>
          </cell>
        </row>
        <row r="386">
          <cell r="B386" t="str">
            <v>H4</v>
          </cell>
          <cell r="C386" t="str">
            <v>N</v>
          </cell>
          <cell r="D386" t="str">
            <v>Total</v>
          </cell>
          <cell r="E386">
            <v>16.276916499999999</v>
          </cell>
          <cell r="F386" t="str">
            <v>mg/L</v>
          </cell>
          <cell r="G386">
            <v>16276.916499999999</v>
          </cell>
        </row>
        <row r="387">
          <cell r="B387" t="str">
            <v>I5</v>
          </cell>
          <cell r="C387" t="str">
            <v>N</v>
          </cell>
          <cell r="D387" t="str">
            <v>Total</v>
          </cell>
          <cell r="E387">
            <v>40.484786499999998</v>
          </cell>
          <cell r="F387" t="str">
            <v>mg/L</v>
          </cell>
          <cell r="G387">
            <v>40484.786500000002</v>
          </cell>
        </row>
        <row r="388">
          <cell r="B388" t="str">
            <v>D2</v>
          </cell>
          <cell r="C388" t="str">
            <v>N</v>
          </cell>
          <cell r="D388" t="str">
            <v>Total</v>
          </cell>
          <cell r="E388">
            <v>56.7968665</v>
          </cell>
          <cell r="F388" t="str">
            <v>mg/L</v>
          </cell>
          <cell r="G388">
            <v>56796.866500000004</v>
          </cell>
        </row>
        <row r="389">
          <cell r="B389" t="str">
            <v>E2</v>
          </cell>
          <cell r="C389" t="str">
            <v>N</v>
          </cell>
          <cell r="D389" t="str">
            <v>Total</v>
          </cell>
          <cell r="E389">
            <v>147.3860665</v>
          </cell>
          <cell r="F389" t="str">
            <v>mg/L</v>
          </cell>
          <cell r="G389">
            <v>147386.06649999999</v>
          </cell>
        </row>
        <row r="390">
          <cell r="B390" t="str">
            <v>F4</v>
          </cell>
          <cell r="C390" t="str">
            <v>N</v>
          </cell>
          <cell r="D390" t="str">
            <v>Total</v>
          </cell>
          <cell r="E390">
            <v>56.972626499999997</v>
          </cell>
          <cell r="F390" t="str">
            <v>mg/L</v>
          </cell>
          <cell r="G390">
            <v>56972.626499999998</v>
          </cell>
        </row>
        <row r="391">
          <cell r="B391" t="str">
            <v>H2</v>
          </cell>
          <cell r="C391" t="str">
            <v>N</v>
          </cell>
          <cell r="D391" t="str">
            <v>Total</v>
          </cell>
          <cell r="E391">
            <v>138.23844650000001</v>
          </cell>
          <cell r="F391" t="str">
            <v>mg/L</v>
          </cell>
          <cell r="G391">
            <v>138238.44650000002</v>
          </cell>
        </row>
        <row r="392">
          <cell r="B392" t="str">
            <v>B5</v>
          </cell>
          <cell r="C392" t="str">
            <v>N</v>
          </cell>
          <cell r="D392" t="str">
            <v>Total</v>
          </cell>
          <cell r="E392">
            <v>0.1894585</v>
          </cell>
          <cell r="F392" t="str">
            <v>mg/L</v>
          </cell>
          <cell r="G392">
            <v>189.45850000000002</v>
          </cell>
        </row>
        <row r="393">
          <cell r="B393" t="str">
            <v>C6</v>
          </cell>
          <cell r="C393" t="str">
            <v>N</v>
          </cell>
          <cell r="D393" t="str">
            <v>Total</v>
          </cell>
          <cell r="E393">
            <v>0.21375649999999999</v>
          </cell>
          <cell r="F393" t="str">
            <v>mg/L</v>
          </cell>
          <cell r="G393">
            <v>213.75649999999999</v>
          </cell>
        </row>
        <row r="394">
          <cell r="B394" t="str">
            <v>E7</v>
          </cell>
          <cell r="C394" t="str">
            <v>N</v>
          </cell>
          <cell r="D394" t="str">
            <v>Total</v>
          </cell>
          <cell r="E394">
            <v>0.18611449999999999</v>
          </cell>
          <cell r="F394" t="str">
            <v>mg/L</v>
          </cell>
          <cell r="G394">
            <v>186.11449999999999</v>
          </cell>
        </row>
        <row r="395">
          <cell r="B395" t="str">
            <v>H5</v>
          </cell>
          <cell r="C395" t="str">
            <v>N</v>
          </cell>
          <cell r="D395" t="str">
            <v>Total</v>
          </cell>
          <cell r="E395">
            <v>0.1881535</v>
          </cell>
          <cell r="F395" t="str">
            <v>mg/L</v>
          </cell>
          <cell r="G395">
            <v>188.15350000000001</v>
          </cell>
        </row>
        <row r="396">
          <cell r="B396" t="str">
            <v>B8</v>
          </cell>
          <cell r="C396" t="str">
            <v>N</v>
          </cell>
          <cell r="D396" t="str">
            <v>Total</v>
          </cell>
          <cell r="E396">
            <v>25.333016499999999</v>
          </cell>
          <cell r="F396" t="str">
            <v>mg/L</v>
          </cell>
          <cell r="G396">
            <v>25333.016499999998</v>
          </cell>
        </row>
        <row r="397">
          <cell r="B397" t="str">
            <v>C7</v>
          </cell>
          <cell r="C397" t="str">
            <v>N</v>
          </cell>
          <cell r="D397" t="str">
            <v>Total</v>
          </cell>
          <cell r="E397">
            <v>24.399476499999999</v>
          </cell>
          <cell r="F397" t="str">
            <v>mg/L</v>
          </cell>
          <cell r="G397">
            <v>24399.476499999997</v>
          </cell>
        </row>
        <row r="398">
          <cell r="B398" t="str">
            <v>D5</v>
          </cell>
          <cell r="C398" t="str">
            <v>N</v>
          </cell>
          <cell r="D398" t="str">
            <v>Total</v>
          </cell>
          <cell r="E398">
            <v>10.2054565</v>
          </cell>
          <cell r="F398" t="str">
            <v>mg/L</v>
          </cell>
          <cell r="G398">
            <v>10205.4565</v>
          </cell>
        </row>
        <row r="399">
          <cell r="B399" t="str">
            <v>D6</v>
          </cell>
          <cell r="C399" t="str">
            <v>N</v>
          </cell>
          <cell r="D399" t="str">
            <v>Total</v>
          </cell>
          <cell r="E399">
            <v>35.307966499999999</v>
          </cell>
          <cell r="F399" t="str">
            <v>mg/L</v>
          </cell>
          <cell r="G399">
            <v>35307.966500000002</v>
          </cell>
        </row>
        <row r="400">
          <cell r="B400" t="str">
            <v>F5</v>
          </cell>
          <cell r="C400" t="str">
            <v>N</v>
          </cell>
          <cell r="D400" t="str">
            <v>Total</v>
          </cell>
          <cell r="E400">
            <v>9.9418065000000002</v>
          </cell>
          <cell r="F400" t="str">
            <v>mg/L</v>
          </cell>
          <cell r="G400">
            <v>9941.8065000000006</v>
          </cell>
        </row>
        <row r="401">
          <cell r="B401" t="str">
            <v>F8</v>
          </cell>
          <cell r="C401" t="str">
            <v>N</v>
          </cell>
          <cell r="D401" t="str">
            <v>Total</v>
          </cell>
          <cell r="E401">
            <v>37.096736499999999</v>
          </cell>
          <cell r="F401" t="str">
            <v>mg/L</v>
          </cell>
          <cell r="G401">
            <v>37096.736499999999</v>
          </cell>
        </row>
        <row r="402">
          <cell r="B402" t="str">
            <v>H8</v>
          </cell>
          <cell r="C402" t="str">
            <v>N</v>
          </cell>
          <cell r="D402" t="str">
            <v>Total</v>
          </cell>
          <cell r="E402">
            <v>11.5454165</v>
          </cell>
          <cell r="F402" t="str">
            <v>mg/L</v>
          </cell>
          <cell r="G402">
            <v>11545.416499999999</v>
          </cell>
        </row>
        <row r="403">
          <cell r="B403" t="str">
            <v>Reservoir</v>
          </cell>
          <cell r="C403" t="str">
            <v>P</v>
          </cell>
          <cell r="D403" t="str">
            <v>Dissolved</v>
          </cell>
          <cell r="E403">
            <v>9.0081628092098605</v>
          </cell>
          <cell r="F403" t="str">
            <v>ug/L</v>
          </cell>
          <cell r="G403">
            <v>9.0081628092098605</v>
          </cell>
        </row>
        <row r="404">
          <cell r="B404" t="str">
            <v>A4</v>
          </cell>
          <cell r="C404" t="str">
            <v>P</v>
          </cell>
          <cell r="D404" t="str">
            <v>Dissolved</v>
          </cell>
          <cell r="E404">
            <v>11.7299801713437</v>
          </cell>
          <cell r="F404" t="str">
            <v>ug/L</v>
          </cell>
          <cell r="G404">
            <v>11.7299801713437</v>
          </cell>
        </row>
        <row r="405">
          <cell r="B405" t="str">
            <v>B1</v>
          </cell>
          <cell r="C405" t="str">
            <v>P</v>
          </cell>
          <cell r="D405" t="str">
            <v>Dissolved</v>
          </cell>
          <cell r="E405">
            <v>4.7893458979023604</v>
          </cell>
          <cell r="F405" t="str">
            <v>ug/L</v>
          </cell>
          <cell r="G405">
            <v>4.7893458979023604</v>
          </cell>
        </row>
        <row r="406">
          <cell r="B406" t="str">
            <v>B4</v>
          </cell>
          <cell r="C406" t="str">
            <v>P</v>
          </cell>
          <cell r="D406" t="str">
            <v>Dissolved</v>
          </cell>
          <cell r="E406">
            <v>5.3337093703291396</v>
          </cell>
          <cell r="F406" t="str">
            <v>ug/L</v>
          </cell>
          <cell r="G406">
            <v>5.3337093703291396</v>
          </cell>
        </row>
        <row r="407">
          <cell r="B407" t="str">
            <v>C1</v>
          </cell>
          <cell r="C407" t="str">
            <v>P</v>
          </cell>
          <cell r="D407" t="str">
            <v>Dissolved</v>
          </cell>
          <cell r="E407">
            <v>4.1088915573689002</v>
          </cell>
          <cell r="F407" t="str">
            <v>ug/L</v>
          </cell>
          <cell r="G407">
            <v>4.1088915573689002</v>
          </cell>
        </row>
        <row r="408">
          <cell r="B408" t="str">
            <v>C2</v>
          </cell>
          <cell r="C408" t="str">
            <v>P</v>
          </cell>
          <cell r="D408" t="str">
            <v>Dissolved</v>
          </cell>
          <cell r="E408">
            <v>4.2449824254755901</v>
          </cell>
          <cell r="F408" t="str">
            <v>ug/L</v>
          </cell>
          <cell r="G408">
            <v>4.2449824254755901</v>
          </cell>
        </row>
        <row r="409">
          <cell r="B409" t="str">
            <v>C3</v>
          </cell>
          <cell r="C409" t="str">
            <v>P</v>
          </cell>
          <cell r="D409" t="str">
            <v>Dissolved</v>
          </cell>
          <cell r="E409">
            <v>7.5111632600362297</v>
          </cell>
          <cell r="F409" t="str">
            <v>ug/L</v>
          </cell>
          <cell r="G409">
            <v>7.5111632600362297</v>
          </cell>
        </row>
        <row r="410">
          <cell r="B410" t="str">
            <v>D1</v>
          </cell>
          <cell r="C410" t="str">
            <v>P</v>
          </cell>
          <cell r="D410" t="str">
            <v>Dissolved</v>
          </cell>
          <cell r="E410">
            <v>5.74198197464922</v>
          </cell>
          <cell r="F410" t="str">
            <v>ug/L</v>
          </cell>
          <cell r="G410">
            <v>5.74198197464922</v>
          </cell>
        </row>
        <row r="411">
          <cell r="B411" t="str">
            <v>D2</v>
          </cell>
          <cell r="C411" t="str">
            <v>P</v>
          </cell>
          <cell r="D411" t="str">
            <v>Dissolved</v>
          </cell>
          <cell r="E411">
            <v>7.7833449962496202</v>
          </cell>
          <cell r="F411" t="str">
            <v>ug/L</v>
          </cell>
          <cell r="G411">
            <v>7.7833449962496202</v>
          </cell>
        </row>
        <row r="412">
          <cell r="B412" t="str">
            <v>D4</v>
          </cell>
          <cell r="C412" t="str">
            <v>P</v>
          </cell>
          <cell r="D412" t="str">
            <v>Dissolved</v>
          </cell>
          <cell r="E412">
            <v>4.2449824254755901</v>
          </cell>
          <cell r="F412" t="str">
            <v>ug/L</v>
          </cell>
          <cell r="G412">
            <v>4.2449824254755901</v>
          </cell>
        </row>
        <row r="413">
          <cell r="B413" t="str">
            <v>E2</v>
          </cell>
          <cell r="C413" t="str">
            <v>P</v>
          </cell>
          <cell r="D413" t="str">
            <v>Dissolved</v>
          </cell>
          <cell r="E413">
            <v>164.56002505516099</v>
          </cell>
          <cell r="F413" t="str">
            <v>ug/L</v>
          </cell>
          <cell r="G413">
            <v>164.56002505516099</v>
          </cell>
        </row>
        <row r="414">
          <cell r="B414" t="str">
            <v>E3</v>
          </cell>
          <cell r="C414" t="str">
            <v>P</v>
          </cell>
          <cell r="D414" t="str">
            <v>Dissolved</v>
          </cell>
          <cell r="E414">
            <v>4.5171641616889797</v>
          </cell>
          <cell r="F414" t="str">
            <v>ug/L</v>
          </cell>
          <cell r="G414">
            <v>4.5171641616889797</v>
          </cell>
        </row>
        <row r="415">
          <cell r="B415" t="str">
            <v>F1</v>
          </cell>
          <cell r="C415" t="str">
            <v>P</v>
          </cell>
          <cell r="D415" t="str">
            <v>Dissolved</v>
          </cell>
          <cell r="E415">
            <v>5.4698002384358304</v>
          </cell>
          <cell r="F415" t="str">
            <v>ug/L</v>
          </cell>
          <cell r="G415">
            <v>5.4698002384358304</v>
          </cell>
        </row>
        <row r="416">
          <cell r="B416" t="str">
            <v>F4</v>
          </cell>
          <cell r="C416" t="str">
            <v>P</v>
          </cell>
          <cell r="D416" t="str">
            <v>Dissolved</v>
          </cell>
          <cell r="E416">
            <v>10.913434962703599</v>
          </cell>
          <cell r="F416" t="str">
            <v>ug/L</v>
          </cell>
          <cell r="G416">
            <v>10.913434962703599</v>
          </cell>
        </row>
        <row r="417">
          <cell r="B417" t="str">
            <v>H1</v>
          </cell>
          <cell r="C417" t="str">
            <v>P</v>
          </cell>
          <cell r="D417" t="str">
            <v>Dissolved</v>
          </cell>
          <cell r="E417">
            <v>4.7893458979023604</v>
          </cell>
          <cell r="F417" t="str">
            <v>ug/L</v>
          </cell>
          <cell r="G417">
            <v>4.7893458979023604</v>
          </cell>
        </row>
        <row r="418">
          <cell r="B418" t="str">
            <v>H2</v>
          </cell>
          <cell r="C418" t="str">
            <v>P</v>
          </cell>
          <cell r="D418" t="str">
            <v>Dissolved</v>
          </cell>
          <cell r="E418">
            <v>115.839494272964</v>
          </cell>
          <cell r="F418" t="str">
            <v>ug/L</v>
          </cell>
          <cell r="G418">
            <v>115.839494272964</v>
          </cell>
        </row>
        <row r="419">
          <cell r="B419" t="str">
            <v>H4</v>
          </cell>
          <cell r="C419" t="str">
            <v>P</v>
          </cell>
          <cell r="D419" t="str">
            <v>Dissolved</v>
          </cell>
          <cell r="E419">
            <v>6.5585271832893799</v>
          </cell>
          <cell r="F419" t="str">
            <v>ug/L</v>
          </cell>
          <cell r="G419">
            <v>6.5585271832893799</v>
          </cell>
        </row>
        <row r="420">
          <cell r="B420" t="str">
            <v>I5</v>
          </cell>
          <cell r="C420" t="str">
            <v>P</v>
          </cell>
          <cell r="D420" t="str">
            <v>Dissolved</v>
          </cell>
          <cell r="E420">
            <v>6.9667997876094603</v>
          </cell>
          <cell r="F420" t="str">
            <v>ug/L</v>
          </cell>
          <cell r="G420">
            <v>6.9667997876094603</v>
          </cell>
        </row>
        <row r="421">
          <cell r="B421" t="str">
            <v>B5</v>
          </cell>
          <cell r="C421" t="str">
            <v>P</v>
          </cell>
          <cell r="D421" t="str">
            <v>Dissolved</v>
          </cell>
          <cell r="E421">
            <v>4.6532550297956696</v>
          </cell>
          <cell r="F421" t="str">
            <v>ug/L</v>
          </cell>
          <cell r="G421">
            <v>4.6532550297956696</v>
          </cell>
        </row>
        <row r="422">
          <cell r="B422" t="str">
            <v>B8</v>
          </cell>
          <cell r="C422" t="str">
            <v>P</v>
          </cell>
          <cell r="D422" t="str">
            <v>Dissolved</v>
          </cell>
          <cell r="E422">
            <v>4.6532550297956696</v>
          </cell>
          <cell r="F422" t="str">
            <v>ug/L</v>
          </cell>
          <cell r="G422">
            <v>4.6532550297956696</v>
          </cell>
        </row>
        <row r="423">
          <cell r="B423" t="str">
            <v>C6</v>
          </cell>
          <cell r="C423" t="str">
            <v>P</v>
          </cell>
          <cell r="D423" t="str">
            <v>Dissolved</v>
          </cell>
          <cell r="E423">
            <v>4.9254367660090601</v>
          </cell>
          <cell r="F423" t="str">
            <v>ug/L</v>
          </cell>
          <cell r="G423">
            <v>4.9254367660090601</v>
          </cell>
        </row>
        <row r="424">
          <cell r="B424" t="str">
            <v>C7</v>
          </cell>
          <cell r="C424" t="str">
            <v>P</v>
          </cell>
          <cell r="D424" t="str">
            <v>Dissolved</v>
          </cell>
          <cell r="E424">
            <v>6.42243631518269</v>
          </cell>
          <cell r="F424" t="str">
            <v>ug/L</v>
          </cell>
          <cell r="G424">
            <v>6.42243631518269</v>
          </cell>
        </row>
        <row r="425">
          <cell r="B425" t="str">
            <v>D5</v>
          </cell>
          <cell r="C425" t="str">
            <v>P</v>
          </cell>
          <cell r="D425" t="str">
            <v>Dissolved</v>
          </cell>
          <cell r="E425">
            <v>3.4284372168354298</v>
          </cell>
          <cell r="F425" t="str">
            <v>ug/L</v>
          </cell>
          <cell r="G425">
            <v>3.4284372168354298</v>
          </cell>
        </row>
        <row r="426">
          <cell r="B426" t="str">
            <v>D6</v>
          </cell>
          <cell r="C426" t="str">
            <v>P</v>
          </cell>
          <cell r="D426" t="str">
            <v>Dissolved</v>
          </cell>
          <cell r="E426">
            <v>4.38107329358228</v>
          </cell>
          <cell r="F426" t="str">
            <v>ug/L</v>
          </cell>
          <cell r="G426">
            <v>4.38107329358228</v>
          </cell>
        </row>
        <row r="427">
          <cell r="B427" t="str">
            <v>E7</v>
          </cell>
          <cell r="C427" t="str">
            <v>P</v>
          </cell>
          <cell r="D427" t="str">
            <v>Dissolved</v>
          </cell>
          <cell r="E427">
            <v>4.2449824254755901</v>
          </cell>
          <cell r="F427" t="str">
            <v>ug/L</v>
          </cell>
          <cell r="G427">
            <v>4.2449824254755901</v>
          </cell>
        </row>
        <row r="428">
          <cell r="B428" t="str">
            <v>F5</v>
          </cell>
          <cell r="C428" t="str">
            <v>P</v>
          </cell>
          <cell r="D428" t="str">
            <v>Dissolved</v>
          </cell>
          <cell r="E428">
            <v>5.8780728427559099</v>
          </cell>
          <cell r="F428" t="str">
            <v>ug/L</v>
          </cell>
          <cell r="G428">
            <v>5.8780728427559099</v>
          </cell>
        </row>
        <row r="429">
          <cell r="B429" t="str">
            <v>F8</v>
          </cell>
          <cell r="C429" t="str">
            <v>P</v>
          </cell>
          <cell r="D429" t="str">
            <v>Dissolved</v>
          </cell>
          <cell r="E429">
            <v>5.3337093703291396</v>
          </cell>
          <cell r="F429" t="str">
            <v>ug/L</v>
          </cell>
          <cell r="G429">
            <v>5.3337093703291396</v>
          </cell>
        </row>
        <row r="430">
          <cell r="B430" t="str">
            <v>H5</v>
          </cell>
          <cell r="C430" t="str">
            <v>P</v>
          </cell>
          <cell r="D430" t="str">
            <v>Dissolved</v>
          </cell>
          <cell r="E430">
            <v>3.7006189530488101</v>
          </cell>
          <cell r="F430" t="str">
            <v>ug/L</v>
          </cell>
          <cell r="G430">
            <v>3.7006189530488101</v>
          </cell>
        </row>
        <row r="431">
          <cell r="B431" t="str">
            <v>H8</v>
          </cell>
          <cell r="C431" t="str">
            <v>P</v>
          </cell>
          <cell r="D431" t="str">
            <v>Dissolved</v>
          </cell>
          <cell r="E431">
            <v>4.5171641616889797</v>
          </cell>
          <cell r="F431" t="str">
            <v>ug/L</v>
          </cell>
          <cell r="G431">
            <v>4.5171641616889797</v>
          </cell>
        </row>
        <row r="432">
          <cell r="B432" t="str">
            <v>Reservoir</v>
          </cell>
          <cell r="C432" t="str">
            <v>P</v>
          </cell>
          <cell r="D432" t="str">
            <v>Total</v>
          </cell>
          <cell r="E432">
            <v>14.1796157972642</v>
          </cell>
          <cell r="F432" t="str">
            <v>ug/L</v>
          </cell>
          <cell r="G432">
            <v>14.1796157972642</v>
          </cell>
        </row>
        <row r="433">
          <cell r="B433" t="str">
            <v>A4</v>
          </cell>
          <cell r="C433" t="str">
            <v>P</v>
          </cell>
          <cell r="D433" t="str">
            <v>Total</v>
          </cell>
          <cell r="E433">
            <v>274.38535561726201</v>
          </cell>
          <cell r="F433" t="str">
            <v>ug/L</v>
          </cell>
          <cell r="G433">
            <v>274.38535561726201</v>
          </cell>
        </row>
        <row r="434">
          <cell r="B434" t="str">
            <v>B1</v>
          </cell>
          <cell r="C434" t="str">
            <v>P</v>
          </cell>
          <cell r="D434" t="str">
            <v>Total</v>
          </cell>
          <cell r="E434">
            <v>9.6886171497433295</v>
          </cell>
          <cell r="F434" t="str">
            <v>ug/L</v>
          </cell>
          <cell r="G434">
            <v>9.6886171497433295</v>
          </cell>
        </row>
        <row r="435">
          <cell r="B435" t="str">
            <v>B4</v>
          </cell>
          <cell r="C435" t="str">
            <v>P</v>
          </cell>
          <cell r="D435" t="str">
            <v>Total</v>
          </cell>
          <cell r="E435">
            <v>246.62281852349699</v>
          </cell>
          <cell r="F435" t="str">
            <v>ug/L</v>
          </cell>
          <cell r="G435">
            <v>246.62281852349699</v>
          </cell>
        </row>
        <row r="436">
          <cell r="B436" t="str">
            <v>C1</v>
          </cell>
          <cell r="C436" t="str">
            <v>P</v>
          </cell>
          <cell r="D436" t="str">
            <v>Total</v>
          </cell>
          <cell r="E436">
            <v>12.546525379983899</v>
          </cell>
          <cell r="F436" t="str">
            <v>ug/L</v>
          </cell>
          <cell r="G436">
            <v>12.546525379983899</v>
          </cell>
        </row>
        <row r="437">
          <cell r="B437" t="str">
            <v>C2</v>
          </cell>
          <cell r="C437" t="str">
            <v>P</v>
          </cell>
          <cell r="D437" t="str">
            <v>Total</v>
          </cell>
          <cell r="E437">
            <v>8.3277084686763896</v>
          </cell>
          <cell r="F437" t="str">
            <v>ug/L</v>
          </cell>
          <cell r="G437">
            <v>8.3277084686763896</v>
          </cell>
        </row>
        <row r="438">
          <cell r="B438" t="str">
            <v>C3</v>
          </cell>
          <cell r="C438" t="str">
            <v>P</v>
          </cell>
          <cell r="D438" t="str">
            <v>Total</v>
          </cell>
          <cell r="E438">
            <v>393.13508914880299</v>
          </cell>
          <cell r="F438" t="str">
            <v>ug/L</v>
          </cell>
          <cell r="G438">
            <v>393.13508914880299</v>
          </cell>
        </row>
        <row r="439">
          <cell r="B439" t="str">
            <v>D1</v>
          </cell>
          <cell r="C439" t="str">
            <v>P</v>
          </cell>
          <cell r="D439" t="str">
            <v>Total</v>
          </cell>
          <cell r="E439">
            <v>97.058954474240593</v>
          </cell>
          <cell r="F439" t="str">
            <v>ug/L</v>
          </cell>
          <cell r="G439">
            <v>97.058954474240593</v>
          </cell>
        </row>
        <row r="440">
          <cell r="B440" t="str">
            <v>D2</v>
          </cell>
          <cell r="C440" t="str">
            <v>P</v>
          </cell>
          <cell r="D440" t="str">
            <v>Total</v>
          </cell>
          <cell r="E440">
            <v>300.242620557534</v>
          </cell>
          <cell r="F440" t="str">
            <v>ug/L</v>
          </cell>
          <cell r="G440">
            <v>300.242620557534</v>
          </cell>
        </row>
        <row r="441">
          <cell r="B441" t="str">
            <v>D4</v>
          </cell>
          <cell r="C441" t="str">
            <v>P</v>
          </cell>
          <cell r="D441" t="str">
            <v>Total</v>
          </cell>
          <cell r="E441">
            <v>9.4164354135299408</v>
          </cell>
          <cell r="F441" t="str">
            <v>ug/L</v>
          </cell>
          <cell r="G441">
            <v>9.4164354135299408</v>
          </cell>
        </row>
        <row r="442">
          <cell r="B442" t="str">
            <v>E2</v>
          </cell>
          <cell r="C442" t="str">
            <v>P</v>
          </cell>
          <cell r="D442" t="str">
            <v>Total</v>
          </cell>
          <cell r="E442">
            <v>254.37999800557799</v>
          </cell>
          <cell r="F442" t="str">
            <v>ug/L</v>
          </cell>
          <cell r="G442">
            <v>254.37999800557799</v>
          </cell>
        </row>
        <row r="443">
          <cell r="B443" t="str">
            <v>E3</v>
          </cell>
          <cell r="C443" t="str">
            <v>P</v>
          </cell>
          <cell r="D443" t="str">
            <v>Total</v>
          </cell>
          <cell r="E443">
            <v>9.4164354135299408</v>
          </cell>
          <cell r="F443" t="str">
            <v>ug/L</v>
          </cell>
          <cell r="G443">
            <v>9.4164354135299408</v>
          </cell>
        </row>
        <row r="444">
          <cell r="B444" t="str">
            <v>F1</v>
          </cell>
          <cell r="C444" t="str">
            <v>P</v>
          </cell>
          <cell r="D444" t="str">
            <v>Total</v>
          </cell>
          <cell r="E444">
            <v>126.04630938096599</v>
          </cell>
          <cell r="F444" t="str">
            <v>ug/L</v>
          </cell>
          <cell r="G444">
            <v>126.04630938096599</v>
          </cell>
        </row>
        <row r="445">
          <cell r="B445" t="str">
            <v>F4</v>
          </cell>
          <cell r="C445" t="str">
            <v>P</v>
          </cell>
          <cell r="D445" t="str">
            <v>Total</v>
          </cell>
          <cell r="E445">
            <v>369.72745983445202</v>
          </cell>
          <cell r="F445" t="str">
            <v>ug/L</v>
          </cell>
          <cell r="G445">
            <v>369.72745983445202</v>
          </cell>
        </row>
        <row r="446">
          <cell r="B446" t="str">
            <v>H1</v>
          </cell>
          <cell r="C446" t="str">
            <v>P</v>
          </cell>
          <cell r="D446" t="str">
            <v>Total</v>
          </cell>
          <cell r="E446">
            <v>8.0555267324630098</v>
          </cell>
          <cell r="F446" t="str">
            <v>ug/L</v>
          </cell>
          <cell r="G446">
            <v>8.0555267324630098</v>
          </cell>
        </row>
        <row r="447">
          <cell r="B447" t="str">
            <v>H2</v>
          </cell>
          <cell r="C447" t="str">
            <v>P</v>
          </cell>
          <cell r="D447" t="str">
            <v>Total</v>
          </cell>
          <cell r="E447">
            <v>169.59538717510799</v>
          </cell>
          <cell r="F447" t="str">
            <v>ug/L</v>
          </cell>
          <cell r="G447">
            <v>169.59538717510799</v>
          </cell>
        </row>
        <row r="448">
          <cell r="B448" t="str">
            <v>H4</v>
          </cell>
          <cell r="C448" t="str">
            <v>P</v>
          </cell>
          <cell r="D448" t="str">
            <v>Total</v>
          </cell>
          <cell r="E448">
            <v>192.32256214892601</v>
          </cell>
          <cell r="F448" t="str">
            <v>ug/L</v>
          </cell>
          <cell r="G448">
            <v>192.32256214892601</v>
          </cell>
        </row>
        <row r="449">
          <cell r="B449" t="str">
            <v>I5</v>
          </cell>
          <cell r="C449" t="str">
            <v>P</v>
          </cell>
          <cell r="D449" t="str">
            <v>Total</v>
          </cell>
          <cell r="E449">
            <v>110.66804128491</v>
          </cell>
          <cell r="F449" t="str">
            <v>ug/L</v>
          </cell>
          <cell r="G449">
            <v>110.66804128491</v>
          </cell>
        </row>
        <row r="450">
          <cell r="B450" t="str">
            <v>B5</v>
          </cell>
          <cell r="C450" t="str">
            <v>P</v>
          </cell>
          <cell r="D450" t="str">
            <v>Total</v>
          </cell>
          <cell r="E450">
            <v>7.5111632600362297</v>
          </cell>
          <cell r="F450" t="str">
            <v>ug/L</v>
          </cell>
          <cell r="G450">
            <v>7.5111632600362297</v>
          </cell>
        </row>
        <row r="451">
          <cell r="B451" t="str">
            <v>B8</v>
          </cell>
          <cell r="C451" t="str">
            <v>P</v>
          </cell>
          <cell r="D451" t="str">
            <v>Total</v>
          </cell>
          <cell r="E451">
            <v>89.846138464585806</v>
          </cell>
          <cell r="F451" t="str">
            <v>ug/L</v>
          </cell>
          <cell r="G451">
            <v>89.846138464585806</v>
          </cell>
        </row>
        <row r="452">
          <cell r="B452" t="str">
            <v>C6</v>
          </cell>
          <cell r="C452" t="str">
            <v>P</v>
          </cell>
          <cell r="D452" t="str">
            <v>Total</v>
          </cell>
          <cell r="E452">
            <v>8.1916176005696997</v>
          </cell>
          <cell r="F452" t="str">
            <v>ug/L</v>
          </cell>
          <cell r="G452">
            <v>8.1916176005696997</v>
          </cell>
        </row>
        <row r="453">
          <cell r="B453" t="str">
            <v>C7</v>
          </cell>
          <cell r="C453" t="str">
            <v>P</v>
          </cell>
          <cell r="D453" t="str">
            <v>Total</v>
          </cell>
          <cell r="E453">
            <v>199.53537815858101</v>
          </cell>
          <cell r="F453" t="str">
            <v>ug/L</v>
          </cell>
          <cell r="G453">
            <v>199.53537815858101</v>
          </cell>
        </row>
        <row r="454">
          <cell r="B454" t="str">
            <v>D5</v>
          </cell>
          <cell r="C454" t="str">
            <v>P</v>
          </cell>
          <cell r="D454" t="str">
            <v>Total</v>
          </cell>
          <cell r="E454">
            <v>36.498518166761997</v>
          </cell>
          <cell r="F454" t="str">
            <v>ug/L</v>
          </cell>
          <cell r="G454">
            <v>36.498518166761997</v>
          </cell>
        </row>
        <row r="455">
          <cell r="B455" t="str">
            <v>D6</v>
          </cell>
          <cell r="C455" t="str">
            <v>P</v>
          </cell>
          <cell r="D455" t="str">
            <v>Total</v>
          </cell>
          <cell r="E455">
            <v>28.7413386846804</v>
          </cell>
          <cell r="F455" t="str">
            <v>ug/L</v>
          </cell>
          <cell r="G455">
            <v>28.7413386846804</v>
          </cell>
        </row>
        <row r="456">
          <cell r="B456" t="str">
            <v>E7</v>
          </cell>
          <cell r="C456" t="str">
            <v>P</v>
          </cell>
          <cell r="D456" t="str">
            <v>Total</v>
          </cell>
          <cell r="E456">
            <v>7.9194358643563101</v>
          </cell>
          <cell r="F456" t="str">
            <v>ug/L</v>
          </cell>
          <cell r="G456">
            <v>7.9194358643563101</v>
          </cell>
        </row>
        <row r="457">
          <cell r="B457" t="str">
            <v>F5</v>
          </cell>
          <cell r="C457" t="str">
            <v>P</v>
          </cell>
          <cell r="D457" t="str">
            <v>Total</v>
          </cell>
          <cell r="E457">
            <v>98.692044891520894</v>
          </cell>
          <cell r="F457" t="str">
            <v>ug/L</v>
          </cell>
          <cell r="G457">
            <v>98.692044891520894</v>
          </cell>
        </row>
        <row r="458">
          <cell r="B458" t="str">
            <v>F8</v>
          </cell>
          <cell r="C458" t="str">
            <v>P</v>
          </cell>
          <cell r="D458" t="str">
            <v>Total</v>
          </cell>
          <cell r="E458">
            <v>52.421149735245102</v>
          </cell>
          <cell r="F458" t="str">
            <v>ug/L</v>
          </cell>
          <cell r="G458">
            <v>52.421149735245102</v>
          </cell>
        </row>
        <row r="459">
          <cell r="B459" t="str">
            <v>H5</v>
          </cell>
          <cell r="C459" t="str">
            <v>P</v>
          </cell>
          <cell r="D459" t="str">
            <v>Total</v>
          </cell>
          <cell r="E459">
            <v>8.3277084686763896</v>
          </cell>
          <cell r="F459" t="str">
            <v>ug/L</v>
          </cell>
          <cell r="G459">
            <v>8.3277084686763896</v>
          </cell>
        </row>
        <row r="460">
          <cell r="B460" t="str">
            <v>H8</v>
          </cell>
          <cell r="C460" t="str">
            <v>P</v>
          </cell>
          <cell r="D460" t="str">
            <v>Total</v>
          </cell>
          <cell r="E460">
            <v>60.0422383492199</v>
          </cell>
          <cell r="F460" t="str">
            <v>ug/L</v>
          </cell>
          <cell r="G460">
            <v>60.0422383492199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P"/>
      <sheetName val="8 18 22"/>
      <sheetName val="10 3 22"/>
    </sheetNames>
    <sheetDataSet>
      <sheetData sheetId="0" refreshError="1"/>
      <sheetData sheetId="1">
        <row r="2">
          <cell r="T2" t="str">
            <v>A4</v>
          </cell>
          <cell r="U2" t="str">
            <v>filtered</v>
          </cell>
          <cell r="V2">
            <v>27.615000000000002</v>
          </cell>
          <cell r="W2">
            <v>0</v>
          </cell>
          <cell r="X2">
            <v>9.6509999999999998</v>
          </cell>
          <cell r="Y2">
            <v>7.4639999999999986</v>
          </cell>
          <cell r="Z2">
            <v>496.23900000000003</v>
          </cell>
        </row>
        <row r="3">
          <cell r="T3" t="str">
            <v>B1</v>
          </cell>
          <cell r="U3" t="str">
            <v>filtered</v>
          </cell>
          <cell r="V3">
            <v>0</v>
          </cell>
          <cell r="W3">
            <v>1.7759999999999998</v>
          </cell>
          <cell r="X3">
            <v>0</v>
          </cell>
          <cell r="Y3">
            <v>0.19399999999999998</v>
          </cell>
          <cell r="Z3">
            <v>7.0490000000000013</v>
          </cell>
        </row>
        <row r="4">
          <cell r="T4" t="str">
            <v>B2</v>
          </cell>
          <cell r="U4" t="str">
            <v>filtered</v>
          </cell>
          <cell r="V4">
            <v>0</v>
          </cell>
          <cell r="W4">
            <v>0</v>
          </cell>
          <cell r="X4">
            <v>0</v>
          </cell>
          <cell r="Y4">
            <v>0.52500000000000013</v>
          </cell>
          <cell r="Z4">
            <v>24.716000000000001</v>
          </cell>
        </row>
        <row r="5">
          <cell r="T5" t="str">
            <v>B3</v>
          </cell>
          <cell r="U5" t="str">
            <v>filtered</v>
          </cell>
          <cell r="V5">
            <v>23.046000000000003</v>
          </cell>
          <cell r="W5">
            <v>0</v>
          </cell>
          <cell r="X5">
            <v>22.789000000000001</v>
          </cell>
          <cell r="Y5">
            <v>25.394000000000002</v>
          </cell>
          <cell r="Z5">
            <v>697.75400000000002</v>
          </cell>
        </row>
        <row r="6">
          <cell r="T6" t="str">
            <v>B4</v>
          </cell>
          <cell r="U6" t="str">
            <v>filtered</v>
          </cell>
          <cell r="V6">
            <v>5.5359999999999996</v>
          </cell>
          <cell r="W6">
            <v>0</v>
          </cell>
          <cell r="X6">
            <v>12.741</v>
          </cell>
          <cell r="Y6">
            <v>8.745000000000001</v>
          </cell>
          <cell r="Z6">
            <v>347.88100000000003</v>
          </cell>
        </row>
        <row r="7">
          <cell r="T7" t="str">
            <v>B5</v>
          </cell>
          <cell r="U7" t="str">
            <v>filtered</v>
          </cell>
          <cell r="V7">
            <v>0</v>
          </cell>
          <cell r="W7">
            <v>1.3420000000000001</v>
          </cell>
          <cell r="X7">
            <v>0</v>
          </cell>
          <cell r="Y7">
            <v>0.18699999999999997</v>
          </cell>
          <cell r="Z7">
            <v>7.2749999999999986</v>
          </cell>
        </row>
        <row r="8">
          <cell r="T8" t="str">
            <v>B6</v>
          </cell>
          <cell r="U8" t="str">
            <v>filtered</v>
          </cell>
          <cell r="V8">
            <v>0</v>
          </cell>
          <cell r="W8">
            <v>0.25800000000000001</v>
          </cell>
          <cell r="X8">
            <v>0</v>
          </cell>
          <cell r="Y8">
            <v>0.29399999999999993</v>
          </cell>
          <cell r="Z8">
            <v>13.962999999999999</v>
          </cell>
        </row>
        <row r="9">
          <cell r="T9" t="str">
            <v>B7</v>
          </cell>
          <cell r="U9" t="str">
            <v>filtered</v>
          </cell>
          <cell r="V9">
            <v>0</v>
          </cell>
          <cell r="W9">
            <v>0</v>
          </cell>
          <cell r="X9">
            <v>0</v>
          </cell>
          <cell r="Y9">
            <v>2.8130000000000002</v>
          </cell>
          <cell r="Z9">
            <v>208.69699999999997</v>
          </cell>
        </row>
        <row r="10">
          <cell r="T10" t="str">
            <v>B8</v>
          </cell>
          <cell r="U10" t="str">
            <v>filtered</v>
          </cell>
          <cell r="V10">
            <v>0</v>
          </cell>
          <cell r="W10">
            <v>0</v>
          </cell>
          <cell r="X10">
            <v>0</v>
          </cell>
          <cell r="Y10">
            <v>2.8270000000000004</v>
          </cell>
          <cell r="Z10">
            <v>193.58</v>
          </cell>
        </row>
        <row r="11">
          <cell r="T11" t="str">
            <v>C1</v>
          </cell>
          <cell r="U11" t="str">
            <v>filtered</v>
          </cell>
          <cell r="V11">
            <v>0</v>
          </cell>
          <cell r="W11">
            <v>2.2600000000000002</v>
          </cell>
          <cell r="X11">
            <v>0</v>
          </cell>
          <cell r="Y11">
            <v>0.13300000000000001</v>
          </cell>
          <cell r="Z11">
            <v>13.698000000000002</v>
          </cell>
        </row>
        <row r="12">
          <cell r="T12" t="str">
            <v>C2</v>
          </cell>
          <cell r="U12" t="str">
            <v>filtered</v>
          </cell>
          <cell r="V12">
            <v>0</v>
          </cell>
          <cell r="W12">
            <v>0.80399999999999994</v>
          </cell>
          <cell r="X12">
            <v>0</v>
          </cell>
          <cell r="Y12">
            <v>0.24699999999999997</v>
          </cell>
          <cell r="Z12">
            <v>3.0910000000000002</v>
          </cell>
        </row>
        <row r="13">
          <cell r="T13" t="str">
            <v>C3</v>
          </cell>
          <cell r="U13" t="str">
            <v>filtered</v>
          </cell>
          <cell r="V13">
            <v>102.129</v>
          </cell>
          <cell r="W13">
            <v>37.855000000000004</v>
          </cell>
          <cell r="X13">
            <v>77.75200000000001</v>
          </cell>
          <cell r="Y13">
            <v>41.793999999999997</v>
          </cell>
          <cell r="Z13">
            <v>831.09300000000007</v>
          </cell>
        </row>
        <row r="14">
          <cell r="T14" t="str">
            <v>C6</v>
          </cell>
          <cell r="U14" t="str">
            <v>filtered</v>
          </cell>
          <cell r="V14">
            <v>0</v>
          </cell>
          <cell r="W14">
            <v>1.7729999999999997</v>
          </cell>
          <cell r="X14">
            <v>0</v>
          </cell>
          <cell r="Y14">
            <v>0.22000000000000003</v>
          </cell>
          <cell r="Z14">
            <v>8.7030000000000012</v>
          </cell>
        </row>
        <row r="15">
          <cell r="T15" t="str">
            <v>C7</v>
          </cell>
          <cell r="U15" t="str">
            <v>filtered</v>
          </cell>
          <cell r="V15">
            <v>191.18900000000002</v>
          </cell>
          <cell r="W15">
            <v>117.75999999999999</v>
          </cell>
          <cell r="X15">
            <v>131.87699999999998</v>
          </cell>
          <cell r="Y15">
            <v>45.131000000000007</v>
          </cell>
          <cell r="Z15">
            <v>1012.4069999999998</v>
          </cell>
        </row>
        <row r="16">
          <cell r="T16" t="str">
            <v>D1</v>
          </cell>
          <cell r="U16" t="str">
            <v>filtered</v>
          </cell>
          <cell r="V16">
            <v>4.0220000000000002</v>
          </cell>
          <cell r="W16">
            <v>0</v>
          </cell>
          <cell r="X16">
            <v>11.446</v>
          </cell>
          <cell r="Y16">
            <v>6.9220000000000015</v>
          </cell>
          <cell r="Z16">
            <v>423.10699999999997</v>
          </cell>
        </row>
        <row r="17">
          <cell r="T17" t="str">
            <v>D2</v>
          </cell>
          <cell r="U17" t="str">
            <v>filtered</v>
          </cell>
          <cell r="V17">
            <v>221.66300000000001</v>
          </cell>
          <cell r="W17">
            <v>138.64500000000001</v>
          </cell>
          <cell r="X17">
            <v>144.60700000000003</v>
          </cell>
          <cell r="Y17">
            <v>45.177000000000007</v>
          </cell>
          <cell r="Z17">
            <v>1061.2909999999999</v>
          </cell>
        </row>
        <row r="18">
          <cell r="T18" t="str">
            <v>D4</v>
          </cell>
          <cell r="U18" t="str">
            <v>filtered</v>
          </cell>
          <cell r="V18">
            <v>0</v>
          </cell>
          <cell r="W18">
            <v>0.69699999999999995</v>
          </cell>
          <cell r="X18">
            <v>0</v>
          </cell>
          <cell r="Y18">
            <v>0.27300000000000002</v>
          </cell>
          <cell r="Z18">
            <v>6.3740000000000006</v>
          </cell>
        </row>
        <row r="19">
          <cell r="T19" t="str">
            <v>D5</v>
          </cell>
          <cell r="U19" t="str">
            <v>filtered</v>
          </cell>
          <cell r="V19">
            <v>0</v>
          </cell>
          <cell r="W19">
            <v>0</v>
          </cell>
          <cell r="X19">
            <v>0</v>
          </cell>
          <cell r="Y19">
            <v>0.89799999999999991</v>
          </cell>
          <cell r="Z19">
            <v>71.960000000000008</v>
          </cell>
        </row>
        <row r="20">
          <cell r="T20" t="str">
            <v>D6</v>
          </cell>
          <cell r="U20" t="str">
            <v>filtered</v>
          </cell>
          <cell r="V20">
            <v>0</v>
          </cell>
          <cell r="W20">
            <v>0</v>
          </cell>
          <cell r="X20">
            <v>3.6689999999999996</v>
          </cell>
          <cell r="Y20">
            <v>6.4240000000000013</v>
          </cell>
          <cell r="Z20">
            <v>692.80100000000004</v>
          </cell>
        </row>
        <row r="21">
          <cell r="T21" t="str">
            <v>E1</v>
          </cell>
          <cell r="U21" t="str">
            <v>filtered</v>
          </cell>
          <cell r="V21">
            <v>62.662000000000013</v>
          </cell>
          <cell r="W21">
            <v>0</v>
          </cell>
          <cell r="X21">
            <v>53.076000000000001</v>
          </cell>
          <cell r="Y21">
            <v>41.209999999999994</v>
          </cell>
          <cell r="Z21">
            <v>760.94500000000005</v>
          </cell>
        </row>
        <row r="22">
          <cell r="T22" t="str">
            <v>E2</v>
          </cell>
          <cell r="U22" t="str">
            <v>filtered</v>
          </cell>
          <cell r="V22">
            <v>49.350000000000009</v>
          </cell>
          <cell r="W22">
            <v>0</v>
          </cell>
          <cell r="X22">
            <v>25.875999999999998</v>
          </cell>
          <cell r="Y22">
            <v>40.482999999999997</v>
          </cell>
          <cell r="Z22">
            <v>729.45799999999997</v>
          </cell>
        </row>
        <row r="23">
          <cell r="T23" t="str">
            <v>E3</v>
          </cell>
          <cell r="U23" t="str">
            <v>filtered</v>
          </cell>
          <cell r="V23">
            <v>0</v>
          </cell>
          <cell r="W23">
            <v>3.5029999999999992</v>
          </cell>
          <cell r="X23">
            <v>0</v>
          </cell>
          <cell r="Y23">
            <v>4.8999999999999995E-2</v>
          </cell>
          <cell r="Z23">
            <v>13.970000000000002</v>
          </cell>
        </row>
        <row r="24">
          <cell r="T24" t="str">
            <v>E5</v>
          </cell>
          <cell r="U24" t="str">
            <v>filtered</v>
          </cell>
          <cell r="V24">
            <v>0</v>
          </cell>
          <cell r="W24">
            <v>0</v>
          </cell>
          <cell r="X24">
            <v>0</v>
          </cell>
          <cell r="Y24">
            <v>1.413</v>
          </cell>
          <cell r="Z24">
            <v>139.32300000000001</v>
          </cell>
        </row>
        <row r="25">
          <cell r="T25" t="str">
            <v>E7</v>
          </cell>
          <cell r="U25" t="str">
            <v>filtered</v>
          </cell>
          <cell r="V25">
            <v>0</v>
          </cell>
          <cell r="W25">
            <v>3.1809999999999996</v>
          </cell>
          <cell r="X25">
            <v>0</v>
          </cell>
          <cell r="Y25">
            <v>5.800000000000001E-2</v>
          </cell>
          <cell r="Z25">
            <v>11.603999999999999</v>
          </cell>
        </row>
        <row r="26">
          <cell r="T26" t="str">
            <v>F1</v>
          </cell>
          <cell r="U26" t="str">
            <v>filtered</v>
          </cell>
          <cell r="V26">
            <v>1.4360000000000002</v>
          </cell>
          <cell r="W26">
            <v>0</v>
          </cell>
          <cell r="X26">
            <v>8.3695000000000004</v>
          </cell>
          <cell r="Y26">
            <v>3.6395000000000004</v>
          </cell>
          <cell r="Z26">
            <v>296.33299999999997</v>
          </cell>
        </row>
        <row r="27">
          <cell r="T27" t="str">
            <v>F3</v>
          </cell>
          <cell r="U27" t="str">
            <v>filtered</v>
          </cell>
          <cell r="V27">
            <v>40.611000000000004</v>
          </cell>
          <cell r="W27">
            <v>0</v>
          </cell>
          <cell r="X27">
            <v>30.868000000000002</v>
          </cell>
          <cell r="Y27">
            <v>37.648000000000003</v>
          </cell>
          <cell r="Z27">
            <v>716.31099999999992</v>
          </cell>
        </row>
        <row r="28">
          <cell r="T28" t="str">
            <v>F4</v>
          </cell>
          <cell r="U28" t="str">
            <v>filtered</v>
          </cell>
          <cell r="V28">
            <v>8.8780000000000001</v>
          </cell>
          <cell r="W28">
            <v>0</v>
          </cell>
          <cell r="X28">
            <v>18.488999999999997</v>
          </cell>
          <cell r="Y28">
            <v>13.453999999999999</v>
          </cell>
          <cell r="Z28">
            <v>694.67899999999986</v>
          </cell>
        </row>
        <row r="29">
          <cell r="T29" t="str">
            <v>F5</v>
          </cell>
          <cell r="U29" t="str">
            <v>filtered</v>
          </cell>
          <cell r="V29">
            <v>0</v>
          </cell>
          <cell r="W29">
            <v>0</v>
          </cell>
          <cell r="X29">
            <v>7.0300000000000011</v>
          </cell>
          <cell r="Y29">
            <v>5.5249999999999995</v>
          </cell>
          <cell r="Z29">
            <v>429.73799999999994</v>
          </cell>
        </row>
        <row r="30">
          <cell r="T30" t="str">
            <v>F7</v>
          </cell>
          <cell r="U30" t="str">
            <v>filtered</v>
          </cell>
          <cell r="V30">
            <v>0</v>
          </cell>
          <cell r="W30">
            <v>0</v>
          </cell>
          <cell r="X30">
            <v>0</v>
          </cell>
          <cell r="Y30">
            <v>0.96699999999999997</v>
          </cell>
          <cell r="Z30">
            <v>103.78099999999999</v>
          </cell>
        </row>
        <row r="31">
          <cell r="T31" t="str">
            <v>F8</v>
          </cell>
          <cell r="U31" t="str">
            <v>filtered</v>
          </cell>
          <cell r="V31">
            <v>0</v>
          </cell>
          <cell r="W31">
            <v>0</v>
          </cell>
          <cell r="X31">
            <v>0</v>
          </cell>
          <cell r="Y31">
            <v>1.04</v>
          </cell>
          <cell r="Z31">
            <v>163.66399999999999</v>
          </cell>
        </row>
        <row r="32">
          <cell r="T32" t="str">
            <v>G1</v>
          </cell>
          <cell r="U32" t="str">
            <v>filtered</v>
          </cell>
          <cell r="V32">
            <v>0</v>
          </cell>
          <cell r="W32">
            <v>0</v>
          </cell>
          <cell r="X32">
            <v>7.020999999999999</v>
          </cell>
          <cell r="Y32">
            <v>4.3409999999999993</v>
          </cell>
          <cell r="Z32">
            <v>441.91199999999998</v>
          </cell>
        </row>
        <row r="33">
          <cell r="T33" t="str">
            <v>G2</v>
          </cell>
          <cell r="U33" t="str">
            <v>filtered</v>
          </cell>
          <cell r="V33">
            <v>0</v>
          </cell>
          <cell r="W33">
            <v>0</v>
          </cell>
          <cell r="X33">
            <v>1.7289999999999999</v>
          </cell>
          <cell r="Y33">
            <v>8.4410000000000007</v>
          </cell>
          <cell r="Z33">
            <v>707.6110000000001</v>
          </cell>
        </row>
        <row r="34">
          <cell r="T34" t="str">
            <v>G3</v>
          </cell>
          <cell r="U34" t="str">
            <v>filtered</v>
          </cell>
          <cell r="V34">
            <v>0.43200000000000005</v>
          </cell>
          <cell r="W34">
            <v>0.37</v>
          </cell>
          <cell r="X34">
            <v>0</v>
          </cell>
          <cell r="Y34">
            <v>0.46699999999999997</v>
          </cell>
          <cell r="Z34">
            <v>2.5539999999999998</v>
          </cell>
        </row>
        <row r="35">
          <cell r="T35" t="str">
            <v>G4</v>
          </cell>
          <cell r="U35" t="str">
            <v>filtered</v>
          </cell>
          <cell r="V35">
            <v>1.4630000000000001</v>
          </cell>
          <cell r="W35">
            <v>0</v>
          </cell>
          <cell r="X35">
            <v>5.4470000000000001</v>
          </cell>
          <cell r="Y35">
            <v>3.7079999999999997</v>
          </cell>
          <cell r="Z35">
            <v>256.26599999999996</v>
          </cell>
        </row>
        <row r="36">
          <cell r="T36" t="str">
            <v>G5</v>
          </cell>
          <cell r="U36" t="str">
            <v>filtered</v>
          </cell>
          <cell r="V36">
            <v>8.0000000000000002E-3</v>
          </cell>
          <cell r="W36">
            <v>0</v>
          </cell>
          <cell r="X36">
            <v>6.7820000000000009</v>
          </cell>
          <cell r="Y36">
            <v>5.3650000000000002</v>
          </cell>
          <cell r="Z36">
            <v>403.72599999999994</v>
          </cell>
        </row>
        <row r="37">
          <cell r="T37" t="str">
            <v>G6</v>
          </cell>
          <cell r="U37" t="str">
            <v>filtered</v>
          </cell>
          <cell r="V37">
            <v>0</v>
          </cell>
          <cell r="W37">
            <v>0</v>
          </cell>
          <cell r="X37">
            <v>0</v>
          </cell>
          <cell r="Y37">
            <v>0.61499999999999999</v>
          </cell>
          <cell r="Z37">
            <v>38.001000000000005</v>
          </cell>
        </row>
        <row r="38">
          <cell r="T38" t="str">
            <v>G7</v>
          </cell>
          <cell r="U38" t="str">
            <v>filtered</v>
          </cell>
          <cell r="V38">
            <v>0</v>
          </cell>
          <cell r="W38">
            <v>1.3000000000000001E-2</v>
          </cell>
          <cell r="X38">
            <v>0</v>
          </cell>
          <cell r="Y38">
            <v>0.21150000000000002</v>
          </cell>
          <cell r="Z38">
            <v>5.8134999999999994</v>
          </cell>
        </row>
        <row r="39">
          <cell r="T39" t="str">
            <v>G8</v>
          </cell>
          <cell r="U39" t="str">
            <v>filtered</v>
          </cell>
          <cell r="V39">
            <v>0</v>
          </cell>
          <cell r="W39">
            <v>0</v>
          </cell>
          <cell r="X39">
            <v>3.4999999999999996E-2</v>
          </cell>
          <cell r="Y39">
            <v>0.4965</v>
          </cell>
          <cell r="Z39">
            <v>27.711000000000002</v>
          </cell>
        </row>
        <row r="40">
          <cell r="T40" t="str">
            <v>H1</v>
          </cell>
          <cell r="U40" t="str">
            <v>filtered</v>
          </cell>
          <cell r="V40">
            <v>0</v>
          </cell>
          <cell r="W40">
            <v>1.335</v>
          </cell>
          <cell r="X40">
            <v>0</v>
          </cell>
          <cell r="Y40">
            <v>0.26100000000000001</v>
          </cell>
          <cell r="Z40">
            <v>11.428999999999998</v>
          </cell>
        </row>
        <row r="41">
          <cell r="T41" t="str">
            <v>H2</v>
          </cell>
          <cell r="U41" t="str">
            <v>filtered</v>
          </cell>
          <cell r="V41">
            <v>0</v>
          </cell>
          <cell r="W41">
            <v>0</v>
          </cell>
          <cell r="X41">
            <v>0</v>
          </cell>
          <cell r="Y41">
            <v>6.1890000000000001</v>
          </cell>
          <cell r="Z41">
            <v>566.3119999999999</v>
          </cell>
        </row>
        <row r="42">
          <cell r="T42" t="str">
            <v>H4</v>
          </cell>
          <cell r="U42" t="str">
            <v>filtered</v>
          </cell>
          <cell r="V42">
            <v>0</v>
          </cell>
          <cell r="W42">
            <v>0</v>
          </cell>
          <cell r="X42">
            <v>7.3129999999999979</v>
          </cell>
          <cell r="Y42">
            <v>4.5909999999999993</v>
          </cell>
          <cell r="Z42">
            <v>441.67500000000001</v>
          </cell>
        </row>
        <row r="43">
          <cell r="T43" t="str">
            <v>H5</v>
          </cell>
          <cell r="U43" t="str">
            <v>filtered</v>
          </cell>
          <cell r="V43">
            <v>0</v>
          </cell>
          <cell r="W43">
            <v>2.3779999999999997</v>
          </cell>
          <cell r="X43">
            <v>0</v>
          </cell>
          <cell r="Y43">
            <v>3.3000000000000002E-2</v>
          </cell>
          <cell r="Z43">
            <v>9.1340000000000003</v>
          </cell>
        </row>
        <row r="44">
          <cell r="T44" t="str">
            <v>H8</v>
          </cell>
          <cell r="U44" t="str">
            <v>filtered</v>
          </cell>
          <cell r="V44">
            <v>0</v>
          </cell>
          <cell r="W44">
            <v>0</v>
          </cell>
          <cell r="X44">
            <v>0</v>
          </cell>
          <cell r="Y44">
            <v>1.7529999999999997</v>
          </cell>
          <cell r="Z44">
            <v>171.86</v>
          </cell>
        </row>
        <row r="45">
          <cell r="T45" t="str">
            <v>I2</v>
          </cell>
          <cell r="U45" t="str">
            <v>filtered</v>
          </cell>
          <cell r="V45">
            <v>0.29699999999999999</v>
          </cell>
          <cell r="W45">
            <v>0.28700000000000003</v>
          </cell>
          <cell r="X45">
            <v>0</v>
          </cell>
          <cell r="Y45">
            <v>0.44600000000000001</v>
          </cell>
          <cell r="Z45">
            <v>4.3239999999999998</v>
          </cell>
        </row>
        <row r="46">
          <cell r="T46" t="str">
            <v>I5</v>
          </cell>
          <cell r="U46" t="str">
            <v>filtered</v>
          </cell>
          <cell r="V46">
            <v>0.14100000000000001</v>
          </cell>
          <cell r="W46">
            <v>0</v>
          </cell>
          <cell r="X46">
            <v>0</v>
          </cell>
          <cell r="Y46">
            <v>0.71399999999999997</v>
          </cell>
          <cell r="Z46">
            <v>14.439999999999998</v>
          </cell>
        </row>
        <row r="47">
          <cell r="T47" t="str">
            <v>I6</v>
          </cell>
          <cell r="U47" t="str">
            <v>filtered</v>
          </cell>
          <cell r="V47">
            <v>0</v>
          </cell>
          <cell r="W47">
            <v>0.50399999999999989</v>
          </cell>
          <cell r="X47">
            <v>0</v>
          </cell>
          <cell r="Y47">
            <v>0.121</v>
          </cell>
          <cell r="Z47">
            <v>14.575999999999999</v>
          </cell>
        </row>
        <row r="48">
          <cell r="T48" t="str">
            <v>Reservoir</v>
          </cell>
          <cell r="U48" t="str">
            <v>filtered</v>
          </cell>
          <cell r="V48">
            <v>0.34100000000000003</v>
          </cell>
          <cell r="W48">
            <v>0.46299999999999997</v>
          </cell>
          <cell r="X48">
            <v>0</v>
          </cell>
          <cell r="Y48">
            <v>0.49800000000000005</v>
          </cell>
          <cell r="Z48">
            <v>1.7260000000000002</v>
          </cell>
        </row>
        <row r="49">
          <cell r="T49" t="str">
            <v>A4</v>
          </cell>
          <cell r="U49" t="str">
            <v>unfiltered</v>
          </cell>
          <cell r="V49">
            <v>28.417000000000002</v>
          </cell>
          <cell r="W49">
            <v>0</v>
          </cell>
          <cell r="X49">
            <v>9.293000000000001</v>
          </cell>
          <cell r="Y49">
            <v>8.0829999999999984</v>
          </cell>
          <cell r="Z49">
            <v>481.21399999999994</v>
          </cell>
        </row>
        <row r="50">
          <cell r="T50" t="str">
            <v>B1</v>
          </cell>
          <cell r="U50" t="str">
            <v>unfiltered</v>
          </cell>
          <cell r="V50">
            <v>0</v>
          </cell>
          <cell r="W50">
            <v>1.9359999999999999</v>
          </cell>
          <cell r="X50">
            <v>0</v>
          </cell>
          <cell r="Y50">
            <v>0.17199999999999999</v>
          </cell>
          <cell r="Z50">
            <v>7.3029999999999999</v>
          </cell>
        </row>
        <row r="51">
          <cell r="T51" t="str">
            <v>B2</v>
          </cell>
          <cell r="U51" t="str">
            <v>unfiltered</v>
          </cell>
          <cell r="V51">
            <v>1.7000000000000001E-2</v>
          </cell>
          <cell r="W51">
            <v>8.0000000000000002E-3</v>
          </cell>
          <cell r="X51">
            <v>8.0000000000000002E-3</v>
          </cell>
          <cell r="Y51">
            <v>0.66899999999999993</v>
          </cell>
          <cell r="Z51">
            <v>39.416000000000004</v>
          </cell>
        </row>
        <row r="52">
          <cell r="T52" t="str">
            <v>B3</v>
          </cell>
          <cell r="U52" t="str">
            <v>unfiltered</v>
          </cell>
          <cell r="V52">
            <v>21.075999999999997</v>
          </cell>
          <cell r="W52">
            <v>0</v>
          </cell>
          <cell r="X52">
            <v>21.278999999999996</v>
          </cell>
          <cell r="Y52">
            <v>22.757999999999999</v>
          </cell>
          <cell r="Z52">
            <v>704.34899999999993</v>
          </cell>
        </row>
        <row r="53">
          <cell r="T53" t="str">
            <v>B4</v>
          </cell>
          <cell r="U53" t="str">
            <v>unfiltered</v>
          </cell>
          <cell r="V53">
            <v>4.1189999999999998</v>
          </cell>
          <cell r="W53">
            <v>0</v>
          </cell>
          <cell r="X53">
            <v>10.02</v>
          </cell>
          <cell r="Y53">
            <v>6.706500000000001</v>
          </cell>
          <cell r="Z53">
            <v>338.21199999999999</v>
          </cell>
        </row>
        <row r="54">
          <cell r="T54" t="str">
            <v>B5</v>
          </cell>
          <cell r="U54" t="str">
            <v>unfiltered</v>
          </cell>
          <cell r="V54">
            <v>0</v>
          </cell>
          <cell r="W54">
            <v>1.3830000000000002</v>
          </cell>
          <cell r="X54">
            <v>0</v>
          </cell>
          <cell r="Y54">
            <v>0.22900000000000001</v>
          </cell>
          <cell r="Z54">
            <v>7.4180000000000019</v>
          </cell>
        </row>
        <row r="55">
          <cell r="T55" t="str">
            <v>B6</v>
          </cell>
          <cell r="U55" t="str">
            <v>unfiltered</v>
          </cell>
          <cell r="V55">
            <v>0</v>
          </cell>
          <cell r="W55">
            <v>0.40700000000000003</v>
          </cell>
          <cell r="X55">
            <v>0</v>
          </cell>
          <cell r="Y55">
            <v>0.34400000000000003</v>
          </cell>
          <cell r="Z55">
            <v>16.954999999999998</v>
          </cell>
        </row>
        <row r="56">
          <cell r="T56" t="str">
            <v>B7</v>
          </cell>
          <cell r="U56" t="str">
            <v>unfiltered</v>
          </cell>
          <cell r="V56">
            <v>0</v>
          </cell>
          <cell r="W56">
            <v>0</v>
          </cell>
          <cell r="X56">
            <v>0</v>
          </cell>
          <cell r="Y56">
            <v>3.0819999999999999</v>
          </cell>
          <cell r="Z56">
            <v>229.38599999999997</v>
          </cell>
        </row>
        <row r="57">
          <cell r="T57" t="str">
            <v>B8</v>
          </cell>
          <cell r="U57" t="str">
            <v>unfiltered</v>
          </cell>
          <cell r="V57">
            <v>0</v>
          </cell>
          <cell r="W57">
            <v>0</v>
          </cell>
          <cell r="X57">
            <v>0</v>
          </cell>
          <cell r="Y57">
            <v>2.9160000000000004</v>
          </cell>
          <cell r="Z57">
            <v>194.95699999999999</v>
          </cell>
        </row>
        <row r="58">
          <cell r="T58" t="str">
            <v>C1</v>
          </cell>
          <cell r="U58" t="str">
            <v>unfiltered</v>
          </cell>
          <cell r="V58">
            <v>0</v>
          </cell>
          <cell r="W58">
            <v>2.431</v>
          </cell>
          <cell r="X58">
            <v>0</v>
          </cell>
          <cell r="Y58">
            <v>0.308</v>
          </cell>
          <cell r="Z58">
            <v>27.323</v>
          </cell>
        </row>
        <row r="59">
          <cell r="T59" t="str">
            <v>C2</v>
          </cell>
          <cell r="U59" t="str">
            <v>unfiltered</v>
          </cell>
          <cell r="V59">
            <v>0</v>
          </cell>
          <cell r="W59">
            <v>0.80599999999999983</v>
          </cell>
          <cell r="X59">
            <v>0</v>
          </cell>
          <cell r="Y59">
            <v>0.28599999999999998</v>
          </cell>
          <cell r="Z59">
            <v>9.5800000000000018</v>
          </cell>
        </row>
        <row r="60">
          <cell r="T60" t="str">
            <v>C3</v>
          </cell>
          <cell r="U60" t="str">
            <v>unfiltered</v>
          </cell>
          <cell r="V60">
            <v>101.05200000000001</v>
          </cell>
          <cell r="W60">
            <v>37.195999999999998</v>
          </cell>
          <cell r="X60">
            <v>76.455999999999989</v>
          </cell>
          <cell r="Y60">
            <v>41.734000000000002</v>
          </cell>
          <cell r="Z60">
            <v>829.23700000000008</v>
          </cell>
        </row>
        <row r="61">
          <cell r="T61" t="str">
            <v>C6</v>
          </cell>
          <cell r="U61" t="str">
            <v>unfiltered</v>
          </cell>
          <cell r="V61">
            <v>0</v>
          </cell>
          <cell r="W61">
            <v>1.9379999999999999</v>
          </cell>
          <cell r="X61">
            <v>0</v>
          </cell>
          <cell r="Y61">
            <v>0.29000000000000004</v>
          </cell>
          <cell r="Z61">
            <v>15.291</v>
          </cell>
        </row>
        <row r="62">
          <cell r="T62" t="str">
            <v>C7</v>
          </cell>
          <cell r="U62" t="str">
            <v>unfiltered</v>
          </cell>
          <cell r="V62">
            <v>195.42699999999999</v>
          </cell>
          <cell r="W62">
            <v>122.04099999999998</v>
          </cell>
          <cell r="X62">
            <v>132.21499999999997</v>
          </cell>
          <cell r="Y62">
            <v>45.525000000000006</v>
          </cell>
          <cell r="Z62">
            <v>1015.7620000000001</v>
          </cell>
        </row>
        <row r="63">
          <cell r="T63" t="str">
            <v>D1</v>
          </cell>
          <cell r="U63" t="str">
            <v>unfiltered</v>
          </cell>
          <cell r="V63">
            <v>5.79</v>
          </cell>
          <cell r="W63">
            <v>0</v>
          </cell>
          <cell r="X63">
            <v>13.215999999999999</v>
          </cell>
          <cell r="Y63">
            <v>8.0939999999999976</v>
          </cell>
          <cell r="Z63">
            <v>466.13600000000008</v>
          </cell>
        </row>
        <row r="64">
          <cell r="T64" t="str">
            <v>D2</v>
          </cell>
          <cell r="U64" t="str">
            <v>unfiltered</v>
          </cell>
          <cell r="V64">
            <v>224.51</v>
          </cell>
          <cell r="W64">
            <v>140.64400000000001</v>
          </cell>
          <cell r="X64">
            <v>146.01900000000001</v>
          </cell>
          <cell r="Y64">
            <v>45.521999999999998</v>
          </cell>
          <cell r="Z64">
            <v>1062.952</v>
          </cell>
        </row>
        <row r="65">
          <cell r="T65" t="str">
            <v>D4</v>
          </cell>
          <cell r="U65" t="str">
            <v>unfiltered</v>
          </cell>
          <cell r="V65">
            <v>0</v>
          </cell>
          <cell r="W65">
            <v>0.74399999999999999</v>
          </cell>
          <cell r="X65">
            <v>0</v>
          </cell>
          <cell r="Y65">
            <v>0.25800000000000001</v>
          </cell>
          <cell r="Z65">
            <v>4.4169999999999998</v>
          </cell>
        </row>
        <row r="66">
          <cell r="T66" t="str">
            <v>D5</v>
          </cell>
          <cell r="U66" t="str">
            <v>unfiltered</v>
          </cell>
          <cell r="V66">
            <v>0</v>
          </cell>
          <cell r="W66">
            <v>0</v>
          </cell>
          <cell r="X66">
            <v>0</v>
          </cell>
          <cell r="Y66">
            <v>2.1749999999999998</v>
          </cell>
          <cell r="Z66">
            <v>166.86500000000004</v>
          </cell>
        </row>
        <row r="67">
          <cell r="T67" t="str">
            <v>D6</v>
          </cell>
          <cell r="U67" t="str">
            <v>unfiltered</v>
          </cell>
          <cell r="V67">
            <v>0</v>
          </cell>
          <cell r="W67">
            <v>0</v>
          </cell>
          <cell r="X67">
            <v>3.8579999999999997</v>
          </cell>
          <cell r="Y67">
            <v>6.5610000000000017</v>
          </cell>
          <cell r="Z67">
            <v>690.798</v>
          </cell>
        </row>
        <row r="68">
          <cell r="T68" t="str">
            <v>E1</v>
          </cell>
          <cell r="U68" t="str">
            <v>unfiltered</v>
          </cell>
          <cell r="V68">
            <v>62.64200000000001</v>
          </cell>
          <cell r="W68">
            <v>0</v>
          </cell>
          <cell r="X68">
            <v>51.431999999999995</v>
          </cell>
          <cell r="Y68">
            <v>41.258000000000003</v>
          </cell>
          <cell r="Z68">
            <v>758.38099999999986</v>
          </cell>
        </row>
        <row r="69">
          <cell r="T69" t="str">
            <v>E2</v>
          </cell>
          <cell r="U69" t="str">
            <v>unfiltered</v>
          </cell>
          <cell r="V69">
            <v>50.188000000000002</v>
          </cell>
          <cell r="W69">
            <v>0</v>
          </cell>
          <cell r="X69">
            <v>26.477999999999998</v>
          </cell>
          <cell r="Y69">
            <v>40.915000000000006</v>
          </cell>
          <cell r="Z69">
            <v>727.03500000000008</v>
          </cell>
        </row>
        <row r="70">
          <cell r="T70" t="str">
            <v>E3</v>
          </cell>
          <cell r="U70" t="str">
            <v>unfiltered</v>
          </cell>
          <cell r="V70">
            <v>0</v>
          </cell>
          <cell r="W70">
            <v>3.7330000000000005</v>
          </cell>
          <cell r="X70">
            <v>0</v>
          </cell>
          <cell r="Y70">
            <v>8.0000000000000002E-3</v>
          </cell>
          <cell r="Z70">
            <v>11.494</v>
          </cell>
        </row>
        <row r="71">
          <cell r="T71" t="str">
            <v>E5</v>
          </cell>
          <cell r="U71" t="str">
            <v>unfiltered</v>
          </cell>
          <cell r="V71">
            <v>0</v>
          </cell>
          <cell r="W71">
            <v>0</v>
          </cell>
          <cell r="X71">
            <v>0</v>
          </cell>
          <cell r="Y71">
            <v>2.9580000000000002</v>
          </cell>
          <cell r="Z71">
            <v>284.43700000000001</v>
          </cell>
        </row>
        <row r="72">
          <cell r="T72" t="str">
            <v>E7</v>
          </cell>
          <cell r="U72" t="str">
            <v>unfiltered</v>
          </cell>
          <cell r="V72">
            <v>0</v>
          </cell>
          <cell r="W72">
            <v>3.2249999999999992</v>
          </cell>
          <cell r="X72">
            <v>0</v>
          </cell>
          <cell r="Y72">
            <v>0.02</v>
          </cell>
          <cell r="Z72">
            <v>9.9710000000000001</v>
          </cell>
        </row>
        <row r="73">
          <cell r="T73" t="str">
            <v>F1</v>
          </cell>
          <cell r="U73" t="str">
            <v>unfiltered</v>
          </cell>
          <cell r="V73">
            <v>4.7770000000000001</v>
          </cell>
          <cell r="W73">
            <v>0</v>
          </cell>
          <cell r="X73">
            <v>16.946000000000002</v>
          </cell>
          <cell r="Y73">
            <v>8.1539999999999999</v>
          </cell>
          <cell r="Z73">
            <v>597.31299999999999</v>
          </cell>
        </row>
        <row r="74">
          <cell r="T74" t="str">
            <v>F3</v>
          </cell>
          <cell r="U74" t="str">
            <v>unfiltered</v>
          </cell>
          <cell r="V74">
            <v>41.796000000000006</v>
          </cell>
          <cell r="W74">
            <v>0</v>
          </cell>
          <cell r="X74">
            <v>30.455999999999996</v>
          </cell>
          <cell r="Y74">
            <v>37.013999999999996</v>
          </cell>
          <cell r="Z74">
            <v>718.33400000000006</v>
          </cell>
        </row>
        <row r="75">
          <cell r="T75" t="str">
            <v>F4</v>
          </cell>
          <cell r="U75" t="str">
            <v>unfiltered</v>
          </cell>
          <cell r="V75">
            <v>10.612</v>
          </cell>
          <cell r="W75">
            <v>0</v>
          </cell>
          <cell r="X75">
            <v>19.428000000000004</v>
          </cell>
          <cell r="Y75">
            <v>14.382</v>
          </cell>
          <cell r="Z75">
            <v>691.42700000000002</v>
          </cell>
        </row>
        <row r="76">
          <cell r="T76" t="str">
            <v>F5</v>
          </cell>
          <cell r="U76" t="str">
            <v>unfiltered</v>
          </cell>
          <cell r="V76">
            <v>0.15</v>
          </cell>
          <cell r="W76">
            <v>0</v>
          </cell>
          <cell r="X76">
            <v>8.6300000000000008</v>
          </cell>
          <cell r="Y76">
            <v>6.048</v>
          </cell>
          <cell r="Z76">
            <v>446.90400000000011</v>
          </cell>
        </row>
        <row r="77">
          <cell r="T77" t="str">
            <v>F7</v>
          </cell>
          <cell r="U77" t="str">
            <v>unfiltered</v>
          </cell>
          <cell r="V77">
            <v>0</v>
          </cell>
          <cell r="W77">
            <v>0</v>
          </cell>
          <cell r="X77">
            <v>0</v>
          </cell>
          <cell r="Y77">
            <v>1.0080000000000002</v>
          </cell>
          <cell r="Z77">
            <v>115.53999999999999</v>
          </cell>
        </row>
        <row r="78">
          <cell r="T78" t="str">
            <v>F8</v>
          </cell>
          <cell r="U78" t="str">
            <v>unfiltered</v>
          </cell>
          <cell r="V78">
            <v>0</v>
          </cell>
          <cell r="W78">
            <v>0</v>
          </cell>
          <cell r="X78">
            <v>0</v>
          </cell>
          <cell r="Y78">
            <v>1.3539999999999999</v>
          </cell>
          <cell r="Z78">
            <v>157.41000000000003</v>
          </cell>
        </row>
        <row r="79">
          <cell r="T79" t="str">
            <v>G1</v>
          </cell>
          <cell r="U79" t="str">
            <v>unfiltered</v>
          </cell>
          <cell r="V79">
            <v>0</v>
          </cell>
          <cell r="W79">
            <v>0</v>
          </cell>
          <cell r="X79">
            <v>9.452</v>
          </cell>
          <cell r="Y79">
            <v>5.0030000000000001</v>
          </cell>
          <cell r="Z79">
            <v>476.67399999999998</v>
          </cell>
        </row>
        <row r="80">
          <cell r="T80" t="str">
            <v>G2</v>
          </cell>
          <cell r="U80" t="str">
            <v>unfiltered</v>
          </cell>
          <cell r="V80">
            <v>0</v>
          </cell>
          <cell r="W80">
            <v>0</v>
          </cell>
          <cell r="X80">
            <v>0.41099999999999992</v>
          </cell>
          <cell r="Y80">
            <v>8.0680000000000014</v>
          </cell>
          <cell r="Z80">
            <v>704.02099999999996</v>
          </cell>
        </row>
        <row r="81">
          <cell r="T81" t="str">
            <v>G3</v>
          </cell>
          <cell r="U81" t="str">
            <v>unfiltered</v>
          </cell>
          <cell r="V81">
            <v>0.53800000000000003</v>
          </cell>
          <cell r="W81">
            <v>0.36699999999999999</v>
          </cell>
          <cell r="X81">
            <v>0</v>
          </cell>
          <cell r="Y81">
            <v>0.45700000000000002</v>
          </cell>
          <cell r="Z81">
            <v>0.93799999999999994</v>
          </cell>
        </row>
        <row r="82">
          <cell r="T82" t="str">
            <v>G4</v>
          </cell>
          <cell r="U82" t="str">
            <v>unfiltered</v>
          </cell>
          <cell r="V82">
            <v>2.4784999999999995</v>
          </cell>
          <cell r="W82">
            <v>0</v>
          </cell>
          <cell r="X82">
            <v>4.2150000000000007</v>
          </cell>
          <cell r="Y82">
            <v>2.7830000000000004</v>
          </cell>
          <cell r="Z82">
            <v>170.38800000000001</v>
          </cell>
        </row>
        <row r="83">
          <cell r="T83" t="str">
            <v>G5</v>
          </cell>
          <cell r="U83" t="str">
            <v>unfiltered</v>
          </cell>
          <cell r="V83">
            <v>1.8859999999999999</v>
          </cell>
          <cell r="W83">
            <v>0</v>
          </cell>
          <cell r="X83">
            <v>9.1390000000000011</v>
          </cell>
          <cell r="Y83">
            <v>6.8920000000000003</v>
          </cell>
          <cell r="Z83">
            <v>468.35999999999996</v>
          </cell>
        </row>
        <row r="84">
          <cell r="T84" t="str">
            <v>G6</v>
          </cell>
          <cell r="U84" t="str">
            <v>unfiltered</v>
          </cell>
          <cell r="V84">
            <v>0.125</v>
          </cell>
          <cell r="W84">
            <v>0.33200000000000002</v>
          </cell>
          <cell r="X84">
            <v>4.0000000000000001E-3</v>
          </cell>
          <cell r="Y84">
            <v>0.57399999999999995</v>
          </cell>
          <cell r="Z84">
            <v>39.005999999999993</v>
          </cell>
        </row>
        <row r="85">
          <cell r="T85" t="str">
            <v>G7</v>
          </cell>
          <cell r="U85" t="str">
            <v>unfiltered</v>
          </cell>
          <cell r="V85">
            <v>0</v>
          </cell>
          <cell r="W85">
            <v>0.10400000000000001</v>
          </cell>
          <cell r="X85">
            <v>0</v>
          </cell>
          <cell r="Y85">
            <v>0.41699999999999998</v>
          </cell>
          <cell r="Z85">
            <v>11.314</v>
          </cell>
        </row>
        <row r="86">
          <cell r="T86" t="str">
            <v>G8</v>
          </cell>
          <cell r="U86" t="str">
            <v>unfiltered</v>
          </cell>
          <cell r="V86">
            <v>0.36100000000000004</v>
          </cell>
          <cell r="W86">
            <v>0</v>
          </cell>
          <cell r="X86">
            <v>1.1000000000000001</v>
          </cell>
          <cell r="Y86">
            <v>1.7429999999999999</v>
          </cell>
          <cell r="Z86">
            <v>93.923999999999992</v>
          </cell>
        </row>
        <row r="87">
          <cell r="T87" t="str">
            <v>H1</v>
          </cell>
          <cell r="U87" t="str">
            <v>unfiltered</v>
          </cell>
          <cell r="V87">
            <v>0</v>
          </cell>
          <cell r="W87">
            <v>1.246</v>
          </cell>
          <cell r="X87">
            <v>0</v>
          </cell>
          <cell r="Y87">
            <v>0.25900000000000001</v>
          </cell>
          <cell r="Z87">
            <v>12.759</v>
          </cell>
        </row>
        <row r="88">
          <cell r="T88" t="str">
            <v>H2</v>
          </cell>
          <cell r="U88" t="str">
            <v>unfiltered</v>
          </cell>
          <cell r="V88">
            <v>0</v>
          </cell>
          <cell r="W88">
            <v>0</v>
          </cell>
          <cell r="X88">
            <v>0</v>
          </cell>
          <cell r="Y88">
            <v>6.8079999999999998</v>
          </cell>
          <cell r="Z88">
            <v>595.7399999999999</v>
          </cell>
        </row>
        <row r="89">
          <cell r="T89" t="str">
            <v>H4</v>
          </cell>
          <cell r="U89" t="str">
            <v>unfiltered</v>
          </cell>
          <cell r="V89">
            <v>0</v>
          </cell>
          <cell r="W89">
            <v>0</v>
          </cell>
          <cell r="X89">
            <v>9.0009999999999994</v>
          </cell>
          <cell r="Y89">
            <v>4.952</v>
          </cell>
          <cell r="Z89">
            <v>469.04399999999998</v>
          </cell>
        </row>
        <row r="90">
          <cell r="T90" t="str">
            <v>H5</v>
          </cell>
          <cell r="U90" t="str">
            <v>unfiltered</v>
          </cell>
          <cell r="V90">
            <v>0</v>
          </cell>
          <cell r="W90">
            <v>2.294</v>
          </cell>
          <cell r="X90">
            <v>0</v>
          </cell>
          <cell r="Y90">
            <v>5.6000000000000008E-2</v>
          </cell>
          <cell r="Z90">
            <v>13.660999999999998</v>
          </cell>
        </row>
        <row r="91">
          <cell r="T91" t="str">
            <v>H8</v>
          </cell>
          <cell r="U91" t="str">
            <v>unfiltered</v>
          </cell>
          <cell r="V91">
            <v>0</v>
          </cell>
          <cell r="W91">
            <v>0</v>
          </cell>
          <cell r="X91">
            <v>0</v>
          </cell>
          <cell r="Y91">
            <v>2.2999999999999998</v>
          </cell>
          <cell r="Z91">
            <v>214.94899999999998</v>
          </cell>
        </row>
        <row r="92">
          <cell r="T92" t="str">
            <v>I2</v>
          </cell>
          <cell r="U92" t="str">
            <v>unfiltered</v>
          </cell>
          <cell r="V92">
            <v>0.42299999999999993</v>
          </cell>
          <cell r="W92">
            <v>0.315</v>
          </cell>
          <cell r="X92">
            <v>0</v>
          </cell>
          <cell r="Y92">
            <v>0.44100000000000011</v>
          </cell>
          <cell r="Z92">
            <v>3.5159999999999996</v>
          </cell>
        </row>
        <row r="93">
          <cell r="T93" t="str">
            <v>I5</v>
          </cell>
          <cell r="U93" t="str">
            <v>unfiltered</v>
          </cell>
          <cell r="V93">
            <v>0.56300000000000006</v>
          </cell>
          <cell r="W93">
            <v>8.9999999999999993E-3</v>
          </cell>
          <cell r="X93">
            <v>0</v>
          </cell>
          <cell r="Y93">
            <v>0.8620000000000001</v>
          </cell>
          <cell r="Z93">
            <v>22.080999999999996</v>
          </cell>
        </row>
        <row r="94">
          <cell r="T94" t="str">
            <v>I6</v>
          </cell>
          <cell r="U94" t="str">
            <v>unfiltered</v>
          </cell>
          <cell r="V94">
            <v>0</v>
          </cell>
          <cell r="W94">
            <v>0.62200000000000011</v>
          </cell>
          <cell r="X94">
            <v>0</v>
          </cell>
          <cell r="Y94">
            <v>0.16999999999999998</v>
          </cell>
          <cell r="Z94">
            <v>17.844000000000001</v>
          </cell>
        </row>
        <row r="95">
          <cell r="T95" t="str">
            <v>Reservoir</v>
          </cell>
          <cell r="U95" t="str">
            <v>unfiltered</v>
          </cell>
          <cell r="V95">
            <v>1.3120000000000001</v>
          </cell>
          <cell r="W95">
            <v>0.55200000000000005</v>
          </cell>
          <cell r="X95">
            <v>0</v>
          </cell>
          <cell r="Y95">
            <v>0.53200000000000003</v>
          </cell>
          <cell r="Z95">
            <v>2.4279999999999999</v>
          </cell>
        </row>
      </sheetData>
      <sheetData sheetId="2">
        <row r="2">
          <cell r="T2" t="str">
            <v>A4</v>
          </cell>
          <cell r="U2" t="str">
            <v>filtered</v>
          </cell>
          <cell r="V2">
            <v>202.96999999999997</v>
          </cell>
          <cell r="W2">
            <v>0</v>
          </cell>
          <cell r="X2">
            <v>0.67400000000000004</v>
          </cell>
          <cell r="Y2">
            <v>8.59</v>
          </cell>
          <cell r="Z2">
            <v>501.113</v>
          </cell>
        </row>
        <row r="3">
          <cell r="T3" t="str">
            <v>B1</v>
          </cell>
          <cell r="U3" t="str">
            <v>filtered</v>
          </cell>
          <cell r="V3">
            <v>0</v>
          </cell>
          <cell r="W3">
            <v>0.42400000000000004</v>
          </cell>
          <cell r="X3">
            <v>8.0000000000000002E-3</v>
          </cell>
          <cell r="Y3">
            <v>0.43200000000000011</v>
          </cell>
          <cell r="Z3">
            <v>3.8880000000000003</v>
          </cell>
        </row>
        <row r="4">
          <cell r="T4" t="str">
            <v>B2</v>
          </cell>
          <cell r="U4" t="str">
            <v>filtered</v>
          </cell>
          <cell r="V4">
            <v>0</v>
          </cell>
          <cell r="W4">
            <v>0</v>
          </cell>
          <cell r="X4">
            <v>0</v>
          </cell>
          <cell r="Y4">
            <v>1.7149999999999999</v>
          </cell>
          <cell r="Z4">
            <v>66.260000000000005</v>
          </cell>
        </row>
        <row r="5">
          <cell r="T5" t="str">
            <v>B3</v>
          </cell>
          <cell r="U5" t="str">
            <v>filtered</v>
          </cell>
          <cell r="V5">
            <v>71.921999999999997</v>
          </cell>
          <cell r="W5">
            <v>7.2679999999999989</v>
          </cell>
          <cell r="X5">
            <v>30.895</v>
          </cell>
          <cell r="Y5">
            <v>55.448999999999998</v>
          </cell>
          <cell r="Z5">
            <v>874.55200000000002</v>
          </cell>
        </row>
        <row r="6">
          <cell r="T6" t="str">
            <v>B4</v>
          </cell>
          <cell r="U6" t="str">
            <v>filtered</v>
          </cell>
          <cell r="V6">
            <v>0</v>
          </cell>
          <cell r="W6">
            <v>0</v>
          </cell>
          <cell r="X6">
            <v>0</v>
          </cell>
          <cell r="Y6">
            <v>11.129000000000001</v>
          </cell>
          <cell r="Z6">
            <v>393.84</v>
          </cell>
        </row>
        <row r="7">
          <cell r="T7" t="str">
            <v>B5</v>
          </cell>
          <cell r="U7" t="str">
            <v>filtered</v>
          </cell>
          <cell r="V7">
            <v>0</v>
          </cell>
          <cell r="W7">
            <v>0.88800000000000012</v>
          </cell>
          <cell r="X7">
            <v>0</v>
          </cell>
          <cell r="Y7">
            <v>0.30599999999999994</v>
          </cell>
          <cell r="Z7">
            <v>2.7360000000000002</v>
          </cell>
        </row>
        <row r="8">
          <cell r="T8" t="str">
            <v>B6</v>
          </cell>
          <cell r="U8" t="str">
            <v>filtered</v>
          </cell>
          <cell r="V8">
            <v>0</v>
          </cell>
          <cell r="W8">
            <v>0</v>
          </cell>
          <cell r="X8">
            <v>0</v>
          </cell>
          <cell r="Y8">
            <v>0.39500000000000002</v>
          </cell>
          <cell r="Z8">
            <v>16.068000000000001</v>
          </cell>
        </row>
        <row r="9">
          <cell r="T9" t="str">
            <v>B7</v>
          </cell>
          <cell r="U9" t="str">
            <v>filtered</v>
          </cell>
          <cell r="V9">
            <v>0</v>
          </cell>
          <cell r="W9">
            <v>0</v>
          </cell>
          <cell r="X9">
            <v>0</v>
          </cell>
          <cell r="Y9">
            <v>3.1970000000000001</v>
          </cell>
          <cell r="Z9">
            <v>158.30900000000003</v>
          </cell>
        </row>
        <row r="10">
          <cell r="T10" t="str">
            <v>B8</v>
          </cell>
          <cell r="U10" t="str">
            <v>filtered</v>
          </cell>
          <cell r="V10">
            <v>0</v>
          </cell>
          <cell r="W10">
            <v>0</v>
          </cell>
          <cell r="X10">
            <v>0</v>
          </cell>
          <cell r="Y10">
            <v>1.645</v>
          </cell>
          <cell r="Z10">
            <v>63.123000000000005</v>
          </cell>
        </row>
        <row r="11">
          <cell r="T11" t="str">
            <v>C1</v>
          </cell>
          <cell r="U11" t="str">
            <v>filtered</v>
          </cell>
          <cell r="V11">
            <v>0</v>
          </cell>
          <cell r="W11">
            <v>0</v>
          </cell>
          <cell r="X11">
            <v>0</v>
          </cell>
          <cell r="Y11">
            <v>0.30399999999999994</v>
          </cell>
          <cell r="Z11">
            <v>9.8159999999999989</v>
          </cell>
        </row>
        <row r="12">
          <cell r="T12" t="str">
            <v>C2</v>
          </cell>
          <cell r="U12" t="str">
            <v>filtered</v>
          </cell>
          <cell r="V12">
            <v>0</v>
          </cell>
          <cell r="W12">
            <v>2.1129999999999995</v>
          </cell>
          <cell r="X12">
            <v>0</v>
          </cell>
          <cell r="Y12">
            <v>0.38</v>
          </cell>
          <cell r="Z12">
            <v>3.1309999999999998</v>
          </cell>
        </row>
        <row r="13">
          <cell r="T13" t="str">
            <v>C3</v>
          </cell>
          <cell r="U13" t="str">
            <v>filtered</v>
          </cell>
          <cell r="V13">
            <v>282.20300000000003</v>
          </cell>
          <cell r="W13">
            <v>192.20599999999996</v>
          </cell>
          <cell r="X13">
            <v>128.94400000000002</v>
          </cell>
          <cell r="Y13">
            <v>61.801000000000009</v>
          </cell>
          <cell r="Z13">
            <v>1234.0329999999999</v>
          </cell>
        </row>
        <row r="14">
          <cell r="T14" t="str">
            <v>C6</v>
          </cell>
          <cell r="U14" t="str">
            <v>filtered</v>
          </cell>
          <cell r="V14">
            <v>0</v>
          </cell>
          <cell r="W14">
            <v>0.38200000000000001</v>
          </cell>
          <cell r="X14">
            <v>3.0000000000000001E-3</v>
          </cell>
          <cell r="Y14">
            <v>0.23600000000000004</v>
          </cell>
          <cell r="Z14">
            <v>1.9890000000000001</v>
          </cell>
        </row>
        <row r="15">
          <cell r="T15" t="str">
            <v>C7</v>
          </cell>
          <cell r="U15" t="str">
            <v>filtered</v>
          </cell>
          <cell r="V15">
            <v>171.72000000000003</v>
          </cell>
          <cell r="W15">
            <v>96.725999999999999</v>
          </cell>
          <cell r="X15">
            <v>81.726000000000013</v>
          </cell>
          <cell r="Y15">
            <v>59.993000000000009</v>
          </cell>
          <cell r="Z15">
            <v>1049.3260000000002</v>
          </cell>
        </row>
        <row r="16">
          <cell r="T16" t="str">
            <v>D1</v>
          </cell>
          <cell r="U16" t="str">
            <v>filtered</v>
          </cell>
          <cell r="V16">
            <v>0</v>
          </cell>
          <cell r="W16">
            <v>0</v>
          </cell>
          <cell r="X16">
            <v>0</v>
          </cell>
          <cell r="Y16">
            <v>10.074999999999999</v>
          </cell>
          <cell r="Z16">
            <v>550.77700000000004</v>
          </cell>
        </row>
        <row r="17">
          <cell r="T17" t="str">
            <v>D2</v>
          </cell>
          <cell r="U17" t="str">
            <v>filtered</v>
          </cell>
          <cell r="V17">
            <v>0</v>
          </cell>
          <cell r="W17">
            <v>0</v>
          </cell>
          <cell r="X17">
            <v>0</v>
          </cell>
          <cell r="Y17">
            <v>12.856999999999999</v>
          </cell>
          <cell r="Z17">
            <v>677.71</v>
          </cell>
        </row>
        <row r="18">
          <cell r="T18" t="str">
            <v>D4</v>
          </cell>
          <cell r="U18" t="str">
            <v>filtered</v>
          </cell>
          <cell r="V18">
            <v>0</v>
          </cell>
          <cell r="W18">
            <v>6.9000000000000006E-2</v>
          </cell>
          <cell r="X18">
            <v>0</v>
          </cell>
          <cell r="Y18">
            <v>0.17799999999999996</v>
          </cell>
          <cell r="Z18">
            <v>3.0799999999999996</v>
          </cell>
        </row>
        <row r="19">
          <cell r="T19" t="str">
            <v>D5</v>
          </cell>
          <cell r="U19" t="str">
            <v>filtered</v>
          </cell>
          <cell r="V19">
            <v>0</v>
          </cell>
          <cell r="W19">
            <v>0</v>
          </cell>
          <cell r="X19">
            <v>0</v>
          </cell>
          <cell r="Y19">
            <v>7.7979999999999992</v>
          </cell>
          <cell r="Z19">
            <v>389.38600000000002</v>
          </cell>
        </row>
        <row r="20">
          <cell r="T20" t="str">
            <v>D6</v>
          </cell>
          <cell r="U20" t="str">
            <v>filtered</v>
          </cell>
          <cell r="V20">
            <v>0</v>
          </cell>
          <cell r="W20">
            <v>0</v>
          </cell>
          <cell r="X20">
            <v>0</v>
          </cell>
          <cell r="Y20">
            <v>1.8399999999999999</v>
          </cell>
          <cell r="Z20">
            <v>114.471</v>
          </cell>
        </row>
        <row r="21">
          <cell r="T21" t="str">
            <v>E1</v>
          </cell>
          <cell r="U21" t="str">
            <v>filtered</v>
          </cell>
          <cell r="V21">
            <v>234.44199999999995</v>
          </cell>
          <cell r="W21">
            <v>0</v>
          </cell>
          <cell r="X21">
            <v>4.5999999999999996</v>
          </cell>
          <cell r="Y21">
            <v>25.677</v>
          </cell>
          <cell r="Z21">
            <v>1109.672</v>
          </cell>
        </row>
        <row r="22">
          <cell r="T22" t="str">
            <v>E2</v>
          </cell>
          <cell r="U22" t="str">
            <v>filtered</v>
          </cell>
          <cell r="V22">
            <v>0</v>
          </cell>
          <cell r="W22">
            <v>0</v>
          </cell>
          <cell r="X22">
            <v>0</v>
          </cell>
          <cell r="Y22">
            <v>1.923</v>
          </cell>
          <cell r="Z22">
            <v>80.342000000000013</v>
          </cell>
        </row>
        <row r="23">
          <cell r="T23" t="str">
            <v>E3</v>
          </cell>
          <cell r="U23" t="str">
            <v>filtered</v>
          </cell>
          <cell r="V23">
            <v>0</v>
          </cell>
          <cell r="W23">
            <v>0.53699999999999992</v>
          </cell>
          <cell r="X23">
            <v>0</v>
          </cell>
          <cell r="Y23">
            <v>0.34400000000000003</v>
          </cell>
          <cell r="Z23">
            <v>1.9349999999999994</v>
          </cell>
        </row>
        <row r="24">
          <cell r="T24" t="str">
            <v>E5</v>
          </cell>
          <cell r="U24" t="str">
            <v>filtered</v>
          </cell>
          <cell r="V24">
            <v>0</v>
          </cell>
          <cell r="W24">
            <v>0</v>
          </cell>
          <cell r="X24">
            <v>0</v>
          </cell>
          <cell r="Y24">
            <v>7.4689999999999994</v>
          </cell>
          <cell r="Z24">
            <v>706.11900000000003</v>
          </cell>
        </row>
        <row r="25">
          <cell r="T25" t="str">
            <v>E7</v>
          </cell>
          <cell r="U25" t="str">
            <v>filtered</v>
          </cell>
          <cell r="V25">
            <v>0</v>
          </cell>
          <cell r="W25">
            <v>1.181</v>
          </cell>
          <cell r="X25">
            <v>0</v>
          </cell>
          <cell r="Y25">
            <v>0.29399999999999998</v>
          </cell>
          <cell r="Z25">
            <v>3.5799999999999996</v>
          </cell>
        </row>
        <row r="26">
          <cell r="T26" t="str">
            <v>F1</v>
          </cell>
          <cell r="U26" t="str">
            <v>filtered</v>
          </cell>
          <cell r="V26">
            <v>125.73499999999999</v>
          </cell>
          <cell r="W26">
            <v>0</v>
          </cell>
          <cell r="X26">
            <v>1.0009999999999999</v>
          </cell>
          <cell r="Y26">
            <v>7.2759999999999989</v>
          </cell>
          <cell r="Z26">
            <v>221.62899999999999</v>
          </cell>
        </row>
        <row r="27">
          <cell r="T27" t="str">
            <v>F3</v>
          </cell>
          <cell r="U27" t="str">
            <v>filtered</v>
          </cell>
          <cell r="V27">
            <v>0</v>
          </cell>
          <cell r="W27">
            <v>0</v>
          </cell>
          <cell r="X27">
            <v>0</v>
          </cell>
          <cell r="Y27">
            <v>6.9169999999999998</v>
          </cell>
          <cell r="Z27">
            <v>248.46899999999999</v>
          </cell>
        </row>
        <row r="28">
          <cell r="T28" t="str">
            <v>F4</v>
          </cell>
          <cell r="U28" t="str">
            <v>filtered</v>
          </cell>
          <cell r="V28">
            <v>126.34100000000001</v>
          </cell>
          <cell r="W28">
            <v>47.547999999999988</v>
          </cell>
          <cell r="X28">
            <v>48.021000000000001</v>
          </cell>
          <cell r="Y28">
            <v>56.552</v>
          </cell>
          <cell r="Z28">
            <v>957.09100000000001</v>
          </cell>
        </row>
        <row r="29">
          <cell r="T29" t="str">
            <v>F5</v>
          </cell>
          <cell r="U29" t="str">
            <v>filtered</v>
          </cell>
          <cell r="V29">
            <v>72.940000000000012</v>
          </cell>
          <cell r="W29">
            <v>0</v>
          </cell>
          <cell r="X29">
            <v>3.1500000000000004</v>
          </cell>
          <cell r="Y29">
            <v>14.560000000000002</v>
          </cell>
          <cell r="Z29">
            <v>431.19299999999993</v>
          </cell>
        </row>
        <row r="30">
          <cell r="T30" t="str">
            <v>F7</v>
          </cell>
          <cell r="U30" t="str">
            <v>filtered</v>
          </cell>
          <cell r="V30">
            <v>0</v>
          </cell>
          <cell r="W30">
            <v>0</v>
          </cell>
          <cell r="X30">
            <v>0</v>
          </cell>
          <cell r="Y30">
            <v>0.84000000000000008</v>
          </cell>
          <cell r="Z30">
            <v>63.150999999999996</v>
          </cell>
        </row>
        <row r="31">
          <cell r="T31" t="str">
            <v>F8</v>
          </cell>
          <cell r="U31" t="str">
            <v>filtered</v>
          </cell>
          <cell r="V31">
            <v>0</v>
          </cell>
          <cell r="W31">
            <v>0</v>
          </cell>
          <cell r="X31">
            <v>0</v>
          </cell>
          <cell r="Y31">
            <v>6.1300000000000008</v>
          </cell>
          <cell r="Z31">
            <v>263.03700000000003</v>
          </cell>
        </row>
        <row r="32">
          <cell r="T32" t="str">
            <v>G1</v>
          </cell>
          <cell r="U32" t="str">
            <v>filtered</v>
          </cell>
          <cell r="V32">
            <v>164.43900000000002</v>
          </cell>
          <cell r="W32">
            <v>0</v>
          </cell>
          <cell r="X32">
            <v>1.845</v>
          </cell>
          <cell r="Y32">
            <v>9.6430000000000007</v>
          </cell>
          <cell r="Z32">
            <v>333.988</v>
          </cell>
        </row>
        <row r="33">
          <cell r="T33" t="str">
            <v>G2</v>
          </cell>
          <cell r="U33" t="str">
            <v>filtered</v>
          </cell>
          <cell r="V33">
            <v>0</v>
          </cell>
          <cell r="W33">
            <v>0</v>
          </cell>
          <cell r="X33">
            <v>0</v>
          </cell>
          <cell r="Y33">
            <v>6.2659999999999991</v>
          </cell>
          <cell r="Z33">
            <v>241.06799999999998</v>
          </cell>
        </row>
        <row r="34">
          <cell r="T34" t="str">
            <v>G3</v>
          </cell>
          <cell r="U34" t="str">
            <v>filtered</v>
          </cell>
          <cell r="V34">
            <v>0</v>
          </cell>
          <cell r="W34">
            <v>0</v>
          </cell>
          <cell r="X34">
            <v>0</v>
          </cell>
          <cell r="Y34">
            <v>2.3380000000000001</v>
          </cell>
          <cell r="Z34">
            <v>92.519999999999982</v>
          </cell>
        </row>
        <row r="35">
          <cell r="T35" t="str">
            <v>G4</v>
          </cell>
          <cell r="U35" t="str">
            <v>filtered</v>
          </cell>
          <cell r="V35">
            <v>2.4340000000000002</v>
          </cell>
          <cell r="W35">
            <v>0</v>
          </cell>
          <cell r="X35">
            <v>0.83200000000000007</v>
          </cell>
          <cell r="Y35">
            <v>3.1130000000000004</v>
          </cell>
          <cell r="Z35">
            <v>68.972999999999999</v>
          </cell>
        </row>
        <row r="36">
          <cell r="T36" t="str">
            <v>G5</v>
          </cell>
          <cell r="U36" t="str">
            <v>filtered</v>
          </cell>
          <cell r="V36">
            <v>35.553999999999995</v>
          </cell>
          <cell r="W36">
            <v>0</v>
          </cell>
          <cell r="X36">
            <v>1.2E-2</v>
          </cell>
          <cell r="Y36">
            <v>8.9380000000000006</v>
          </cell>
          <cell r="Z36">
            <v>306.738</v>
          </cell>
        </row>
        <row r="37">
          <cell r="T37" t="str">
            <v>G6</v>
          </cell>
          <cell r="U37" t="str">
            <v>filtered</v>
          </cell>
          <cell r="V37">
            <v>0</v>
          </cell>
          <cell r="W37">
            <v>0</v>
          </cell>
          <cell r="X37">
            <v>0</v>
          </cell>
          <cell r="Y37">
            <v>1.4209999999999998</v>
          </cell>
          <cell r="Z37">
            <v>109.19099999999999</v>
          </cell>
        </row>
        <row r="38">
          <cell r="T38" t="str">
            <v>G7</v>
          </cell>
          <cell r="U38" t="str">
            <v>filtered</v>
          </cell>
          <cell r="V38">
            <v>0</v>
          </cell>
          <cell r="W38">
            <v>0</v>
          </cell>
          <cell r="X38">
            <v>0</v>
          </cell>
          <cell r="Y38">
            <v>0.44500000000000012</v>
          </cell>
          <cell r="Z38">
            <v>11.957999999999998</v>
          </cell>
        </row>
        <row r="39">
          <cell r="T39" t="str">
            <v>G8</v>
          </cell>
          <cell r="U39" t="str">
            <v>filtered</v>
          </cell>
          <cell r="V39">
            <v>0.45499999999999996</v>
          </cell>
          <cell r="W39">
            <v>0</v>
          </cell>
          <cell r="X39">
            <v>8.8999999999999996E-2</v>
          </cell>
          <cell r="Y39">
            <v>1.538</v>
          </cell>
          <cell r="Z39">
            <v>39.206000000000003</v>
          </cell>
        </row>
        <row r="40">
          <cell r="T40" t="str">
            <v>H1</v>
          </cell>
          <cell r="U40" t="str">
            <v>filtered</v>
          </cell>
          <cell r="V40">
            <v>0</v>
          </cell>
          <cell r="W40">
            <v>0.13199999999999998</v>
          </cell>
          <cell r="X40">
            <v>0.12200000000000004</v>
          </cell>
          <cell r="Y40">
            <v>0.312</v>
          </cell>
          <cell r="Z40">
            <v>0.97</v>
          </cell>
        </row>
        <row r="41">
          <cell r="T41" t="str">
            <v>H2</v>
          </cell>
          <cell r="U41" t="str">
            <v>filtered</v>
          </cell>
          <cell r="V41">
            <v>0</v>
          </cell>
          <cell r="W41">
            <v>0</v>
          </cell>
          <cell r="X41">
            <v>0</v>
          </cell>
          <cell r="Y41">
            <v>2.5880000000000001</v>
          </cell>
          <cell r="Z41">
            <v>98.724999999999994</v>
          </cell>
        </row>
        <row r="42">
          <cell r="T42" t="str">
            <v>H4</v>
          </cell>
          <cell r="U42" t="str">
            <v>filtered</v>
          </cell>
          <cell r="V42">
            <v>274.85900000000004</v>
          </cell>
          <cell r="W42">
            <v>0</v>
          </cell>
          <cell r="X42">
            <v>4.258</v>
          </cell>
          <cell r="Y42">
            <v>11.946000000000002</v>
          </cell>
          <cell r="Z42">
            <v>547.31100000000004</v>
          </cell>
        </row>
        <row r="43">
          <cell r="T43" t="str">
            <v>H5</v>
          </cell>
          <cell r="U43" t="str">
            <v>filtered</v>
          </cell>
          <cell r="V43">
            <v>6.4000000000000001E-2</v>
          </cell>
          <cell r="W43">
            <v>0.93399999999999994</v>
          </cell>
          <cell r="X43">
            <v>0.219</v>
          </cell>
          <cell r="Y43">
            <v>0.24699999999999997</v>
          </cell>
          <cell r="Z43">
            <v>3.6509999999999998</v>
          </cell>
        </row>
        <row r="44">
          <cell r="T44" t="str">
            <v>H8</v>
          </cell>
          <cell r="U44" t="str">
            <v>filtered</v>
          </cell>
          <cell r="V44">
            <v>12.994000000000003</v>
          </cell>
          <cell r="W44">
            <v>0</v>
          </cell>
          <cell r="X44">
            <v>2E-3</v>
          </cell>
          <cell r="Y44">
            <v>2.69</v>
          </cell>
          <cell r="Z44">
            <v>63.576000000000001</v>
          </cell>
        </row>
        <row r="45">
          <cell r="T45" t="str">
            <v>I2</v>
          </cell>
          <cell r="U45" t="str">
            <v>filtered</v>
          </cell>
          <cell r="V45">
            <v>0</v>
          </cell>
          <cell r="W45">
            <v>0</v>
          </cell>
          <cell r="X45">
            <v>0</v>
          </cell>
          <cell r="Y45">
            <v>1.0649999999999999</v>
          </cell>
          <cell r="Z45">
            <v>38.204999999999998</v>
          </cell>
        </row>
        <row r="46">
          <cell r="T46" t="str">
            <v>I5</v>
          </cell>
          <cell r="U46" t="str">
            <v>filtered</v>
          </cell>
          <cell r="V46">
            <v>0</v>
          </cell>
          <cell r="W46">
            <v>0</v>
          </cell>
          <cell r="X46">
            <v>0</v>
          </cell>
          <cell r="Y46">
            <v>5.6880000000000006</v>
          </cell>
          <cell r="Z46">
            <v>274.97399999999999</v>
          </cell>
        </row>
        <row r="47">
          <cell r="T47" t="str">
            <v>I6</v>
          </cell>
          <cell r="U47" t="str">
            <v>filtered</v>
          </cell>
          <cell r="V47">
            <v>0</v>
          </cell>
          <cell r="W47">
            <v>0.53400000000000003</v>
          </cell>
          <cell r="X47">
            <v>0</v>
          </cell>
          <cell r="Y47">
            <v>0.15899999999999997</v>
          </cell>
          <cell r="Z47">
            <v>12.749000000000001</v>
          </cell>
        </row>
        <row r="48">
          <cell r="T48" t="str">
            <v>Reervoir</v>
          </cell>
          <cell r="U48" t="str">
            <v>filtered</v>
          </cell>
          <cell r="V48">
            <v>0.24399999999999999</v>
          </cell>
          <cell r="W48">
            <v>0</v>
          </cell>
          <cell r="X48">
            <v>0</v>
          </cell>
          <cell r="Y48">
            <v>0.80900000000000016</v>
          </cell>
          <cell r="Z48">
            <v>0.24399999999999999</v>
          </cell>
        </row>
        <row r="49">
          <cell r="T49" t="str">
            <v>A4</v>
          </cell>
          <cell r="U49" t="str">
            <v>unfiltered</v>
          </cell>
          <cell r="V49">
            <v>207.31199999999998</v>
          </cell>
          <cell r="W49">
            <v>0</v>
          </cell>
          <cell r="X49">
            <v>0.80700000000000005</v>
          </cell>
          <cell r="Y49">
            <v>8.5759999999999987</v>
          </cell>
          <cell r="Z49">
            <v>523.93999999999994</v>
          </cell>
        </row>
        <row r="50">
          <cell r="T50" t="str">
            <v>B1</v>
          </cell>
          <cell r="U50" t="str">
            <v>unfiltered</v>
          </cell>
          <cell r="V50">
            <v>0</v>
          </cell>
          <cell r="W50">
            <v>0.38300000000000001</v>
          </cell>
          <cell r="X50">
            <v>6.1000000000000013E-2</v>
          </cell>
          <cell r="Y50">
            <v>0.36599999999999999</v>
          </cell>
          <cell r="Z50">
            <v>1.23</v>
          </cell>
        </row>
        <row r="51">
          <cell r="T51" t="str">
            <v>B2</v>
          </cell>
          <cell r="U51" t="str">
            <v>unfiltered</v>
          </cell>
          <cell r="V51">
            <v>0</v>
          </cell>
          <cell r="W51">
            <v>0</v>
          </cell>
          <cell r="X51">
            <v>0</v>
          </cell>
          <cell r="Y51">
            <v>1.6490000000000002</v>
          </cell>
          <cell r="Z51">
            <v>71.688999999999993</v>
          </cell>
        </row>
        <row r="52">
          <cell r="T52" t="str">
            <v>B3</v>
          </cell>
          <cell r="U52" t="str">
            <v>unfiltered</v>
          </cell>
          <cell r="V52">
            <v>69.597999999999999</v>
          </cell>
          <cell r="W52">
            <v>5.9040000000000008</v>
          </cell>
          <cell r="X52">
            <v>29.621999999999996</v>
          </cell>
          <cell r="Y52">
            <v>55.087000000000003</v>
          </cell>
          <cell r="Z52">
            <v>872.48800000000006</v>
          </cell>
        </row>
        <row r="53">
          <cell r="T53" t="str">
            <v>B4</v>
          </cell>
          <cell r="U53" t="str">
            <v>unfiltered</v>
          </cell>
          <cell r="V53">
            <v>0</v>
          </cell>
          <cell r="W53">
            <v>0</v>
          </cell>
          <cell r="X53">
            <v>0</v>
          </cell>
          <cell r="Y53">
            <v>10.374000000000001</v>
          </cell>
          <cell r="Z53">
            <v>383.01399999999995</v>
          </cell>
        </row>
        <row r="54">
          <cell r="T54" t="str">
            <v>B5</v>
          </cell>
          <cell r="U54" t="str">
            <v>unfiltered</v>
          </cell>
          <cell r="V54">
            <v>0</v>
          </cell>
          <cell r="W54">
            <v>0.877</v>
          </cell>
          <cell r="X54">
            <v>0</v>
          </cell>
          <cell r="Y54">
            <v>0.29000000000000004</v>
          </cell>
          <cell r="Z54">
            <v>2.3909999999999996</v>
          </cell>
        </row>
        <row r="55">
          <cell r="T55" t="str">
            <v>B6</v>
          </cell>
          <cell r="U55" t="str">
            <v>unfiltered</v>
          </cell>
          <cell r="V55">
            <v>0</v>
          </cell>
          <cell r="W55">
            <v>0</v>
          </cell>
          <cell r="X55">
            <v>0</v>
          </cell>
          <cell r="Y55">
            <v>0.38600000000000001</v>
          </cell>
          <cell r="Z55">
            <v>16.556999999999999</v>
          </cell>
        </row>
        <row r="56">
          <cell r="T56" t="str">
            <v>B7</v>
          </cell>
          <cell r="U56" t="str">
            <v>unfiltered</v>
          </cell>
          <cell r="V56">
            <v>0</v>
          </cell>
          <cell r="W56">
            <v>0</v>
          </cell>
          <cell r="X56">
            <v>0</v>
          </cell>
          <cell r="Y56">
            <v>2.8140000000000001</v>
          </cell>
          <cell r="Z56">
            <v>158.91</v>
          </cell>
        </row>
        <row r="57">
          <cell r="T57" t="str">
            <v>B8</v>
          </cell>
          <cell r="U57" t="str">
            <v>unfiltered</v>
          </cell>
          <cell r="V57">
            <v>0</v>
          </cell>
          <cell r="W57">
            <v>0</v>
          </cell>
          <cell r="X57">
            <v>0</v>
          </cell>
          <cell r="Y57">
            <v>1.5049999999999999</v>
          </cell>
          <cell r="Z57">
            <v>63.493999999999993</v>
          </cell>
        </row>
        <row r="58">
          <cell r="T58" t="str">
            <v>C1</v>
          </cell>
          <cell r="U58" t="str">
            <v>unfiltered</v>
          </cell>
          <cell r="V58">
            <v>0</v>
          </cell>
          <cell r="W58">
            <v>0</v>
          </cell>
          <cell r="X58">
            <v>0</v>
          </cell>
          <cell r="Y58">
            <v>0.27400000000000002</v>
          </cell>
          <cell r="Z58">
            <v>10.187000000000001</v>
          </cell>
        </row>
        <row r="59">
          <cell r="T59" t="str">
            <v>C2</v>
          </cell>
          <cell r="U59" t="str">
            <v>unfiltered</v>
          </cell>
          <cell r="V59">
            <v>0</v>
          </cell>
          <cell r="W59">
            <v>2.2250000000000001</v>
          </cell>
          <cell r="X59">
            <v>0</v>
          </cell>
          <cell r="Y59">
            <v>0.39700000000000002</v>
          </cell>
          <cell r="Z59">
            <v>3.713000000000001</v>
          </cell>
        </row>
        <row r="60">
          <cell r="T60" t="str">
            <v>C3</v>
          </cell>
          <cell r="U60" t="str">
            <v>unfiltered</v>
          </cell>
          <cell r="V60">
            <v>277.88600000000002</v>
          </cell>
          <cell r="W60">
            <v>187.30199999999999</v>
          </cell>
          <cell r="X60">
            <v>130.95999999999998</v>
          </cell>
          <cell r="Y60">
            <v>61.552999999999997</v>
          </cell>
          <cell r="Z60">
            <v>1220.8009999999999</v>
          </cell>
        </row>
        <row r="61">
          <cell r="T61" t="str">
            <v>C6</v>
          </cell>
          <cell r="U61" t="str">
            <v>unfiltered</v>
          </cell>
          <cell r="V61">
            <v>0</v>
          </cell>
          <cell r="W61">
            <v>0.29100000000000004</v>
          </cell>
          <cell r="X61">
            <v>3.500000000000001E-2</v>
          </cell>
          <cell r="Y61">
            <v>0.20499999999999999</v>
          </cell>
          <cell r="Z61">
            <v>1.9899999999999998</v>
          </cell>
        </row>
        <row r="62">
          <cell r="T62" t="str">
            <v>C7</v>
          </cell>
          <cell r="U62" t="str">
            <v>unfiltered</v>
          </cell>
          <cell r="V62">
            <v>165.02100000000002</v>
          </cell>
          <cell r="W62">
            <v>90.444000000000003</v>
          </cell>
          <cell r="X62">
            <v>79.856999999999999</v>
          </cell>
          <cell r="Y62">
            <v>59.720999999999989</v>
          </cell>
          <cell r="Z62">
            <v>1040.0639999999999</v>
          </cell>
        </row>
        <row r="63">
          <cell r="T63" t="str">
            <v>D1</v>
          </cell>
          <cell r="U63" t="str">
            <v>unfiltered</v>
          </cell>
          <cell r="V63">
            <v>0</v>
          </cell>
          <cell r="W63">
            <v>0</v>
          </cell>
          <cell r="X63">
            <v>0</v>
          </cell>
          <cell r="Y63">
            <v>9.5700000000000021</v>
          </cell>
          <cell r="Z63">
            <v>536.56899999999996</v>
          </cell>
        </row>
        <row r="64">
          <cell r="T64" t="str">
            <v>D2</v>
          </cell>
          <cell r="U64" t="str">
            <v>unfiltered</v>
          </cell>
          <cell r="V64">
            <v>0</v>
          </cell>
          <cell r="W64">
            <v>0</v>
          </cell>
          <cell r="X64">
            <v>0</v>
          </cell>
          <cell r="Y64">
            <v>12.217000000000001</v>
          </cell>
          <cell r="Z64">
            <v>632.71499999999992</v>
          </cell>
        </row>
        <row r="65">
          <cell r="T65" t="str">
            <v>D4</v>
          </cell>
          <cell r="U65" t="str">
            <v>unfiltered</v>
          </cell>
          <cell r="V65">
            <v>0</v>
          </cell>
          <cell r="W65">
            <v>0.11400000000000003</v>
          </cell>
          <cell r="X65">
            <v>8.9999999999999993E-3</v>
          </cell>
          <cell r="Y65">
            <v>0.121</v>
          </cell>
          <cell r="Z65">
            <v>1.7929999999999999</v>
          </cell>
        </row>
        <row r="66">
          <cell r="T66" t="str">
            <v>D5</v>
          </cell>
          <cell r="U66" t="str">
            <v>unfiltered</v>
          </cell>
          <cell r="V66">
            <v>0</v>
          </cell>
          <cell r="W66">
            <v>0</v>
          </cell>
          <cell r="X66">
            <v>0</v>
          </cell>
          <cell r="Y66">
            <v>7.3659999999999997</v>
          </cell>
          <cell r="Z66">
            <v>395.71099999999996</v>
          </cell>
        </row>
        <row r="67">
          <cell r="T67" t="str">
            <v>D6</v>
          </cell>
          <cell r="U67" t="str">
            <v>unfiltered</v>
          </cell>
          <cell r="V67">
            <v>0</v>
          </cell>
          <cell r="W67">
            <v>0</v>
          </cell>
          <cell r="X67">
            <v>0</v>
          </cell>
          <cell r="Y67">
            <v>1.8960000000000001</v>
          </cell>
          <cell r="Z67">
            <v>115.05799999999999</v>
          </cell>
        </row>
        <row r="68">
          <cell r="T68" t="str">
            <v>E1</v>
          </cell>
          <cell r="U68" t="str">
            <v>unfiltered</v>
          </cell>
          <cell r="V68">
            <v>222.00900000000001</v>
          </cell>
          <cell r="W68">
            <v>0</v>
          </cell>
          <cell r="X68">
            <v>2.7960000000000003</v>
          </cell>
          <cell r="Y68">
            <v>20.342000000000002</v>
          </cell>
          <cell r="Z68">
            <v>1104.671</v>
          </cell>
        </row>
        <row r="69">
          <cell r="T69" t="str">
            <v>E2</v>
          </cell>
          <cell r="U69" t="str">
            <v>unfiltered</v>
          </cell>
          <cell r="V69">
            <v>0</v>
          </cell>
          <cell r="W69">
            <v>0</v>
          </cell>
          <cell r="X69">
            <v>0</v>
          </cell>
          <cell r="Y69">
            <v>1.9349999999999998</v>
          </cell>
          <cell r="Z69">
            <v>79.323999999999984</v>
          </cell>
        </row>
        <row r="70">
          <cell r="T70" t="str">
            <v>E3</v>
          </cell>
          <cell r="U70" t="str">
            <v>unfiltered</v>
          </cell>
          <cell r="V70">
            <v>0</v>
          </cell>
          <cell r="W70">
            <v>0.69</v>
          </cell>
          <cell r="X70">
            <v>0</v>
          </cell>
          <cell r="Y70">
            <v>0.33799999999999997</v>
          </cell>
          <cell r="Z70">
            <v>1.97</v>
          </cell>
        </row>
        <row r="71">
          <cell r="T71" t="str">
            <v>E5</v>
          </cell>
          <cell r="U71" t="str">
            <v>unfiltered</v>
          </cell>
          <cell r="V71">
            <v>0</v>
          </cell>
          <cell r="W71">
            <v>0</v>
          </cell>
          <cell r="X71">
            <v>0</v>
          </cell>
          <cell r="Y71">
            <v>7.4349999999999996</v>
          </cell>
          <cell r="Z71">
            <v>692.44899999999996</v>
          </cell>
        </row>
        <row r="72">
          <cell r="T72" t="str">
            <v>E7</v>
          </cell>
          <cell r="U72" t="str">
            <v>unfiltered</v>
          </cell>
          <cell r="V72">
            <v>0</v>
          </cell>
          <cell r="W72">
            <v>1.3149999999999999</v>
          </cell>
          <cell r="X72">
            <v>0</v>
          </cell>
          <cell r="Y72">
            <v>0.28900000000000003</v>
          </cell>
          <cell r="Z72">
            <v>2.5550000000000002</v>
          </cell>
        </row>
        <row r="73">
          <cell r="T73" t="str">
            <v>F1</v>
          </cell>
          <cell r="U73" t="str">
            <v>unfiltered</v>
          </cell>
          <cell r="V73">
            <v>127.08</v>
          </cell>
          <cell r="W73">
            <v>0</v>
          </cell>
          <cell r="X73">
            <v>1.0489999999999999</v>
          </cell>
          <cell r="Y73">
            <v>7.3349999999999991</v>
          </cell>
          <cell r="Z73">
            <v>220.071</v>
          </cell>
        </row>
        <row r="74">
          <cell r="T74" t="str">
            <v>F3</v>
          </cell>
          <cell r="U74" t="str">
            <v>unfiltered</v>
          </cell>
          <cell r="V74">
            <v>0</v>
          </cell>
          <cell r="W74">
            <v>0</v>
          </cell>
          <cell r="X74">
            <v>0</v>
          </cell>
          <cell r="Y74">
            <v>6.3889999999999985</v>
          </cell>
          <cell r="Z74">
            <v>249.58199999999997</v>
          </cell>
        </row>
        <row r="75">
          <cell r="T75" t="str">
            <v>F4</v>
          </cell>
          <cell r="U75" t="str">
            <v>unfiltered</v>
          </cell>
          <cell r="V75">
            <v>123.90400000000002</v>
          </cell>
          <cell r="W75">
            <v>45.736000000000004</v>
          </cell>
          <cell r="X75">
            <v>48.088000000000001</v>
          </cell>
          <cell r="Y75">
            <v>56.047999999999988</v>
          </cell>
          <cell r="Z75">
            <v>957.54399999999987</v>
          </cell>
        </row>
        <row r="76">
          <cell r="T76" t="str">
            <v>F5</v>
          </cell>
          <cell r="U76" t="str">
            <v>unfiltered</v>
          </cell>
          <cell r="V76">
            <v>74.119</v>
          </cell>
          <cell r="W76">
            <v>0</v>
          </cell>
          <cell r="X76">
            <v>2.8920000000000003</v>
          </cell>
          <cell r="Y76">
            <v>13.908000000000001</v>
          </cell>
          <cell r="Z76">
            <v>434.74800000000005</v>
          </cell>
        </row>
        <row r="77">
          <cell r="T77" t="str">
            <v>F7</v>
          </cell>
          <cell r="U77" t="str">
            <v>unfiltered</v>
          </cell>
          <cell r="V77">
            <v>0</v>
          </cell>
          <cell r="W77">
            <v>0</v>
          </cell>
          <cell r="X77">
            <v>0</v>
          </cell>
          <cell r="Y77">
            <v>0.84899999999999998</v>
          </cell>
          <cell r="Z77">
            <v>62.776999999999987</v>
          </cell>
        </row>
        <row r="78">
          <cell r="T78" t="str">
            <v>F8</v>
          </cell>
          <cell r="U78" t="str">
            <v>unfiltered</v>
          </cell>
          <cell r="V78">
            <v>0</v>
          </cell>
          <cell r="W78">
            <v>0</v>
          </cell>
          <cell r="X78">
            <v>0</v>
          </cell>
          <cell r="Y78">
            <v>5.5880000000000001</v>
          </cell>
          <cell r="Z78">
            <v>264.03700000000003</v>
          </cell>
        </row>
        <row r="79">
          <cell r="T79" t="str">
            <v>G1</v>
          </cell>
          <cell r="U79" t="str">
            <v>unfiltered</v>
          </cell>
          <cell r="V79">
            <v>169.10300000000001</v>
          </cell>
          <cell r="W79">
            <v>0</v>
          </cell>
          <cell r="X79">
            <v>1.044</v>
          </cell>
          <cell r="Y79">
            <v>9.4140000000000015</v>
          </cell>
          <cell r="Z79">
            <v>339.19800000000004</v>
          </cell>
        </row>
        <row r="80">
          <cell r="T80" t="str">
            <v>G2</v>
          </cell>
          <cell r="U80" t="str">
            <v>unfiltered</v>
          </cell>
          <cell r="V80">
            <v>0</v>
          </cell>
          <cell r="W80">
            <v>0</v>
          </cell>
          <cell r="X80">
            <v>0</v>
          </cell>
          <cell r="Y80">
            <v>6.1450000000000005</v>
          </cell>
          <cell r="Z80">
            <v>232.929</v>
          </cell>
        </row>
        <row r="81">
          <cell r="T81" t="str">
            <v>G3</v>
          </cell>
          <cell r="U81" t="str">
            <v>unfiltered</v>
          </cell>
          <cell r="V81">
            <v>0</v>
          </cell>
          <cell r="W81">
            <v>0</v>
          </cell>
          <cell r="X81">
            <v>0</v>
          </cell>
          <cell r="Y81">
            <v>2.165</v>
          </cell>
          <cell r="Z81">
            <v>94.746000000000009</v>
          </cell>
        </row>
        <row r="82">
          <cell r="T82" t="str">
            <v>G4</v>
          </cell>
          <cell r="U82" t="str">
            <v>unfiltered</v>
          </cell>
          <cell r="V82">
            <v>3.214</v>
          </cell>
          <cell r="W82">
            <v>0</v>
          </cell>
          <cell r="X82">
            <v>1.1300000000000001</v>
          </cell>
          <cell r="Y82">
            <v>3.9569999999999999</v>
          </cell>
          <cell r="Z82">
            <v>87.248000000000005</v>
          </cell>
        </row>
        <row r="83">
          <cell r="T83" t="str">
            <v>G5</v>
          </cell>
          <cell r="U83" t="str">
            <v>unfiltered</v>
          </cell>
          <cell r="V83">
            <v>35.451000000000001</v>
          </cell>
          <cell r="W83">
            <v>0</v>
          </cell>
          <cell r="X83">
            <v>0</v>
          </cell>
          <cell r="Y83">
            <v>8.9659999999999993</v>
          </cell>
          <cell r="Z83">
            <v>298.29899999999998</v>
          </cell>
        </row>
        <row r="84">
          <cell r="T84" t="str">
            <v>G6</v>
          </cell>
          <cell r="U84" t="str">
            <v>unfiltered</v>
          </cell>
          <cell r="V84">
            <v>0</v>
          </cell>
          <cell r="W84">
            <v>0</v>
          </cell>
          <cell r="X84">
            <v>0</v>
          </cell>
          <cell r="Y84">
            <v>1.5520000000000003</v>
          </cell>
          <cell r="Z84">
            <v>106.91699999999999</v>
          </cell>
        </row>
        <row r="85">
          <cell r="T85" t="str">
            <v>G7</v>
          </cell>
          <cell r="U85" t="str">
            <v>unfiltered</v>
          </cell>
          <cell r="V85">
            <v>0</v>
          </cell>
          <cell r="W85">
            <v>0</v>
          </cell>
          <cell r="X85">
            <v>0</v>
          </cell>
          <cell r="Y85">
            <v>0.44600000000000006</v>
          </cell>
          <cell r="Z85">
            <v>12.574</v>
          </cell>
        </row>
        <row r="86">
          <cell r="T86" t="str">
            <v>G8</v>
          </cell>
          <cell r="U86" t="str">
            <v>unfiltered</v>
          </cell>
          <cell r="V86">
            <v>0.47700000000000004</v>
          </cell>
          <cell r="W86">
            <v>0</v>
          </cell>
          <cell r="X86">
            <v>9.2999999999999999E-2</v>
          </cell>
          <cell r="Y86">
            <v>1.5409999999999999</v>
          </cell>
          <cell r="Z86">
            <v>40.247</v>
          </cell>
        </row>
        <row r="87">
          <cell r="T87" t="str">
            <v>H1</v>
          </cell>
          <cell r="U87" t="str">
            <v>unfiltered</v>
          </cell>
          <cell r="V87">
            <v>0</v>
          </cell>
          <cell r="W87">
            <v>8.2000000000000003E-2</v>
          </cell>
          <cell r="X87">
            <v>0.17599999999999999</v>
          </cell>
          <cell r="Y87">
            <v>0.30499999999999999</v>
          </cell>
          <cell r="Z87">
            <v>1.22</v>
          </cell>
        </row>
        <row r="88">
          <cell r="T88" t="str">
            <v>H2</v>
          </cell>
          <cell r="U88" t="str">
            <v>unfiltered</v>
          </cell>
          <cell r="V88">
            <v>0</v>
          </cell>
          <cell r="W88">
            <v>0</v>
          </cell>
          <cell r="X88">
            <v>0</v>
          </cell>
          <cell r="Y88">
            <v>2.4049999999999998</v>
          </cell>
          <cell r="Z88">
            <v>100.59700000000001</v>
          </cell>
        </row>
        <row r="89">
          <cell r="T89" t="str">
            <v>H4</v>
          </cell>
          <cell r="U89" t="str">
            <v>unfiltered</v>
          </cell>
          <cell r="V89">
            <v>276.88800000000003</v>
          </cell>
          <cell r="W89">
            <v>0</v>
          </cell>
          <cell r="X89">
            <v>3.6850000000000001</v>
          </cell>
          <cell r="Y89">
            <v>11.654</v>
          </cell>
          <cell r="Z89">
            <v>547.74300000000005</v>
          </cell>
        </row>
        <row r="90">
          <cell r="T90" t="str">
            <v>H5</v>
          </cell>
          <cell r="U90" t="str">
            <v>unfiltered</v>
          </cell>
          <cell r="V90">
            <v>0</v>
          </cell>
          <cell r="W90">
            <v>1.2869999999999999</v>
          </cell>
          <cell r="X90">
            <v>0</v>
          </cell>
          <cell r="Y90">
            <v>0.24900000000000003</v>
          </cell>
          <cell r="Z90">
            <v>2.5830000000000002</v>
          </cell>
        </row>
        <row r="91">
          <cell r="T91" t="str">
            <v>H8</v>
          </cell>
          <cell r="U91" t="str">
            <v>unfiltered</v>
          </cell>
          <cell r="V91">
            <v>13.236000000000001</v>
          </cell>
          <cell r="W91">
            <v>0</v>
          </cell>
          <cell r="X91">
            <v>7.2000000000000008E-2</v>
          </cell>
          <cell r="Y91">
            <v>2.6509999999999998</v>
          </cell>
          <cell r="Z91">
            <v>64.587999999999994</v>
          </cell>
        </row>
        <row r="92">
          <cell r="T92" t="str">
            <v>I2</v>
          </cell>
          <cell r="U92" t="str">
            <v>unfiltered</v>
          </cell>
          <cell r="V92">
            <v>0</v>
          </cell>
          <cell r="W92">
            <v>0</v>
          </cell>
          <cell r="X92">
            <v>0</v>
          </cell>
          <cell r="Y92">
            <v>1.0770000000000002</v>
          </cell>
          <cell r="Z92">
            <v>41.29</v>
          </cell>
        </row>
        <row r="93">
          <cell r="T93" t="str">
            <v>I5</v>
          </cell>
          <cell r="U93" t="str">
            <v>unfiltered</v>
          </cell>
          <cell r="V93">
            <v>0</v>
          </cell>
          <cell r="W93">
            <v>0</v>
          </cell>
          <cell r="X93">
            <v>0</v>
          </cell>
          <cell r="Y93">
            <v>5.4550000000000001</v>
          </cell>
          <cell r="Z93">
            <v>285.23599999999999</v>
          </cell>
        </row>
        <row r="94">
          <cell r="T94" t="str">
            <v>I6</v>
          </cell>
          <cell r="U94" t="str">
            <v>unfiltered</v>
          </cell>
          <cell r="V94">
            <v>0</v>
          </cell>
          <cell r="W94">
            <v>0.67300000000000004</v>
          </cell>
          <cell r="X94">
            <v>0</v>
          </cell>
          <cell r="Y94">
            <v>8.4999999999999992E-2</v>
          </cell>
          <cell r="Z94">
            <v>12.397</v>
          </cell>
        </row>
        <row r="95">
          <cell r="T95" t="str">
            <v>Reervoir</v>
          </cell>
          <cell r="U95" t="str">
            <v>unfiltered</v>
          </cell>
          <cell r="V95">
            <v>0.29799999999999999</v>
          </cell>
          <cell r="W95">
            <v>0</v>
          </cell>
          <cell r="X95">
            <v>2.3E-2</v>
          </cell>
          <cell r="Y95">
            <v>0.84099999999999997</v>
          </cell>
          <cell r="Z95">
            <v>0.32199999999999995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SI_clean"/>
    </sheetNames>
    <sheetDataSet>
      <sheetData sheetId="0">
        <row r="348">
          <cell r="B348">
            <v>44791</v>
          </cell>
          <cell r="C348">
            <v>0.43722222222222223</v>
          </cell>
          <cell r="D348" t="str">
            <v>A4</v>
          </cell>
          <cell r="E348">
            <v>378.9</v>
          </cell>
          <cell r="F348">
            <v>19.09</v>
          </cell>
          <cell r="G348">
            <v>10.31</v>
          </cell>
          <cell r="H348">
            <v>20.6</v>
          </cell>
        </row>
        <row r="349">
          <cell r="B349">
            <v>44791</v>
          </cell>
          <cell r="C349">
            <v>0.4402314814814815</v>
          </cell>
          <cell r="D349" t="str">
            <v>B1</v>
          </cell>
          <cell r="E349">
            <v>75.8</v>
          </cell>
          <cell r="F349">
            <v>9.26</v>
          </cell>
          <cell r="G349">
            <v>8.26</v>
          </cell>
          <cell r="H349">
            <v>21</v>
          </cell>
        </row>
        <row r="350">
          <cell r="B350">
            <v>44791</v>
          </cell>
          <cell r="C350">
            <v>0.44091435185185185</v>
          </cell>
          <cell r="D350" t="str">
            <v>B2</v>
          </cell>
          <cell r="E350">
            <v>153.19999999999999</v>
          </cell>
          <cell r="F350">
            <v>11.67</v>
          </cell>
          <cell r="G350">
            <v>9.42</v>
          </cell>
          <cell r="H350">
            <v>20.8</v>
          </cell>
        </row>
        <row r="351">
          <cell r="B351">
            <v>44791</v>
          </cell>
          <cell r="C351">
            <v>0.44765046296296296</v>
          </cell>
          <cell r="D351" t="str">
            <v>B3</v>
          </cell>
          <cell r="E351">
            <v>377.9</v>
          </cell>
          <cell r="F351">
            <v>22.93</v>
          </cell>
          <cell r="G351">
            <v>10.93</v>
          </cell>
          <cell r="H351">
            <v>20.7</v>
          </cell>
        </row>
        <row r="352">
          <cell r="B352">
            <v>44791</v>
          </cell>
          <cell r="C352">
            <v>0.44853009259259258</v>
          </cell>
          <cell r="D352" t="str">
            <v>B4</v>
          </cell>
          <cell r="E352">
            <v>506</v>
          </cell>
          <cell r="F352">
            <v>25.52</v>
          </cell>
          <cell r="G352">
            <v>11.04</v>
          </cell>
          <cell r="H352">
            <v>20.8</v>
          </cell>
        </row>
        <row r="353">
          <cell r="B353">
            <v>44791</v>
          </cell>
          <cell r="C353">
            <v>0.44994212962962965</v>
          </cell>
          <cell r="D353" t="str">
            <v>B5</v>
          </cell>
          <cell r="E353">
            <v>77.7</v>
          </cell>
          <cell r="F353">
            <v>8.99</v>
          </cell>
          <cell r="G353">
            <v>8.34</v>
          </cell>
          <cell r="H353">
            <v>20.8</v>
          </cell>
        </row>
        <row r="354">
          <cell r="B354">
            <v>44791</v>
          </cell>
          <cell r="C354">
            <v>0.45114583333333336</v>
          </cell>
          <cell r="D354" t="str">
            <v>B6</v>
          </cell>
          <cell r="E354">
            <v>93.3</v>
          </cell>
          <cell r="F354">
            <v>9.68</v>
          </cell>
          <cell r="G354">
            <v>8.85</v>
          </cell>
          <cell r="H354">
            <v>20.8</v>
          </cell>
        </row>
        <row r="355">
          <cell r="B355">
            <v>44791</v>
          </cell>
          <cell r="C355">
            <v>0.45229166666666665</v>
          </cell>
          <cell r="D355" t="str">
            <v>B7</v>
          </cell>
          <cell r="E355">
            <v>239.8</v>
          </cell>
          <cell r="F355">
            <v>13.57</v>
          </cell>
          <cell r="G355">
            <v>10.27</v>
          </cell>
          <cell r="H355">
            <v>21</v>
          </cell>
        </row>
        <row r="356">
          <cell r="B356">
            <v>44791</v>
          </cell>
          <cell r="C356">
            <v>0.45354166666666668</v>
          </cell>
          <cell r="D356" t="str">
            <v>B8</v>
          </cell>
          <cell r="E356">
            <v>398.8</v>
          </cell>
          <cell r="F356">
            <v>17.78</v>
          </cell>
          <cell r="G356">
            <v>10.77</v>
          </cell>
          <cell r="H356">
            <v>21</v>
          </cell>
        </row>
        <row r="357">
          <cell r="B357">
            <v>44791</v>
          </cell>
          <cell r="C357">
            <v>0.45557870370370368</v>
          </cell>
          <cell r="D357" t="str">
            <v>C1</v>
          </cell>
          <cell r="E357">
            <v>91.1</v>
          </cell>
          <cell r="F357">
            <v>9.65</v>
          </cell>
          <cell r="G357">
            <v>8.9</v>
          </cell>
          <cell r="H357">
            <v>20.9</v>
          </cell>
        </row>
        <row r="358">
          <cell r="B358">
            <v>44791</v>
          </cell>
          <cell r="C358">
            <v>0.45630787037037035</v>
          </cell>
          <cell r="D358" t="str">
            <v>C2</v>
          </cell>
          <cell r="E358">
            <v>75.599999999999994</v>
          </cell>
          <cell r="F358">
            <v>8.99</v>
          </cell>
          <cell r="G358">
            <v>8.41</v>
          </cell>
          <cell r="H358">
            <v>21.1</v>
          </cell>
        </row>
        <row r="359">
          <cell r="B359">
            <v>44791</v>
          </cell>
          <cell r="C359">
            <v>0.4568402777777778</v>
          </cell>
          <cell r="D359" t="str">
            <v>C3</v>
          </cell>
          <cell r="E359">
            <v>498.9</v>
          </cell>
          <cell r="F359">
            <v>23.2</v>
          </cell>
          <cell r="G359">
            <v>10.99</v>
          </cell>
          <cell r="H359">
            <v>20.9</v>
          </cell>
        </row>
        <row r="360">
          <cell r="B360">
            <v>44791</v>
          </cell>
          <cell r="C360">
            <v>0.45782407407407405</v>
          </cell>
          <cell r="D360" t="str">
            <v>C5</v>
          </cell>
          <cell r="E360">
            <v>71.400000000000006</v>
          </cell>
          <cell r="F360">
            <v>9.61</v>
          </cell>
          <cell r="G360">
            <v>8.76</v>
          </cell>
          <cell r="H360">
            <v>20.9</v>
          </cell>
        </row>
        <row r="361">
          <cell r="B361">
            <v>44791</v>
          </cell>
          <cell r="C361">
            <v>0.46553240740740742</v>
          </cell>
          <cell r="D361" t="str">
            <v>C6</v>
          </cell>
          <cell r="E361">
            <v>74.5</v>
          </cell>
          <cell r="F361">
            <v>8.9499999999999993</v>
          </cell>
          <cell r="G361">
            <v>8.34</v>
          </cell>
          <cell r="H361">
            <v>21.1</v>
          </cell>
        </row>
        <row r="362">
          <cell r="B362">
            <v>44791</v>
          </cell>
          <cell r="C362">
            <v>0.46664351851851854</v>
          </cell>
          <cell r="D362" t="str">
            <v>C7</v>
          </cell>
          <cell r="E362">
            <v>458.8</v>
          </cell>
          <cell r="F362">
            <v>20.2</v>
          </cell>
          <cell r="G362">
            <v>10.89</v>
          </cell>
          <cell r="H362">
            <v>20.8</v>
          </cell>
        </row>
        <row r="363">
          <cell r="B363">
            <v>44791</v>
          </cell>
          <cell r="C363">
            <v>0.46922453703703704</v>
          </cell>
          <cell r="D363" t="str">
            <v>D1</v>
          </cell>
          <cell r="E363">
            <v>260.39999999999998</v>
          </cell>
          <cell r="F363">
            <v>19.71</v>
          </cell>
          <cell r="G363">
            <v>10.71</v>
          </cell>
          <cell r="H363">
            <v>20.9</v>
          </cell>
        </row>
        <row r="364">
          <cell r="B364">
            <v>44791</v>
          </cell>
          <cell r="C364">
            <v>0.47010416666666666</v>
          </cell>
          <cell r="D364" t="str">
            <v>D2</v>
          </cell>
          <cell r="E364">
            <v>702</v>
          </cell>
          <cell r="F364">
            <v>26.1</v>
          </cell>
          <cell r="G364">
            <v>11.08</v>
          </cell>
          <cell r="H364">
            <v>20.5</v>
          </cell>
        </row>
        <row r="365">
          <cell r="B365">
            <v>44791</v>
          </cell>
          <cell r="C365">
            <v>0.47107638888888886</v>
          </cell>
          <cell r="D365" t="str">
            <v>D4</v>
          </cell>
          <cell r="E365">
            <v>71.900000000000006</v>
          </cell>
          <cell r="F365">
            <v>9.11</v>
          </cell>
          <cell r="G365">
            <v>8.31</v>
          </cell>
          <cell r="H365">
            <v>20.8</v>
          </cell>
        </row>
        <row r="366">
          <cell r="B366">
            <v>44791</v>
          </cell>
          <cell r="C366">
            <v>0.47193287037037035</v>
          </cell>
          <cell r="D366" t="str">
            <v>D5</v>
          </cell>
          <cell r="E366">
            <v>150.5</v>
          </cell>
          <cell r="F366">
            <v>13.27</v>
          </cell>
          <cell r="G366">
            <v>10.039999999999999</v>
          </cell>
          <cell r="H366">
            <v>20.9</v>
          </cell>
        </row>
        <row r="367">
          <cell r="B367">
            <v>44791</v>
          </cell>
          <cell r="C367">
            <v>0.47341435185185188</v>
          </cell>
          <cell r="D367" t="str">
            <v>D6</v>
          </cell>
          <cell r="E367">
            <v>408.3</v>
          </cell>
          <cell r="F367">
            <v>16.91</v>
          </cell>
          <cell r="G367">
            <v>10.59</v>
          </cell>
          <cell r="H367">
            <v>20.9</v>
          </cell>
        </row>
        <row r="368">
          <cell r="B368">
            <v>44791</v>
          </cell>
          <cell r="C368">
            <v>0.47434027777777776</v>
          </cell>
          <cell r="D368" t="str">
            <v>E1</v>
          </cell>
          <cell r="E368">
            <v>376.6</v>
          </cell>
          <cell r="F368">
            <v>23.4</v>
          </cell>
          <cell r="G368">
            <v>10.98</v>
          </cell>
          <cell r="H368">
            <v>20.8</v>
          </cell>
        </row>
        <row r="369">
          <cell r="B369">
            <v>44791</v>
          </cell>
          <cell r="C369">
            <v>0.47493055555555558</v>
          </cell>
          <cell r="D369" t="str">
            <v>E2</v>
          </cell>
          <cell r="E369">
            <v>1009</v>
          </cell>
          <cell r="F369">
            <v>22.47</v>
          </cell>
          <cell r="G369">
            <v>10.96</v>
          </cell>
          <cell r="H369">
            <v>20.9</v>
          </cell>
        </row>
        <row r="370">
          <cell r="B370">
            <v>44791</v>
          </cell>
          <cell r="C370">
            <v>0.47613425925925928</v>
          </cell>
          <cell r="D370" t="str">
            <v>E3</v>
          </cell>
          <cell r="E370">
            <v>75.3</v>
          </cell>
          <cell r="F370">
            <v>9.6199999999999992</v>
          </cell>
          <cell r="G370">
            <v>8.85</v>
          </cell>
          <cell r="H370">
            <v>21.2</v>
          </cell>
        </row>
        <row r="371">
          <cell r="B371">
            <v>44791</v>
          </cell>
          <cell r="C371">
            <v>0.47707175925925926</v>
          </cell>
          <cell r="D371" t="str">
            <v>E5</v>
          </cell>
          <cell r="E371">
            <v>250.2</v>
          </cell>
          <cell r="F371">
            <v>13.33</v>
          </cell>
          <cell r="G371">
            <v>10.27</v>
          </cell>
          <cell r="H371">
            <v>21.1</v>
          </cell>
        </row>
        <row r="372">
          <cell r="B372">
            <v>44791</v>
          </cell>
          <cell r="C372">
            <v>0.47803240740740743</v>
          </cell>
          <cell r="D372" t="str">
            <v>E7</v>
          </cell>
          <cell r="E372">
            <v>76.3</v>
          </cell>
          <cell r="F372">
            <v>9.5500000000000007</v>
          </cell>
          <cell r="G372">
            <v>8.77</v>
          </cell>
          <cell r="H372">
            <v>21.1</v>
          </cell>
        </row>
        <row r="373">
          <cell r="B373">
            <v>44791</v>
          </cell>
          <cell r="C373">
            <v>0.48011574074074076</v>
          </cell>
          <cell r="D373" t="str">
            <v>F1</v>
          </cell>
          <cell r="E373">
            <v>228.3</v>
          </cell>
          <cell r="F373">
            <v>19.36</v>
          </cell>
          <cell r="G373">
            <v>10.73</v>
          </cell>
          <cell r="H373">
            <v>21.1</v>
          </cell>
        </row>
        <row r="374">
          <cell r="B374">
            <v>44791</v>
          </cell>
          <cell r="C374">
            <v>0.48103009259259261</v>
          </cell>
          <cell r="D374" t="str">
            <v>F3</v>
          </cell>
          <cell r="E374">
            <v>536</v>
          </cell>
          <cell r="F374">
            <v>25.07</v>
          </cell>
          <cell r="G374">
            <v>11.05</v>
          </cell>
          <cell r="H374">
            <v>21.1</v>
          </cell>
        </row>
        <row r="375">
          <cell r="B375">
            <v>44791</v>
          </cell>
          <cell r="C375">
            <v>0.48175925925925928</v>
          </cell>
          <cell r="D375" t="str">
            <v>F4</v>
          </cell>
          <cell r="E375">
            <v>759</v>
          </cell>
          <cell r="F375">
            <v>27.88</v>
          </cell>
          <cell r="G375">
            <v>11.18</v>
          </cell>
          <cell r="H375">
            <v>21</v>
          </cell>
        </row>
        <row r="376">
          <cell r="B376">
            <v>44791</v>
          </cell>
          <cell r="C376">
            <v>0.48298611111111112</v>
          </cell>
          <cell r="D376" t="str">
            <v>F5</v>
          </cell>
          <cell r="E376">
            <v>179.2</v>
          </cell>
          <cell r="F376">
            <v>16.25</v>
          </cell>
          <cell r="G376">
            <v>10.49</v>
          </cell>
          <cell r="H376">
            <v>21.1</v>
          </cell>
        </row>
        <row r="377">
          <cell r="B377">
            <v>44791</v>
          </cell>
          <cell r="C377">
            <v>0.48443287037037036</v>
          </cell>
          <cell r="D377" t="str">
            <v>F6</v>
          </cell>
          <cell r="E377">
            <v>71.099999999999994</v>
          </cell>
          <cell r="F377">
            <v>9.11</v>
          </cell>
          <cell r="G377">
            <v>8.4</v>
          </cell>
          <cell r="H377">
            <v>21.3</v>
          </cell>
        </row>
        <row r="378">
          <cell r="B378">
            <v>44791</v>
          </cell>
          <cell r="C378">
            <v>0.48576388888888888</v>
          </cell>
          <cell r="D378" t="str">
            <v>F7</v>
          </cell>
          <cell r="E378">
            <v>180.8</v>
          </cell>
          <cell r="F378">
            <v>11.58</v>
          </cell>
          <cell r="G378">
            <v>9.74</v>
          </cell>
          <cell r="H378">
            <v>21.3</v>
          </cell>
        </row>
        <row r="379">
          <cell r="B379">
            <v>44791</v>
          </cell>
          <cell r="C379">
            <v>0.48652777777777778</v>
          </cell>
          <cell r="D379" t="str">
            <v>F8</v>
          </cell>
          <cell r="E379">
            <v>381.2</v>
          </cell>
          <cell r="F379">
            <v>14.39</v>
          </cell>
          <cell r="G379">
            <v>10.3</v>
          </cell>
          <cell r="H379">
            <v>21.3</v>
          </cell>
        </row>
        <row r="380">
          <cell r="B380">
            <v>44791</v>
          </cell>
          <cell r="C380">
            <v>0.48856481481481484</v>
          </cell>
          <cell r="D380" t="str">
            <v>G1</v>
          </cell>
          <cell r="E380">
            <v>218.5</v>
          </cell>
          <cell r="F380">
            <v>19.920000000000002</v>
          </cell>
          <cell r="G380">
            <v>10.75</v>
          </cell>
          <cell r="H380">
            <v>21.2</v>
          </cell>
        </row>
        <row r="381">
          <cell r="B381">
            <v>44791</v>
          </cell>
          <cell r="C381">
            <v>0.48936342592592591</v>
          </cell>
          <cell r="D381" t="str">
            <v>G2</v>
          </cell>
          <cell r="E381">
            <v>561</v>
          </cell>
          <cell r="F381">
            <v>25.3</v>
          </cell>
          <cell r="G381">
            <v>11.08</v>
          </cell>
          <cell r="H381">
            <v>21</v>
          </cell>
        </row>
        <row r="382">
          <cell r="B382">
            <v>44791</v>
          </cell>
          <cell r="C382">
            <v>0.49011574074074077</v>
          </cell>
          <cell r="D382" t="str">
            <v>G3</v>
          </cell>
          <cell r="E382">
            <v>120.7</v>
          </cell>
          <cell r="F382">
            <v>13.43</v>
          </cell>
          <cell r="G382">
            <v>9.82</v>
          </cell>
          <cell r="H382">
            <v>21.3</v>
          </cell>
        </row>
        <row r="383">
          <cell r="B383">
            <v>44791</v>
          </cell>
          <cell r="C383">
            <v>0.49122685185185183</v>
          </cell>
          <cell r="D383" t="str">
            <v>G4</v>
          </cell>
          <cell r="E383">
            <v>170.5</v>
          </cell>
          <cell r="F383">
            <v>18.38</v>
          </cell>
          <cell r="G383">
            <v>10.69</v>
          </cell>
          <cell r="H383">
            <v>21.3</v>
          </cell>
        </row>
        <row r="384">
          <cell r="B384">
            <v>44791</v>
          </cell>
          <cell r="C384">
            <v>0.49201388888888886</v>
          </cell>
          <cell r="D384" t="str">
            <v>G5</v>
          </cell>
          <cell r="E384">
            <v>178.3</v>
          </cell>
          <cell r="F384">
            <v>15.83</v>
          </cell>
          <cell r="G384">
            <v>10.5</v>
          </cell>
          <cell r="H384">
            <v>21.3</v>
          </cell>
        </row>
        <row r="385">
          <cell r="B385">
            <v>44791</v>
          </cell>
          <cell r="C385">
            <v>0.49314814814814817</v>
          </cell>
          <cell r="D385" t="str">
            <v>G6</v>
          </cell>
          <cell r="E385">
            <v>227.5</v>
          </cell>
          <cell r="F385">
            <v>13.77</v>
          </cell>
          <cell r="G385">
            <v>10.08</v>
          </cell>
          <cell r="H385">
            <v>20.9</v>
          </cell>
        </row>
        <row r="386">
          <cell r="B386">
            <v>44791</v>
          </cell>
          <cell r="C386">
            <v>0.49398148148148147</v>
          </cell>
          <cell r="D386" t="str">
            <v>G7</v>
          </cell>
          <cell r="E386">
            <v>109.6</v>
          </cell>
          <cell r="F386">
            <v>10.51</v>
          </cell>
          <cell r="G386">
            <v>9.31</v>
          </cell>
          <cell r="H386">
            <v>21.4</v>
          </cell>
        </row>
        <row r="387">
          <cell r="B387">
            <v>44791</v>
          </cell>
          <cell r="C387">
            <v>0.49486111111111108</v>
          </cell>
          <cell r="D387" t="str">
            <v>G8</v>
          </cell>
          <cell r="E387">
            <v>115.3</v>
          </cell>
          <cell r="F387">
            <v>11.72</v>
          </cell>
          <cell r="G387">
            <v>9.82</v>
          </cell>
          <cell r="H387">
            <v>21.3</v>
          </cell>
        </row>
        <row r="388">
          <cell r="B388">
            <v>44791</v>
          </cell>
          <cell r="C388">
            <v>0.49593749999999998</v>
          </cell>
          <cell r="D388" t="str">
            <v>H1</v>
          </cell>
          <cell r="E388">
            <v>75.599999999999994</v>
          </cell>
          <cell r="F388">
            <v>9.2799999999999994</v>
          </cell>
          <cell r="G388">
            <v>8.81</v>
          </cell>
          <cell r="H388">
            <v>21.4</v>
          </cell>
        </row>
        <row r="389">
          <cell r="B389">
            <v>44791</v>
          </cell>
          <cell r="C389">
            <v>0.49660879629629628</v>
          </cell>
          <cell r="D389" t="str">
            <v>H2</v>
          </cell>
          <cell r="E389">
            <v>1147</v>
          </cell>
          <cell r="F389">
            <v>22.92</v>
          </cell>
          <cell r="G389">
            <v>11.01</v>
          </cell>
          <cell r="H389">
            <v>21.3</v>
          </cell>
        </row>
        <row r="390">
          <cell r="B390">
            <v>44791</v>
          </cell>
          <cell r="C390">
            <v>0.49754629629629632</v>
          </cell>
          <cell r="D390" t="str">
            <v>H4</v>
          </cell>
          <cell r="E390">
            <v>264.8</v>
          </cell>
          <cell r="F390">
            <v>19.739999999999998</v>
          </cell>
          <cell r="G390">
            <v>10.81</v>
          </cell>
          <cell r="H390">
            <v>21.4</v>
          </cell>
        </row>
        <row r="391">
          <cell r="B391">
            <v>44791</v>
          </cell>
          <cell r="C391">
            <v>0.49832175925925926</v>
          </cell>
          <cell r="D391" t="str">
            <v>H5</v>
          </cell>
          <cell r="E391">
            <v>74.099999999999994</v>
          </cell>
          <cell r="F391">
            <v>9.39</v>
          </cell>
          <cell r="G391">
            <v>8.66</v>
          </cell>
          <cell r="H391">
            <v>21.3</v>
          </cell>
        </row>
        <row r="392">
          <cell r="B392">
            <v>44791</v>
          </cell>
          <cell r="C392">
            <v>0.49891203703703701</v>
          </cell>
          <cell r="D392" t="str">
            <v>H8</v>
          </cell>
          <cell r="E392">
            <v>150.5</v>
          </cell>
          <cell r="F392">
            <v>12.85</v>
          </cell>
          <cell r="G392">
            <v>9.99</v>
          </cell>
          <cell r="H392">
            <v>21.3</v>
          </cell>
        </row>
        <row r="393">
          <cell r="B393">
            <v>44791</v>
          </cell>
          <cell r="C393">
            <v>0.49962962962962965</v>
          </cell>
          <cell r="D393" t="str">
            <v>I2</v>
          </cell>
          <cell r="E393">
            <v>158.5</v>
          </cell>
          <cell r="F393">
            <v>10.28</v>
          </cell>
          <cell r="G393">
            <v>9.2100000000000009</v>
          </cell>
          <cell r="H393">
            <v>21.6</v>
          </cell>
        </row>
        <row r="394">
          <cell r="B394">
            <v>44791</v>
          </cell>
          <cell r="C394">
            <v>0.50035879629629632</v>
          </cell>
          <cell r="D394" t="str">
            <v>I5</v>
          </cell>
          <cell r="E394">
            <v>327.9</v>
          </cell>
          <cell r="F394">
            <v>12.83</v>
          </cell>
          <cell r="G394">
            <v>9.7799999999999994</v>
          </cell>
          <cell r="H394">
            <v>21.3</v>
          </cell>
        </row>
        <row r="395">
          <cell r="B395">
            <v>44791</v>
          </cell>
          <cell r="C395">
            <v>0.50100694444444449</v>
          </cell>
          <cell r="D395" t="str">
            <v>I6</v>
          </cell>
          <cell r="E395">
            <v>98.6</v>
          </cell>
          <cell r="F395">
            <v>9.18</v>
          </cell>
          <cell r="G395">
            <v>8.64</v>
          </cell>
          <cell r="H395">
            <v>21.4</v>
          </cell>
        </row>
        <row r="396">
          <cell r="B396">
            <v>44791</v>
          </cell>
          <cell r="C396">
            <v>0.50232638888888892</v>
          </cell>
          <cell r="D396" t="str">
            <v>Reservoir</v>
          </cell>
          <cell r="E396">
            <v>76.400000000000006</v>
          </cell>
          <cell r="F396">
            <v>10.08</v>
          </cell>
          <cell r="G396">
            <v>8.9499999999999993</v>
          </cell>
          <cell r="H396">
            <v>22.8</v>
          </cell>
        </row>
        <row r="680">
          <cell r="B680">
            <v>44840</v>
          </cell>
          <cell r="C680">
            <v>0.47164351851851855</v>
          </cell>
          <cell r="D680" t="str">
            <v>A4</v>
          </cell>
          <cell r="E680">
            <v>535</v>
          </cell>
          <cell r="F680">
            <v>12.95</v>
          </cell>
          <cell r="G680">
            <v>9.86</v>
          </cell>
          <cell r="H680">
            <v>12.7</v>
          </cell>
        </row>
        <row r="681">
          <cell r="B681">
            <v>44840</v>
          </cell>
          <cell r="C681">
            <v>0.47232638888888889</v>
          </cell>
          <cell r="D681" t="str">
            <v>B1</v>
          </cell>
          <cell r="E681">
            <v>74.599999999999994</v>
          </cell>
          <cell r="F681">
            <v>10.11</v>
          </cell>
          <cell r="G681">
            <v>7.72</v>
          </cell>
          <cell r="H681">
            <v>14.4</v>
          </cell>
        </row>
        <row r="682">
          <cell r="B682">
            <v>44840</v>
          </cell>
          <cell r="C682">
            <v>0.47302083333333333</v>
          </cell>
          <cell r="D682" t="str">
            <v>B2</v>
          </cell>
          <cell r="E682">
            <v>176.8</v>
          </cell>
          <cell r="F682">
            <v>10.88</v>
          </cell>
          <cell r="G682">
            <v>9.4</v>
          </cell>
          <cell r="H682">
            <v>13.8</v>
          </cell>
        </row>
        <row r="683">
          <cell r="B683">
            <v>44840</v>
          </cell>
          <cell r="C683">
            <v>0.47395833333333331</v>
          </cell>
          <cell r="D683" t="str">
            <v>B3</v>
          </cell>
          <cell r="E683">
            <v>412.8</v>
          </cell>
          <cell r="F683">
            <v>16.95</v>
          </cell>
          <cell r="G683">
            <v>10.59</v>
          </cell>
          <cell r="H683">
            <v>12.8</v>
          </cell>
        </row>
        <row r="684">
          <cell r="B684">
            <v>44840</v>
          </cell>
          <cell r="C684">
            <v>0.47458333333333336</v>
          </cell>
          <cell r="D684" t="str">
            <v>B4</v>
          </cell>
          <cell r="E684">
            <v>503</v>
          </cell>
          <cell r="F684">
            <v>15.79</v>
          </cell>
          <cell r="G684">
            <v>10.65</v>
          </cell>
          <cell r="H684">
            <v>13.6</v>
          </cell>
        </row>
        <row r="685">
          <cell r="B685">
            <v>44840</v>
          </cell>
          <cell r="C685">
            <v>0.47525462962962961</v>
          </cell>
          <cell r="D685" t="str">
            <v>B5</v>
          </cell>
          <cell r="E685">
            <v>70.5</v>
          </cell>
          <cell r="F685">
            <v>9.8800000000000008</v>
          </cell>
          <cell r="G685">
            <v>7.99</v>
          </cell>
          <cell r="H685">
            <v>14.3</v>
          </cell>
        </row>
        <row r="686">
          <cell r="B686">
            <v>44840</v>
          </cell>
          <cell r="C686">
            <v>0.47583333333333333</v>
          </cell>
          <cell r="D686" t="str">
            <v>B6</v>
          </cell>
          <cell r="E686">
            <v>116.5</v>
          </cell>
          <cell r="F686">
            <v>9.83</v>
          </cell>
          <cell r="G686">
            <v>8.51</v>
          </cell>
          <cell r="H686">
            <v>13.9</v>
          </cell>
        </row>
        <row r="687">
          <cell r="B687">
            <v>44840</v>
          </cell>
          <cell r="C687">
            <v>0.47640046296296296</v>
          </cell>
          <cell r="D687" t="str">
            <v>B7</v>
          </cell>
          <cell r="E687">
            <v>270.60000000000002</v>
          </cell>
          <cell r="F687">
            <v>11.84</v>
          </cell>
          <cell r="G687">
            <v>10.43</v>
          </cell>
          <cell r="H687">
            <v>13.8</v>
          </cell>
        </row>
        <row r="688">
          <cell r="B688">
            <v>44840</v>
          </cell>
          <cell r="C688">
            <v>0.47675925925925927</v>
          </cell>
          <cell r="D688" t="str">
            <v>B8</v>
          </cell>
          <cell r="E688">
            <v>400.1</v>
          </cell>
          <cell r="F688">
            <v>12.02</v>
          </cell>
          <cell r="G688">
            <v>10.63</v>
          </cell>
          <cell r="H688">
            <v>13.8</v>
          </cell>
        </row>
        <row r="689">
          <cell r="B689">
            <v>44840</v>
          </cell>
          <cell r="C689">
            <v>0.47774305555555557</v>
          </cell>
          <cell r="D689" t="str">
            <v>C1</v>
          </cell>
          <cell r="E689">
            <v>81.2</v>
          </cell>
          <cell r="F689">
            <v>9.51</v>
          </cell>
          <cell r="G689">
            <v>7.97</v>
          </cell>
          <cell r="H689">
            <v>13.7</v>
          </cell>
        </row>
        <row r="690">
          <cell r="B690">
            <v>44840</v>
          </cell>
          <cell r="C690">
            <v>0.47815972222222225</v>
          </cell>
          <cell r="D690" t="str">
            <v>C2</v>
          </cell>
          <cell r="E690">
            <v>72.099999999999994</v>
          </cell>
          <cell r="F690">
            <v>9.5299999999999994</v>
          </cell>
          <cell r="G690">
            <v>7.98</v>
          </cell>
          <cell r="H690">
            <v>13.5</v>
          </cell>
        </row>
        <row r="691">
          <cell r="B691">
            <v>44840</v>
          </cell>
          <cell r="C691">
            <v>0.47862268518518519</v>
          </cell>
          <cell r="D691" t="str">
            <v>C3</v>
          </cell>
          <cell r="E691">
            <v>537</v>
          </cell>
          <cell r="F691">
            <v>15.66</v>
          </cell>
          <cell r="G691">
            <v>11.22</v>
          </cell>
          <cell r="H691">
            <v>13.9</v>
          </cell>
        </row>
        <row r="692">
          <cell r="B692">
            <v>44840</v>
          </cell>
          <cell r="C692">
            <v>0.47908564814814814</v>
          </cell>
          <cell r="D692" t="str">
            <v>C6</v>
          </cell>
          <cell r="E692">
            <v>67.8</v>
          </cell>
          <cell r="F692">
            <v>9.9600000000000009</v>
          </cell>
          <cell r="G692">
            <v>8.18</v>
          </cell>
          <cell r="H692">
            <v>14.1</v>
          </cell>
        </row>
        <row r="693">
          <cell r="B693">
            <v>44840</v>
          </cell>
          <cell r="C693">
            <v>0.47958333333333331</v>
          </cell>
          <cell r="D693" t="str">
            <v>C7</v>
          </cell>
          <cell r="E693">
            <v>489.7</v>
          </cell>
          <cell r="F693">
            <v>15.29</v>
          </cell>
          <cell r="G693">
            <v>11.18</v>
          </cell>
          <cell r="H693">
            <v>13.3</v>
          </cell>
        </row>
        <row r="694">
          <cell r="B694">
            <v>44840</v>
          </cell>
          <cell r="C694">
            <v>0.48123842592592592</v>
          </cell>
          <cell r="D694" t="str">
            <v>D1</v>
          </cell>
          <cell r="E694">
            <v>246.1</v>
          </cell>
          <cell r="F694">
            <v>12.2</v>
          </cell>
          <cell r="G694">
            <v>10.48</v>
          </cell>
          <cell r="H694">
            <v>13.7</v>
          </cell>
        </row>
        <row r="695">
          <cell r="B695">
            <v>44840</v>
          </cell>
          <cell r="C695">
            <v>0.48195601851851849</v>
          </cell>
          <cell r="D695" t="str">
            <v>D2</v>
          </cell>
          <cell r="E695">
            <v>735</v>
          </cell>
          <cell r="F695">
            <v>15.4</v>
          </cell>
          <cell r="G695">
            <v>11.12</v>
          </cell>
          <cell r="H695">
            <v>13.9</v>
          </cell>
        </row>
        <row r="696">
          <cell r="B696">
            <v>44840</v>
          </cell>
          <cell r="C696">
            <v>0.48273148148148148</v>
          </cell>
          <cell r="D696" t="str">
            <v>D4</v>
          </cell>
          <cell r="E696">
            <v>63.1</v>
          </cell>
          <cell r="F696">
            <v>10.050000000000001</v>
          </cell>
          <cell r="G696">
            <v>8.2200000000000006</v>
          </cell>
          <cell r="H696">
            <v>13.6</v>
          </cell>
        </row>
        <row r="697">
          <cell r="B697">
            <v>44840</v>
          </cell>
          <cell r="C697">
            <v>0.48324074074074075</v>
          </cell>
          <cell r="D697" t="str">
            <v>D5</v>
          </cell>
          <cell r="E697">
            <v>176.3</v>
          </cell>
          <cell r="F697">
            <v>9.81</v>
          </cell>
          <cell r="G697">
            <v>9.68</v>
          </cell>
          <cell r="H697">
            <v>14.6</v>
          </cell>
        </row>
        <row r="698">
          <cell r="B698">
            <v>44840</v>
          </cell>
          <cell r="C698">
            <v>0.48385416666666664</v>
          </cell>
          <cell r="D698" t="str">
            <v>D6</v>
          </cell>
          <cell r="E698">
            <v>517</v>
          </cell>
          <cell r="F698">
            <v>11.08</v>
          </cell>
          <cell r="G698">
            <v>10.38</v>
          </cell>
          <cell r="H698">
            <v>14.4</v>
          </cell>
        </row>
        <row r="699">
          <cell r="B699">
            <v>44840</v>
          </cell>
          <cell r="C699">
            <v>0.48466435185185186</v>
          </cell>
          <cell r="D699" t="str">
            <v>E1</v>
          </cell>
          <cell r="E699">
            <v>387.6</v>
          </cell>
          <cell r="F699">
            <v>13.22</v>
          </cell>
          <cell r="G699">
            <v>10.98</v>
          </cell>
          <cell r="H699">
            <v>13.5</v>
          </cell>
        </row>
        <row r="700">
          <cell r="B700">
            <v>44840</v>
          </cell>
          <cell r="C700">
            <v>0.4853587962962963</v>
          </cell>
          <cell r="D700" t="str">
            <v>E2</v>
          </cell>
          <cell r="E700">
            <v>1677</v>
          </cell>
          <cell r="F700">
            <v>11.03</v>
          </cell>
          <cell r="G700">
            <v>10.29</v>
          </cell>
          <cell r="H700">
            <v>13.7</v>
          </cell>
        </row>
        <row r="701">
          <cell r="B701">
            <v>44840</v>
          </cell>
          <cell r="C701">
            <v>0.48586805555555557</v>
          </cell>
          <cell r="D701" t="str">
            <v>E3</v>
          </cell>
          <cell r="E701">
            <v>72.8</v>
          </cell>
          <cell r="F701">
            <v>9.17</v>
          </cell>
          <cell r="G701">
            <v>8.0299999999999994</v>
          </cell>
          <cell r="H701">
            <v>13.9</v>
          </cell>
        </row>
        <row r="702">
          <cell r="B702">
            <v>44840</v>
          </cell>
          <cell r="C702">
            <v>0.48640046296296297</v>
          </cell>
          <cell r="D702" t="str">
            <v>E5</v>
          </cell>
          <cell r="E702">
            <v>259.89999999999998</v>
          </cell>
          <cell r="F702">
            <v>10.57</v>
          </cell>
          <cell r="G702">
            <v>10.220000000000001</v>
          </cell>
          <cell r="H702">
            <v>13.1</v>
          </cell>
        </row>
        <row r="703">
          <cell r="B703">
            <v>44840</v>
          </cell>
          <cell r="C703">
            <v>0.48680555555555555</v>
          </cell>
          <cell r="D703" t="str">
            <v>E7</v>
          </cell>
          <cell r="E703">
            <v>68.099999999999994</v>
          </cell>
          <cell r="F703">
            <v>9.32</v>
          </cell>
          <cell r="G703">
            <v>8.0500000000000007</v>
          </cell>
          <cell r="H703">
            <v>13.5</v>
          </cell>
        </row>
        <row r="704">
          <cell r="B704">
            <v>44840</v>
          </cell>
          <cell r="C704">
            <v>0.48743055555555553</v>
          </cell>
          <cell r="D704" t="str">
            <v>F1</v>
          </cell>
          <cell r="E704">
            <v>167.8</v>
          </cell>
          <cell r="F704">
            <v>10.69</v>
          </cell>
          <cell r="G704">
            <v>10.199999999999999</v>
          </cell>
          <cell r="H704">
            <v>14.3</v>
          </cell>
        </row>
        <row r="705">
          <cell r="B705">
            <v>44840</v>
          </cell>
          <cell r="C705">
            <v>0.48783564814814817</v>
          </cell>
          <cell r="D705" t="str">
            <v>F3</v>
          </cell>
          <cell r="E705">
            <v>632</v>
          </cell>
          <cell r="F705">
            <v>12.51</v>
          </cell>
          <cell r="G705">
            <v>11.04</v>
          </cell>
          <cell r="H705">
            <v>13.5</v>
          </cell>
        </row>
        <row r="706">
          <cell r="B706">
            <v>44840</v>
          </cell>
          <cell r="C706">
            <v>0.48835648148148147</v>
          </cell>
          <cell r="D706" t="str">
            <v>F4</v>
          </cell>
          <cell r="E706">
            <v>807</v>
          </cell>
          <cell r="F706">
            <v>16.059999999999999</v>
          </cell>
          <cell r="G706">
            <v>11.31</v>
          </cell>
          <cell r="H706">
            <v>12.4</v>
          </cell>
        </row>
        <row r="707">
          <cell r="B707">
            <v>44840</v>
          </cell>
          <cell r="C707">
            <v>0.48901620370370369</v>
          </cell>
          <cell r="D707" t="str">
            <v>F5</v>
          </cell>
          <cell r="E707">
            <v>152.9</v>
          </cell>
          <cell r="F707">
            <v>10.79</v>
          </cell>
          <cell r="G707">
            <v>9.92</v>
          </cell>
          <cell r="H707">
            <v>13.6</v>
          </cell>
        </row>
        <row r="708">
          <cell r="B708">
            <v>44840</v>
          </cell>
          <cell r="C708">
            <v>0.4894560185185185</v>
          </cell>
          <cell r="D708" t="str">
            <v>F7</v>
          </cell>
          <cell r="E708">
            <v>301</v>
          </cell>
          <cell r="F708">
            <v>9.64</v>
          </cell>
          <cell r="G708">
            <v>9.4</v>
          </cell>
          <cell r="H708">
            <v>13.9</v>
          </cell>
        </row>
        <row r="709">
          <cell r="B709">
            <v>44840</v>
          </cell>
          <cell r="C709">
            <v>0.48989583333333331</v>
          </cell>
          <cell r="D709" t="str">
            <v>F8</v>
          </cell>
          <cell r="E709">
            <v>546</v>
          </cell>
          <cell r="F709">
            <v>10.9</v>
          </cell>
          <cell r="G709">
            <v>10.55</v>
          </cell>
          <cell r="H709">
            <v>13.7</v>
          </cell>
        </row>
        <row r="710">
          <cell r="B710">
            <v>44840</v>
          </cell>
          <cell r="C710">
            <v>0.49156250000000001</v>
          </cell>
          <cell r="D710" t="str">
            <v>G1</v>
          </cell>
          <cell r="E710">
            <v>187.2</v>
          </cell>
          <cell r="F710">
            <v>11.09</v>
          </cell>
          <cell r="G710">
            <v>10.59</v>
          </cell>
          <cell r="H710">
            <v>13.5</v>
          </cell>
        </row>
        <row r="711">
          <cell r="B711">
            <v>44840</v>
          </cell>
          <cell r="C711">
            <v>0.49254629629629632</v>
          </cell>
          <cell r="D711" t="str">
            <v>G2</v>
          </cell>
          <cell r="E711">
            <v>720</v>
          </cell>
          <cell r="F711">
            <v>12.33</v>
          </cell>
          <cell r="G711">
            <v>11.07</v>
          </cell>
          <cell r="H711">
            <v>13.6</v>
          </cell>
        </row>
        <row r="712">
          <cell r="B712">
            <v>44840</v>
          </cell>
          <cell r="C712">
            <v>0.49288194444444444</v>
          </cell>
          <cell r="D712" t="str">
            <v>G3</v>
          </cell>
          <cell r="E712">
            <v>131.69999999999999</v>
          </cell>
          <cell r="F712">
            <v>9.7100000000000009</v>
          </cell>
          <cell r="G712">
            <v>9.81</v>
          </cell>
          <cell r="H712">
            <v>14</v>
          </cell>
        </row>
        <row r="713">
          <cell r="B713">
            <v>44840</v>
          </cell>
          <cell r="C713">
            <v>0.49328703703703702</v>
          </cell>
          <cell r="D713" t="str">
            <v>G4</v>
          </cell>
          <cell r="E713">
            <v>129.9</v>
          </cell>
          <cell r="F713">
            <v>9.11</v>
          </cell>
          <cell r="G713">
            <v>9.69</v>
          </cell>
          <cell r="H713">
            <v>13.9</v>
          </cell>
        </row>
        <row r="714">
          <cell r="B714">
            <v>44840</v>
          </cell>
          <cell r="C714">
            <v>0.49381944444444442</v>
          </cell>
          <cell r="D714" t="str">
            <v>G5</v>
          </cell>
          <cell r="E714">
            <v>151.9</v>
          </cell>
          <cell r="F714">
            <v>8.8699999999999992</v>
          </cell>
          <cell r="G714">
            <v>10.11</v>
          </cell>
          <cell r="H714">
            <v>14.6</v>
          </cell>
        </row>
        <row r="715">
          <cell r="B715">
            <v>44840</v>
          </cell>
          <cell r="C715">
            <v>0.49416666666666664</v>
          </cell>
          <cell r="D715" t="str">
            <v>G6</v>
          </cell>
          <cell r="E715">
            <v>388.8</v>
          </cell>
          <cell r="F715">
            <v>8.68</v>
          </cell>
          <cell r="G715">
            <v>9.8000000000000007</v>
          </cell>
          <cell r="H715">
            <v>14.4</v>
          </cell>
        </row>
        <row r="716">
          <cell r="B716">
            <v>44840</v>
          </cell>
          <cell r="C716">
            <v>0.49453703703703705</v>
          </cell>
          <cell r="D716" t="str">
            <v>G7</v>
          </cell>
          <cell r="E716">
            <v>109.5</v>
          </cell>
          <cell r="F716">
            <v>8.5500000000000007</v>
          </cell>
          <cell r="G716">
            <v>9.52</v>
          </cell>
          <cell r="H716">
            <v>14.2</v>
          </cell>
        </row>
        <row r="717">
          <cell r="B717">
            <v>44840</v>
          </cell>
          <cell r="C717">
            <v>0.49504629629629632</v>
          </cell>
          <cell r="D717" t="str">
            <v>G8</v>
          </cell>
          <cell r="E717">
            <v>111.1</v>
          </cell>
          <cell r="F717">
            <v>8.4600000000000009</v>
          </cell>
          <cell r="G717">
            <v>9.49</v>
          </cell>
          <cell r="H717">
            <v>14.1</v>
          </cell>
        </row>
        <row r="718">
          <cell r="B718">
            <v>44840</v>
          </cell>
          <cell r="C718">
            <v>0.49552083333333335</v>
          </cell>
          <cell r="D718" t="str">
            <v>H1</v>
          </cell>
          <cell r="E718">
            <v>71.7</v>
          </cell>
          <cell r="F718">
            <v>8.1999999999999993</v>
          </cell>
          <cell r="G718">
            <v>8.3000000000000007</v>
          </cell>
          <cell r="H718">
            <v>14.1</v>
          </cell>
        </row>
        <row r="719">
          <cell r="B719">
            <v>44840</v>
          </cell>
          <cell r="C719">
            <v>0.49582175925925925</v>
          </cell>
          <cell r="D719" t="str">
            <v>H2</v>
          </cell>
          <cell r="E719">
            <v>1668</v>
          </cell>
          <cell r="F719">
            <v>9.8800000000000008</v>
          </cell>
          <cell r="G719">
            <v>10.71</v>
          </cell>
          <cell r="H719">
            <v>13.5</v>
          </cell>
        </row>
        <row r="720">
          <cell r="B720">
            <v>44840</v>
          </cell>
          <cell r="C720">
            <v>0.49656250000000002</v>
          </cell>
          <cell r="D720" t="str">
            <v>H4</v>
          </cell>
          <cell r="E720">
            <v>270</v>
          </cell>
          <cell r="F720">
            <v>10.77</v>
          </cell>
          <cell r="G720">
            <v>10.74</v>
          </cell>
          <cell r="H720">
            <v>13.5</v>
          </cell>
        </row>
        <row r="721">
          <cell r="B721">
            <v>44840</v>
          </cell>
          <cell r="C721">
            <v>0.49706018518518519</v>
          </cell>
          <cell r="D721" t="str">
            <v>H5</v>
          </cell>
          <cell r="E721">
            <v>66.7</v>
          </cell>
          <cell r="F721">
            <v>8.3000000000000007</v>
          </cell>
          <cell r="G721">
            <v>8.11</v>
          </cell>
          <cell r="H721">
            <v>13.6</v>
          </cell>
        </row>
        <row r="722">
          <cell r="B722">
            <v>44840</v>
          </cell>
          <cell r="C722">
            <v>0.49759259259259259</v>
          </cell>
          <cell r="D722" t="str">
            <v>H8</v>
          </cell>
          <cell r="E722">
            <v>177.3</v>
          </cell>
          <cell r="F722">
            <v>8.42</v>
          </cell>
          <cell r="G722">
            <v>9.5399999999999991</v>
          </cell>
          <cell r="H722">
            <v>13.2</v>
          </cell>
        </row>
        <row r="723">
          <cell r="B723">
            <v>44840</v>
          </cell>
          <cell r="C723">
            <v>0.49837962962962962</v>
          </cell>
          <cell r="D723" t="str">
            <v>I2</v>
          </cell>
          <cell r="E723">
            <v>187.1</v>
          </cell>
          <cell r="F723">
            <v>8.43</v>
          </cell>
          <cell r="G723">
            <v>9.7200000000000006</v>
          </cell>
          <cell r="H723">
            <v>14.2</v>
          </cell>
        </row>
        <row r="724">
          <cell r="B724">
            <v>44840</v>
          </cell>
          <cell r="C724">
            <v>0.4989351851851852</v>
          </cell>
          <cell r="D724" t="str">
            <v>I5</v>
          </cell>
          <cell r="E724">
            <v>550</v>
          </cell>
          <cell r="F724">
            <v>10.23</v>
          </cell>
          <cell r="G724">
            <v>10.55</v>
          </cell>
          <cell r="H724">
            <v>13.4</v>
          </cell>
        </row>
        <row r="725">
          <cell r="B725">
            <v>44840</v>
          </cell>
          <cell r="C725">
            <v>0.49930555555555556</v>
          </cell>
          <cell r="D725" t="str">
            <v>I6</v>
          </cell>
          <cell r="E725">
            <v>121.4</v>
          </cell>
          <cell r="F725">
            <v>8.41</v>
          </cell>
          <cell r="G725">
            <v>8.56</v>
          </cell>
          <cell r="H725">
            <v>13.4</v>
          </cell>
        </row>
        <row r="726">
          <cell r="B726">
            <v>44840</v>
          </cell>
          <cell r="C726">
            <v>0.50071759259259263</v>
          </cell>
          <cell r="D726" t="str">
            <v>Reservoir</v>
          </cell>
          <cell r="E726">
            <v>78.8</v>
          </cell>
          <cell r="F726">
            <v>6.26</v>
          </cell>
          <cell r="G726">
            <v>7.81</v>
          </cell>
          <cell r="H726">
            <v>17.399999999999999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2F45-D4BF-A541-9976-9B1A2703FE64}">
  <dimension ref="A1:AJ67"/>
  <sheetViews>
    <sheetView tabSelected="1" zoomScale="118" zoomScaleNormal="125" workbookViewId="0">
      <selection activeCell="D65" sqref="D65"/>
    </sheetView>
  </sheetViews>
  <sheetFormatPr baseColWidth="10" defaultRowHeight="16" x14ac:dyDescent="0.2"/>
  <cols>
    <col min="1" max="1" width="36.6640625" bestFit="1" customWidth="1"/>
    <col min="2" max="2" width="28.5" style="1" bestFit="1" customWidth="1"/>
    <col min="3" max="3" width="14" style="1" bestFit="1" customWidth="1"/>
    <col min="4" max="4" width="14" style="1" customWidth="1"/>
    <col min="5" max="13" width="10.83203125" style="1"/>
    <col min="14" max="14" width="12.83203125" style="1" bestFit="1" customWidth="1"/>
    <col min="15" max="15" width="14" style="1" bestFit="1" customWidth="1"/>
    <col min="16" max="16" width="14" style="1" customWidth="1"/>
    <col min="17" max="17" width="36.6640625" style="1" bestFit="1" customWidth="1"/>
    <col min="18" max="18" width="16" bestFit="1" customWidth="1"/>
    <col min="19" max="19" width="14.6640625" bestFit="1" customWidth="1"/>
    <col min="20" max="20" width="18" bestFit="1" customWidth="1"/>
    <col min="21" max="21" width="23" bestFit="1" customWidth="1"/>
    <col min="22" max="22" width="17.1640625" bestFit="1" customWidth="1"/>
    <col min="23" max="23" width="18.1640625" bestFit="1" customWidth="1"/>
    <col min="24" max="24" width="16.83203125" bestFit="1" customWidth="1"/>
    <col min="25" max="25" width="20" bestFit="1" customWidth="1"/>
    <col min="26" max="26" width="25.5" bestFit="1" customWidth="1"/>
    <col min="27" max="27" width="19.1640625" bestFit="1" customWidth="1"/>
    <col min="28" max="28" width="26.33203125" bestFit="1" customWidth="1"/>
    <col min="29" max="29" width="20.83203125" bestFit="1" customWidth="1"/>
    <col min="30" max="30" width="11.1640625" bestFit="1" customWidth="1"/>
    <col min="31" max="31" width="14.5" bestFit="1" customWidth="1"/>
    <col min="32" max="32" width="17.83203125" style="1" bestFit="1" customWidth="1"/>
    <col min="33" max="33" width="17.83203125" style="1" customWidth="1"/>
    <col min="34" max="34" width="11.1640625" style="1" bestFit="1" customWidth="1"/>
    <col min="35" max="35" width="13.83203125" style="1" bestFit="1" customWidth="1"/>
  </cols>
  <sheetData>
    <row r="1" spans="1:36" x14ac:dyDescent="0.2">
      <c r="A1" t="s">
        <v>155</v>
      </c>
      <c r="B1" s="1" t="s">
        <v>0</v>
      </c>
      <c r="C1" s="1" t="s">
        <v>9</v>
      </c>
      <c r="D1" s="1" t="s">
        <v>51</v>
      </c>
      <c r="E1" s="1" t="s">
        <v>3</v>
      </c>
      <c r="F1" s="1" t="s">
        <v>4</v>
      </c>
      <c r="G1" s="1" t="s">
        <v>161</v>
      </c>
      <c r="H1" s="1" t="s">
        <v>5</v>
      </c>
      <c r="I1" s="1" t="s">
        <v>6</v>
      </c>
      <c r="J1" s="1" t="s">
        <v>158</v>
      </c>
      <c r="K1" s="1" t="s">
        <v>159</v>
      </c>
      <c r="L1" s="1" t="s">
        <v>157</v>
      </c>
      <c r="M1" s="1" t="s">
        <v>160</v>
      </c>
      <c r="N1" s="1" t="s">
        <v>75</v>
      </c>
      <c r="O1" s="1" t="s">
        <v>74</v>
      </c>
      <c r="P1" s="1" t="s">
        <v>201</v>
      </c>
      <c r="Q1" s="1" t="s">
        <v>162</v>
      </c>
      <c r="R1" t="s">
        <v>187</v>
      </c>
      <c r="S1" t="s">
        <v>188</v>
      </c>
      <c r="T1" t="s">
        <v>189</v>
      </c>
      <c r="U1" t="s">
        <v>191</v>
      </c>
      <c r="V1" t="s">
        <v>190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s="1" t="s">
        <v>7</v>
      </c>
      <c r="AG1" s="1" t="s">
        <v>8</v>
      </c>
      <c r="AH1" s="1" t="s">
        <v>1</v>
      </c>
      <c r="AI1" s="1" t="s">
        <v>2</v>
      </c>
      <c r="AJ1" s="1" t="s">
        <v>202</v>
      </c>
    </row>
    <row r="2" spans="1:36" x14ac:dyDescent="0.2">
      <c r="A2" t="str">
        <f>_xlfn.CONCAT(B2,"-threshold-0.001")</f>
        <v>np01_HM27f_barcode001-threshold-0.001</v>
      </c>
      <c r="B2" s="2" t="s">
        <v>89</v>
      </c>
      <c r="C2" s="2">
        <v>1</v>
      </c>
      <c r="D2" s="2" t="s">
        <v>203</v>
      </c>
      <c r="E2" s="1" t="s">
        <v>56</v>
      </c>
      <c r="F2" s="1" cm="1">
        <f t="array" ref="F2">IF(OR(E2={"B5","B8","C6","C7","D5","D6","E7","F5","F8","H5","H8"}), 2, IF(OR(E2={"A4","B1","B4","C1","C2","C3","D1","D2","D4","E2","E3","F1","F4","H1","H2","H4","I5"}), 1, "N/A"))</f>
        <v>2</v>
      </c>
      <c r="G2" s="1" t="str" cm="1">
        <f t="array" ref="G2">IF( OR(E2={"A4","B1","B4","C1","C2","C3","D1","D2","D4","E2","E3","F1","F4","H1","H2","H4","I5"}), "resevoir", IF(E2="B5", "B1", IF( E2="B8", "B4", IF(E2="C6", "C2", IF(E2="C7", "C3", IF(E2="D5", "D1", IF(E2="D6", "D2", IF(E2="E7", "E3", IF(E2="F5", "F1", IF(E2="F8", "F4", IF(E2="H5", "H1", IF(E2="H8", "H4", "N/A"))))))))))))</f>
        <v>H1</v>
      </c>
      <c r="H2" s="1" cm="1">
        <f t="array" ref="H2">IF(OR(E2={"A4","C1","D4","E2","H2","I5"}),0,IF(OR(E2={"C2","D1","D2","F4","H1","H4","C6","D5","D6","F8","H5","H8"}),20,IF(OR(E2={"B1","B5","B4","B8","C3","C7","E3","E7","F1","F5"}),40,"N/A")))</f>
        <v>20</v>
      </c>
      <c r="I2" s="1" cm="1">
        <f t="array" ref="I2">IF(OR(E2={"B1","B5","C1","C2","C6","D4","E3","E7","H1","H5"}),0,IF(OR(E2={"A4","D1","D5","F1","F5","H4","H8","I5"}),50,IF(OR(E2={"B4","B8","C3","C7","D2","D6","E2","F4","F8","H2"}),200,"N/A")))</f>
        <v>0</v>
      </c>
      <c r="J2" s="1">
        <f>IF(N2=44791,INDEX([1]LEAP_2022_Nutrient_Data!$B$258:$G$286,MATCH(E2,[1]LEAP_2022_Nutrient_Data!$B$258:$B$286, FALSE), 6), IF(N2=44838, INDEX([1]LEAP_2022_Nutrient_Data!$B$374:$G$402,MATCH(E2,[1]LEAP_2022_Nutrient_Data!$B$374:$B$402, FALSE), 6),"N/A"))</f>
        <v>303.40350000000001</v>
      </c>
      <c r="K2" s="1">
        <f>IF(N2=44791,INDEX([1]LEAP_2022_Nutrient_Data!$B$229:$G$257,MATCH(E2,[1]LEAP_2022_Nutrient_Data!$B$229:$B$257, FALSE), 6), IF(N2=44838, INDEX([1]LEAP_2022_Nutrient_Data!$B$345:$G$373,MATCH(E2,[1]LEAP_2022_Nutrient_Data!$B$345:$B$373, FALSE), 6),"N/A"))</f>
        <v>244.4375</v>
      </c>
      <c r="L2" s="1">
        <f>IF(N2=44791,INDEX([1]LEAP_2022_Nutrient_Data!$B$316:$G$344,MATCH(E2,[1]LEAP_2022_Nutrient_Data!$B$316:$B$344, FALSE), 6), IF(N2=44838, INDEX([1]LEAP_2022_Nutrient_Data!$B$432:$G$460,MATCH(E2,[1]LEAP_2022_Nutrient_Data!$B$432:$B$460, FALSE), 6),"N/A"))</f>
        <v>10.888388666013601</v>
      </c>
      <c r="M2" s="1">
        <f>IF(N2=44791,INDEX([1]LEAP_2022_Nutrient_Data!$B$287:$G$315,MATCH(E2,[1]LEAP_2022_Nutrient_Data!$B$287:$B$315, FALSE), 6), IF(N2=44838, INDEX([1]LEAP_2022_Nutrient_Data!$B$403:$G$431,MATCH(E2,[1]LEAP_2022_Nutrient_Data!$B$403:$B$431, FALSE), 6),"N/A"))</f>
        <v>3.5409290939901998</v>
      </c>
      <c r="N2" s="4">
        <v>44791</v>
      </c>
      <c r="O2" s="4">
        <v>44862</v>
      </c>
      <c r="P2" s="1">
        <v>2.99</v>
      </c>
      <c r="Q2" t="s">
        <v>163</v>
      </c>
      <c r="R2" s="1">
        <f>IF(N2=44791,INDEX('[2]8 18 22'!$T$2:$Z$48,MATCH(E2,'[2]8 18 22'!$T$2:$T$48, FALSE), 3), IF(N2=44838, INDEX('[2]10 3 22'!$T$2:$Z$48,MATCH(E2,'[2]10 3 22'!$T$2:$T$48, FALSE), 3),"N/A"))</f>
        <v>0</v>
      </c>
      <c r="S2" s="1">
        <f>IF(N2=44791,INDEX('[2]8 18 22'!$T$2:$Z$48,MATCH(E2,'[2]8 18 22'!$T$2:$T$48, FALSE), 4), IF(N2=44838, INDEX('[2]10 3 22'!$T$2:$Z$48,MATCH(E2,'[2]10 3 22'!$T$2:$T$48, FALSE), 4),"N/A"))</f>
        <v>2.3779999999999997</v>
      </c>
      <c r="T2" s="1">
        <f>IF(N2=44791,INDEX('[2]8 18 22'!$T$2:$Z$48,MATCH(E2,'[2]8 18 22'!$T$2:$T$48, FALSE), 5), IF(N2=44838, INDEX('[2]10 3 22'!$T$2:$Z$48,MATCH(E2,'[2]10 3 22'!$T$2:$T$48, FALSE), 5),"N/A"))</f>
        <v>0</v>
      </c>
      <c r="U2" s="1">
        <f>IF(N2=44791,INDEX('[2]8 18 22'!$T$2:$Z$48,MATCH(E2,'[2]8 18 22'!$T$2:$T$48, FALSE), 6), IF(N2=44838, INDEX('[2]10 3 22'!$T$2:$Z$48,MATCH(E2,'[2]10 3 22'!$T$2:$T$48, FALSE), 6),"N/A"))</f>
        <v>3.3000000000000002E-2</v>
      </c>
      <c r="V2" s="1">
        <f>IF(N2=44791,INDEX('[2]8 18 22'!$T$2:$Z$48,MATCH(E2,'[2]8 18 22'!$T$2:$T$48, FALSE), 7), IF(N2=44838, INDEX('[2]10 3 22'!$T$2:$Z$48,MATCH(E2,'[2]10 3 22'!$T$2:$T$48, FALSE), 7),"N/A"))</f>
        <v>9.1340000000000003</v>
      </c>
      <c r="W2" s="1">
        <f>IF(N2=44791,INDEX('[2]8 18 22'!$T$49:$Z$95,MATCH(E2,'[2]8 18 22'!$T$49:$T$95, FALSE), 3), IF(N2=44838, INDEX('[2]10 3 22'!$T$49:$Z$95,MATCH(E2,'[2]10 3 22'!$T$49:$T$95, FALSE), 3),"N/A"))</f>
        <v>0</v>
      </c>
      <c r="X2" s="1">
        <f>IF(N2=44791,INDEX('[2]8 18 22'!$T$49:$Z$95,MATCH(E2,'[2]8 18 22'!$T$49:$T$95, FALSE), 4), IF(N2=44838, INDEX('[2]10 3 22'!$T$49:$Z$95,MATCH(E2,'[2]10 3 22'!$T$49:$T$95, FALSE), 4),"N/A"))</f>
        <v>2.294</v>
      </c>
      <c r="Y2" s="1">
        <f>IF(N2=44791,INDEX('[2]8 18 22'!$T$49:$Z$95,MATCH(E2,'[2]8 18 22'!$T$49:$T$95, FALSE), 5), IF(N2=44838, INDEX('[2]10 3 22'!$T$49:$Z$95,MATCH(E2,'[2]10 3 22'!$T$49:$T$95, FALSE), 5),"N/A"))</f>
        <v>0</v>
      </c>
      <c r="Z2" s="1">
        <f>IF(N2=44791,INDEX('[2]8 18 22'!$T$49:$Z$95,MATCH(E2,'[2]8 18 22'!$T$49:$T$95, FALSE), 6), IF(N2=44838, INDEX('[2]10 3 22'!$T$49:$Z$95,MATCH(E2,'[2]10 3 22'!$T$49:$T$95, FALSE), 6),"N/A"))</f>
        <v>5.6000000000000008E-2</v>
      </c>
      <c r="AA2" s="1">
        <f>IF(N2=44791,INDEX('[2]8 18 22'!$T$49:$Z$95,MATCH(E2,'[2]8 18 22'!$T$49:$T$95, FALSE), 7), IF(N2=44838, INDEX('[2]10 3 22'!$T$49:$Z$95,MATCH(E2,'[2]10 3 22'!$T$49:$T$95, FALSE), 7),"N/A"))</f>
        <v>13.660999999999998</v>
      </c>
      <c r="AB2" s="1">
        <f>IF(N2=44791,INDEX([3]YSI_clean!$B$348:$H$396,MATCH(E2,[3]YSI_clean!$D$348:$D$396, FALSE), 4), IF(N2=44838, INDEX([3]YSI_clean!$B$680:$H$726,MATCH(E2,[3]YSI_clean!$D$680:$D$726, FALSE), 4),"N/A"))</f>
        <v>74.099999999999994</v>
      </c>
      <c r="AC2" s="1">
        <f>IF(N2=44791,INDEX([3]YSI_clean!$B$348:$H$396,MATCH(E2,[3]YSI_clean!$D$348:$D$396, FALSE), 5), IF(N2=44838, INDEX([3]YSI_clean!$B$680:$H$726,MATCH(E2,[3]YSI_clean!$D$680:$D$726, FALSE), 5),"N/A"))</f>
        <v>9.39</v>
      </c>
      <c r="AD2" s="1">
        <f>IF(N2=44791,INDEX([3]YSI_clean!$B$348:$H$396,MATCH(E2,[3]YSI_clean!$D$348:$D$396, FALSE), 6), IF(N2=44838, INDEX([3]YSI_clean!$B$680:$H$726,MATCH(E2,[3]YSI_clean!$D$680:$D$726, FALSE), 6),"N/A"))</f>
        <v>8.66</v>
      </c>
      <c r="AE2" s="1">
        <f>IF(N2=44791,INDEX([3]YSI_clean!$B$348:$H$396,MATCH(E2,[3]YSI_clean!$D$348:$D$396, FALSE), 7), IF(N2=44838, INDEX([3]YSI_clean!$B$680:$H$726,MATCH(E2,[3]YSI_clean!$D$680:$D$726, FALSE), 7),"N/A"))</f>
        <v>21.3</v>
      </c>
      <c r="AF2" s="1" t="s">
        <v>10</v>
      </c>
      <c r="AG2" s="1" t="s">
        <v>12</v>
      </c>
      <c r="AH2" s="3" t="s">
        <v>15</v>
      </c>
      <c r="AI2" s="3" t="s">
        <v>14</v>
      </c>
      <c r="AJ2" t="str">
        <f>IF(OR(I2=200,I2=50),"enriched",IF(I2=0,"unenriched","N/A"))</f>
        <v>unenriched</v>
      </c>
    </row>
    <row r="3" spans="1:36" x14ac:dyDescent="0.2">
      <c r="A3" t="str">
        <f t="shared" ref="A3:A66" si="0">_xlfn.CONCAT(B3,"-threshold-0.001")</f>
        <v>np01_HM27f_barcode002-threshold-0.001</v>
      </c>
      <c r="B3" s="2" t="s">
        <v>90</v>
      </c>
      <c r="C3" s="2">
        <v>2</v>
      </c>
      <c r="D3" s="2" t="s">
        <v>203</v>
      </c>
      <c r="E3" s="1" t="s">
        <v>57</v>
      </c>
      <c r="F3" s="1" cm="1">
        <f t="array" ref="F3">IF(OR(E3={"B5","B8","C6","C7","D5","D6","E7","F5","F8","H5","H8"}), 2, IF(OR(E3={"A4","B1","B4","C1","C2","C3","D1","D2","D4","E2","E3","F1","F4","H1","H2","H4","I5"}), 1, "N/A"))</f>
        <v>2</v>
      </c>
      <c r="G3" s="1" t="str" cm="1">
        <f t="array" ref="G3">IF( OR(E3={"A4","B1","B4","C1","C2","C3","D1","D2","D4","E2","E3","F1","F4","H1","H2","H4","I5"}), "resevoir", IF(E3="B5", "B1", IF( E3="B8", "B4", IF(E3="C6", "C2", IF(E3="C7", "C3", IF(E3="D5", "D1", IF(E3="D6", "D2", IF(E3="E7", "E3", IF(E3="F5", "F1", IF(E3="F8", "F4", IF(E3="H5", "H1", IF(E3="H8", "H4", "N/A"))))))))))))</f>
        <v>C2</v>
      </c>
      <c r="H3" s="1" cm="1">
        <f t="array" ref="H3">IF(OR(E3={"A4","C1","D4","E2","H2","I5"}),0,IF(OR(E3={"C2","D1","D2","F4","H1","H4","C6","D5","D6","F8","H5","H8"}),20,IF(OR(E3={"B1","B5","B4","B8","C3","C7","E3","E7","F1","F5"}),40,"N/A")))</f>
        <v>20</v>
      </c>
      <c r="I3" s="1" cm="1">
        <f t="array" ref="I3">IF(OR(E3={"B1","B5","C1","C2","C6","D4","E3","E7","H1","H5"}),0,IF(OR(E3={"A4","D1","D5","F1","F5","H4","H8","I5"}),50,IF(OR(E3={"B4","B8","C3","C7","D2","D6","E2","F4","F8","H2"}),200,"N/A")))</f>
        <v>0</v>
      </c>
      <c r="J3" s="1">
        <f>IF(N3=44791,INDEX([1]LEAP_2022_Nutrient_Data!$B$258:$G$286,MATCH(E3,[1]LEAP_2022_Nutrient_Data!$B$258:$B$286, FALSE), 6), IF(N3=44838, INDEX([1]LEAP_2022_Nutrient_Data!$B$374:$G$402,MATCH(E3,[1]LEAP_2022_Nutrient_Data!$B$374:$B$402, FALSE), 6),"N/A"))</f>
        <v>399.7355</v>
      </c>
      <c r="K3" s="1">
        <f>IF(N3=44791,INDEX([1]LEAP_2022_Nutrient_Data!$B$229:$G$257,MATCH(E3,[1]LEAP_2022_Nutrient_Data!$B$229:$B$257, FALSE), 6), IF(N3=44838, INDEX([1]LEAP_2022_Nutrient_Data!$B$345:$G$373,MATCH(E3,[1]LEAP_2022_Nutrient_Data!$B$345:$B$373, FALSE), 6),"N/A"))</f>
        <v>312.9325</v>
      </c>
      <c r="L3" s="1">
        <f>IF(N3=44791,INDEX([1]LEAP_2022_Nutrient_Data!$B$316:$G$344,MATCH(E3,[1]LEAP_2022_Nutrient_Data!$B$316:$B$344, FALSE), 6), IF(N3=44838, INDEX([1]LEAP_2022_Nutrient_Data!$B$432:$G$460,MATCH(E3,[1]LEAP_2022_Nutrient_Data!$B$432:$B$460, FALSE), 6),"N/A"))</f>
        <v>12.413333105490199</v>
      </c>
      <c r="M3" s="1">
        <f>IF(N3=44791,INDEX([1]LEAP_2022_Nutrient_Data!$B$287:$G$315,MATCH(E3,[1]LEAP_2022_Nutrient_Data!$B$287:$B$315, FALSE), 6), IF(N3=44838, INDEX([1]LEAP_2022_Nutrient_Data!$B$403:$G$431,MATCH(E3,[1]LEAP_2022_Nutrient_Data!$B$403:$B$431, FALSE), 6),"N/A"))</f>
        <v>3.6795604066698799</v>
      </c>
      <c r="N3" s="4">
        <v>44791</v>
      </c>
      <c r="O3" s="4">
        <v>44862</v>
      </c>
      <c r="P3" s="1">
        <v>2.83</v>
      </c>
      <c r="Q3" s="4" t="s">
        <v>164</v>
      </c>
      <c r="R3" s="1">
        <f>IF(N3=44791,INDEX('[2]8 18 22'!$T$2:$Z$48,MATCH(E3,'[2]8 18 22'!$T$2:$T$48, FALSE), 3), IF(N3=44838, INDEX('[2]10 3 22'!$T$2:$Z$48,MATCH(E3,'[2]10 3 22'!$T$2:$T$48, FALSE), 3),"N/A"))</f>
        <v>0</v>
      </c>
      <c r="S3" s="1">
        <f>IF(N3=44791,INDEX('[2]8 18 22'!$T$2:$Z$48,MATCH(E3,'[2]8 18 22'!$T$2:$T$48, FALSE), 4), IF(N3=44838, INDEX('[2]10 3 22'!$T$2:$Z$48,MATCH(E3,'[2]10 3 22'!$T$2:$T$48, FALSE), 4),"N/A"))</f>
        <v>1.7729999999999997</v>
      </c>
      <c r="T3" s="1">
        <f>IF(N3=44791,INDEX('[2]8 18 22'!$T$2:$Z$48,MATCH(E3,'[2]8 18 22'!$T$2:$T$48, FALSE), 5), IF(N3=44838, INDEX('[2]10 3 22'!$T$2:$Z$48,MATCH(E3,'[2]10 3 22'!$T$2:$T$48, FALSE), 5),"N/A"))</f>
        <v>0</v>
      </c>
      <c r="U3" s="1">
        <f>IF(N3=44791,INDEX('[2]8 18 22'!$T$2:$Z$48,MATCH(E3,'[2]8 18 22'!$T$2:$T$48, FALSE), 6), IF(N3=44838, INDEX('[2]10 3 22'!$T$2:$Z$48,MATCH(E3,'[2]10 3 22'!$T$2:$T$48, FALSE), 6),"N/A"))</f>
        <v>0.22000000000000003</v>
      </c>
      <c r="V3" s="1">
        <f>IF(N3=44791,INDEX('[2]8 18 22'!$T$2:$Z$48,MATCH(E3,'[2]8 18 22'!$T$2:$T$48, FALSE), 7), IF(N3=44838, INDEX('[2]10 3 22'!$T$2:$Z$48,MATCH(E3,'[2]10 3 22'!$T$2:$T$48, FALSE), 7),"N/A"))</f>
        <v>8.7030000000000012</v>
      </c>
      <c r="W3" s="1">
        <f>IF(N3=44791,INDEX('[2]8 18 22'!$T$49:$Z$95,MATCH(E3,'[2]8 18 22'!$T$49:$T$95, FALSE), 3), IF(N3=44838, INDEX('[2]10 3 22'!$T$49:$Z$95,MATCH(E3,'[2]10 3 22'!$T$49:$T$95, FALSE), 3),"N/A"))</f>
        <v>0</v>
      </c>
      <c r="X3" s="1">
        <f>IF(N3=44791,INDEX('[2]8 18 22'!$T$49:$Z$95,MATCH(E3,'[2]8 18 22'!$T$49:$T$95, FALSE), 4), IF(N3=44838, INDEX('[2]10 3 22'!$T$49:$Z$95,MATCH(E3,'[2]10 3 22'!$T$49:$T$95, FALSE), 4),"N/A"))</f>
        <v>1.9379999999999999</v>
      </c>
      <c r="Y3" s="1">
        <f>IF(N3=44791,INDEX('[2]8 18 22'!$T$49:$Z$95,MATCH(E3,'[2]8 18 22'!$T$49:$T$95, FALSE), 5), IF(N3=44838, INDEX('[2]10 3 22'!$T$49:$Z$95,MATCH(E3,'[2]10 3 22'!$T$49:$T$95, FALSE), 5),"N/A"))</f>
        <v>0</v>
      </c>
      <c r="Z3" s="1">
        <f>IF(N3=44791,INDEX('[2]8 18 22'!$T$49:$Z$95,MATCH(E3,'[2]8 18 22'!$T$49:$T$95, FALSE), 6), IF(N3=44838, INDEX('[2]10 3 22'!$T$49:$Z$95,MATCH(E3,'[2]10 3 22'!$T$49:$T$95, FALSE), 6),"N/A"))</f>
        <v>0.29000000000000004</v>
      </c>
      <c r="AA3" s="1">
        <f>IF(N3=44791,INDEX('[2]8 18 22'!$T$49:$Z$95,MATCH(E3,'[2]8 18 22'!$T$49:$T$95, FALSE), 7), IF(N3=44838, INDEX('[2]10 3 22'!$T$49:$Z$95,MATCH(E3,'[2]10 3 22'!$T$49:$T$95, FALSE), 7),"N/A"))</f>
        <v>15.291</v>
      </c>
      <c r="AB3" s="1">
        <f>IF(N3=44791,INDEX([3]YSI_clean!$B$348:$H$396,MATCH(E3,[3]YSI_clean!$D$348:$D$396, FALSE), 4), IF(N3=44838, INDEX([3]YSI_clean!$B$680:$H$726,MATCH(E3,[3]YSI_clean!$D$680:$D$726, FALSE), 4),"N/A"))</f>
        <v>74.5</v>
      </c>
      <c r="AC3" s="1">
        <f>IF(N3=44791,INDEX([3]YSI_clean!$B$348:$H$396,MATCH(E3,[3]YSI_clean!$D$348:$D$396, FALSE), 5), IF(N3=44838, INDEX([3]YSI_clean!$B$680:$H$726,MATCH(E3,[3]YSI_clean!$D$680:$D$726, FALSE), 5),"N/A"))</f>
        <v>8.9499999999999993</v>
      </c>
      <c r="AD3" s="1">
        <f>IF(N3=44791,INDEX([3]YSI_clean!$B$348:$H$396,MATCH(E3,[3]YSI_clean!$D$348:$D$396, FALSE), 6), IF(N3=44838, INDEX([3]YSI_clean!$B$680:$H$726,MATCH(E3,[3]YSI_clean!$D$680:$D$726, FALSE), 6),"N/A"))</f>
        <v>8.34</v>
      </c>
      <c r="AE3" s="1">
        <f>IF(N3=44791,INDEX([3]YSI_clean!$B$348:$H$396,MATCH(E3,[3]YSI_clean!$D$348:$D$396, FALSE), 7), IF(N3=44838, INDEX([3]YSI_clean!$B$680:$H$726,MATCH(E3,[3]YSI_clean!$D$680:$D$726, FALSE), 7),"N/A"))</f>
        <v>21.1</v>
      </c>
      <c r="AF3" s="1" t="s">
        <v>10</v>
      </c>
      <c r="AG3" s="1" t="s">
        <v>12</v>
      </c>
      <c r="AH3" s="1" t="s">
        <v>16</v>
      </c>
      <c r="AI3" s="3" t="s">
        <v>14</v>
      </c>
      <c r="AJ3" t="str">
        <f t="shared" ref="AJ3:AJ66" si="1">IF(OR(I3=200,I3=50),"enriched",IF(I3=0,"unenriched","N/A"))</f>
        <v>unenriched</v>
      </c>
    </row>
    <row r="4" spans="1:36" x14ac:dyDescent="0.2">
      <c r="A4" t="str">
        <f t="shared" si="0"/>
        <v>np01_HM27f_barcode003-threshold-0.001</v>
      </c>
      <c r="B4" s="2" t="s">
        <v>91</v>
      </c>
      <c r="C4" s="2">
        <v>3</v>
      </c>
      <c r="D4" s="2" t="s">
        <v>203</v>
      </c>
      <c r="E4" s="1" t="s">
        <v>58</v>
      </c>
      <c r="F4" s="1" cm="1">
        <f t="array" ref="F4">IF(OR(E4={"B5","B8","C6","C7","D5","D6","E7","F5","F8","H5","H8"}), 2, IF(OR(E4={"A4","B1","B4","C1","C2","C3","D1","D2","D4","E2","E3","F1","F4","H1","H2","H4","I5"}), 1, "N/A"))</f>
        <v>2</v>
      </c>
      <c r="G4" s="1" t="str" cm="1">
        <f t="array" ref="G4">IF( OR(E4={"A4","B1","B4","C1","C2","C3","D1","D2","D4","E2","E3","F1","F4","H1","H2","H4","I5"}), "resevoir", IF(E4="B5", "B1", IF( E4="B8", "B4", IF(E4="C6", "C2", IF(E4="C7", "C3", IF(E4="D5", "D1", IF(E4="D6", "D2", IF(E4="E7", "E3", IF(E4="F5", "F1", IF(E4="F8", "F4", IF(E4="H5", "H1", IF(E4="H8", "H4", "N/A"))))))))))))</f>
        <v>C3</v>
      </c>
      <c r="H4" s="1" cm="1">
        <f t="array" ref="H4">IF(OR(E4={"A4","C1","D4","E2","H2","I5"}),0,IF(OR(E4={"C2","D1","D2","F4","H1","H4","C6","D5","D6","F8","H5","H8"}),20,IF(OR(E4={"B1","B5","B4","B8","C3","C7","E3","E7","F1","F5"}),40,"N/A")))</f>
        <v>40</v>
      </c>
      <c r="I4" s="1" cm="1">
        <f t="array" ref="I4">IF(OR(E4={"B1","B5","C1","C2","C6","D4","E3","E7","H1","H5"}),0,IF(OR(E4={"A4","D1","D5","F1","F5","H4","H8","I5"}),50,IF(OR(E4={"B4","B8","C3","C7","D2","D6","E2","F4","F8","H2"}),200,"N/A")))</f>
        <v>200</v>
      </c>
      <c r="J4" s="1">
        <f>IF(N4=44791,INDEX([1]LEAP_2022_Nutrient_Data!$B$258:$G$286,MATCH(E4,[1]LEAP_2022_Nutrient_Data!$B$258:$B$286, FALSE), 6), IF(N4=44838, INDEX([1]LEAP_2022_Nutrient_Data!$B$374:$G$402,MATCH(E4,[1]LEAP_2022_Nutrient_Data!$B$374:$B$402, FALSE), 6),"N/A"))</f>
        <v>22148.534500000002</v>
      </c>
      <c r="K4" s="1">
        <f>IF(N4=44791,INDEX([1]LEAP_2022_Nutrient_Data!$B$229:$G$257,MATCH(E4,[1]LEAP_2022_Nutrient_Data!$B$229:$B$257, FALSE), 6), IF(N4=44838, INDEX([1]LEAP_2022_Nutrient_Data!$B$345:$G$373,MATCH(E4,[1]LEAP_2022_Nutrient_Data!$B$345:$B$373, FALSE), 6),"N/A"))</f>
        <v>19745.854500000001</v>
      </c>
      <c r="L4" s="1">
        <f>IF(N4=44791,INDEX([1]LEAP_2022_Nutrient_Data!$B$316:$G$344,MATCH(E4,[1]LEAP_2022_Nutrient_Data!$B$316:$B$344, FALSE), 6), IF(N4=44838, INDEX([1]LEAP_2022_Nutrient_Data!$B$432:$G$460,MATCH(E4,[1]LEAP_2022_Nutrient_Data!$B$432:$B$460, FALSE), 6),"N/A"))</f>
        <v>223.13292837861499</v>
      </c>
      <c r="M4" s="1">
        <f>IF(N4=44791,INDEX([1]LEAP_2022_Nutrient_Data!$B$287:$G$315,MATCH(E4,[1]LEAP_2022_Nutrient_Data!$B$287:$B$315, FALSE), 6), IF(N4=44838, INDEX([1]LEAP_2022_Nutrient_Data!$B$403:$G$431,MATCH(E4,[1]LEAP_2022_Nutrient_Data!$B$403:$B$431, FALSE), 6),"N/A"))</f>
        <v>9.5020755392167597</v>
      </c>
      <c r="N4" s="4">
        <v>44791</v>
      </c>
      <c r="O4" s="4">
        <v>44862</v>
      </c>
      <c r="P4" s="1">
        <v>10.4</v>
      </c>
      <c r="Q4" s="4" t="s">
        <v>165</v>
      </c>
      <c r="R4" s="1">
        <f>IF(N4=44791,INDEX('[2]8 18 22'!$T$2:$Z$48,MATCH(E4,'[2]8 18 22'!$T$2:$T$48, FALSE), 3), IF(N4=44838, INDEX('[2]10 3 22'!$T$2:$Z$48,MATCH(E4,'[2]10 3 22'!$T$2:$T$48, FALSE), 3),"N/A"))</f>
        <v>191.18900000000002</v>
      </c>
      <c r="S4" s="1">
        <f>IF(N4=44791,INDEX('[2]8 18 22'!$T$2:$Z$48,MATCH(E4,'[2]8 18 22'!$T$2:$T$48, FALSE), 4), IF(N4=44838, INDEX('[2]10 3 22'!$T$2:$Z$48,MATCH(E4,'[2]10 3 22'!$T$2:$T$48, FALSE), 4),"N/A"))</f>
        <v>117.75999999999999</v>
      </c>
      <c r="T4" s="1">
        <f>IF(N4=44791,INDEX('[2]8 18 22'!$T$2:$Z$48,MATCH(E4,'[2]8 18 22'!$T$2:$T$48, FALSE), 5), IF(N4=44838, INDEX('[2]10 3 22'!$T$2:$Z$48,MATCH(E4,'[2]10 3 22'!$T$2:$T$48, FALSE), 5),"N/A"))</f>
        <v>131.87699999999998</v>
      </c>
      <c r="U4" s="1">
        <f>IF(N4=44791,INDEX('[2]8 18 22'!$T$2:$Z$48,MATCH(E4,'[2]8 18 22'!$T$2:$T$48, FALSE), 6), IF(N4=44838, INDEX('[2]10 3 22'!$T$2:$Z$48,MATCH(E4,'[2]10 3 22'!$T$2:$T$48, FALSE), 6),"N/A"))</f>
        <v>45.131000000000007</v>
      </c>
      <c r="V4" s="1">
        <f>IF(N4=44791,INDEX('[2]8 18 22'!$T$2:$Z$48,MATCH(E4,'[2]8 18 22'!$T$2:$T$48, FALSE), 7), IF(N4=44838, INDEX('[2]10 3 22'!$T$2:$Z$48,MATCH(E4,'[2]10 3 22'!$T$2:$T$48, FALSE), 7),"N/A"))</f>
        <v>1012.4069999999998</v>
      </c>
      <c r="W4" s="1">
        <f>IF(N4=44791,INDEX('[2]8 18 22'!$T$49:$Z$95,MATCH(E4,'[2]8 18 22'!$T$49:$T$95, FALSE), 3), IF(N4=44838, INDEX('[2]10 3 22'!$T$49:$Z$95,MATCH(E4,'[2]10 3 22'!$T$49:$T$95, FALSE), 3),"N/A"))</f>
        <v>195.42699999999999</v>
      </c>
      <c r="X4" s="1">
        <f>IF(N4=44791,INDEX('[2]8 18 22'!$T$49:$Z$95,MATCH(E4,'[2]8 18 22'!$T$49:$T$95, FALSE), 4), IF(N4=44838, INDEX('[2]10 3 22'!$T$49:$Z$95,MATCH(E4,'[2]10 3 22'!$T$49:$T$95, FALSE), 4),"N/A"))</f>
        <v>122.04099999999998</v>
      </c>
      <c r="Y4" s="1">
        <f>IF(N4=44791,INDEX('[2]8 18 22'!$T$49:$Z$95,MATCH(E4,'[2]8 18 22'!$T$49:$T$95, FALSE), 5), IF(N4=44838, INDEX('[2]10 3 22'!$T$49:$Z$95,MATCH(E4,'[2]10 3 22'!$T$49:$T$95, FALSE), 5),"N/A"))</f>
        <v>132.21499999999997</v>
      </c>
      <c r="Z4" s="1">
        <f>IF(N4=44791,INDEX('[2]8 18 22'!$T$49:$Z$95,MATCH(E4,'[2]8 18 22'!$T$49:$T$95, FALSE), 6), IF(N4=44838, INDEX('[2]10 3 22'!$T$49:$Z$95,MATCH(E4,'[2]10 3 22'!$T$49:$T$95, FALSE), 6),"N/A"))</f>
        <v>45.525000000000006</v>
      </c>
      <c r="AA4" s="1">
        <f>IF(N4=44791,INDEX('[2]8 18 22'!$T$49:$Z$95,MATCH(E4,'[2]8 18 22'!$T$49:$T$95, FALSE), 7), IF(N4=44838, INDEX('[2]10 3 22'!$T$49:$Z$95,MATCH(E4,'[2]10 3 22'!$T$49:$T$95, FALSE), 7),"N/A"))</f>
        <v>1015.7620000000001</v>
      </c>
      <c r="AB4" s="1">
        <f>IF(N4=44791,INDEX([3]YSI_clean!$B$348:$H$396,MATCH(E4,[3]YSI_clean!$D$348:$D$396, FALSE), 4), IF(N4=44838, INDEX([3]YSI_clean!$B$680:$H$726,MATCH(E4,[3]YSI_clean!$D$680:$D$726, FALSE), 4),"N/A"))</f>
        <v>458.8</v>
      </c>
      <c r="AC4" s="1">
        <f>IF(N4=44791,INDEX([3]YSI_clean!$B$348:$H$396,MATCH(E4,[3]YSI_clean!$D$348:$D$396, FALSE), 5), IF(N4=44838, INDEX([3]YSI_clean!$B$680:$H$726,MATCH(E4,[3]YSI_clean!$D$680:$D$726, FALSE), 5),"N/A"))</f>
        <v>20.2</v>
      </c>
      <c r="AD4" s="1">
        <f>IF(N4=44791,INDEX([3]YSI_clean!$B$348:$H$396,MATCH(E4,[3]YSI_clean!$D$348:$D$396, FALSE), 6), IF(N4=44838, INDEX([3]YSI_clean!$B$680:$H$726,MATCH(E4,[3]YSI_clean!$D$680:$D$726, FALSE), 6),"N/A"))</f>
        <v>10.89</v>
      </c>
      <c r="AE4" s="1">
        <f>IF(N4=44791,INDEX([3]YSI_clean!$B$348:$H$396,MATCH(E4,[3]YSI_clean!$D$348:$D$396, FALSE), 7), IF(N4=44838, INDEX([3]YSI_clean!$B$680:$H$726,MATCH(E4,[3]YSI_clean!$D$680:$D$726, FALSE), 7),"N/A"))</f>
        <v>20.8</v>
      </c>
      <c r="AF4" s="1" t="s">
        <v>10</v>
      </c>
      <c r="AG4" s="1" t="s">
        <v>12</v>
      </c>
      <c r="AH4" s="1" t="s">
        <v>17</v>
      </c>
      <c r="AI4" s="3" t="s">
        <v>14</v>
      </c>
      <c r="AJ4" t="str">
        <f t="shared" si="1"/>
        <v>enriched</v>
      </c>
    </row>
    <row r="5" spans="1:36" x14ac:dyDescent="0.2">
      <c r="A5" t="str">
        <f t="shared" si="0"/>
        <v>np01_HM27f_barcode004-threshold-0.001</v>
      </c>
      <c r="B5" s="2" t="s">
        <v>92</v>
      </c>
      <c r="C5" s="2">
        <v>4</v>
      </c>
      <c r="D5" s="2" t="s">
        <v>53</v>
      </c>
      <c r="E5" s="1" t="s">
        <v>59</v>
      </c>
      <c r="F5" s="1" cm="1">
        <f t="array" ref="F5">IF(OR(E5={"B5","B8","C6","C7","D5","D6","E7","F5","F8","H5","H8"}), 2, IF(OR(E5={"A4","B1","B4","C1","C2","C3","D1","D2","D4","E2","E3","F1","F4","H1","H2","H4","I5"}), 1, "N/A"))</f>
        <v>1</v>
      </c>
      <c r="G5" s="1" t="str" cm="1">
        <f t="array" ref="G5">IF( OR(E5={"A4","B1","B4","C1","C2","C3","D1","D2","D4","E2","E3","F1","F4","H1","H2","H4","I5"}), "resevoir", IF(E5="B5", "B1", IF( E5="B8", "B4", IF(E5="C6", "C2", IF(E5="C7", "C3", IF(E5="D5", "D1", IF(E5="D6", "D2", IF(E5="E7", "E3", IF(E5="F5", "F1", IF(E5="F8", "F4", IF(E5="H5", "H1", IF(E5="H8", "H4", "N/A"))))))))))))</f>
        <v>resevoir</v>
      </c>
      <c r="H5" s="1" cm="1">
        <f t="array" ref="H5">IF(OR(E5={"A4","C1","D4","E2","H2","I5"}),0,IF(OR(E5={"C2","D1","D2","F4","H1","H4","C6","D5","D6","F8","H5","H8"}),20,IF(OR(E5={"B1","B5","B4","B8","C3","C7","E3","E7","F1","F5"}),40,"N/A")))</f>
        <v>0</v>
      </c>
      <c r="I5" s="1" cm="1">
        <f t="array" ref="I5">IF(OR(E5={"B1","B5","C1","C2","C6","D4","E3","E7","H1","H5"}),0,IF(OR(E5={"A4","D1","D5","F1","F5","H4","H8","I5"}),50,IF(OR(E5={"B4","B8","C3","C7","D2","D6","E2","F4","F8","H2"}),200,"N/A")))</f>
        <v>50</v>
      </c>
      <c r="J5" s="1">
        <f>IF(N5=44791,INDEX([1]LEAP_2022_Nutrient_Data!$B$258:$G$286,MATCH(E5,[1]LEAP_2022_Nutrient_Data!$B$258:$B$286, FALSE), 6), IF(N5=44838, INDEX([1]LEAP_2022_Nutrient_Data!$B$374:$G$402,MATCH(E5,[1]LEAP_2022_Nutrient_Data!$B$374:$B$402, FALSE), 6),"N/A"))</f>
        <v>23127.214500000002</v>
      </c>
      <c r="K5" s="1">
        <f>IF(N5=44791,INDEX([1]LEAP_2022_Nutrient_Data!$B$229:$G$257,MATCH(E5,[1]LEAP_2022_Nutrient_Data!$B$229:$B$257, FALSE), 6), IF(N5=44838, INDEX([1]LEAP_2022_Nutrient_Data!$B$345:$G$373,MATCH(E5,[1]LEAP_2022_Nutrient_Data!$B$345:$B$373, FALSE), 6),"N/A"))</f>
        <v>21745.844499999999</v>
      </c>
      <c r="L5" s="1">
        <f>IF(N5=44791,INDEX([1]LEAP_2022_Nutrient_Data!$B$316:$G$344,MATCH(E5,[1]LEAP_2022_Nutrient_Data!$B$316:$B$344, FALSE), 6), IF(N5=44838, INDEX([1]LEAP_2022_Nutrient_Data!$B$432:$G$460,MATCH(E5,[1]LEAP_2022_Nutrient_Data!$B$432:$B$460, FALSE), 6),"N/A"))</f>
        <v>205.24948904293601</v>
      </c>
      <c r="M5" s="1">
        <f>IF(N5=44791,INDEX([1]LEAP_2022_Nutrient_Data!$B$287:$G$315,MATCH(E5,[1]LEAP_2022_Nutrient_Data!$B$287:$B$315, FALSE), 6), IF(N5=44838, INDEX([1]LEAP_2022_Nutrient_Data!$B$403:$G$431,MATCH(E5,[1]LEAP_2022_Nutrient_Data!$B$403:$B$431, FALSE), 6),"N/A"))</f>
        <v>44.437166334498002</v>
      </c>
      <c r="N5" s="4">
        <v>44791</v>
      </c>
      <c r="O5" s="4">
        <v>44862</v>
      </c>
      <c r="P5" s="1">
        <v>6.83</v>
      </c>
      <c r="Q5" s="4" t="s">
        <v>166</v>
      </c>
      <c r="R5" s="1">
        <f>IF(N5=44791,INDEX('[2]8 18 22'!$T$2:$Z$48,MATCH(E5,'[2]8 18 22'!$T$2:$T$48, FALSE), 3), IF(N5=44838, INDEX('[2]10 3 22'!$T$2:$Z$48,MATCH(E5,'[2]10 3 22'!$T$2:$T$48, FALSE), 3),"N/A"))</f>
        <v>27.615000000000002</v>
      </c>
      <c r="S5" s="1">
        <f>IF(N5=44791,INDEX('[2]8 18 22'!$T$2:$Z$48,MATCH(E5,'[2]8 18 22'!$T$2:$T$48, FALSE), 4), IF(N5=44838, INDEX('[2]10 3 22'!$T$2:$Z$48,MATCH(E5,'[2]10 3 22'!$T$2:$T$48, FALSE), 4),"N/A"))</f>
        <v>0</v>
      </c>
      <c r="T5" s="1">
        <f>IF(N5=44791,INDEX('[2]8 18 22'!$T$2:$Z$48,MATCH(E5,'[2]8 18 22'!$T$2:$T$48, FALSE), 5), IF(N5=44838, INDEX('[2]10 3 22'!$T$2:$Z$48,MATCH(E5,'[2]10 3 22'!$T$2:$T$48, FALSE), 5),"N/A"))</f>
        <v>9.6509999999999998</v>
      </c>
      <c r="U5" s="1">
        <f>IF(N5=44791,INDEX('[2]8 18 22'!$T$2:$Z$48,MATCH(E5,'[2]8 18 22'!$T$2:$T$48, FALSE), 6), IF(N5=44838, INDEX('[2]10 3 22'!$T$2:$Z$48,MATCH(E5,'[2]10 3 22'!$T$2:$T$48, FALSE), 6),"N/A"))</f>
        <v>7.4639999999999986</v>
      </c>
      <c r="V5" s="1">
        <f>IF(N5=44791,INDEX('[2]8 18 22'!$T$2:$Z$48,MATCH(E5,'[2]8 18 22'!$T$2:$T$48, FALSE), 7), IF(N5=44838, INDEX('[2]10 3 22'!$T$2:$Z$48,MATCH(E5,'[2]10 3 22'!$T$2:$T$48, FALSE), 7),"N/A"))</f>
        <v>496.23900000000003</v>
      </c>
      <c r="W5" s="1">
        <f>IF(N5=44791,INDEX('[2]8 18 22'!$T$49:$Z$95,MATCH(E5,'[2]8 18 22'!$T$49:$T$95, FALSE), 3), IF(N5=44838, INDEX('[2]10 3 22'!$T$49:$Z$95,MATCH(E5,'[2]10 3 22'!$T$49:$T$95, FALSE), 3),"N/A"))</f>
        <v>28.417000000000002</v>
      </c>
      <c r="X5" s="1">
        <f>IF(N5=44791,INDEX('[2]8 18 22'!$T$49:$Z$95,MATCH(E5,'[2]8 18 22'!$T$49:$T$95, FALSE), 4), IF(N5=44838, INDEX('[2]10 3 22'!$T$49:$Z$95,MATCH(E5,'[2]10 3 22'!$T$49:$T$95, FALSE), 4),"N/A"))</f>
        <v>0</v>
      </c>
      <c r="Y5" s="1">
        <f>IF(N5=44791,INDEX('[2]8 18 22'!$T$49:$Z$95,MATCH(E5,'[2]8 18 22'!$T$49:$T$95, FALSE), 5), IF(N5=44838, INDEX('[2]10 3 22'!$T$49:$Z$95,MATCH(E5,'[2]10 3 22'!$T$49:$T$95, FALSE), 5),"N/A"))</f>
        <v>9.293000000000001</v>
      </c>
      <c r="Z5" s="1">
        <f>IF(N5=44791,INDEX('[2]8 18 22'!$T$49:$Z$95,MATCH(E5,'[2]8 18 22'!$T$49:$T$95, FALSE), 6), IF(N5=44838, INDEX('[2]10 3 22'!$T$49:$Z$95,MATCH(E5,'[2]10 3 22'!$T$49:$T$95, FALSE), 6),"N/A"))</f>
        <v>8.0829999999999984</v>
      </c>
      <c r="AA5" s="1">
        <f>IF(N5=44791,INDEX('[2]8 18 22'!$T$49:$Z$95,MATCH(E5,'[2]8 18 22'!$T$49:$T$95, FALSE), 7), IF(N5=44838, INDEX('[2]10 3 22'!$T$49:$Z$95,MATCH(E5,'[2]10 3 22'!$T$49:$T$95, FALSE), 7),"N/A"))</f>
        <v>481.21399999999994</v>
      </c>
      <c r="AB5" s="1">
        <f>IF(N5=44791,INDEX([3]YSI_clean!$B$348:$H$396,MATCH(E5,[3]YSI_clean!$D$348:$D$396, FALSE), 4), IF(N5=44838, INDEX([3]YSI_clean!$B$680:$H$726,MATCH(E5,[3]YSI_clean!$D$680:$D$726, FALSE), 4),"N/A"))</f>
        <v>378.9</v>
      </c>
      <c r="AC5" s="1">
        <f>IF(N5=44791,INDEX([3]YSI_clean!$B$348:$H$396,MATCH(E5,[3]YSI_clean!$D$348:$D$396, FALSE), 5), IF(N5=44838, INDEX([3]YSI_clean!$B$680:$H$726,MATCH(E5,[3]YSI_clean!$D$680:$D$726, FALSE), 5),"N/A"))</f>
        <v>19.09</v>
      </c>
      <c r="AD5" s="1">
        <f>IF(N5=44791,INDEX([3]YSI_clean!$B$348:$H$396,MATCH(E5,[3]YSI_clean!$D$348:$D$396, FALSE), 6), IF(N5=44838, INDEX([3]YSI_clean!$B$680:$H$726,MATCH(E5,[3]YSI_clean!$D$680:$D$726, FALSE), 6),"N/A"))</f>
        <v>10.31</v>
      </c>
      <c r="AE5" s="1">
        <f>IF(N5=44791,INDEX([3]YSI_clean!$B$348:$H$396,MATCH(E5,[3]YSI_clean!$D$348:$D$396, FALSE), 7), IF(N5=44838, INDEX([3]YSI_clean!$B$680:$H$726,MATCH(E5,[3]YSI_clean!$D$680:$D$726, FALSE), 7),"N/A"))</f>
        <v>20.6</v>
      </c>
      <c r="AF5" s="1" t="s">
        <v>10</v>
      </c>
      <c r="AG5" s="1" t="s">
        <v>12</v>
      </c>
      <c r="AH5" s="1" t="s">
        <v>18</v>
      </c>
      <c r="AI5" s="3" t="s">
        <v>14</v>
      </c>
      <c r="AJ5" t="str">
        <f t="shared" si="1"/>
        <v>enriched</v>
      </c>
    </row>
    <row r="6" spans="1:36" x14ac:dyDescent="0.2">
      <c r="A6" t="str">
        <f t="shared" si="0"/>
        <v>np01_HM27f_barcode005-threshold-0.001</v>
      </c>
      <c r="B6" s="2" t="s">
        <v>93</v>
      </c>
      <c r="C6" s="2">
        <v>5</v>
      </c>
      <c r="D6" s="2" t="s">
        <v>53</v>
      </c>
      <c r="E6" s="1" t="s">
        <v>60</v>
      </c>
      <c r="F6" s="1" cm="1">
        <f t="array" ref="F6">IF(OR(E6={"B5","B8","C6","C7","D5","D6","E7","F5","F8","H5","H8"}), 2, IF(OR(E6={"A4","B1","B4","C1","C2","C3","D1","D2","D4","E2","E3","F1","F4","H1","H2","H4","I5"}), 1, "N/A"))</f>
        <v>1</v>
      </c>
      <c r="G6" s="1" t="str" cm="1">
        <f t="array" ref="G6">IF( OR(E6={"A4","B1","B4","C1","C2","C3","D1","D2","D4","E2","E3","F1","F4","H1","H2","H4","I5"}), "resevoir", IF(E6="B5", "B1", IF( E6="B8", "B4", IF(E6="C6", "C2", IF(E6="C7", "C3", IF(E6="D5", "D1", IF(E6="D6", "D2", IF(E6="E7", "E3", IF(E6="F5", "F1", IF(E6="F8", "F4", IF(E6="H5", "H1", IF(E6="H8", "H4", "N/A"))))))))))))</f>
        <v>resevoir</v>
      </c>
      <c r="H6" s="1" cm="1">
        <f t="array" ref="H6">IF(OR(E6={"A4","C1","D4","E2","H2","I5"}),0,IF(OR(E6={"C2","D1","D2","F4","H1","H4","C6","D5","D6","F8","H5","H8"}),20,IF(OR(E6={"B1","B5","B4","B8","C3","C7","E3","E7","F1","F5"}),40,"N/A")))</f>
        <v>20</v>
      </c>
      <c r="I6" s="1" cm="1">
        <f t="array" ref="I6">IF(OR(E6={"B1","B5","C1","C2","C6","D4","E3","E7","H1","H5"}),0,IF(OR(E6={"A4","D1","D5","F1","F5","H4","H8","I5"}),50,IF(OR(E6={"B4","B8","C3","C7","D2","D6","E2","F4","F8","H2"}),200,"N/A")))</f>
        <v>0</v>
      </c>
      <c r="J6" s="1">
        <f>IF(N6=44791,INDEX([1]LEAP_2022_Nutrient_Data!$B$258:$G$286,MATCH(E6,[1]LEAP_2022_Nutrient_Data!$B$258:$B$286, FALSE), 6), IF(N6=44838, INDEX([1]LEAP_2022_Nutrient_Data!$B$374:$G$402,MATCH(E6,[1]LEAP_2022_Nutrient_Data!$B$374:$B$402, FALSE), 6),"N/A"))</f>
        <v>319.89450000000005</v>
      </c>
      <c r="K6" s="1">
        <f>IF(N6=44791,INDEX([1]LEAP_2022_Nutrient_Data!$B$229:$G$257,MATCH(E6,[1]LEAP_2022_Nutrient_Data!$B$229:$B$257, FALSE), 6), IF(N6=44838, INDEX([1]LEAP_2022_Nutrient_Data!$B$345:$G$373,MATCH(E6,[1]LEAP_2022_Nutrient_Data!$B$345:$B$373, FALSE), 6),"N/A"))</f>
        <v>227.01250000000002</v>
      </c>
      <c r="L6" s="1">
        <f>IF(N6=44791,INDEX([1]LEAP_2022_Nutrient_Data!$B$316:$G$344,MATCH(E6,[1]LEAP_2022_Nutrient_Data!$B$316:$B$344, FALSE), 6), IF(N6=44838, INDEX([1]LEAP_2022_Nutrient_Data!$B$432:$G$460,MATCH(E6,[1]LEAP_2022_Nutrient_Data!$B$432:$B$460, FALSE), 6),"N/A"))</f>
        <v>14.770065421044899</v>
      </c>
      <c r="M6" s="1">
        <f>IF(N6=44791,INDEX([1]LEAP_2022_Nutrient_Data!$B$287:$G$315,MATCH(E6,[1]LEAP_2022_Nutrient_Data!$B$287:$B$315, FALSE), 6), IF(N6=44838, INDEX([1]LEAP_2022_Nutrient_Data!$B$403:$G$431,MATCH(E6,[1]LEAP_2022_Nutrient_Data!$B$403:$B$431, FALSE), 6),"N/A"))</f>
        <v>5.7590300968652004</v>
      </c>
      <c r="N6" s="4">
        <v>44791</v>
      </c>
      <c r="O6" s="4">
        <v>44862</v>
      </c>
      <c r="P6" s="1">
        <v>1.43</v>
      </c>
      <c r="Q6" s="4" t="s">
        <v>166</v>
      </c>
      <c r="R6" s="1">
        <f>IF(N6=44791,INDEX('[2]8 18 22'!$T$2:$Z$48,MATCH(E6,'[2]8 18 22'!$T$2:$T$48, FALSE), 3), IF(N6=44838, INDEX('[2]10 3 22'!$T$2:$Z$48,MATCH(E6,'[2]10 3 22'!$T$2:$T$48, FALSE), 3),"N/A"))</f>
        <v>0</v>
      </c>
      <c r="S6" s="1">
        <f>IF(N6=44791,INDEX('[2]8 18 22'!$T$2:$Z$48,MATCH(E6,'[2]8 18 22'!$T$2:$T$48, FALSE), 4), IF(N6=44838, INDEX('[2]10 3 22'!$T$2:$Z$48,MATCH(E6,'[2]10 3 22'!$T$2:$T$48, FALSE), 4),"N/A"))</f>
        <v>0.80399999999999994</v>
      </c>
      <c r="T6" s="1">
        <f>IF(N6=44791,INDEX('[2]8 18 22'!$T$2:$Z$48,MATCH(E6,'[2]8 18 22'!$T$2:$T$48, FALSE), 5), IF(N6=44838, INDEX('[2]10 3 22'!$T$2:$Z$48,MATCH(E6,'[2]10 3 22'!$T$2:$T$48, FALSE), 5),"N/A"))</f>
        <v>0</v>
      </c>
      <c r="U6" s="1">
        <f>IF(N6=44791,INDEX('[2]8 18 22'!$T$2:$Z$48,MATCH(E6,'[2]8 18 22'!$T$2:$T$48, FALSE), 6), IF(N6=44838, INDEX('[2]10 3 22'!$T$2:$Z$48,MATCH(E6,'[2]10 3 22'!$T$2:$T$48, FALSE), 6),"N/A"))</f>
        <v>0.24699999999999997</v>
      </c>
      <c r="V6" s="1">
        <f>IF(N6=44791,INDEX('[2]8 18 22'!$T$2:$Z$48,MATCH(E6,'[2]8 18 22'!$T$2:$T$48, FALSE), 7), IF(N6=44838, INDEX('[2]10 3 22'!$T$2:$Z$48,MATCH(E6,'[2]10 3 22'!$T$2:$T$48, FALSE), 7),"N/A"))</f>
        <v>3.0910000000000002</v>
      </c>
      <c r="W6" s="1">
        <f>IF(N6=44791,INDEX('[2]8 18 22'!$T$49:$Z$95,MATCH(E6,'[2]8 18 22'!$T$49:$T$95, FALSE), 3), IF(N6=44838, INDEX('[2]10 3 22'!$T$49:$Z$95,MATCH(E6,'[2]10 3 22'!$T$49:$T$95, FALSE), 3),"N/A"))</f>
        <v>0</v>
      </c>
      <c r="X6" s="1">
        <f>IF(N6=44791,INDEX('[2]8 18 22'!$T$49:$Z$95,MATCH(E6,'[2]8 18 22'!$T$49:$T$95, FALSE), 4), IF(N6=44838, INDEX('[2]10 3 22'!$T$49:$Z$95,MATCH(E6,'[2]10 3 22'!$T$49:$T$95, FALSE), 4),"N/A"))</f>
        <v>0.80599999999999983</v>
      </c>
      <c r="Y6" s="1">
        <f>IF(N6=44791,INDEX('[2]8 18 22'!$T$49:$Z$95,MATCH(E6,'[2]8 18 22'!$T$49:$T$95, FALSE), 5), IF(N6=44838, INDEX('[2]10 3 22'!$T$49:$Z$95,MATCH(E6,'[2]10 3 22'!$T$49:$T$95, FALSE), 5),"N/A"))</f>
        <v>0</v>
      </c>
      <c r="Z6" s="1">
        <f>IF(N6=44791,INDEX('[2]8 18 22'!$T$49:$Z$95,MATCH(E6,'[2]8 18 22'!$T$49:$T$95, FALSE), 6), IF(N6=44838, INDEX('[2]10 3 22'!$T$49:$Z$95,MATCH(E6,'[2]10 3 22'!$T$49:$T$95, FALSE), 6),"N/A"))</f>
        <v>0.28599999999999998</v>
      </c>
      <c r="AA6" s="1">
        <f>IF(N6=44791,INDEX('[2]8 18 22'!$T$49:$Z$95,MATCH(E6,'[2]8 18 22'!$T$49:$T$95, FALSE), 7), IF(N6=44838, INDEX('[2]10 3 22'!$T$49:$Z$95,MATCH(E6,'[2]10 3 22'!$T$49:$T$95, FALSE), 7),"N/A"))</f>
        <v>9.5800000000000018</v>
      </c>
      <c r="AB6" s="1">
        <f>IF(N6=44791,INDEX([3]YSI_clean!$B$348:$H$396,MATCH(E6,[3]YSI_clean!$D$348:$D$396, FALSE), 4), IF(N6=44838, INDEX([3]YSI_clean!$B$680:$H$726,MATCH(E6,[3]YSI_clean!$D$680:$D$726, FALSE), 4),"N/A"))</f>
        <v>75.599999999999994</v>
      </c>
      <c r="AC6" s="1">
        <f>IF(N6=44791,INDEX([3]YSI_clean!$B$348:$H$396,MATCH(E6,[3]YSI_clean!$D$348:$D$396, FALSE), 5), IF(N6=44838, INDEX([3]YSI_clean!$B$680:$H$726,MATCH(E6,[3]YSI_clean!$D$680:$D$726, FALSE), 5),"N/A"))</f>
        <v>8.99</v>
      </c>
      <c r="AD6" s="1">
        <f>IF(N6=44791,INDEX([3]YSI_clean!$B$348:$H$396,MATCH(E6,[3]YSI_clean!$D$348:$D$396, FALSE), 6), IF(N6=44838, INDEX([3]YSI_clean!$B$680:$H$726,MATCH(E6,[3]YSI_clean!$D$680:$D$726, FALSE), 6),"N/A"))</f>
        <v>8.41</v>
      </c>
      <c r="AE6" s="1">
        <f>IF(N6=44791,INDEX([3]YSI_clean!$B$348:$H$396,MATCH(E6,[3]YSI_clean!$D$348:$D$396, FALSE), 7), IF(N6=44838, INDEX([3]YSI_clean!$B$680:$H$726,MATCH(E6,[3]YSI_clean!$D$680:$D$726, FALSE), 7),"N/A"))</f>
        <v>21.1</v>
      </c>
      <c r="AF6" s="1" t="s">
        <v>10</v>
      </c>
      <c r="AG6" s="1" t="s">
        <v>12</v>
      </c>
      <c r="AH6" s="1" t="s">
        <v>19</v>
      </c>
      <c r="AI6" s="3" t="s">
        <v>14</v>
      </c>
      <c r="AJ6" t="str">
        <f t="shared" si="1"/>
        <v>unenriched</v>
      </c>
    </row>
    <row r="7" spans="1:36" x14ac:dyDescent="0.2">
      <c r="A7" t="str">
        <f t="shared" si="0"/>
        <v>np01_HM27f_barcode006-threshold-0.001</v>
      </c>
      <c r="B7" s="2" t="s">
        <v>94</v>
      </c>
      <c r="C7" s="2">
        <v>6</v>
      </c>
      <c r="D7" s="2" t="s">
        <v>156</v>
      </c>
      <c r="E7" s="1" t="s">
        <v>61</v>
      </c>
      <c r="F7" s="1" t="str" cm="1">
        <f t="array" ref="F7">IF(OR(E7={"B5","B8","C6","C7","D5","D6","E7","F5","F8","H5","H8"}), 2, IF(OR(E7={"A4","B1","B4","C1","C2","C3","D1","D2","D4","E2","E3","F1","F4","H1","H2","H4","I5"}), 1, "N/A"))</f>
        <v>N/A</v>
      </c>
      <c r="G7" s="1" t="str" cm="1">
        <f t="array" ref="G7">IF( OR(E7={"A4","B1","B4","C1","C2","C3","D1","D2","D4","E2","E3","F1","F4","H1","H2","H4","I5"}), "resevoir", IF(E7="B5", "B1", IF( E7="B8", "B4", IF(E7="C6", "C2", IF(E7="C7", "C3", IF(E7="D5", "D1", IF(E7="D6", "D2", IF(E7="E7", "E3", IF(E7="F5", "F1", IF(E7="F8", "F4", IF(E7="H5", "H1", IF(E7="H8", "H4", "N/A"))))))))))))</f>
        <v>N/A</v>
      </c>
      <c r="H7" s="1" t="str" cm="1">
        <f t="array" ref="H7">IF(OR(E7={"A4","C1","D4","E2","H2","I5"}),0,IF(OR(E7={"C2","D1","D2","F4","H1","H4","C6","D5","D6","F8","H5","H8"}),20,IF(OR(E7={"B1","B5","B4","B8","C3","C7","E3","E7","F1","F5"}),40,"N/A")))</f>
        <v>N/A</v>
      </c>
      <c r="I7" s="1" t="str" cm="1">
        <f t="array" ref="I7">IF(OR(E7={"B1","B5","C1","C2","C6","D4","E3","E7","H1","H5"}),0,IF(OR(E7={"A4","D1","D5","F1","F5","H4","H8","I5"}),50,IF(OR(E7={"B4","B8","C3","C7","D2","D6","E2","F4","F8","H2"}),200,"N/A")))</f>
        <v>N/A</v>
      </c>
      <c r="J7" s="1" t="s">
        <v>54</v>
      </c>
      <c r="K7" s="1" t="s">
        <v>54</v>
      </c>
      <c r="L7" s="1" t="s">
        <v>54</v>
      </c>
      <c r="M7" s="1" t="s">
        <v>54</v>
      </c>
      <c r="N7" s="4">
        <v>44791</v>
      </c>
      <c r="O7" s="4">
        <v>44862</v>
      </c>
      <c r="P7" s="1">
        <v>4.83</v>
      </c>
      <c r="Q7" s="4" t="s">
        <v>54</v>
      </c>
      <c r="R7" s="1">
        <f>IF(N7=44791,INDEX('[2]8 18 22'!$T$2:$Z$48,MATCH(E7,'[2]8 18 22'!$T$2:$T$48, FALSE), 3), IF(N7=44838, INDEX('[2]10 3 22'!$T$2:$Z$48,MATCH(E7,'[2]10 3 22'!$T$2:$T$48, FALSE), 3),"N/A"))</f>
        <v>8.0000000000000002E-3</v>
      </c>
      <c r="S7" s="1">
        <f>IF(N7=44791,INDEX('[2]8 18 22'!$T$2:$Z$48,MATCH(E7,'[2]8 18 22'!$T$2:$T$48, FALSE), 4), IF(N7=44838, INDEX('[2]10 3 22'!$T$2:$Z$48,MATCH(E7,'[2]10 3 22'!$T$2:$T$48, FALSE), 4),"N/A"))</f>
        <v>0</v>
      </c>
      <c r="T7" s="1">
        <f>IF(N7=44791,INDEX('[2]8 18 22'!$T$2:$Z$48,MATCH(E7,'[2]8 18 22'!$T$2:$T$48, FALSE), 5), IF(N7=44838, INDEX('[2]10 3 22'!$T$2:$Z$48,MATCH(E7,'[2]10 3 22'!$T$2:$T$48, FALSE), 5),"N/A"))</f>
        <v>6.7820000000000009</v>
      </c>
      <c r="U7" s="1">
        <f>IF(N7=44791,INDEX('[2]8 18 22'!$T$2:$Z$48,MATCH(E7,'[2]8 18 22'!$T$2:$T$48, FALSE), 6), IF(N7=44838, INDEX('[2]10 3 22'!$T$2:$Z$48,MATCH(E7,'[2]10 3 22'!$T$2:$T$48, FALSE), 6),"N/A"))</f>
        <v>5.3650000000000002</v>
      </c>
      <c r="V7" s="1">
        <f>IF(N7=44791,INDEX('[2]8 18 22'!$T$2:$Z$48,MATCH(E7,'[2]8 18 22'!$T$2:$T$48, FALSE), 7), IF(N7=44838, INDEX('[2]10 3 22'!$T$2:$Z$48,MATCH(E7,'[2]10 3 22'!$T$2:$T$48, FALSE), 7),"N/A"))</f>
        <v>403.72599999999994</v>
      </c>
      <c r="W7" s="1">
        <f>IF(N7=44791,INDEX('[2]8 18 22'!$T$49:$Z$95,MATCH(E7,'[2]8 18 22'!$T$49:$T$95, FALSE), 3), IF(N7=44838, INDEX('[2]10 3 22'!$T$49:$Z$95,MATCH(E7,'[2]10 3 22'!$T$49:$T$95, FALSE), 3),"N/A"))</f>
        <v>1.8859999999999999</v>
      </c>
      <c r="X7" s="1">
        <f>IF(N7=44791,INDEX('[2]8 18 22'!$T$49:$Z$95,MATCH(E7,'[2]8 18 22'!$T$49:$T$95, FALSE), 4), IF(N7=44838, INDEX('[2]10 3 22'!$T$49:$Z$95,MATCH(E7,'[2]10 3 22'!$T$49:$T$95, FALSE), 4),"N/A"))</f>
        <v>0</v>
      </c>
      <c r="Y7" s="1">
        <f>IF(N7=44791,INDEX('[2]8 18 22'!$T$49:$Z$95,MATCH(E7,'[2]8 18 22'!$T$49:$T$95, FALSE), 5), IF(N7=44838, INDEX('[2]10 3 22'!$T$49:$Z$95,MATCH(E7,'[2]10 3 22'!$T$49:$T$95, FALSE), 5),"N/A"))</f>
        <v>9.1390000000000011</v>
      </c>
      <c r="Z7" s="1">
        <f>IF(N7=44791,INDEX('[2]8 18 22'!$T$49:$Z$95,MATCH(E7,'[2]8 18 22'!$T$49:$T$95, FALSE), 6), IF(N7=44838, INDEX('[2]10 3 22'!$T$49:$Z$95,MATCH(E7,'[2]10 3 22'!$T$49:$T$95, FALSE), 6),"N/A"))</f>
        <v>6.8920000000000003</v>
      </c>
      <c r="AA7" s="1">
        <f>IF(N7=44791,INDEX('[2]8 18 22'!$T$49:$Z$95,MATCH(E7,'[2]8 18 22'!$T$49:$T$95, FALSE), 7), IF(N7=44838, INDEX('[2]10 3 22'!$T$49:$Z$95,MATCH(E7,'[2]10 3 22'!$T$49:$T$95, FALSE), 7),"N/A"))</f>
        <v>468.35999999999996</v>
      </c>
      <c r="AB7" s="1">
        <f>IF(N7=44791,INDEX([3]YSI_clean!$B$348:$H$396,MATCH(E7,[3]YSI_clean!$D$348:$D$396, FALSE), 4), IF(N7=44838, INDEX([3]YSI_clean!$B$680:$H$726,MATCH(E7,[3]YSI_clean!$D$680:$D$726, FALSE), 4),"N/A"))</f>
        <v>178.3</v>
      </c>
      <c r="AC7" s="1">
        <f>IF(N7=44791,INDEX([3]YSI_clean!$B$348:$H$396,MATCH(E7,[3]YSI_clean!$D$348:$D$396, FALSE), 5), IF(N7=44838, INDEX([3]YSI_clean!$B$680:$H$726,MATCH(E7,[3]YSI_clean!$D$680:$D$726, FALSE), 5),"N/A"))</f>
        <v>15.83</v>
      </c>
      <c r="AD7" s="1">
        <f>IF(N7=44791,INDEX([3]YSI_clean!$B$348:$H$396,MATCH(E7,[3]YSI_clean!$D$348:$D$396, FALSE), 6), IF(N7=44838, INDEX([3]YSI_clean!$B$680:$H$726,MATCH(E7,[3]YSI_clean!$D$680:$D$726, FALSE), 6),"N/A"))</f>
        <v>10.5</v>
      </c>
      <c r="AE7" s="1">
        <f>IF(N7=44791,INDEX([3]YSI_clean!$B$348:$H$396,MATCH(E7,[3]YSI_clean!$D$348:$D$396, FALSE), 7), IF(N7=44838, INDEX([3]YSI_clean!$B$680:$H$726,MATCH(E7,[3]YSI_clean!$D$680:$D$726, FALSE), 7),"N/A"))</f>
        <v>21.3</v>
      </c>
      <c r="AF7" s="1" t="s">
        <v>10</v>
      </c>
      <c r="AG7" s="1" t="s">
        <v>12</v>
      </c>
      <c r="AH7" s="1" t="s">
        <v>20</v>
      </c>
      <c r="AI7" s="3" t="s">
        <v>14</v>
      </c>
      <c r="AJ7" t="str">
        <f t="shared" si="1"/>
        <v>N/A</v>
      </c>
    </row>
    <row r="8" spans="1:36" x14ac:dyDescent="0.2">
      <c r="A8" t="str">
        <f t="shared" si="0"/>
        <v>np01_HM27f_barcode007-threshold-0.001</v>
      </c>
      <c r="B8" s="2" t="s">
        <v>95</v>
      </c>
      <c r="C8" s="2">
        <v>7</v>
      </c>
      <c r="D8" s="2" t="s">
        <v>203</v>
      </c>
      <c r="E8" s="1" t="s">
        <v>62</v>
      </c>
      <c r="F8" s="1" cm="1">
        <f t="array" ref="F8">IF(OR(E8={"B5","B8","C6","C7","D5","D6","E7","F5","F8","H5","H8"}), 2, IF(OR(E8={"A4","B1","B4","C1","C2","C3","D1","D2","D4","E2","E3","F1","F4","H1","H2","H4","I5"}), 1, "N/A"))</f>
        <v>2</v>
      </c>
      <c r="G8" s="1" t="str" cm="1">
        <f t="array" ref="G8">IF( OR(E8={"A4","B1","B4","C1","C2","C3","D1","D2","D4","E2","E3","F1","F4","H1","H2","H4","I5"}), "resevoir", IF(E8="B5", "B1", IF( E8="B8", "B4", IF(E8="C6", "C2", IF(E8="C7", "C3", IF(E8="D5", "D1", IF(E8="D6", "D2", IF(E8="E7", "E3", IF(E8="F5", "F1", IF(E8="F8", "F4", IF(E8="H5", "H1", IF(E8="H8", "H4", "N/A"))))))))))))</f>
        <v>B1</v>
      </c>
      <c r="H8" s="1" cm="1">
        <f t="array" ref="H8">IF(OR(E8={"A4","C1","D4","E2","H2","I5"}),0,IF(OR(E8={"C2","D1","D2","F4","H1","H4","C6","D5","D6","F8","H5","H8"}),20,IF(OR(E8={"B1","B5","B4","B8","C3","C7","E3","E7","F1","F5"}),40,"N/A")))</f>
        <v>40</v>
      </c>
      <c r="I8" s="1" cm="1">
        <f t="array" ref="I8">IF(OR(E8={"B1","B5","C1","C2","C6","D4","E3","E7","H1","H5"}),0,IF(OR(E8={"A4","D1","D5","F1","F5","H4","H8","I5"}),50,IF(OR(E8={"B4","B8","C3","C7","D2","D6","E2","F4","F8","H2"}),200,"N/A")))</f>
        <v>0</v>
      </c>
      <c r="J8" s="1">
        <f>IF(N8=44791,INDEX([1]LEAP_2022_Nutrient_Data!$B$258:$G$286,MATCH(E8,[1]LEAP_2022_Nutrient_Data!$B$258:$B$286, FALSE), 6), IF(N8=44838, INDEX([1]LEAP_2022_Nutrient_Data!$B$374:$G$402,MATCH(E8,[1]LEAP_2022_Nutrient_Data!$B$374:$B$402, FALSE), 6),"N/A"))</f>
        <v>264.3895</v>
      </c>
      <c r="K8" s="1">
        <f>IF(N8=44791,INDEX([1]LEAP_2022_Nutrient_Data!$B$229:$G$257,MATCH(E8,[1]LEAP_2022_Nutrient_Data!$B$229:$B$257, FALSE), 6), IF(N8=44838, INDEX([1]LEAP_2022_Nutrient_Data!$B$345:$G$373,MATCH(E8,[1]LEAP_2022_Nutrient_Data!$B$345:$B$373, FALSE), 6),"N/A"))</f>
        <v>190.95249999999999</v>
      </c>
      <c r="L8" s="1">
        <f>IF(N8=44791,INDEX([1]LEAP_2022_Nutrient_Data!$B$316:$G$344,MATCH(E8,[1]LEAP_2022_Nutrient_Data!$B$316:$B$344, FALSE), 6), IF(N8=44838, INDEX([1]LEAP_2022_Nutrient_Data!$B$432:$G$460,MATCH(E8,[1]LEAP_2022_Nutrient_Data!$B$432:$B$460, FALSE), 6),"N/A"))</f>
        <v>32.653504756724601</v>
      </c>
      <c r="M8" s="1">
        <f>IF(N8=44791,INDEX([1]LEAP_2022_Nutrient_Data!$B$287:$G$315,MATCH(E8,[1]LEAP_2022_Nutrient_Data!$B$287:$B$315, FALSE), 6), IF(N8=44838, INDEX([1]LEAP_2022_Nutrient_Data!$B$403:$G$431,MATCH(E8,[1]LEAP_2022_Nutrient_Data!$B$403:$B$431, FALSE), 6),"N/A"))</f>
        <v>3.8181917193495698</v>
      </c>
      <c r="N8" s="4">
        <v>44791</v>
      </c>
      <c r="O8" s="4">
        <v>44862</v>
      </c>
      <c r="P8" s="1">
        <v>0.90600000000000003</v>
      </c>
      <c r="Q8" s="4" t="s">
        <v>168</v>
      </c>
      <c r="R8" s="1">
        <f>IF(N8=44791,INDEX('[2]8 18 22'!$T$2:$Z$48,MATCH(E8,'[2]8 18 22'!$T$2:$T$48, FALSE), 3), IF(N8=44838, INDEX('[2]10 3 22'!$T$2:$Z$48,MATCH(E8,'[2]10 3 22'!$T$2:$T$48, FALSE), 3),"N/A"))</f>
        <v>0</v>
      </c>
      <c r="S8" s="1">
        <f>IF(N8=44791,INDEX('[2]8 18 22'!$T$2:$Z$48,MATCH(E8,'[2]8 18 22'!$T$2:$T$48, FALSE), 4), IF(N8=44838, INDEX('[2]10 3 22'!$T$2:$Z$48,MATCH(E8,'[2]10 3 22'!$T$2:$T$48, FALSE), 4),"N/A"))</f>
        <v>1.3420000000000001</v>
      </c>
      <c r="T8" s="1">
        <f>IF(N8=44791,INDEX('[2]8 18 22'!$T$2:$Z$48,MATCH(E8,'[2]8 18 22'!$T$2:$T$48, FALSE), 5), IF(N8=44838, INDEX('[2]10 3 22'!$T$2:$Z$48,MATCH(E8,'[2]10 3 22'!$T$2:$T$48, FALSE), 5),"N/A"))</f>
        <v>0</v>
      </c>
      <c r="U8" s="1">
        <f>IF(N8=44791,INDEX('[2]8 18 22'!$T$2:$Z$48,MATCH(E8,'[2]8 18 22'!$T$2:$T$48, FALSE), 6), IF(N8=44838, INDEX('[2]10 3 22'!$T$2:$Z$48,MATCH(E8,'[2]10 3 22'!$T$2:$T$48, FALSE), 6),"N/A"))</f>
        <v>0.18699999999999997</v>
      </c>
      <c r="V8" s="1">
        <f>IF(N8=44791,INDEX('[2]8 18 22'!$T$2:$Z$48,MATCH(E8,'[2]8 18 22'!$T$2:$T$48, FALSE), 7), IF(N8=44838, INDEX('[2]10 3 22'!$T$2:$Z$48,MATCH(E8,'[2]10 3 22'!$T$2:$T$48, FALSE), 7),"N/A"))</f>
        <v>7.2749999999999986</v>
      </c>
      <c r="W8" s="1">
        <f>IF(N8=44791,INDEX('[2]8 18 22'!$T$49:$Z$95,MATCH(E8,'[2]8 18 22'!$T$49:$T$95, FALSE), 3), IF(N8=44838, INDEX('[2]10 3 22'!$T$49:$Z$95,MATCH(E8,'[2]10 3 22'!$T$49:$T$95, FALSE), 3),"N/A"))</f>
        <v>0</v>
      </c>
      <c r="X8" s="1">
        <f>IF(N8=44791,INDEX('[2]8 18 22'!$T$49:$Z$95,MATCH(E8,'[2]8 18 22'!$T$49:$T$95, FALSE), 4), IF(N8=44838, INDEX('[2]10 3 22'!$T$49:$Z$95,MATCH(E8,'[2]10 3 22'!$T$49:$T$95, FALSE), 4),"N/A"))</f>
        <v>1.3830000000000002</v>
      </c>
      <c r="Y8" s="1">
        <f>IF(N8=44791,INDEX('[2]8 18 22'!$T$49:$Z$95,MATCH(E8,'[2]8 18 22'!$T$49:$T$95, FALSE), 5), IF(N8=44838, INDEX('[2]10 3 22'!$T$49:$Z$95,MATCH(E8,'[2]10 3 22'!$T$49:$T$95, FALSE), 5),"N/A"))</f>
        <v>0</v>
      </c>
      <c r="Z8" s="1">
        <f>IF(N8=44791,INDEX('[2]8 18 22'!$T$49:$Z$95,MATCH(E8,'[2]8 18 22'!$T$49:$T$95, FALSE), 6), IF(N8=44838, INDEX('[2]10 3 22'!$T$49:$Z$95,MATCH(E8,'[2]10 3 22'!$T$49:$T$95, FALSE), 6),"N/A"))</f>
        <v>0.22900000000000001</v>
      </c>
      <c r="AA8" s="1">
        <f>IF(N8=44791,INDEX('[2]8 18 22'!$T$49:$Z$95,MATCH(E8,'[2]8 18 22'!$T$49:$T$95, FALSE), 7), IF(N8=44838, INDEX('[2]10 3 22'!$T$49:$Z$95,MATCH(E8,'[2]10 3 22'!$T$49:$T$95, FALSE), 7),"N/A"))</f>
        <v>7.4180000000000019</v>
      </c>
      <c r="AB8" s="1">
        <f>IF(N8=44791,INDEX([3]YSI_clean!$B$348:$H$396,MATCH(E8,[3]YSI_clean!$D$348:$D$396, FALSE), 4), IF(N8=44838, INDEX([3]YSI_clean!$B$680:$H$726,MATCH(E8,[3]YSI_clean!$D$680:$D$726, FALSE), 4),"N/A"))</f>
        <v>77.7</v>
      </c>
      <c r="AC8" s="1">
        <f>IF(N8=44791,INDEX([3]YSI_clean!$B$348:$H$396,MATCH(E8,[3]YSI_clean!$D$348:$D$396, FALSE), 5), IF(N8=44838, INDEX([3]YSI_clean!$B$680:$H$726,MATCH(E8,[3]YSI_clean!$D$680:$D$726, FALSE), 5),"N/A"))</f>
        <v>8.99</v>
      </c>
      <c r="AD8" s="1">
        <f>IF(N8=44791,INDEX([3]YSI_clean!$B$348:$H$396,MATCH(E8,[3]YSI_clean!$D$348:$D$396, FALSE), 6), IF(N8=44838, INDEX([3]YSI_clean!$B$680:$H$726,MATCH(E8,[3]YSI_clean!$D$680:$D$726, FALSE), 6),"N/A"))</f>
        <v>8.34</v>
      </c>
      <c r="AE8" s="1">
        <f>IF(N8=44791,INDEX([3]YSI_clean!$B$348:$H$396,MATCH(E8,[3]YSI_clean!$D$348:$D$396, FALSE), 7), IF(N8=44838, INDEX([3]YSI_clean!$B$680:$H$726,MATCH(E8,[3]YSI_clean!$D$680:$D$726, FALSE), 7),"N/A"))</f>
        <v>20.8</v>
      </c>
      <c r="AF8" s="1" t="s">
        <v>10</v>
      </c>
      <c r="AG8" s="1" t="s">
        <v>12</v>
      </c>
      <c r="AH8" s="1" t="s">
        <v>21</v>
      </c>
      <c r="AI8" s="3" t="s">
        <v>14</v>
      </c>
      <c r="AJ8" t="str">
        <f t="shared" si="1"/>
        <v>unenriched</v>
      </c>
    </row>
    <row r="9" spans="1:36" x14ac:dyDescent="0.2">
      <c r="A9" t="str">
        <f t="shared" si="0"/>
        <v>np01_HM27f_barcode008-threshold-0.001</v>
      </c>
      <c r="B9" s="2" t="s">
        <v>96</v>
      </c>
      <c r="C9" s="2">
        <v>8</v>
      </c>
      <c r="D9" s="2" t="s">
        <v>53</v>
      </c>
      <c r="E9" s="1" t="s">
        <v>63</v>
      </c>
      <c r="F9" s="1" cm="1">
        <f t="array" ref="F9">IF(OR(E9={"B5","B8","C6","C7","D5","D6","E7","F5","F8","H5","H8"}), 2, IF(OR(E9={"A4","B1","B4","C1","C2","C3","D1","D2","D4","E2","E3","F1","F4","H1","H2","H4","I5"}), 1, "N/A"))</f>
        <v>1</v>
      </c>
      <c r="G9" s="1" t="str" cm="1">
        <f t="array" ref="G9">IF( OR(E9={"A4","B1","B4","C1","C2","C3","D1","D2","D4","E2","E3","F1","F4","H1","H2","H4","I5"}), "resevoir", IF(E9="B5", "B1", IF( E9="B8", "B4", IF(E9="C6", "C2", IF(E9="C7", "C3", IF(E9="D5", "D1", IF(E9="D6", "D2", IF(E9="E7", "E3", IF(E9="F5", "F1", IF(E9="F8", "F4", IF(E9="H5", "H1", IF(E9="H8", "H4", "N/A"))))))))))))</f>
        <v>resevoir</v>
      </c>
      <c r="H9" s="1" cm="1">
        <f t="array" ref="H9">IF(OR(E9={"A4","C1","D4","E2","H2","I5"}),0,IF(OR(E9={"C2","D1","D2","F4","H1","H4","C6","D5","D6","F8","H5","H8"}),20,IF(OR(E9={"B1","B5","B4","B8","C3","C7","E3","E7","F1","F5"}),40,"N/A")))</f>
        <v>20</v>
      </c>
      <c r="I9" s="1" cm="1">
        <f t="array" ref="I9">IF(OR(E9={"B1","B5","C1","C2","C6","D4","E3","E7","H1","H5"}),0,IF(OR(E9={"A4","D1","D5","F1","F5","H4","H8","I5"}),50,IF(OR(E9={"B4","B8","C3","C7","D2","D6","E2","F4","F8","H2"}),200,"N/A")))</f>
        <v>50</v>
      </c>
      <c r="J9" s="1">
        <f>IF(N9=44791,INDEX([1]LEAP_2022_Nutrient_Data!$B$258:$G$286,MATCH(E9,[1]LEAP_2022_Nutrient_Data!$B$258:$B$286, FALSE), 6), IF(N9=44838, INDEX([1]LEAP_2022_Nutrient_Data!$B$374:$G$402,MATCH(E9,[1]LEAP_2022_Nutrient_Data!$B$374:$B$402, FALSE), 6),"N/A"))</f>
        <v>9736.8444999999992</v>
      </c>
      <c r="K9" s="1">
        <f>IF(N9=44791,INDEX([1]LEAP_2022_Nutrient_Data!$B$229:$G$257,MATCH(E9,[1]LEAP_2022_Nutrient_Data!$B$229:$B$257, FALSE), 6), IF(N9=44838, INDEX([1]LEAP_2022_Nutrient_Data!$B$345:$G$373,MATCH(E9,[1]LEAP_2022_Nutrient_Data!$B$345:$B$373, FALSE), 6),"N/A"))</f>
        <v>8320.6144999999997</v>
      </c>
      <c r="L9" s="1">
        <f>IF(N9=44791,INDEX([1]LEAP_2022_Nutrient_Data!$B$316:$G$344,MATCH(E9,[1]LEAP_2022_Nutrient_Data!$B$316:$B$344, FALSE), 6), IF(N9=44838, INDEX([1]LEAP_2022_Nutrient_Data!$B$432:$G$460,MATCH(E9,[1]LEAP_2022_Nutrient_Data!$B$432:$B$460, FALSE), 6),"N/A"))</f>
        <v>109.177989355912</v>
      </c>
      <c r="M9" s="1">
        <f>IF(N9=44791,INDEX([1]LEAP_2022_Nutrient_Data!$B$287:$G$315,MATCH(E9,[1]LEAP_2022_Nutrient_Data!$B$287:$B$315, FALSE), 6), IF(N9=44838, INDEX([1]LEAP_2022_Nutrient_Data!$B$403:$G$431,MATCH(E9,[1]LEAP_2022_Nutrient_Data!$B$403:$B$431, FALSE), 6),"N/A"))</f>
        <v>8.8089189758183206</v>
      </c>
      <c r="N9" s="4">
        <v>44791</v>
      </c>
      <c r="O9" s="4">
        <v>44862</v>
      </c>
      <c r="P9" s="1">
        <v>15.4</v>
      </c>
      <c r="Q9" s="4" t="s">
        <v>166</v>
      </c>
      <c r="R9" s="1">
        <f>IF(N9=44791,INDEX('[2]8 18 22'!$T$2:$Z$48,MATCH(E9,'[2]8 18 22'!$T$2:$T$48, FALSE), 3), IF(N9=44838, INDEX('[2]10 3 22'!$T$2:$Z$48,MATCH(E9,'[2]10 3 22'!$T$2:$T$48, FALSE), 3),"N/A"))</f>
        <v>4.0220000000000002</v>
      </c>
      <c r="S9" s="1">
        <f>IF(N9=44791,INDEX('[2]8 18 22'!$T$2:$Z$48,MATCH(E9,'[2]8 18 22'!$T$2:$T$48, FALSE), 4), IF(N9=44838, INDEX('[2]10 3 22'!$T$2:$Z$48,MATCH(E9,'[2]10 3 22'!$T$2:$T$48, FALSE), 4),"N/A"))</f>
        <v>0</v>
      </c>
      <c r="T9" s="1">
        <f>IF(N9=44791,INDEX('[2]8 18 22'!$T$2:$Z$48,MATCH(E9,'[2]8 18 22'!$T$2:$T$48, FALSE), 5), IF(N9=44838, INDEX('[2]10 3 22'!$T$2:$Z$48,MATCH(E9,'[2]10 3 22'!$T$2:$T$48, FALSE), 5),"N/A"))</f>
        <v>11.446</v>
      </c>
      <c r="U9" s="1">
        <f>IF(N9=44791,INDEX('[2]8 18 22'!$T$2:$Z$48,MATCH(E9,'[2]8 18 22'!$T$2:$T$48, FALSE), 6), IF(N9=44838, INDEX('[2]10 3 22'!$T$2:$Z$48,MATCH(E9,'[2]10 3 22'!$T$2:$T$48, FALSE), 6),"N/A"))</f>
        <v>6.9220000000000015</v>
      </c>
      <c r="V9" s="1">
        <f>IF(N9=44791,INDEX('[2]8 18 22'!$T$2:$Z$48,MATCH(E9,'[2]8 18 22'!$T$2:$T$48, FALSE), 7), IF(N9=44838, INDEX('[2]10 3 22'!$T$2:$Z$48,MATCH(E9,'[2]10 3 22'!$T$2:$T$48, FALSE), 7),"N/A"))</f>
        <v>423.10699999999997</v>
      </c>
      <c r="W9" s="1">
        <f>IF(N9=44791,INDEX('[2]8 18 22'!$T$49:$Z$95,MATCH(E9,'[2]8 18 22'!$T$49:$T$95, FALSE), 3), IF(N9=44838, INDEX('[2]10 3 22'!$T$49:$Z$95,MATCH(E9,'[2]10 3 22'!$T$49:$T$95, FALSE), 3),"N/A"))</f>
        <v>5.79</v>
      </c>
      <c r="X9" s="1">
        <f>IF(N9=44791,INDEX('[2]8 18 22'!$T$49:$Z$95,MATCH(E9,'[2]8 18 22'!$T$49:$T$95, FALSE), 4), IF(N9=44838, INDEX('[2]10 3 22'!$T$49:$Z$95,MATCH(E9,'[2]10 3 22'!$T$49:$T$95, FALSE), 4),"N/A"))</f>
        <v>0</v>
      </c>
      <c r="Y9" s="1">
        <f>IF(N9=44791,INDEX('[2]8 18 22'!$T$49:$Z$95,MATCH(E9,'[2]8 18 22'!$T$49:$T$95, FALSE), 5), IF(N9=44838, INDEX('[2]10 3 22'!$T$49:$Z$95,MATCH(E9,'[2]10 3 22'!$T$49:$T$95, FALSE), 5),"N/A"))</f>
        <v>13.215999999999999</v>
      </c>
      <c r="Z9" s="1">
        <f>IF(N9=44791,INDEX('[2]8 18 22'!$T$49:$Z$95,MATCH(E9,'[2]8 18 22'!$T$49:$T$95, FALSE), 6), IF(N9=44838, INDEX('[2]10 3 22'!$T$49:$Z$95,MATCH(E9,'[2]10 3 22'!$T$49:$T$95, FALSE), 6),"N/A"))</f>
        <v>8.0939999999999976</v>
      </c>
      <c r="AA9" s="1">
        <f>IF(N9=44791,INDEX('[2]8 18 22'!$T$49:$Z$95,MATCH(E9,'[2]8 18 22'!$T$49:$T$95, FALSE), 7), IF(N9=44838, INDEX('[2]10 3 22'!$T$49:$Z$95,MATCH(E9,'[2]10 3 22'!$T$49:$T$95, FALSE), 7),"N/A"))</f>
        <v>466.13600000000008</v>
      </c>
      <c r="AB9" s="1">
        <f>IF(N9=44791,INDEX([3]YSI_clean!$B$348:$H$396,MATCH(E9,[3]YSI_clean!$D$348:$D$396, FALSE), 4), IF(N9=44838, INDEX([3]YSI_clean!$B$680:$H$726,MATCH(E9,[3]YSI_clean!$D$680:$D$726, FALSE), 4),"N/A"))</f>
        <v>260.39999999999998</v>
      </c>
      <c r="AC9" s="1">
        <f>IF(N9=44791,INDEX([3]YSI_clean!$B$348:$H$396,MATCH(E9,[3]YSI_clean!$D$348:$D$396, FALSE), 5), IF(N9=44838, INDEX([3]YSI_clean!$B$680:$H$726,MATCH(E9,[3]YSI_clean!$D$680:$D$726, FALSE), 5),"N/A"))</f>
        <v>19.71</v>
      </c>
      <c r="AD9" s="1">
        <f>IF(N9=44791,INDEX([3]YSI_clean!$B$348:$H$396,MATCH(E9,[3]YSI_clean!$D$348:$D$396, FALSE), 6), IF(N9=44838, INDEX([3]YSI_clean!$B$680:$H$726,MATCH(E9,[3]YSI_clean!$D$680:$D$726, FALSE), 6),"N/A"))</f>
        <v>10.71</v>
      </c>
      <c r="AE9" s="1">
        <f>IF(N9=44791,INDEX([3]YSI_clean!$B$348:$H$396,MATCH(E9,[3]YSI_clean!$D$348:$D$396, FALSE), 7), IF(N9=44838, INDEX([3]YSI_clean!$B$680:$H$726,MATCH(E9,[3]YSI_clean!$D$680:$D$726, FALSE), 7),"N/A"))</f>
        <v>20.9</v>
      </c>
      <c r="AF9" s="1" t="s">
        <v>10</v>
      </c>
      <c r="AG9" s="1" t="s">
        <v>12</v>
      </c>
      <c r="AH9" s="1" t="s">
        <v>22</v>
      </c>
      <c r="AI9" s="3" t="s">
        <v>14</v>
      </c>
      <c r="AJ9" t="str">
        <f t="shared" si="1"/>
        <v>enriched</v>
      </c>
    </row>
    <row r="10" spans="1:36" x14ac:dyDescent="0.2">
      <c r="A10" t="str">
        <f t="shared" si="0"/>
        <v>np01_HM27f_barcode009-threshold-0.001</v>
      </c>
      <c r="B10" s="2" t="s">
        <v>97</v>
      </c>
      <c r="C10" s="2">
        <v>9</v>
      </c>
      <c r="D10" s="2" t="s">
        <v>55</v>
      </c>
      <c r="E10" s="1" t="s">
        <v>54</v>
      </c>
      <c r="F10" s="1" t="str" cm="1">
        <f t="array" ref="F10">IF(OR(E10={"B5","B8","C6","C7","D5","D6","E7","F5","F8","H5","H8"}), 2, IF(OR(E10={"A4","B1","B4","C1","C2","C3","D1","D2","D4","E2","E3","F1","F4","H1","H2","H4","I5"}), 1, "N/A"))</f>
        <v>N/A</v>
      </c>
      <c r="G10" s="1" t="str" cm="1">
        <f t="array" ref="G10">IF( OR(E10={"A4","B1","B4","C1","C2","C3","D1","D2","D4","E2","E3","F1","F4","H1","H2","H4","I5"}), "resevoir", IF(E10="B5", "B1", IF( E10="B8", "B4", IF(E10="C6", "C2", IF(E10="C7", "C3", IF(E10="D5", "D1", IF(E10="D6", "D2", IF(E10="E7", "E3", IF(E10="F5", "F1", IF(E10="F8", "F4", IF(E10="H5", "H1", IF(E10="H8", "H4", "N/A"))))))))))))</f>
        <v>N/A</v>
      </c>
      <c r="H10" s="1" t="str" cm="1">
        <f t="array" ref="H10">IF(OR(E10={"A4","C1","D4","E2","H2","I5"}),0,IF(OR(E10={"C2","D1","D2","F4","H1","H4","C6","D5","D6","F8","H5","H8"}),20,IF(OR(E10={"B1","B5","B4","B8","C3","C7","E3","E7","F1","F5"}),40,"N/A")))</f>
        <v>N/A</v>
      </c>
      <c r="I10" s="1" t="str" cm="1">
        <f t="array" ref="I10">IF(OR(E10={"B1","B5","C1","C2","C6","D4","E3","E7","H1","H5"}),0,IF(OR(E10={"A4","D1","D5","F1","F5","H4","H8","I5"}),50,IF(OR(E10={"B4","B8","C3","C7","D2","D6","E2","F4","F8","H2"}),200,"N/A")))</f>
        <v>N/A</v>
      </c>
      <c r="J10" s="1" t="str">
        <f>IF(N10=44791,INDEX([1]LEAP_2022_Nutrient_Data!$B$258:$G$286,MATCH(E10,[1]LEAP_2022_Nutrient_Data!$B$258:$B$286, FALSE), 6), IF(N10=44838, INDEX([1]LEAP_2022_Nutrient_Data!$B$374:$G$402,MATCH(E10,[1]LEAP_2022_Nutrient_Data!$B$374:$B$402, FALSE), 6),"N/A"))</f>
        <v>N/A</v>
      </c>
      <c r="K10" s="1" t="str">
        <f>IF(N10=44791,INDEX([1]LEAP_2022_Nutrient_Data!$B$229:$G$257,MATCH(E10,[1]LEAP_2022_Nutrient_Data!$B$229:$B$257, FALSE), 6), IF(N10=44838, INDEX([1]LEAP_2022_Nutrient_Data!$B$345:$G$373,MATCH(E10,[1]LEAP_2022_Nutrient_Data!$B$345:$B$373, FALSE), 6),"N/A"))</f>
        <v>N/A</v>
      </c>
      <c r="L10" s="1" t="str">
        <f>IF(N10=44791,INDEX([1]LEAP_2022_Nutrient_Data!$B$316:$G$344,MATCH(E10,[1]LEAP_2022_Nutrient_Data!$B$316:$B$344, FALSE), 6), IF(N10=44838, INDEX([1]LEAP_2022_Nutrient_Data!$B$432:$G$460,MATCH(E10,[1]LEAP_2022_Nutrient_Data!$B$432:$B$460, FALSE), 6),"N/A"))</f>
        <v>N/A</v>
      </c>
      <c r="M10" s="1" t="str">
        <f>IF(N10=44791,INDEX([1]LEAP_2022_Nutrient_Data!$B$287:$G$315,MATCH(E10,[1]LEAP_2022_Nutrient_Data!$B$287:$B$315, FALSE), 6), IF(N10=44838, INDEX([1]LEAP_2022_Nutrient_Data!$B$403:$G$431,MATCH(E10,[1]LEAP_2022_Nutrient_Data!$B$403:$B$431, FALSE), 6),"N/A"))</f>
        <v>N/A</v>
      </c>
      <c r="N10" s="2" t="s">
        <v>54</v>
      </c>
      <c r="O10" s="4">
        <v>44862</v>
      </c>
      <c r="P10" s="1">
        <f>P8/2</f>
        <v>0.45300000000000001</v>
      </c>
      <c r="Q10" s="4" t="s">
        <v>54</v>
      </c>
      <c r="R10" s="1" t="str">
        <f>IF(N10=44791,INDEX('[2]8 18 22'!$T$2:$Z$48,MATCH(E10,'[2]8 18 22'!$T$2:$T$48, FALSE), 3), IF(N10=44838, INDEX('[2]10 3 22'!$T$2:$Z$48,MATCH(E10,'[2]10 3 22'!$T$2:$T$48, FALSE), 3),"N/A"))</f>
        <v>N/A</v>
      </c>
      <c r="S10" s="1" t="str">
        <f>IF(N10=44791,INDEX('[2]8 18 22'!$T$2:$Z$48,MATCH(E10,'[2]8 18 22'!$T$2:$T$48, FALSE), 4), IF(N10=44838, INDEX('[2]10 3 22'!$T$2:$Z$48,MATCH(E10,'[2]10 3 22'!$T$2:$T$48, FALSE), 4),"N/A"))</f>
        <v>N/A</v>
      </c>
      <c r="T10" s="1" t="str">
        <f>IF(N10=44791,INDEX('[2]8 18 22'!$T$2:$Z$48,MATCH(E10,'[2]8 18 22'!$T$2:$T$48, FALSE), 5), IF(N10=44838, INDEX('[2]10 3 22'!$T$2:$Z$48,MATCH(E10,'[2]10 3 22'!$T$2:$T$48, FALSE), 5),"N/A"))</f>
        <v>N/A</v>
      </c>
      <c r="U10" s="1" t="str">
        <f>IF(N10=44791,INDEX('[2]8 18 22'!$T$2:$Z$48,MATCH(E10,'[2]8 18 22'!$T$2:$T$48, FALSE), 6), IF(N10=44838, INDEX('[2]10 3 22'!$T$2:$Z$48,MATCH(E10,'[2]10 3 22'!$T$2:$T$48, FALSE), 6),"N/A"))</f>
        <v>N/A</v>
      </c>
      <c r="V10" s="1" t="str">
        <f>IF(N10=44791,INDEX('[2]8 18 22'!$T$2:$Z$48,MATCH(E10,'[2]8 18 22'!$T$2:$T$48, FALSE), 7), IF(N10=44838, INDEX('[2]10 3 22'!$T$2:$Z$48,MATCH(E10,'[2]10 3 22'!$T$2:$T$48, FALSE), 7),"N/A"))</f>
        <v>N/A</v>
      </c>
      <c r="W10" s="1" t="str">
        <f>IF(N10=44791,INDEX('[2]8 18 22'!$T$49:$Z$95,MATCH(E10,'[2]8 18 22'!$T$49:$T$95, FALSE), 3), IF(N10=44838, INDEX('[2]10 3 22'!$T$49:$Z$95,MATCH(E10,'[2]10 3 22'!$T$49:$T$95, FALSE), 3),"N/A"))</f>
        <v>N/A</v>
      </c>
      <c r="X10" s="1" t="str">
        <f>IF(N10=44791,INDEX('[2]8 18 22'!$T$49:$Z$95,MATCH(E10,'[2]8 18 22'!$T$49:$T$95, FALSE), 4), IF(N10=44838, INDEX('[2]10 3 22'!$T$49:$Z$95,MATCH(E10,'[2]10 3 22'!$T$49:$T$95, FALSE), 4),"N/A"))</f>
        <v>N/A</v>
      </c>
      <c r="Y10" s="1" t="str">
        <f>IF(N10=44791,INDEX('[2]8 18 22'!$T$49:$Z$95,MATCH(E10,'[2]8 18 22'!$T$49:$T$95, FALSE), 5), IF(N10=44838, INDEX('[2]10 3 22'!$T$49:$Z$95,MATCH(E10,'[2]10 3 22'!$T$49:$T$95, FALSE), 5),"N/A"))</f>
        <v>N/A</v>
      </c>
      <c r="Z10" s="1" t="str">
        <f>IF(N10=44791,INDEX('[2]8 18 22'!$T$49:$Z$95,MATCH(E10,'[2]8 18 22'!$T$49:$T$95, FALSE), 6), IF(N10=44838, INDEX('[2]10 3 22'!$T$49:$Z$95,MATCH(E10,'[2]10 3 22'!$T$49:$T$95, FALSE), 6),"N/A"))</f>
        <v>N/A</v>
      </c>
      <c r="AA10" s="1" t="str">
        <f>IF(N10=44791,INDEX('[2]8 18 22'!$T$49:$Z$95,MATCH(E10,'[2]8 18 22'!$T$49:$T$95, FALSE), 7), IF(N10=44838, INDEX('[2]10 3 22'!$T$49:$Z$95,MATCH(E10,'[2]10 3 22'!$T$49:$T$95, FALSE), 7),"N/A"))</f>
        <v>N/A</v>
      </c>
      <c r="AB10" s="1" t="str">
        <f>IF(N10=44791,INDEX([3]YSI_clean!$B$348:$H$396,MATCH(E10,[3]YSI_clean!$D$348:$D$396, FALSE), 4), IF(N10=44838, INDEX([3]YSI_clean!$B$680:$H$726,MATCH(E10,[3]YSI_clean!$D$680:$D$726, FALSE), 4),"N/A"))</f>
        <v>N/A</v>
      </c>
      <c r="AC10" s="1" t="str">
        <f>IF(N10=44791,INDEX([3]YSI_clean!$B$348:$H$396,MATCH(E10,[3]YSI_clean!$D$348:$D$396, FALSE), 5), IF(N10=44838, INDEX([3]YSI_clean!$B$680:$H$726,MATCH(E10,[3]YSI_clean!$D$680:$D$726, FALSE), 5),"N/A"))</f>
        <v>N/A</v>
      </c>
      <c r="AD10" s="1" t="str">
        <f>IF(N10=44791,INDEX([3]YSI_clean!$B$348:$H$396,MATCH(E10,[3]YSI_clean!$D$348:$D$396, FALSE), 6), IF(N10=44838, INDEX([3]YSI_clean!$B$680:$H$726,MATCH(E10,[3]YSI_clean!$D$680:$D$726, FALSE), 6),"N/A"))</f>
        <v>N/A</v>
      </c>
      <c r="AE10" s="1" t="str">
        <f>IF(N10=44791,INDEX([3]YSI_clean!$B$348:$H$396,MATCH(E10,[3]YSI_clean!$D$348:$D$396, FALSE), 7), IF(N10=44838, INDEX([3]YSI_clean!$B$680:$H$726,MATCH(E10,[3]YSI_clean!$D$680:$D$726, FALSE), 7),"N/A"))</f>
        <v>N/A</v>
      </c>
      <c r="AF10" s="1" t="s">
        <v>10</v>
      </c>
      <c r="AG10" s="1" t="s">
        <v>12</v>
      </c>
      <c r="AH10" s="1" t="s">
        <v>23</v>
      </c>
      <c r="AI10" s="3" t="s">
        <v>14</v>
      </c>
      <c r="AJ10" t="str">
        <f t="shared" si="1"/>
        <v>N/A</v>
      </c>
    </row>
    <row r="11" spans="1:36" x14ac:dyDescent="0.2">
      <c r="A11" t="str">
        <f t="shared" si="0"/>
        <v>np01_HM27f_barcode010-threshold-0.001</v>
      </c>
      <c r="B11" s="2" t="s">
        <v>98</v>
      </c>
      <c r="C11" s="2">
        <v>10</v>
      </c>
      <c r="D11" s="2" t="s">
        <v>53</v>
      </c>
      <c r="E11" s="1" t="s">
        <v>64</v>
      </c>
      <c r="F11" s="1" cm="1">
        <f t="array" ref="F11">IF(OR(E11={"B5","B8","C6","C7","D5","D6","E7","F5","F8","H5","H8"}), 2, IF(OR(E11={"A4","B1","B4","C1","C2","C3","D1","D2","D4","E2","E3","F1","F4","H1","H2","H4","I5"}), 1, "N/A"))</f>
        <v>1</v>
      </c>
      <c r="G11" s="1" t="str" cm="1">
        <f t="array" ref="G11">IF( OR(E11={"A4","B1","B4","C1","C2","C3","D1","D2","D4","E2","E3","F1","F4","H1","H2","H4","I5"}), "resevoir", IF(E11="B5", "B1", IF( E11="B8", "B4", IF(E11="C6", "C2", IF(E11="C7", "C3", IF(E11="D5", "D1", IF(E11="D6", "D2", IF(E11="E7", "E3", IF(E11="F5", "F1", IF(E11="F8", "F4", IF(E11="H5", "H1", IF(E11="H8", "H4", "N/A"))))))))))))</f>
        <v>resevoir</v>
      </c>
      <c r="H11" s="1" cm="1">
        <f t="array" ref="H11">IF(OR(E11={"A4","C1","D4","E2","H2","I5"}),0,IF(OR(E11={"C2","D1","D2","F4","H1","H4","C6","D5","D6","F8","H5","H8"}),20,IF(OR(E11={"B1","B5","B4","B8","C3","C7","E3","E7","F1","F5"}),40,"N/A")))</f>
        <v>20</v>
      </c>
      <c r="I11" s="1" cm="1">
        <f t="array" ref="I11">IF(OR(E11={"B1","B5","C1","C2","C6","D4","E3","E7","H1","H5"}),0,IF(OR(E11={"A4","D1","D5","F1","F5","H4","H8","I5"}),50,IF(OR(E11={"B4","B8","C3","C7","D2","D6","E2","F4","F8","H2"}),200,"N/A")))</f>
        <v>0</v>
      </c>
      <c r="J11" s="1">
        <f>IF(N11=44791,INDEX([1]LEAP_2022_Nutrient_Data!$B$258:$G$286,MATCH(E11,[1]LEAP_2022_Nutrient_Data!$B$258:$B$286, FALSE), 6), IF(N11=44838, INDEX([1]LEAP_2022_Nutrient_Data!$B$374:$G$402,MATCH(E11,[1]LEAP_2022_Nutrient_Data!$B$374:$B$402, FALSE), 6),"N/A"))</f>
        <v>265.00350000000003</v>
      </c>
      <c r="K11" s="1">
        <f>IF(N11=44791,INDEX([1]LEAP_2022_Nutrient_Data!$B$229:$G$257,MATCH(E11,[1]LEAP_2022_Nutrient_Data!$B$229:$B$257, FALSE), 6), IF(N11=44838, INDEX([1]LEAP_2022_Nutrient_Data!$B$345:$G$373,MATCH(E11,[1]LEAP_2022_Nutrient_Data!$B$345:$B$373, FALSE), 6),"N/A"))</f>
        <v>220.53549999999998</v>
      </c>
      <c r="L11" s="1">
        <f>IF(N11=44791,INDEX([1]LEAP_2022_Nutrient_Data!$B$316:$G$344,MATCH(E11,[1]LEAP_2022_Nutrient_Data!$B$316:$B$344, FALSE), 6), IF(N11=44838, INDEX([1]LEAP_2022_Nutrient_Data!$B$432:$G$460,MATCH(E11,[1]LEAP_2022_Nutrient_Data!$B$432:$B$460, FALSE), 6),"N/A"))</f>
        <v>11.9974391674511</v>
      </c>
      <c r="M11" s="1">
        <f>IF(N11=44791,INDEX([1]LEAP_2022_Nutrient_Data!$B$287:$G$315,MATCH(E11,[1]LEAP_2022_Nutrient_Data!$B$287:$B$315, FALSE), 6), IF(N11=44838, INDEX([1]LEAP_2022_Nutrient_Data!$B$403:$G$431,MATCH(E11,[1]LEAP_2022_Nutrient_Data!$B$403:$B$431, FALSE), 6),"N/A"))</f>
        <v>4.5113482827480098</v>
      </c>
      <c r="N11" s="4">
        <v>44791</v>
      </c>
      <c r="O11" s="4">
        <v>44862</v>
      </c>
      <c r="P11" s="1">
        <v>1.19</v>
      </c>
      <c r="Q11" s="4" t="s">
        <v>166</v>
      </c>
      <c r="R11" s="1">
        <f>IF(N11=44791,INDEX('[2]8 18 22'!$T$2:$Z$48,MATCH(E11,'[2]8 18 22'!$T$2:$T$48, FALSE), 3), IF(N11=44838, INDEX('[2]10 3 22'!$T$2:$Z$48,MATCH(E11,'[2]10 3 22'!$T$2:$T$48, FALSE), 3),"N/A"))</f>
        <v>0</v>
      </c>
      <c r="S11" s="1">
        <f>IF(N11=44791,INDEX('[2]8 18 22'!$T$2:$Z$48,MATCH(E11,'[2]8 18 22'!$T$2:$T$48, FALSE), 4), IF(N11=44838, INDEX('[2]10 3 22'!$T$2:$Z$48,MATCH(E11,'[2]10 3 22'!$T$2:$T$48, FALSE), 4),"N/A"))</f>
        <v>1.335</v>
      </c>
      <c r="T11" s="1">
        <f>IF(N11=44791,INDEX('[2]8 18 22'!$T$2:$Z$48,MATCH(E11,'[2]8 18 22'!$T$2:$T$48, FALSE), 5), IF(N11=44838, INDEX('[2]10 3 22'!$T$2:$Z$48,MATCH(E11,'[2]10 3 22'!$T$2:$T$48, FALSE), 5),"N/A"))</f>
        <v>0</v>
      </c>
      <c r="U11" s="1">
        <f>IF(N11=44791,INDEX('[2]8 18 22'!$T$2:$Z$48,MATCH(E11,'[2]8 18 22'!$T$2:$T$48, FALSE), 6), IF(N11=44838, INDEX('[2]10 3 22'!$T$2:$Z$48,MATCH(E11,'[2]10 3 22'!$T$2:$T$48, FALSE), 6),"N/A"))</f>
        <v>0.26100000000000001</v>
      </c>
      <c r="V11" s="1">
        <f>IF(N11=44791,INDEX('[2]8 18 22'!$T$2:$Z$48,MATCH(E11,'[2]8 18 22'!$T$2:$T$48, FALSE), 7), IF(N11=44838, INDEX('[2]10 3 22'!$T$2:$Z$48,MATCH(E11,'[2]10 3 22'!$T$2:$T$48, FALSE), 7),"N/A"))</f>
        <v>11.428999999999998</v>
      </c>
      <c r="W11" s="1">
        <f>IF(N11=44791,INDEX('[2]8 18 22'!$T$49:$Z$95,MATCH(E11,'[2]8 18 22'!$T$49:$T$95, FALSE), 3), IF(N11=44838, INDEX('[2]10 3 22'!$T$49:$Z$95,MATCH(E11,'[2]10 3 22'!$T$49:$T$95, FALSE), 3),"N/A"))</f>
        <v>0</v>
      </c>
      <c r="X11" s="1">
        <f>IF(N11=44791,INDEX('[2]8 18 22'!$T$49:$Z$95,MATCH(E11,'[2]8 18 22'!$T$49:$T$95, FALSE), 4), IF(N11=44838, INDEX('[2]10 3 22'!$T$49:$Z$95,MATCH(E11,'[2]10 3 22'!$T$49:$T$95, FALSE), 4),"N/A"))</f>
        <v>1.246</v>
      </c>
      <c r="Y11" s="1">
        <f>IF(N11=44791,INDEX('[2]8 18 22'!$T$49:$Z$95,MATCH(E11,'[2]8 18 22'!$T$49:$T$95, FALSE), 5), IF(N11=44838, INDEX('[2]10 3 22'!$T$49:$Z$95,MATCH(E11,'[2]10 3 22'!$T$49:$T$95, FALSE), 5),"N/A"))</f>
        <v>0</v>
      </c>
      <c r="Z11" s="1">
        <f>IF(N11=44791,INDEX('[2]8 18 22'!$T$49:$Z$95,MATCH(E11,'[2]8 18 22'!$T$49:$T$95, FALSE), 6), IF(N11=44838, INDEX('[2]10 3 22'!$T$49:$Z$95,MATCH(E11,'[2]10 3 22'!$T$49:$T$95, FALSE), 6),"N/A"))</f>
        <v>0.25900000000000001</v>
      </c>
      <c r="AA11" s="1">
        <f>IF(N11=44791,INDEX('[2]8 18 22'!$T$49:$Z$95,MATCH(E11,'[2]8 18 22'!$T$49:$T$95, FALSE), 7), IF(N11=44838, INDEX('[2]10 3 22'!$T$49:$Z$95,MATCH(E11,'[2]10 3 22'!$T$49:$T$95, FALSE), 7),"N/A"))</f>
        <v>12.759</v>
      </c>
      <c r="AB11" s="1">
        <f>IF(N11=44791,INDEX([3]YSI_clean!$B$348:$H$396,MATCH(E11,[3]YSI_clean!$D$348:$D$396, FALSE), 4), IF(N11=44838, INDEX([3]YSI_clean!$B$680:$H$726,MATCH(E11,[3]YSI_clean!$D$680:$D$726, FALSE), 4),"N/A"))</f>
        <v>75.599999999999994</v>
      </c>
      <c r="AC11" s="1">
        <f>IF(N11=44791,INDEX([3]YSI_clean!$B$348:$H$396,MATCH(E11,[3]YSI_clean!$D$348:$D$396, FALSE), 5), IF(N11=44838, INDEX([3]YSI_clean!$B$680:$H$726,MATCH(E11,[3]YSI_clean!$D$680:$D$726, FALSE), 5),"N/A"))</f>
        <v>9.2799999999999994</v>
      </c>
      <c r="AD11" s="1">
        <f>IF(N11=44791,INDEX([3]YSI_clean!$B$348:$H$396,MATCH(E11,[3]YSI_clean!$D$348:$D$396, FALSE), 6), IF(N11=44838, INDEX([3]YSI_clean!$B$680:$H$726,MATCH(E11,[3]YSI_clean!$D$680:$D$726, FALSE), 6),"N/A"))</f>
        <v>8.81</v>
      </c>
      <c r="AE11" s="1">
        <f>IF(N11=44791,INDEX([3]YSI_clean!$B$348:$H$396,MATCH(E11,[3]YSI_clean!$D$348:$D$396, FALSE), 7), IF(N11=44838, INDEX([3]YSI_clean!$B$680:$H$726,MATCH(E11,[3]YSI_clean!$D$680:$D$726, FALSE), 7),"N/A"))</f>
        <v>21.4</v>
      </c>
      <c r="AF11" s="1" t="s">
        <v>10</v>
      </c>
      <c r="AG11" s="1" t="s">
        <v>12</v>
      </c>
      <c r="AH11" s="1" t="s">
        <v>24</v>
      </c>
      <c r="AI11" s="3" t="s">
        <v>14</v>
      </c>
      <c r="AJ11" t="str">
        <f t="shared" si="1"/>
        <v>unenriched</v>
      </c>
    </row>
    <row r="12" spans="1:36" x14ac:dyDescent="0.2">
      <c r="A12" t="str">
        <f t="shared" si="0"/>
        <v>np01_HM27f_barcode011-threshold-0.001</v>
      </c>
      <c r="B12" s="2" t="s">
        <v>99</v>
      </c>
      <c r="C12" s="2">
        <v>11</v>
      </c>
      <c r="D12" s="2" t="s">
        <v>203</v>
      </c>
      <c r="E12" s="1" t="s">
        <v>65</v>
      </c>
      <c r="F12" s="1" cm="1">
        <f t="array" ref="F12">IF(OR(E12={"B5","B8","C6","C7","D5","D6","E7","F5","F8","H5","H8"}), 2, IF(OR(E12={"A4","B1","B4","C1","C2","C3","D1","D2","D4","E2","E3","F1","F4","H1","H2","H4","I5"}), 1, "N/A"))</f>
        <v>2</v>
      </c>
      <c r="G12" s="1" t="str" cm="1">
        <f t="array" ref="G12">IF( OR(E12={"A4","B1","B4","C1","C2","C3","D1","D2","D4","E2","E3","F1","F4","H1","H2","H4","I5"}), "resevoir", IF(E12="B5", "B1", IF( E12="B8", "B4", IF(E12="C6", "C2", IF(E12="C7", "C3", IF(E12="D5", "D1", IF(E12="D6", "D2", IF(E12="E7", "E3", IF(E12="F5", "F1", IF(E12="F8", "F4", IF(E12="H5", "H1", IF(E12="H8", "H4", "N/A"))))))))))))</f>
        <v>D2</v>
      </c>
      <c r="H12" s="1" cm="1">
        <f t="array" ref="H12">IF(OR(E12={"A4","C1","D4","E2","H2","I5"}),0,IF(OR(E12={"C2","D1","D2","F4","H1","H4","C6","D5","D6","F8","H5","H8"}),20,IF(OR(E12={"B1","B5","B4","B8","C3","C7","E3","E7","F1","F5"}),40,"N/A")))</f>
        <v>20</v>
      </c>
      <c r="I12" s="1" cm="1">
        <f t="array" ref="I12">IF(OR(E12={"B1","B5","C1","C2","C6","D4","E3","E7","H1","H5"}),0,IF(OR(E12={"A4","D1","D5","F1","F5","H4","H8","I5"}),50,IF(OR(E12={"B4","B8","C3","C7","D2","D6","E2","F4","F8","H2"}),200,"N/A")))</f>
        <v>200</v>
      </c>
      <c r="J12" s="1">
        <f>IF(N12=44791,INDEX([1]LEAP_2022_Nutrient_Data!$B$258:$G$286,MATCH(E12,[1]LEAP_2022_Nutrient_Data!$B$258:$B$286, FALSE), 6), IF(N12=44838, INDEX([1]LEAP_2022_Nutrient_Data!$B$374:$G$402,MATCH(E12,[1]LEAP_2022_Nutrient_Data!$B$374:$B$402, FALSE), 6),"N/A"))</f>
        <v>24678.734500000002</v>
      </c>
      <c r="K12" s="1">
        <f>IF(N12=44791,INDEX([1]LEAP_2022_Nutrient_Data!$B$229:$G$257,MATCH(E12,[1]LEAP_2022_Nutrient_Data!$B$229:$B$257, FALSE), 6), IF(N12=44838, INDEX([1]LEAP_2022_Nutrient_Data!$B$345:$G$373,MATCH(E12,[1]LEAP_2022_Nutrient_Data!$B$345:$B$373, FALSE), 6),"N/A"))</f>
        <v>23154.604500000001</v>
      </c>
      <c r="L12" s="1">
        <f>IF(N12=44791,INDEX([1]LEAP_2022_Nutrient_Data!$B$316:$G$344,MATCH(E12,[1]LEAP_2022_Nutrient_Data!$B$316:$B$344, FALSE), 6), IF(N12=44838, INDEX([1]LEAP_2022_Nutrient_Data!$B$432:$G$460,MATCH(E12,[1]LEAP_2022_Nutrient_Data!$B$432:$B$460, FALSE), 6),"N/A"))</f>
        <v>70.499853118279304</v>
      </c>
      <c r="M12" s="1">
        <f>IF(N12=44791,INDEX([1]LEAP_2022_Nutrient_Data!$B$287:$G$315,MATCH(E12,[1]LEAP_2022_Nutrient_Data!$B$287:$B$315, FALSE), 6), IF(N12=44838, INDEX([1]LEAP_2022_Nutrient_Data!$B$403:$G$431,MATCH(E12,[1]LEAP_2022_Nutrient_Data!$B$403:$B$431, FALSE), 6),"N/A"))</f>
        <v>5.6203987841855101</v>
      </c>
      <c r="N12" s="4">
        <v>44791</v>
      </c>
      <c r="O12" s="4">
        <v>44869</v>
      </c>
      <c r="P12" s="1">
        <v>13.5</v>
      </c>
      <c r="Q12" s="4" t="s">
        <v>169</v>
      </c>
      <c r="R12" s="1">
        <f>IF(N12=44791,INDEX('[2]8 18 22'!$T$2:$Z$48,MATCH(E12,'[2]8 18 22'!$T$2:$T$48, FALSE), 3), IF(N12=44838, INDEX('[2]10 3 22'!$T$2:$Z$48,MATCH(E12,'[2]10 3 22'!$T$2:$T$48, FALSE), 3),"N/A"))</f>
        <v>0</v>
      </c>
      <c r="S12" s="1">
        <f>IF(N12=44791,INDEX('[2]8 18 22'!$T$2:$Z$48,MATCH(E12,'[2]8 18 22'!$T$2:$T$48, FALSE), 4), IF(N12=44838, INDEX('[2]10 3 22'!$T$2:$Z$48,MATCH(E12,'[2]10 3 22'!$T$2:$T$48, FALSE), 4),"N/A"))</f>
        <v>0</v>
      </c>
      <c r="T12" s="1">
        <f>IF(N12=44791,INDEX('[2]8 18 22'!$T$2:$Z$48,MATCH(E12,'[2]8 18 22'!$T$2:$T$48, FALSE), 5), IF(N12=44838, INDEX('[2]10 3 22'!$T$2:$Z$48,MATCH(E12,'[2]10 3 22'!$T$2:$T$48, FALSE), 5),"N/A"))</f>
        <v>3.6689999999999996</v>
      </c>
      <c r="U12" s="1">
        <f>IF(N12=44791,INDEX('[2]8 18 22'!$T$2:$Z$48,MATCH(E12,'[2]8 18 22'!$T$2:$T$48, FALSE), 6), IF(N12=44838, INDEX('[2]10 3 22'!$T$2:$Z$48,MATCH(E12,'[2]10 3 22'!$T$2:$T$48, FALSE), 6),"N/A"))</f>
        <v>6.4240000000000013</v>
      </c>
      <c r="V12" s="1">
        <f>IF(N12=44791,INDEX('[2]8 18 22'!$T$2:$Z$48,MATCH(E12,'[2]8 18 22'!$T$2:$T$48, FALSE), 7), IF(N12=44838, INDEX('[2]10 3 22'!$T$2:$Z$48,MATCH(E12,'[2]10 3 22'!$T$2:$T$48, FALSE), 7),"N/A"))</f>
        <v>692.80100000000004</v>
      </c>
      <c r="W12" s="1">
        <f>IF(N12=44791,INDEX('[2]8 18 22'!$T$49:$Z$95,MATCH(E12,'[2]8 18 22'!$T$49:$T$95, FALSE), 3), IF(N12=44838, INDEX('[2]10 3 22'!$T$49:$Z$95,MATCH(E12,'[2]10 3 22'!$T$49:$T$95, FALSE), 3),"N/A"))</f>
        <v>0</v>
      </c>
      <c r="X12" s="1">
        <f>IF(N12=44791,INDEX('[2]8 18 22'!$T$49:$Z$95,MATCH(E12,'[2]8 18 22'!$T$49:$T$95, FALSE), 4), IF(N12=44838, INDEX('[2]10 3 22'!$T$49:$Z$95,MATCH(E12,'[2]10 3 22'!$T$49:$T$95, FALSE), 4),"N/A"))</f>
        <v>0</v>
      </c>
      <c r="Y12" s="1">
        <f>IF(N12=44791,INDEX('[2]8 18 22'!$T$49:$Z$95,MATCH(E12,'[2]8 18 22'!$T$49:$T$95, FALSE), 5), IF(N12=44838, INDEX('[2]10 3 22'!$T$49:$Z$95,MATCH(E12,'[2]10 3 22'!$T$49:$T$95, FALSE), 5),"N/A"))</f>
        <v>3.8579999999999997</v>
      </c>
      <c r="Z12" s="1">
        <f>IF(N12=44791,INDEX('[2]8 18 22'!$T$49:$Z$95,MATCH(E12,'[2]8 18 22'!$T$49:$T$95, FALSE), 6), IF(N12=44838, INDEX('[2]10 3 22'!$T$49:$Z$95,MATCH(E12,'[2]10 3 22'!$T$49:$T$95, FALSE), 6),"N/A"))</f>
        <v>6.5610000000000017</v>
      </c>
      <c r="AA12" s="1">
        <f>IF(N12=44791,INDEX('[2]8 18 22'!$T$49:$Z$95,MATCH(E12,'[2]8 18 22'!$T$49:$T$95, FALSE), 7), IF(N12=44838, INDEX('[2]10 3 22'!$T$49:$Z$95,MATCH(E12,'[2]10 3 22'!$T$49:$T$95, FALSE), 7),"N/A"))</f>
        <v>690.798</v>
      </c>
      <c r="AB12" s="1">
        <f>IF(N12=44791,INDEX([3]YSI_clean!$B$348:$H$396,MATCH(E12,[3]YSI_clean!$D$348:$D$396, FALSE), 4), IF(N12=44838, INDEX([3]YSI_clean!$B$680:$H$726,MATCH(E12,[3]YSI_clean!$D$680:$D$726, FALSE), 4),"N/A"))</f>
        <v>408.3</v>
      </c>
      <c r="AC12" s="1">
        <f>IF(N12=44791,INDEX([3]YSI_clean!$B$348:$H$396,MATCH(E12,[3]YSI_clean!$D$348:$D$396, FALSE), 5), IF(N12=44838, INDEX([3]YSI_clean!$B$680:$H$726,MATCH(E12,[3]YSI_clean!$D$680:$D$726, FALSE), 5),"N/A"))</f>
        <v>16.91</v>
      </c>
      <c r="AD12" s="1">
        <f>IF(N12=44791,INDEX([3]YSI_clean!$B$348:$H$396,MATCH(E12,[3]YSI_clean!$D$348:$D$396, FALSE), 6), IF(N12=44838, INDEX([3]YSI_clean!$B$680:$H$726,MATCH(E12,[3]YSI_clean!$D$680:$D$726, FALSE), 6),"N/A"))</f>
        <v>10.59</v>
      </c>
      <c r="AE12" s="1">
        <f>IF(N12=44791,INDEX([3]YSI_clean!$B$348:$H$396,MATCH(E12,[3]YSI_clean!$D$348:$D$396, FALSE), 7), IF(N12=44838, INDEX([3]YSI_clean!$B$680:$H$726,MATCH(E12,[3]YSI_clean!$D$680:$D$726, FALSE), 7),"N/A"))</f>
        <v>20.9</v>
      </c>
      <c r="AF12" s="1" t="s">
        <v>10</v>
      </c>
      <c r="AG12" s="1" t="s">
        <v>12</v>
      </c>
      <c r="AH12" s="1" t="s">
        <v>25</v>
      </c>
      <c r="AI12" s="3" t="s">
        <v>14</v>
      </c>
      <c r="AJ12" t="str">
        <f t="shared" si="1"/>
        <v>enriched</v>
      </c>
    </row>
    <row r="13" spans="1:36" x14ac:dyDescent="0.2">
      <c r="A13" t="str">
        <f t="shared" si="0"/>
        <v>np01_HM27f_barcode012-threshold-0.001</v>
      </c>
      <c r="B13" s="2" t="s">
        <v>100</v>
      </c>
      <c r="C13" s="2">
        <v>12</v>
      </c>
      <c r="D13" s="2" t="s">
        <v>53</v>
      </c>
      <c r="E13" s="1" t="s">
        <v>66</v>
      </c>
      <c r="F13" s="1" cm="1">
        <f t="array" ref="F13">IF(OR(E13={"B5","B8","C6","C7","D5","D6","E7","F5","F8","H5","H8"}), 2, IF(OR(E13={"A4","B1","B4","C1","C2","C3","D1","D2","D4","E2","E3","F1","F4","H1","H2","H4","I5"}), 1, "N/A"))</f>
        <v>1</v>
      </c>
      <c r="G13" s="1" t="str" cm="1">
        <f t="array" ref="G13">IF( OR(E13={"A4","B1","B4","C1","C2","C3","D1","D2","D4","E2","E3","F1","F4","H1","H2","H4","I5"}), "resevoir", IF(E13="B5", "B1", IF( E13="B8", "B4", IF(E13="C6", "C2", IF(E13="C7", "C3", IF(E13="D5", "D1", IF(E13="D6", "D2", IF(E13="E7", "E3", IF(E13="F5", "F1", IF(E13="F8", "F4", IF(E13="H5", "H1", IF(E13="H8", "H4", "N/A"))))))))))))</f>
        <v>resevoir</v>
      </c>
      <c r="H13" s="1" cm="1">
        <f t="array" ref="H13">IF(OR(E13={"A4","C1","D4","E2","H2","I5"}),0,IF(OR(E13={"C2","D1","D2","F4","H1","H4","C6","D5","D6","F8","H5","H8"}),20,IF(OR(E13={"B1","B5","B4","B8","C3","C7","E3","E7","F1","F5"}),40,"N/A")))</f>
        <v>0</v>
      </c>
      <c r="I13" s="1" cm="1">
        <f t="array" ref="I13">IF(OR(E13={"B1","B5","C1","C2","C6","D4","E3","E7","H1","H5"}),0,IF(OR(E13={"A4","D1","D5","F1","F5","H4","H8","I5"}),50,IF(OR(E13={"B4","B8","C3","C7","D2","D6","E2","F4","F8","H2"}),200,"N/A")))</f>
        <v>200</v>
      </c>
      <c r="J13" s="1">
        <f>IF(N13=44791,INDEX([1]LEAP_2022_Nutrient_Data!$B$258:$G$286,MATCH(E13,[1]LEAP_2022_Nutrient_Data!$B$258:$B$286, FALSE), 6), IF(N13=44838, INDEX([1]LEAP_2022_Nutrient_Data!$B$374:$G$402,MATCH(E13,[1]LEAP_2022_Nutrient_Data!$B$374:$B$402, FALSE), 6),"N/A"))</f>
        <v>86354.064500000008</v>
      </c>
      <c r="K13" s="1">
        <f>IF(N13=44791,INDEX([1]LEAP_2022_Nutrient_Data!$B$229:$G$257,MATCH(E13,[1]LEAP_2022_Nutrient_Data!$B$229:$B$257, FALSE), 6), IF(N13=44838, INDEX([1]LEAP_2022_Nutrient_Data!$B$345:$G$373,MATCH(E13,[1]LEAP_2022_Nutrient_Data!$B$345:$B$373, FALSE), 6),"N/A"))</f>
        <v>88597.814499999993</v>
      </c>
      <c r="L13" s="1">
        <f>IF(N13=44791,INDEX([1]LEAP_2022_Nutrient_Data!$B$316:$G$344,MATCH(E13,[1]LEAP_2022_Nutrient_Data!$B$316:$B$344, FALSE), 6), IF(N13=44838, INDEX([1]LEAP_2022_Nutrient_Data!$B$432:$G$460,MATCH(E13,[1]LEAP_2022_Nutrient_Data!$B$432:$B$460, FALSE), 6),"N/A"))</f>
        <v>282.744392830881</v>
      </c>
      <c r="M13" s="1">
        <f>IF(N13=44791,INDEX([1]LEAP_2022_Nutrient_Data!$B$287:$G$315,MATCH(E13,[1]LEAP_2022_Nutrient_Data!$B$287:$B$315, FALSE), 6), IF(N13=44838, INDEX([1]LEAP_2022_Nutrient_Data!$B$403:$G$431,MATCH(E13,[1]LEAP_2022_Nutrient_Data!$B$403:$B$431, FALSE), 6),"N/A"))</f>
        <v>60.518398605341801</v>
      </c>
      <c r="N13" s="4">
        <v>44791</v>
      </c>
      <c r="O13" s="4">
        <v>44869</v>
      </c>
      <c r="P13" s="1">
        <v>51</v>
      </c>
      <c r="Q13" s="4" t="s">
        <v>166</v>
      </c>
      <c r="R13" s="1">
        <f>IF(N13=44791,INDEX('[2]8 18 22'!$T$2:$Z$48,MATCH(E13,'[2]8 18 22'!$T$2:$T$48, FALSE), 3), IF(N13=44838, INDEX('[2]10 3 22'!$T$2:$Z$48,MATCH(E13,'[2]10 3 22'!$T$2:$T$48, FALSE), 3),"N/A"))</f>
        <v>49.350000000000009</v>
      </c>
      <c r="S13" s="1">
        <f>IF(N13=44791,INDEX('[2]8 18 22'!$T$2:$Z$48,MATCH(E13,'[2]8 18 22'!$T$2:$T$48, FALSE), 4), IF(N13=44838, INDEX('[2]10 3 22'!$T$2:$Z$48,MATCH(E13,'[2]10 3 22'!$T$2:$T$48, FALSE), 4),"N/A"))</f>
        <v>0</v>
      </c>
      <c r="T13" s="1">
        <f>IF(N13=44791,INDEX('[2]8 18 22'!$T$2:$Z$48,MATCH(E13,'[2]8 18 22'!$T$2:$T$48, FALSE), 5), IF(N13=44838, INDEX('[2]10 3 22'!$T$2:$Z$48,MATCH(E13,'[2]10 3 22'!$T$2:$T$48, FALSE), 5),"N/A"))</f>
        <v>25.875999999999998</v>
      </c>
      <c r="U13" s="1">
        <f>IF(N13=44791,INDEX('[2]8 18 22'!$T$2:$Z$48,MATCH(E13,'[2]8 18 22'!$T$2:$T$48, FALSE), 6), IF(N13=44838, INDEX('[2]10 3 22'!$T$2:$Z$48,MATCH(E13,'[2]10 3 22'!$T$2:$T$48, FALSE), 6),"N/A"))</f>
        <v>40.482999999999997</v>
      </c>
      <c r="V13" s="1">
        <f>IF(N13=44791,INDEX('[2]8 18 22'!$T$2:$Z$48,MATCH(E13,'[2]8 18 22'!$T$2:$T$48, FALSE), 7), IF(N13=44838, INDEX('[2]10 3 22'!$T$2:$Z$48,MATCH(E13,'[2]10 3 22'!$T$2:$T$48, FALSE), 7),"N/A"))</f>
        <v>729.45799999999997</v>
      </c>
      <c r="W13" s="1">
        <f>IF(N13=44791,INDEX('[2]8 18 22'!$T$49:$Z$95,MATCH(E13,'[2]8 18 22'!$T$49:$T$95, FALSE), 3), IF(N13=44838, INDEX('[2]10 3 22'!$T$49:$Z$95,MATCH(E13,'[2]10 3 22'!$T$49:$T$95, FALSE), 3),"N/A"))</f>
        <v>50.188000000000002</v>
      </c>
      <c r="X13" s="1">
        <f>IF(N13=44791,INDEX('[2]8 18 22'!$T$49:$Z$95,MATCH(E13,'[2]8 18 22'!$T$49:$T$95, FALSE), 4), IF(N13=44838, INDEX('[2]10 3 22'!$T$49:$Z$95,MATCH(E13,'[2]10 3 22'!$T$49:$T$95, FALSE), 4),"N/A"))</f>
        <v>0</v>
      </c>
      <c r="Y13" s="1">
        <f>IF(N13=44791,INDEX('[2]8 18 22'!$T$49:$Z$95,MATCH(E13,'[2]8 18 22'!$T$49:$T$95, FALSE), 5), IF(N13=44838, INDEX('[2]10 3 22'!$T$49:$Z$95,MATCH(E13,'[2]10 3 22'!$T$49:$T$95, FALSE), 5),"N/A"))</f>
        <v>26.477999999999998</v>
      </c>
      <c r="Z13" s="1">
        <f>IF(N13=44791,INDEX('[2]8 18 22'!$T$49:$Z$95,MATCH(E13,'[2]8 18 22'!$T$49:$T$95, FALSE), 6), IF(N13=44838, INDEX('[2]10 3 22'!$T$49:$Z$95,MATCH(E13,'[2]10 3 22'!$T$49:$T$95, FALSE), 6),"N/A"))</f>
        <v>40.915000000000006</v>
      </c>
      <c r="AA13" s="1">
        <f>IF(N13=44791,INDEX('[2]8 18 22'!$T$49:$Z$95,MATCH(E13,'[2]8 18 22'!$T$49:$T$95, FALSE), 7), IF(N13=44838, INDEX('[2]10 3 22'!$T$49:$Z$95,MATCH(E13,'[2]10 3 22'!$T$49:$T$95, FALSE), 7),"N/A"))</f>
        <v>727.03500000000008</v>
      </c>
      <c r="AB13" s="1">
        <f>IF(N13=44791,INDEX([3]YSI_clean!$B$348:$H$396,MATCH(E13,[3]YSI_clean!$D$348:$D$396, FALSE), 4), IF(N13=44838, INDEX([3]YSI_clean!$B$680:$H$726,MATCH(E13,[3]YSI_clean!$D$680:$D$726, FALSE), 4),"N/A"))</f>
        <v>1009</v>
      </c>
      <c r="AC13" s="1">
        <f>IF(N13=44791,INDEX([3]YSI_clean!$B$348:$H$396,MATCH(E13,[3]YSI_clean!$D$348:$D$396, FALSE), 5), IF(N13=44838, INDEX([3]YSI_clean!$B$680:$H$726,MATCH(E13,[3]YSI_clean!$D$680:$D$726, FALSE), 5),"N/A"))</f>
        <v>22.47</v>
      </c>
      <c r="AD13" s="1">
        <f>IF(N13=44791,INDEX([3]YSI_clean!$B$348:$H$396,MATCH(E13,[3]YSI_clean!$D$348:$D$396, FALSE), 6), IF(N13=44838, INDEX([3]YSI_clean!$B$680:$H$726,MATCH(E13,[3]YSI_clean!$D$680:$D$726, FALSE), 6),"N/A"))</f>
        <v>10.96</v>
      </c>
      <c r="AE13" s="1">
        <f>IF(N13=44791,INDEX([3]YSI_clean!$B$348:$H$396,MATCH(E13,[3]YSI_clean!$D$348:$D$396, FALSE), 7), IF(N13=44838, INDEX([3]YSI_clean!$B$680:$H$726,MATCH(E13,[3]YSI_clean!$D$680:$D$726, FALSE), 7),"N/A"))</f>
        <v>20.9</v>
      </c>
      <c r="AF13" s="1" t="s">
        <v>10</v>
      </c>
      <c r="AG13" s="1" t="s">
        <v>12</v>
      </c>
      <c r="AH13" s="1" t="s">
        <v>26</v>
      </c>
      <c r="AI13" s="3" t="s">
        <v>14</v>
      </c>
      <c r="AJ13" t="str">
        <f t="shared" si="1"/>
        <v>enriched</v>
      </c>
    </row>
    <row r="14" spans="1:36" x14ac:dyDescent="0.2">
      <c r="A14" t="str">
        <f t="shared" si="0"/>
        <v>np01_HM27f_barcode013-threshold-0.001</v>
      </c>
      <c r="B14" s="2" t="s">
        <v>101</v>
      </c>
      <c r="C14" s="2">
        <v>13</v>
      </c>
      <c r="D14" s="2" t="s">
        <v>53</v>
      </c>
      <c r="E14" s="1" t="s">
        <v>67</v>
      </c>
      <c r="F14" s="1" cm="1">
        <f t="array" ref="F14">IF(OR(E14={"B5","B8","C6","C7","D5","D6","E7","F5","F8","H5","H8"}), 2, IF(OR(E14={"A4","B1","B4","C1","C2","C3","D1","D2","D4","E2","E3","F1","F4","H1","H2","H4","I5"}), 1, "N/A"))</f>
        <v>1</v>
      </c>
      <c r="G14" s="1" t="str" cm="1">
        <f t="array" ref="G14">IF( OR(E14={"A4","B1","B4","C1","C2","C3","D1","D2","D4","E2","E3","F1","F4","H1","H2","H4","I5"}), "resevoir", IF(E14="B5", "B1", IF( E14="B8", "B4", IF(E14="C6", "C2", IF(E14="C7", "C3", IF(E14="D5", "D1", IF(E14="D6", "D2", IF(E14="E7", "E3", IF(E14="F5", "F1", IF(E14="F8", "F4", IF(E14="H5", "H1", IF(E14="H8", "H4", "N/A"))))))))))))</f>
        <v>resevoir</v>
      </c>
      <c r="H14" s="1" cm="1">
        <f t="array" ref="H14">IF(OR(E14={"A4","C1","D4","E2","H2","I5"}),0,IF(OR(E14={"C2","D1","D2","F4","H1","H4","C6","D5","D6","F8","H5","H8"}),20,IF(OR(E14={"B1","B5","B4","B8","C3","C7","E3","E7","F1","F5"}),40,"N/A")))</f>
        <v>40</v>
      </c>
      <c r="I14" s="1" cm="1">
        <f t="array" ref="I14">IF(OR(E14={"B1","B5","C1","C2","C6","D4","E3","E7","H1","H5"}),0,IF(OR(E14={"A4","D1","D5","F1","F5","H4","H8","I5"}),50,IF(OR(E14={"B4","B8","C3","C7","D2","D6","E2","F4","F8","H2"}),200,"N/A")))</f>
        <v>0</v>
      </c>
      <c r="J14" s="1">
        <f>IF(N14=44791,INDEX([1]LEAP_2022_Nutrient_Data!$B$258:$G$286,MATCH(E14,[1]LEAP_2022_Nutrient_Data!$B$258:$B$286, FALSE), 6), IF(N14=44838, INDEX([1]LEAP_2022_Nutrient_Data!$B$374:$G$402,MATCH(E14,[1]LEAP_2022_Nutrient_Data!$B$374:$B$402, FALSE), 6),"N/A"))</f>
        <v>232.83850000000001</v>
      </c>
      <c r="K14" s="1">
        <f>IF(N14=44791,INDEX([1]LEAP_2022_Nutrient_Data!$B$229:$G$257,MATCH(E14,[1]LEAP_2022_Nutrient_Data!$B$229:$B$257, FALSE), 6), IF(N14=44838, INDEX([1]LEAP_2022_Nutrient_Data!$B$345:$G$373,MATCH(E14,[1]LEAP_2022_Nutrient_Data!$B$345:$B$373, FALSE), 6),"N/A"))</f>
        <v>208.37349999999998</v>
      </c>
      <c r="L14" s="1">
        <f>IF(N14=44791,INDEX([1]LEAP_2022_Nutrient_Data!$B$316:$G$344,MATCH(E14,[1]LEAP_2022_Nutrient_Data!$B$316:$B$344, FALSE), 6), IF(N14=44838, INDEX([1]LEAP_2022_Nutrient_Data!$B$432:$G$460,MATCH(E14,[1]LEAP_2022_Nutrient_Data!$B$432:$B$460, FALSE), 6),"N/A"))</f>
        <v>29.326353252412101</v>
      </c>
      <c r="M14" s="1">
        <f>IF(N14=44791,INDEX([1]LEAP_2022_Nutrient_Data!$B$287:$G$315,MATCH(E14,[1]LEAP_2022_Nutrient_Data!$B$287:$B$315, FALSE), 6), IF(N14=44838, INDEX([1]LEAP_2022_Nutrient_Data!$B$403:$G$431,MATCH(E14,[1]LEAP_2022_Nutrient_Data!$B$403:$B$431, FALSE), 6),"N/A"))</f>
        <v>3.1250351559511298</v>
      </c>
      <c r="N14" s="4">
        <v>44791</v>
      </c>
      <c r="O14" s="4">
        <v>44869</v>
      </c>
      <c r="P14" s="1">
        <v>0.78</v>
      </c>
      <c r="Q14" s="4" t="s">
        <v>166</v>
      </c>
      <c r="R14" s="1">
        <f>IF(N14=44791,INDEX('[2]8 18 22'!$T$2:$Z$48,MATCH(E14,'[2]8 18 22'!$T$2:$T$48, FALSE), 3), IF(N14=44838, INDEX('[2]10 3 22'!$T$2:$Z$48,MATCH(E14,'[2]10 3 22'!$T$2:$T$48, FALSE), 3),"N/A"))</f>
        <v>0</v>
      </c>
      <c r="S14" s="1">
        <f>IF(N14=44791,INDEX('[2]8 18 22'!$T$2:$Z$48,MATCH(E14,'[2]8 18 22'!$T$2:$T$48, FALSE), 4), IF(N14=44838, INDEX('[2]10 3 22'!$T$2:$Z$48,MATCH(E14,'[2]10 3 22'!$T$2:$T$48, FALSE), 4),"N/A"))</f>
        <v>3.5029999999999992</v>
      </c>
      <c r="T14" s="1">
        <f>IF(N14=44791,INDEX('[2]8 18 22'!$T$2:$Z$48,MATCH(E14,'[2]8 18 22'!$T$2:$T$48, FALSE), 5), IF(N14=44838, INDEX('[2]10 3 22'!$T$2:$Z$48,MATCH(E14,'[2]10 3 22'!$T$2:$T$48, FALSE), 5),"N/A"))</f>
        <v>0</v>
      </c>
      <c r="U14" s="1">
        <f>IF(N14=44791,INDEX('[2]8 18 22'!$T$2:$Z$48,MATCH(E14,'[2]8 18 22'!$T$2:$T$48, FALSE), 6), IF(N14=44838, INDEX('[2]10 3 22'!$T$2:$Z$48,MATCH(E14,'[2]10 3 22'!$T$2:$T$48, FALSE), 6),"N/A"))</f>
        <v>4.8999999999999995E-2</v>
      </c>
      <c r="V14" s="1">
        <f>IF(N14=44791,INDEX('[2]8 18 22'!$T$2:$Z$48,MATCH(E14,'[2]8 18 22'!$T$2:$T$48, FALSE), 7), IF(N14=44838, INDEX('[2]10 3 22'!$T$2:$Z$48,MATCH(E14,'[2]10 3 22'!$T$2:$T$48, FALSE), 7),"N/A"))</f>
        <v>13.970000000000002</v>
      </c>
      <c r="W14" s="1">
        <f>IF(N14=44791,INDEX('[2]8 18 22'!$T$49:$Z$95,MATCH(E14,'[2]8 18 22'!$T$49:$T$95, FALSE), 3), IF(N14=44838, INDEX('[2]10 3 22'!$T$49:$Z$95,MATCH(E14,'[2]10 3 22'!$T$49:$T$95, FALSE), 3),"N/A"))</f>
        <v>0</v>
      </c>
      <c r="X14" s="1">
        <f>IF(N14=44791,INDEX('[2]8 18 22'!$T$49:$Z$95,MATCH(E14,'[2]8 18 22'!$T$49:$T$95, FALSE), 4), IF(N14=44838, INDEX('[2]10 3 22'!$T$49:$Z$95,MATCH(E14,'[2]10 3 22'!$T$49:$T$95, FALSE), 4),"N/A"))</f>
        <v>3.7330000000000005</v>
      </c>
      <c r="Y14" s="1">
        <f>IF(N14=44791,INDEX('[2]8 18 22'!$T$49:$Z$95,MATCH(E14,'[2]8 18 22'!$T$49:$T$95, FALSE), 5), IF(N14=44838, INDEX('[2]10 3 22'!$T$49:$Z$95,MATCH(E14,'[2]10 3 22'!$T$49:$T$95, FALSE), 5),"N/A"))</f>
        <v>0</v>
      </c>
      <c r="Z14" s="1">
        <f>IF(N14=44791,INDEX('[2]8 18 22'!$T$49:$Z$95,MATCH(E14,'[2]8 18 22'!$T$49:$T$95, FALSE), 6), IF(N14=44838, INDEX('[2]10 3 22'!$T$49:$Z$95,MATCH(E14,'[2]10 3 22'!$T$49:$T$95, FALSE), 6),"N/A"))</f>
        <v>8.0000000000000002E-3</v>
      </c>
      <c r="AA14" s="1">
        <f>IF(N14=44791,INDEX('[2]8 18 22'!$T$49:$Z$95,MATCH(E14,'[2]8 18 22'!$T$49:$T$95, FALSE), 7), IF(N14=44838, INDEX('[2]10 3 22'!$T$49:$Z$95,MATCH(E14,'[2]10 3 22'!$T$49:$T$95, FALSE), 7),"N/A"))</f>
        <v>11.494</v>
      </c>
      <c r="AB14" s="1">
        <f>IF(N14=44791,INDEX([3]YSI_clean!$B$348:$H$396,MATCH(E14,[3]YSI_clean!$D$348:$D$396, FALSE), 4), IF(N14=44838, INDEX([3]YSI_clean!$B$680:$H$726,MATCH(E14,[3]YSI_clean!$D$680:$D$726, FALSE), 4),"N/A"))</f>
        <v>75.3</v>
      </c>
      <c r="AC14" s="1">
        <f>IF(N14=44791,INDEX([3]YSI_clean!$B$348:$H$396,MATCH(E14,[3]YSI_clean!$D$348:$D$396, FALSE), 5), IF(N14=44838, INDEX([3]YSI_clean!$B$680:$H$726,MATCH(E14,[3]YSI_clean!$D$680:$D$726, FALSE), 5),"N/A"))</f>
        <v>9.6199999999999992</v>
      </c>
      <c r="AD14" s="1">
        <f>IF(N14=44791,INDEX([3]YSI_clean!$B$348:$H$396,MATCH(E14,[3]YSI_clean!$D$348:$D$396, FALSE), 6), IF(N14=44838, INDEX([3]YSI_clean!$B$680:$H$726,MATCH(E14,[3]YSI_clean!$D$680:$D$726, FALSE), 6),"N/A"))</f>
        <v>8.85</v>
      </c>
      <c r="AE14" s="1">
        <f>IF(N14=44791,INDEX([3]YSI_clean!$B$348:$H$396,MATCH(E14,[3]YSI_clean!$D$348:$D$396, FALSE), 7), IF(N14=44838, INDEX([3]YSI_clean!$B$680:$H$726,MATCH(E14,[3]YSI_clean!$D$680:$D$726, FALSE), 7),"N/A"))</f>
        <v>21.2</v>
      </c>
      <c r="AF14" s="1" t="s">
        <v>10</v>
      </c>
      <c r="AG14" s="1" t="s">
        <v>12</v>
      </c>
      <c r="AH14" s="1" t="s">
        <v>27</v>
      </c>
      <c r="AI14" s="3" t="s">
        <v>14</v>
      </c>
      <c r="AJ14" t="str">
        <f t="shared" si="1"/>
        <v>unenriched</v>
      </c>
    </row>
    <row r="15" spans="1:36" x14ac:dyDescent="0.2">
      <c r="A15" t="str">
        <f t="shared" si="0"/>
        <v>np01_HM27f_barcode014-threshold-0.001</v>
      </c>
      <c r="B15" s="2" t="s">
        <v>102</v>
      </c>
      <c r="C15" s="2">
        <v>14</v>
      </c>
      <c r="D15" s="2" t="s">
        <v>203</v>
      </c>
      <c r="E15" s="1" t="s">
        <v>68</v>
      </c>
      <c r="F15" s="1" cm="1">
        <f t="array" ref="F15">IF(OR(E15={"B5","B8","C6","C7","D5","D6","E7","F5","F8","H5","H8"}), 2, IF(OR(E15={"A4","B1","B4","C1","C2","C3","D1","D2","D4","E2","E3","F1","F4","H1","H2","H4","I5"}), 1, "N/A"))</f>
        <v>2</v>
      </c>
      <c r="G15" s="1" t="str" cm="1">
        <f t="array" ref="G15">IF( OR(E15={"A4","B1","B4","C1","C2","C3","D1","D2","D4","E2","E3","F1","F4","H1","H2","H4","I5"}), "resevoir", IF(E15="B5", "B1", IF( E15="B8", "B4", IF(E15="C6", "C2", IF(E15="C7", "C3", IF(E15="D5", "D1", IF(E15="D6", "D2", IF(E15="E7", "E3", IF(E15="F5", "F1", IF(E15="F8", "F4", IF(E15="H5", "H1", IF(E15="H8", "H4", "N/A"))))))))))))</f>
        <v>F4</v>
      </c>
      <c r="H15" s="1" cm="1">
        <f t="array" ref="H15">IF(OR(E15={"A4","C1","D4","E2","H2","I5"}),0,IF(OR(E15={"C2","D1","D2","F4","H1","H4","C6","D5","D6","F8","H5","H8"}),20,IF(OR(E15={"B1","B5","B4","B8","C3","C7","E3","E7","F1","F5"}),40,"N/A")))</f>
        <v>20</v>
      </c>
      <c r="I15" s="1" cm="1">
        <f t="array" ref="I15">IF(OR(E15={"B1","B5","C1","C2","C6","D4","E3","E7","H1","H5"}),0,IF(OR(E15={"A4","D1","D5","F1","F5","H4","H8","I5"}),50,IF(OR(E15={"B4","B8","C3","C7","D2","D6","E2","F4","F8","H2"}),200,"N/A")))</f>
        <v>200</v>
      </c>
      <c r="J15" s="1">
        <f>IF(N15=44791,INDEX([1]LEAP_2022_Nutrient_Data!$B$258:$G$286,MATCH(E15,[1]LEAP_2022_Nutrient_Data!$B$258:$B$286, FALSE), 6), IF(N15=44838, INDEX([1]LEAP_2022_Nutrient_Data!$B$374:$G$402,MATCH(E15,[1]LEAP_2022_Nutrient_Data!$B$374:$B$402, FALSE), 6),"N/A"))</f>
        <v>24403.374500000002</v>
      </c>
      <c r="K15" s="1">
        <f>IF(N15=44791,INDEX([1]LEAP_2022_Nutrient_Data!$B$229:$G$257,MATCH(E15,[1]LEAP_2022_Nutrient_Data!$B$229:$B$257, FALSE), 6), IF(N15=44838, INDEX([1]LEAP_2022_Nutrient_Data!$B$345:$G$373,MATCH(E15,[1]LEAP_2022_Nutrient_Data!$B$345:$B$373, FALSE), 6),"N/A"))</f>
        <v>24724.244500000001</v>
      </c>
      <c r="L15" s="1">
        <f>IF(N15=44791,INDEX([1]LEAP_2022_Nutrient_Data!$B$316:$G$344,MATCH(E15,[1]LEAP_2022_Nutrient_Data!$B$316:$B$344, FALSE), 6), IF(N15=44838, INDEX([1]LEAP_2022_Nutrient_Data!$B$432:$G$460,MATCH(E15,[1]LEAP_2022_Nutrient_Data!$B$432:$B$460, FALSE), 6),"N/A"))</f>
        <v>32.376242131365203</v>
      </c>
      <c r="M15" s="1">
        <f>IF(N15=44791,INDEX([1]LEAP_2022_Nutrient_Data!$B$287:$G$315,MATCH(E15,[1]LEAP_2022_Nutrient_Data!$B$287:$B$315, FALSE), 6), IF(N15=44838, INDEX([1]LEAP_2022_Nutrient_Data!$B$403:$G$431,MATCH(E15,[1]LEAP_2022_Nutrient_Data!$B$403:$B$431, FALSE), 6),"N/A"))</f>
        <v>5.4817674715058198</v>
      </c>
      <c r="N15" s="4">
        <v>44791</v>
      </c>
      <c r="O15" s="4">
        <v>44869</v>
      </c>
      <c r="P15" s="1">
        <v>3.5</v>
      </c>
      <c r="Q15" s="4" t="s">
        <v>170</v>
      </c>
      <c r="R15" s="1">
        <f>IF(N15=44791,INDEX('[2]8 18 22'!$T$2:$Z$48,MATCH(E15,'[2]8 18 22'!$T$2:$T$48, FALSE), 3), IF(N15=44838, INDEX('[2]10 3 22'!$T$2:$Z$48,MATCH(E15,'[2]10 3 22'!$T$2:$T$48, FALSE), 3),"N/A"))</f>
        <v>0</v>
      </c>
      <c r="S15" s="1">
        <f>IF(N15=44791,INDEX('[2]8 18 22'!$T$2:$Z$48,MATCH(E15,'[2]8 18 22'!$T$2:$T$48, FALSE), 4), IF(N15=44838, INDEX('[2]10 3 22'!$T$2:$Z$48,MATCH(E15,'[2]10 3 22'!$T$2:$T$48, FALSE), 4),"N/A"))</f>
        <v>0</v>
      </c>
      <c r="T15" s="1">
        <f>IF(N15=44791,INDEX('[2]8 18 22'!$T$2:$Z$48,MATCH(E15,'[2]8 18 22'!$T$2:$T$48, FALSE), 5), IF(N15=44838, INDEX('[2]10 3 22'!$T$2:$Z$48,MATCH(E15,'[2]10 3 22'!$T$2:$T$48, FALSE), 5),"N/A"))</f>
        <v>0</v>
      </c>
      <c r="U15" s="1">
        <f>IF(N15=44791,INDEX('[2]8 18 22'!$T$2:$Z$48,MATCH(E15,'[2]8 18 22'!$T$2:$T$48, FALSE), 6), IF(N15=44838, INDEX('[2]10 3 22'!$T$2:$Z$48,MATCH(E15,'[2]10 3 22'!$T$2:$T$48, FALSE), 6),"N/A"))</f>
        <v>1.04</v>
      </c>
      <c r="V15" s="1">
        <f>IF(N15=44791,INDEX('[2]8 18 22'!$T$2:$Z$48,MATCH(E15,'[2]8 18 22'!$T$2:$T$48, FALSE), 7), IF(N15=44838, INDEX('[2]10 3 22'!$T$2:$Z$48,MATCH(E15,'[2]10 3 22'!$T$2:$T$48, FALSE), 7),"N/A"))</f>
        <v>163.66399999999999</v>
      </c>
      <c r="W15" s="1">
        <f>IF(N15=44791,INDEX('[2]8 18 22'!$T$49:$Z$95,MATCH(E15,'[2]8 18 22'!$T$49:$T$95, FALSE), 3), IF(N15=44838, INDEX('[2]10 3 22'!$T$49:$Z$95,MATCH(E15,'[2]10 3 22'!$T$49:$T$95, FALSE), 3),"N/A"))</f>
        <v>0</v>
      </c>
      <c r="X15" s="1">
        <f>IF(N15=44791,INDEX('[2]8 18 22'!$T$49:$Z$95,MATCH(E15,'[2]8 18 22'!$T$49:$T$95, FALSE), 4), IF(N15=44838, INDEX('[2]10 3 22'!$T$49:$Z$95,MATCH(E15,'[2]10 3 22'!$T$49:$T$95, FALSE), 4),"N/A"))</f>
        <v>0</v>
      </c>
      <c r="Y15" s="1">
        <f>IF(N15=44791,INDEX('[2]8 18 22'!$T$49:$Z$95,MATCH(E15,'[2]8 18 22'!$T$49:$T$95, FALSE), 5), IF(N15=44838, INDEX('[2]10 3 22'!$T$49:$Z$95,MATCH(E15,'[2]10 3 22'!$T$49:$T$95, FALSE), 5),"N/A"))</f>
        <v>0</v>
      </c>
      <c r="Z15" s="1">
        <f>IF(N15=44791,INDEX('[2]8 18 22'!$T$49:$Z$95,MATCH(E15,'[2]8 18 22'!$T$49:$T$95, FALSE), 6), IF(N15=44838, INDEX('[2]10 3 22'!$T$49:$Z$95,MATCH(E15,'[2]10 3 22'!$T$49:$T$95, FALSE), 6),"N/A"))</f>
        <v>1.3539999999999999</v>
      </c>
      <c r="AA15" s="1">
        <f>IF(N15=44791,INDEX('[2]8 18 22'!$T$49:$Z$95,MATCH(E15,'[2]8 18 22'!$T$49:$T$95, FALSE), 7), IF(N15=44838, INDEX('[2]10 3 22'!$T$49:$Z$95,MATCH(E15,'[2]10 3 22'!$T$49:$T$95, FALSE), 7),"N/A"))</f>
        <v>157.41000000000003</v>
      </c>
      <c r="AB15" s="1">
        <f>IF(N15=44791,INDEX([3]YSI_clean!$B$348:$H$396,MATCH(E15,[3]YSI_clean!$D$348:$D$396, FALSE), 4), IF(N15=44838, INDEX([3]YSI_clean!$B$680:$H$726,MATCH(E15,[3]YSI_clean!$D$680:$D$726, FALSE), 4),"N/A"))</f>
        <v>381.2</v>
      </c>
      <c r="AC15" s="1">
        <f>IF(N15=44791,INDEX([3]YSI_clean!$B$348:$H$396,MATCH(E15,[3]YSI_clean!$D$348:$D$396, FALSE), 5), IF(N15=44838, INDEX([3]YSI_clean!$B$680:$H$726,MATCH(E15,[3]YSI_clean!$D$680:$D$726, FALSE), 5),"N/A"))</f>
        <v>14.39</v>
      </c>
      <c r="AD15" s="1">
        <f>IF(N15=44791,INDEX([3]YSI_clean!$B$348:$H$396,MATCH(E15,[3]YSI_clean!$D$348:$D$396, FALSE), 6), IF(N15=44838, INDEX([3]YSI_clean!$B$680:$H$726,MATCH(E15,[3]YSI_clean!$D$680:$D$726, FALSE), 6),"N/A"))</f>
        <v>10.3</v>
      </c>
      <c r="AE15" s="1">
        <f>IF(N15=44791,INDEX([3]YSI_clean!$B$348:$H$396,MATCH(E15,[3]YSI_clean!$D$348:$D$396, FALSE), 7), IF(N15=44838, INDEX([3]YSI_clean!$B$680:$H$726,MATCH(E15,[3]YSI_clean!$D$680:$D$726, FALSE), 7),"N/A"))</f>
        <v>21.3</v>
      </c>
      <c r="AF15" s="1" t="s">
        <v>10</v>
      </c>
      <c r="AG15" s="1" t="s">
        <v>12</v>
      </c>
      <c r="AH15" s="1" t="s">
        <v>28</v>
      </c>
      <c r="AI15" s="3" t="s">
        <v>14</v>
      </c>
      <c r="AJ15" t="str">
        <f t="shared" si="1"/>
        <v>enriched</v>
      </c>
    </row>
    <row r="16" spans="1:36" x14ac:dyDescent="0.2">
      <c r="A16" t="str">
        <f t="shared" si="0"/>
        <v>np01_HM27f_barcode015-threshold-0.001</v>
      </c>
      <c r="B16" s="2" t="s">
        <v>103</v>
      </c>
      <c r="C16" s="2">
        <v>15</v>
      </c>
      <c r="D16" s="2" t="s">
        <v>203</v>
      </c>
      <c r="E16" s="1" t="s">
        <v>69</v>
      </c>
      <c r="F16" s="1" cm="1">
        <f t="array" ref="F16">IF(OR(E16={"B5","B8","C6","C7","D5","D6","E7","F5","F8","H5","H8"}), 2, IF(OR(E16={"A4","B1","B4","C1","C2","C3","D1","D2","D4","E2","E3","F1","F4","H1","H2","H4","I5"}), 1, "N/A"))</f>
        <v>2</v>
      </c>
      <c r="G16" s="1" t="str" cm="1">
        <f t="array" ref="G16">IF( OR(E16={"A4","B1","B4","C1","C2","C3","D1","D2","D4","E2","E3","F1","F4","H1","H2","H4","I5"}), "resevoir", IF(E16="B5", "B1", IF( E16="B8", "B4", IF(E16="C6", "C2", IF(E16="C7", "C3", IF(E16="D5", "D1", IF(E16="D6", "D2", IF(E16="E7", "E3", IF(E16="F5", "F1", IF(E16="F8", "F4", IF(E16="H5", "H1", IF(E16="H8", "H4", "N/A"))))))))))))</f>
        <v>F1</v>
      </c>
      <c r="H16" s="1" cm="1">
        <f t="array" ref="H16">IF(OR(E16={"A4","C1","D4","E2","H2","I5"}),0,IF(OR(E16={"C2","D1","D2","F4","H1","H4","C6","D5","D6","F8","H5","H8"}),20,IF(OR(E16={"B1","B5","B4","B8","C3","C7","E3","E7","F1","F5"}),40,"N/A")))</f>
        <v>40</v>
      </c>
      <c r="I16" s="1" cm="1">
        <f t="array" ref="I16">IF(OR(E16={"B1","B5","C1","C2","C6","D4","E3","E7","H1","H5"}),0,IF(OR(E16={"A4","D1","D5","F1","F5","H4","H8","I5"}),50,IF(OR(E16={"B4","B8","C3","C7","D2","D6","E2","F4","F8","H2"}),200,"N/A")))</f>
        <v>50</v>
      </c>
      <c r="J16" s="1">
        <f>IF(N16=44791,INDEX([1]LEAP_2022_Nutrient_Data!$B$258:$G$286,MATCH(E16,[1]LEAP_2022_Nutrient_Data!$B$258:$B$286, FALSE), 6), IF(N16=44838, INDEX([1]LEAP_2022_Nutrient_Data!$B$374:$G$402,MATCH(E16,[1]LEAP_2022_Nutrient_Data!$B$374:$B$402, FALSE), 6),"N/A"))</f>
        <v>5914.7595000000001</v>
      </c>
      <c r="K16" s="1">
        <f>IF(N16=44791,INDEX([1]LEAP_2022_Nutrient_Data!$B$229:$G$257,MATCH(E16,[1]LEAP_2022_Nutrient_Data!$B$229:$B$257, FALSE), 6), IF(N16=44838, INDEX([1]LEAP_2022_Nutrient_Data!$B$345:$G$373,MATCH(E16,[1]LEAP_2022_Nutrient_Data!$B$345:$B$373, FALSE), 6),"N/A"))</f>
        <v>4829.3644999999997</v>
      </c>
      <c r="L16" s="1">
        <f>IF(N16=44791,INDEX([1]LEAP_2022_Nutrient_Data!$B$316:$G$344,MATCH(E16,[1]LEAP_2022_Nutrient_Data!$B$316:$B$344, FALSE), 6), IF(N16=44838, INDEX([1]LEAP_2022_Nutrient_Data!$B$432:$G$460,MATCH(E16,[1]LEAP_2022_Nutrient_Data!$B$432:$B$460, FALSE), 6),"N/A"))</f>
        <v>61.627449106779302</v>
      </c>
      <c r="M16" s="1">
        <f>IF(N16=44791,INDEX([1]LEAP_2022_Nutrient_Data!$B$287:$G$315,MATCH(E16,[1]LEAP_2022_Nutrient_Data!$B$287:$B$315, FALSE), 6), IF(N16=44838, INDEX([1]LEAP_2022_Nutrient_Data!$B$403:$G$431,MATCH(E16,[1]LEAP_2022_Nutrient_Data!$B$403:$B$431, FALSE), 6),"N/A"))</f>
        <v>9.5020755392167597</v>
      </c>
      <c r="N16" s="4">
        <v>44791</v>
      </c>
      <c r="O16" s="4">
        <v>44869</v>
      </c>
      <c r="P16" s="1">
        <v>8.34</v>
      </c>
      <c r="Q16" s="4" t="s">
        <v>171</v>
      </c>
      <c r="R16" s="1">
        <f>IF(N16=44791,INDEX('[2]8 18 22'!$T$2:$Z$48,MATCH(E16,'[2]8 18 22'!$T$2:$T$48, FALSE), 3), IF(N16=44838, INDEX('[2]10 3 22'!$T$2:$Z$48,MATCH(E16,'[2]10 3 22'!$T$2:$T$48, FALSE), 3),"N/A"))</f>
        <v>0</v>
      </c>
      <c r="S16" s="1">
        <f>IF(N16=44791,INDEX('[2]8 18 22'!$T$2:$Z$48,MATCH(E16,'[2]8 18 22'!$T$2:$T$48, FALSE), 4), IF(N16=44838, INDEX('[2]10 3 22'!$T$2:$Z$48,MATCH(E16,'[2]10 3 22'!$T$2:$T$48, FALSE), 4),"N/A"))</f>
        <v>0</v>
      </c>
      <c r="T16" s="1">
        <f>IF(N16=44791,INDEX('[2]8 18 22'!$T$2:$Z$48,MATCH(E16,'[2]8 18 22'!$T$2:$T$48, FALSE), 5), IF(N16=44838, INDEX('[2]10 3 22'!$T$2:$Z$48,MATCH(E16,'[2]10 3 22'!$T$2:$T$48, FALSE), 5),"N/A"))</f>
        <v>7.0300000000000011</v>
      </c>
      <c r="U16" s="1">
        <f>IF(N16=44791,INDEX('[2]8 18 22'!$T$2:$Z$48,MATCH(E16,'[2]8 18 22'!$T$2:$T$48, FALSE), 6), IF(N16=44838, INDEX('[2]10 3 22'!$T$2:$Z$48,MATCH(E16,'[2]10 3 22'!$T$2:$T$48, FALSE), 6),"N/A"))</f>
        <v>5.5249999999999995</v>
      </c>
      <c r="V16" s="1">
        <f>IF(N16=44791,INDEX('[2]8 18 22'!$T$2:$Z$48,MATCH(E16,'[2]8 18 22'!$T$2:$T$48, FALSE), 7), IF(N16=44838, INDEX('[2]10 3 22'!$T$2:$Z$48,MATCH(E16,'[2]10 3 22'!$T$2:$T$48, FALSE), 7),"N/A"))</f>
        <v>429.73799999999994</v>
      </c>
      <c r="W16" s="1">
        <f>IF(N16=44791,INDEX('[2]8 18 22'!$T$49:$Z$95,MATCH(E16,'[2]8 18 22'!$T$49:$T$95, FALSE), 3), IF(N16=44838, INDEX('[2]10 3 22'!$T$49:$Z$95,MATCH(E16,'[2]10 3 22'!$T$49:$T$95, FALSE), 3),"N/A"))</f>
        <v>0.15</v>
      </c>
      <c r="X16" s="1">
        <f>IF(N16=44791,INDEX('[2]8 18 22'!$T$49:$Z$95,MATCH(E16,'[2]8 18 22'!$T$49:$T$95, FALSE), 4), IF(N16=44838, INDEX('[2]10 3 22'!$T$49:$Z$95,MATCH(E16,'[2]10 3 22'!$T$49:$T$95, FALSE), 4),"N/A"))</f>
        <v>0</v>
      </c>
      <c r="Y16" s="1">
        <f>IF(N16=44791,INDEX('[2]8 18 22'!$T$49:$Z$95,MATCH(E16,'[2]8 18 22'!$T$49:$T$95, FALSE), 5), IF(N16=44838, INDEX('[2]10 3 22'!$T$49:$Z$95,MATCH(E16,'[2]10 3 22'!$T$49:$T$95, FALSE), 5),"N/A"))</f>
        <v>8.6300000000000008</v>
      </c>
      <c r="Z16" s="1">
        <f>IF(N16=44791,INDEX('[2]8 18 22'!$T$49:$Z$95,MATCH(E16,'[2]8 18 22'!$T$49:$T$95, FALSE), 6), IF(N16=44838, INDEX('[2]10 3 22'!$T$49:$Z$95,MATCH(E16,'[2]10 3 22'!$T$49:$T$95, FALSE), 6),"N/A"))</f>
        <v>6.048</v>
      </c>
      <c r="AA16" s="1">
        <f>IF(N16=44791,INDEX('[2]8 18 22'!$T$49:$Z$95,MATCH(E16,'[2]8 18 22'!$T$49:$T$95, FALSE), 7), IF(N16=44838, INDEX('[2]10 3 22'!$T$49:$Z$95,MATCH(E16,'[2]10 3 22'!$T$49:$T$95, FALSE), 7),"N/A"))</f>
        <v>446.90400000000011</v>
      </c>
      <c r="AB16" s="1">
        <f>IF(N16=44791,INDEX([3]YSI_clean!$B$348:$H$396,MATCH(E16,[3]YSI_clean!$D$348:$D$396, FALSE), 4), IF(N16=44838, INDEX([3]YSI_clean!$B$680:$H$726,MATCH(E16,[3]YSI_clean!$D$680:$D$726, FALSE), 4),"N/A"))</f>
        <v>179.2</v>
      </c>
      <c r="AC16" s="1">
        <f>IF(N16=44791,INDEX([3]YSI_clean!$B$348:$H$396,MATCH(E16,[3]YSI_clean!$D$348:$D$396, FALSE), 5), IF(N16=44838, INDEX([3]YSI_clean!$B$680:$H$726,MATCH(E16,[3]YSI_clean!$D$680:$D$726, FALSE), 5),"N/A"))</f>
        <v>16.25</v>
      </c>
      <c r="AD16" s="1">
        <f>IF(N16=44791,INDEX([3]YSI_clean!$B$348:$H$396,MATCH(E16,[3]YSI_clean!$D$348:$D$396, FALSE), 6), IF(N16=44838, INDEX([3]YSI_clean!$B$680:$H$726,MATCH(E16,[3]YSI_clean!$D$680:$D$726, FALSE), 6),"N/A"))</f>
        <v>10.49</v>
      </c>
      <c r="AE16" s="1">
        <f>IF(N16=44791,INDEX([3]YSI_clean!$B$348:$H$396,MATCH(E16,[3]YSI_clean!$D$348:$D$396, FALSE), 7), IF(N16=44838, INDEX([3]YSI_clean!$B$680:$H$726,MATCH(E16,[3]YSI_clean!$D$680:$D$726, FALSE), 7),"N/A"))</f>
        <v>21.1</v>
      </c>
      <c r="AF16" s="1" t="s">
        <v>10</v>
      </c>
      <c r="AG16" s="1" t="s">
        <v>12</v>
      </c>
      <c r="AH16" s="1" t="s">
        <v>29</v>
      </c>
      <c r="AI16" s="3" t="s">
        <v>14</v>
      </c>
      <c r="AJ16" t="str">
        <f t="shared" si="1"/>
        <v>enriched</v>
      </c>
    </row>
    <row r="17" spans="1:36" x14ac:dyDescent="0.2">
      <c r="A17" t="str">
        <f t="shared" si="0"/>
        <v>np01_HM27f_barcode016-threshold-0.001</v>
      </c>
      <c r="B17" s="2" t="s">
        <v>104</v>
      </c>
      <c r="C17" s="2">
        <v>16</v>
      </c>
      <c r="D17" s="2" t="s">
        <v>156</v>
      </c>
      <c r="E17" s="1" t="s">
        <v>70</v>
      </c>
      <c r="F17" s="1" t="str" cm="1">
        <f t="array" ref="F17">IF(OR(E17={"B5","B8","C6","C7","D5","D6","E7","F5","F8","H5","H8"}), 2, IF(OR(E17={"A4","B1","B4","C1","C2","C3","D1","D2","D4","E2","E3","F1","F4","H1","H2","H4","I5"}), 1, "N/A"))</f>
        <v>N/A</v>
      </c>
      <c r="G17" s="1" t="str" cm="1">
        <f t="array" ref="G17">IF( OR(E17={"A4","B1","B4","C1","C2","C3","D1","D2","D4","E2","E3","F1","F4","H1","H2","H4","I5"}), "resevoir", IF(E17="B5", "B1", IF( E17="B8", "B4", IF(E17="C6", "C2", IF(E17="C7", "C3", IF(E17="D5", "D1", IF(E17="D6", "D2", IF(E17="E7", "E3", IF(E17="F5", "F1", IF(E17="F8", "F4", IF(E17="H5", "H1", IF(E17="H8", "H4", "N/A"))))))))))))</f>
        <v>N/A</v>
      </c>
      <c r="H17" s="1" t="str" cm="1">
        <f t="array" ref="H17">IF(OR(E17={"A4","C1","D4","E2","H2","I5"}),0,IF(OR(E17={"C2","D1","D2","F4","H1","H4","C6","D5","D6","F8","H5","H8"}),20,IF(OR(E17={"B1","B5","B4","B8","C3","C7","E3","E7","F1","F5"}),40,"N/A")))</f>
        <v>N/A</v>
      </c>
      <c r="I17" s="1" t="str" cm="1">
        <f t="array" ref="I17">IF(OR(E17={"B1","B5","C1","C2","C6","D4","E3","E7","H1","H5"}),0,IF(OR(E17={"A4","D1","D5","F1","F5","H4","H8","I5"}),50,IF(OR(E17={"B4","B8","C3","C7","D2","D6","E2","F4","F8","H2"}),200,"N/A")))</f>
        <v>N/A</v>
      </c>
      <c r="J17" s="1" t="s">
        <v>54</v>
      </c>
      <c r="K17" s="1" t="s">
        <v>54</v>
      </c>
      <c r="L17" s="1" t="s">
        <v>54</v>
      </c>
      <c r="M17" s="1" t="s">
        <v>54</v>
      </c>
      <c r="N17" s="4">
        <v>44791</v>
      </c>
      <c r="O17" s="4">
        <v>44869</v>
      </c>
      <c r="P17" s="1">
        <v>12.5</v>
      </c>
      <c r="Q17" s="4" t="s">
        <v>54</v>
      </c>
      <c r="R17" s="1">
        <f>IF(N17=44791,INDEX('[2]8 18 22'!$T$2:$Z$48,MATCH(E17,'[2]8 18 22'!$T$2:$T$48, FALSE), 3), IF(N17=44838, INDEX('[2]10 3 22'!$T$2:$Z$48,MATCH(E17,'[2]10 3 22'!$T$2:$T$48, FALSE), 3),"N/A"))</f>
        <v>0</v>
      </c>
      <c r="S17" s="1">
        <f>IF(N17=44791,INDEX('[2]8 18 22'!$T$2:$Z$48,MATCH(E17,'[2]8 18 22'!$T$2:$T$48, FALSE), 4), IF(N17=44838, INDEX('[2]10 3 22'!$T$2:$Z$48,MATCH(E17,'[2]10 3 22'!$T$2:$T$48, FALSE), 4),"N/A"))</f>
        <v>0</v>
      </c>
      <c r="T17" s="1">
        <f>IF(N17=44791,INDEX('[2]8 18 22'!$T$2:$Z$48,MATCH(E17,'[2]8 18 22'!$T$2:$T$48, FALSE), 5), IF(N17=44838, INDEX('[2]10 3 22'!$T$2:$Z$48,MATCH(E17,'[2]10 3 22'!$T$2:$T$48, FALSE), 5),"N/A"))</f>
        <v>7.020999999999999</v>
      </c>
      <c r="U17" s="1">
        <f>IF(N17=44791,INDEX('[2]8 18 22'!$T$2:$Z$48,MATCH(E17,'[2]8 18 22'!$T$2:$T$48, FALSE), 6), IF(N17=44838, INDEX('[2]10 3 22'!$T$2:$Z$48,MATCH(E17,'[2]10 3 22'!$T$2:$T$48, FALSE), 6),"N/A"))</f>
        <v>4.3409999999999993</v>
      </c>
      <c r="V17" s="1">
        <f>IF(N17=44791,INDEX('[2]8 18 22'!$T$2:$Z$48,MATCH(E17,'[2]8 18 22'!$T$2:$T$48, FALSE), 7), IF(N17=44838, INDEX('[2]10 3 22'!$T$2:$Z$48,MATCH(E17,'[2]10 3 22'!$T$2:$T$48, FALSE), 7),"N/A"))</f>
        <v>441.91199999999998</v>
      </c>
      <c r="W17" s="1">
        <f>IF(N17=44791,INDEX('[2]8 18 22'!$T$49:$Z$95,MATCH(E17,'[2]8 18 22'!$T$49:$T$95, FALSE), 3), IF(N17=44838, INDEX('[2]10 3 22'!$T$49:$Z$95,MATCH(E17,'[2]10 3 22'!$T$49:$T$95, FALSE), 3),"N/A"))</f>
        <v>0</v>
      </c>
      <c r="X17" s="1">
        <f>IF(N17=44791,INDEX('[2]8 18 22'!$T$49:$Z$95,MATCH(E17,'[2]8 18 22'!$T$49:$T$95, FALSE), 4), IF(N17=44838, INDEX('[2]10 3 22'!$T$49:$Z$95,MATCH(E17,'[2]10 3 22'!$T$49:$T$95, FALSE), 4),"N/A"))</f>
        <v>0</v>
      </c>
      <c r="Y17" s="1">
        <f>IF(N17=44791,INDEX('[2]8 18 22'!$T$49:$Z$95,MATCH(E17,'[2]8 18 22'!$T$49:$T$95, FALSE), 5), IF(N17=44838, INDEX('[2]10 3 22'!$T$49:$Z$95,MATCH(E17,'[2]10 3 22'!$T$49:$T$95, FALSE), 5),"N/A"))</f>
        <v>9.452</v>
      </c>
      <c r="Z17" s="1">
        <f>IF(N17=44791,INDEX('[2]8 18 22'!$T$49:$Z$95,MATCH(E17,'[2]8 18 22'!$T$49:$T$95, FALSE), 6), IF(N17=44838, INDEX('[2]10 3 22'!$T$49:$Z$95,MATCH(E17,'[2]10 3 22'!$T$49:$T$95, FALSE), 6),"N/A"))</f>
        <v>5.0030000000000001</v>
      </c>
      <c r="AA17" s="1">
        <f>IF(N17=44791,INDEX('[2]8 18 22'!$T$49:$Z$95,MATCH(E17,'[2]8 18 22'!$T$49:$T$95, FALSE), 7), IF(N17=44838, INDEX('[2]10 3 22'!$T$49:$Z$95,MATCH(E17,'[2]10 3 22'!$T$49:$T$95, FALSE), 7),"N/A"))</f>
        <v>476.67399999999998</v>
      </c>
      <c r="AB17" s="1">
        <f>IF(N17=44791,INDEX([3]YSI_clean!$B$348:$H$396,MATCH(E17,[3]YSI_clean!$D$348:$D$396, FALSE), 4), IF(N17=44838, INDEX([3]YSI_clean!$B$680:$H$726,MATCH(E17,[3]YSI_clean!$D$680:$D$726, FALSE), 4),"N/A"))</f>
        <v>218.5</v>
      </c>
      <c r="AC17" s="1">
        <f>IF(N17=44791,INDEX([3]YSI_clean!$B$348:$H$396,MATCH(E17,[3]YSI_clean!$D$348:$D$396, FALSE), 5), IF(N17=44838, INDEX([3]YSI_clean!$B$680:$H$726,MATCH(E17,[3]YSI_clean!$D$680:$D$726, FALSE), 5),"N/A"))</f>
        <v>19.920000000000002</v>
      </c>
      <c r="AD17" s="1">
        <f>IF(N17=44791,INDEX([3]YSI_clean!$B$348:$H$396,MATCH(E17,[3]YSI_clean!$D$348:$D$396, FALSE), 6), IF(N17=44838, INDEX([3]YSI_clean!$B$680:$H$726,MATCH(E17,[3]YSI_clean!$D$680:$D$726, FALSE), 6),"N/A"))</f>
        <v>10.75</v>
      </c>
      <c r="AE17" s="1">
        <f>IF(N17=44791,INDEX([3]YSI_clean!$B$348:$H$396,MATCH(E17,[3]YSI_clean!$D$348:$D$396, FALSE), 7), IF(N17=44838, INDEX([3]YSI_clean!$B$680:$H$726,MATCH(E17,[3]YSI_clean!$D$680:$D$726, FALSE), 7),"N/A"))</f>
        <v>21.2</v>
      </c>
      <c r="AF17" s="1" t="s">
        <v>10</v>
      </c>
      <c r="AG17" s="1" t="s">
        <v>12</v>
      </c>
      <c r="AH17" s="1" t="s">
        <v>30</v>
      </c>
      <c r="AI17" s="3" t="s">
        <v>14</v>
      </c>
      <c r="AJ17" t="str">
        <f t="shared" si="1"/>
        <v>N/A</v>
      </c>
    </row>
    <row r="18" spans="1:36" x14ac:dyDescent="0.2">
      <c r="A18" t="str">
        <f t="shared" si="0"/>
        <v>np01_HM27f_barcode017-threshold-0.001</v>
      </c>
      <c r="B18" s="2" t="s">
        <v>105</v>
      </c>
      <c r="C18" s="2">
        <v>17</v>
      </c>
      <c r="D18" s="2" t="s">
        <v>53</v>
      </c>
      <c r="E18" s="1" t="s">
        <v>71</v>
      </c>
      <c r="F18" s="1" cm="1">
        <f t="array" ref="F18">IF(OR(E18={"B5","B8","C6","C7","D5","D6","E7","F5","F8","H5","H8"}), 2, IF(OR(E18={"A4","B1","B4","C1","C2","C3","D1","D2","D4","E2","E3","F1","F4","H1","H2","H4","I5"}), 1, "N/A"))</f>
        <v>1</v>
      </c>
      <c r="G18" s="1" t="str" cm="1">
        <f t="array" ref="G18">IF( OR(E18={"A4","B1","B4","C1","C2","C3","D1","D2","D4","E2","E3","F1","F4","H1","H2","H4","I5"}), "resevoir", IF(E18="B5", "B1", IF( E18="B8", "B4", IF(E18="C6", "C2", IF(E18="C7", "C3", IF(E18="D5", "D1", IF(E18="D6", "D2", IF(E18="E7", "E3", IF(E18="F5", "F1", IF(E18="F8", "F4", IF(E18="H5", "H1", IF(E18="H8", "H4", "N/A"))))))))))))</f>
        <v>resevoir</v>
      </c>
      <c r="H18" s="1" cm="1">
        <f t="array" ref="H18">IF(OR(E18={"A4","C1","D4","E2","H2","I5"}),0,IF(OR(E18={"C2","D1","D2","F4","H1","H4","C6","D5","D6","F8","H5","H8"}),20,IF(OR(E18={"B1","B5","B4","B8","C3","C7","E3","E7","F1","F5"}),40,"N/A")))</f>
        <v>0</v>
      </c>
      <c r="I18" s="1" cm="1">
        <f t="array" ref="I18">IF(OR(E18={"B1","B5","C1","C2","C6","D4","E3","E7","H1","H5"}),0,IF(OR(E18={"A4","D1","D5","F1","F5","H4","H8","I5"}),50,IF(OR(E18={"B4","B8","C3","C7","D2","D6","E2","F4","F8","H2"}),200,"N/A")))</f>
        <v>50</v>
      </c>
      <c r="J18" s="1">
        <f>IF(N18=44791,INDEX([1]LEAP_2022_Nutrient_Data!$B$258:$G$286,MATCH(E18,[1]LEAP_2022_Nutrient_Data!$B$258:$B$286, FALSE), 6), IF(N18=44838, INDEX([1]LEAP_2022_Nutrient_Data!$B$374:$G$402,MATCH(E18,[1]LEAP_2022_Nutrient_Data!$B$374:$B$402, FALSE), 6),"N/A"))</f>
        <v>24361.354500000001</v>
      </c>
      <c r="K18" s="1">
        <f>IF(N18=44791,INDEX([1]LEAP_2022_Nutrient_Data!$B$229:$G$257,MATCH(E18,[1]LEAP_2022_Nutrient_Data!$B$229:$B$257, FALSE), 6), IF(N18=44838, INDEX([1]LEAP_2022_Nutrient_Data!$B$345:$G$373,MATCH(E18,[1]LEAP_2022_Nutrient_Data!$B$345:$B$373, FALSE), 6),"N/A"))</f>
        <v>23126.7745</v>
      </c>
      <c r="L18" s="1">
        <f>IF(N18=44791,INDEX([1]LEAP_2022_Nutrient_Data!$B$316:$G$344,MATCH(E18,[1]LEAP_2022_Nutrient_Data!$B$316:$B$344, FALSE), 6), IF(N18=44838, INDEX([1]LEAP_2022_Nutrient_Data!$B$432:$G$460,MATCH(E18,[1]LEAP_2022_Nutrient_Data!$B$432:$B$460, FALSE), 6),"N/A"))</f>
        <v>53.864095596716801</v>
      </c>
      <c r="M18" s="1">
        <f>IF(N18=44791,INDEX([1]LEAP_2022_Nutrient_Data!$B$287:$G$315,MATCH(E18,[1]LEAP_2022_Nutrient_Data!$B$287:$B$315, FALSE), 6), IF(N18=44838, INDEX([1]LEAP_2022_Nutrient_Data!$B$403:$G$431,MATCH(E18,[1]LEAP_2022_Nutrient_Data!$B$403:$B$431, FALSE), 6),"N/A"))</f>
        <v>12.136070480130799</v>
      </c>
      <c r="N18" s="4">
        <v>44791</v>
      </c>
      <c r="O18" s="4">
        <v>44869</v>
      </c>
      <c r="P18" s="1">
        <v>1.21</v>
      </c>
      <c r="Q18" s="4" t="s">
        <v>166</v>
      </c>
      <c r="R18" s="1">
        <f>IF(N18=44791,INDEX('[2]8 18 22'!$T$2:$Z$48,MATCH(E18,'[2]8 18 22'!$T$2:$T$48, FALSE), 3), IF(N18=44838, INDEX('[2]10 3 22'!$T$2:$Z$48,MATCH(E18,'[2]10 3 22'!$T$2:$T$48, FALSE), 3),"N/A"))</f>
        <v>0.14100000000000001</v>
      </c>
      <c r="S18" s="1">
        <f>IF(N18=44791,INDEX('[2]8 18 22'!$T$2:$Z$48,MATCH(E18,'[2]8 18 22'!$T$2:$T$48, FALSE), 4), IF(N18=44838, INDEX('[2]10 3 22'!$T$2:$Z$48,MATCH(E18,'[2]10 3 22'!$T$2:$T$48, FALSE), 4),"N/A"))</f>
        <v>0</v>
      </c>
      <c r="T18" s="1">
        <f>IF(N18=44791,INDEX('[2]8 18 22'!$T$2:$Z$48,MATCH(E18,'[2]8 18 22'!$T$2:$T$48, FALSE), 5), IF(N18=44838, INDEX('[2]10 3 22'!$T$2:$Z$48,MATCH(E18,'[2]10 3 22'!$T$2:$T$48, FALSE), 5),"N/A"))</f>
        <v>0</v>
      </c>
      <c r="U18" s="1">
        <f>IF(N18=44791,INDEX('[2]8 18 22'!$T$2:$Z$48,MATCH(E18,'[2]8 18 22'!$T$2:$T$48, FALSE), 6), IF(N18=44838, INDEX('[2]10 3 22'!$T$2:$Z$48,MATCH(E18,'[2]10 3 22'!$T$2:$T$48, FALSE), 6),"N/A"))</f>
        <v>0.71399999999999997</v>
      </c>
      <c r="V18" s="1">
        <f>IF(N18=44791,INDEX('[2]8 18 22'!$T$2:$Z$48,MATCH(E18,'[2]8 18 22'!$T$2:$T$48, FALSE), 7), IF(N18=44838, INDEX('[2]10 3 22'!$T$2:$Z$48,MATCH(E18,'[2]10 3 22'!$T$2:$T$48, FALSE), 7),"N/A"))</f>
        <v>14.439999999999998</v>
      </c>
      <c r="W18" s="1">
        <f>IF(N18=44791,INDEX('[2]8 18 22'!$T$49:$Z$95,MATCH(E18,'[2]8 18 22'!$T$49:$T$95, FALSE), 3), IF(N18=44838, INDEX('[2]10 3 22'!$T$49:$Z$95,MATCH(E18,'[2]10 3 22'!$T$49:$T$95, FALSE), 3),"N/A"))</f>
        <v>0.56300000000000006</v>
      </c>
      <c r="X18" s="1">
        <f>IF(N18=44791,INDEX('[2]8 18 22'!$T$49:$Z$95,MATCH(E18,'[2]8 18 22'!$T$49:$T$95, FALSE), 4), IF(N18=44838, INDEX('[2]10 3 22'!$T$49:$Z$95,MATCH(E18,'[2]10 3 22'!$T$49:$T$95, FALSE), 4),"N/A"))</f>
        <v>8.9999999999999993E-3</v>
      </c>
      <c r="Y18" s="1">
        <f>IF(N18=44791,INDEX('[2]8 18 22'!$T$49:$Z$95,MATCH(E18,'[2]8 18 22'!$T$49:$T$95, FALSE), 5), IF(N18=44838, INDEX('[2]10 3 22'!$T$49:$Z$95,MATCH(E18,'[2]10 3 22'!$T$49:$T$95, FALSE), 5),"N/A"))</f>
        <v>0</v>
      </c>
      <c r="Z18" s="1">
        <f>IF(N18=44791,INDEX('[2]8 18 22'!$T$49:$Z$95,MATCH(E18,'[2]8 18 22'!$T$49:$T$95, FALSE), 6), IF(N18=44838, INDEX('[2]10 3 22'!$T$49:$Z$95,MATCH(E18,'[2]10 3 22'!$T$49:$T$95, FALSE), 6),"N/A"))</f>
        <v>0.8620000000000001</v>
      </c>
      <c r="AA18" s="1">
        <f>IF(N18=44791,INDEX('[2]8 18 22'!$T$49:$Z$95,MATCH(E18,'[2]8 18 22'!$T$49:$T$95, FALSE), 7), IF(N18=44838, INDEX('[2]10 3 22'!$T$49:$Z$95,MATCH(E18,'[2]10 3 22'!$T$49:$T$95, FALSE), 7),"N/A"))</f>
        <v>22.080999999999996</v>
      </c>
      <c r="AB18" s="1">
        <f>IF(N18=44791,INDEX([3]YSI_clean!$B$348:$H$396,MATCH(E18,[3]YSI_clean!$D$348:$D$396, FALSE), 4), IF(N18=44838, INDEX([3]YSI_clean!$B$680:$H$726,MATCH(E18,[3]YSI_clean!$D$680:$D$726, FALSE), 4),"N/A"))</f>
        <v>327.9</v>
      </c>
      <c r="AC18" s="1">
        <f>IF(N18=44791,INDEX([3]YSI_clean!$B$348:$H$396,MATCH(E18,[3]YSI_clean!$D$348:$D$396, FALSE), 5), IF(N18=44838, INDEX([3]YSI_clean!$B$680:$H$726,MATCH(E18,[3]YSI_clean!$D$680:$D$726, FALSE), 5),"N/A"))</f>
        <v>12.83</v>
      </c>
      <c r="AD18" s="1">
        <f>IF(N18=44791,INDEX([3]YSI_clean!$B$348:$H$396,MATCH(E18,[3]YSI_clean!$D$348:$D$396, FALSE), 6), IF(N18=44838, INDEX([3]YSI_clean!$B$680:$H$726,MATCH(E18,[3]YSI_clean!$D$680:$D$726, FALSE), 6),"N/A"))</f>
        <v>9.7799999999999994</v>
      </c>
      <c r="AE18" s="1">
        <f>IF(N18=44791,INDEX([3]YSI_clean!$B$348:$H$396,MATCH(E18,[3]YSI_clean!$D$348:$D$396, FALSE), 7), IF(N18=44838, INDEX([3]YSI_clean!$B$680:$H$726,MATCH(E18,[3]YSI_clean!$D$680:$D$726, FALSE), 7),"N/A"))</f>
        <v>21.3</v>
      </c>
      <c r="AF18" s="1" t="s">
        <v>10</v>
      </c>
      <c r="AG18" s="1" t="s">
        <v>12</v>
      </c>
      <c r="AH18" s="1" t="s">
        <v>31</v>
      </c>
      <c r="AI18" s="3" t="s">
        <v>14</v>
      </c>
      <c r="AJ18" t="str">
        <f t="shared" si="1"/>
        <v>enriched</v>
      </c>
    </row>
    <row r="19" spans="1:36" x14ac:dyDescent="0.2">
      <c r="A19" t="str">
        <f t="shared" si="0"/>
        <v>np01_HM27f_barcode018-threshold-0.001</v>
      </c>
      <c r="B19" s="2" t="s">
        <v>106</v>
      </c>
      <c r="C19" s="2">
        <v>18</v>
      </c>
      <c r="D19" s="2" t="s">
        <v>53</v>
      </c>
      <c r="E19" s="1" t="s">
        <v>72</v>
      </c>
      <c r="F19" s="1" cm="1">
        <f t="array" ref="F19">IF(OR(E19={"B5","B8","C6","C7","D5","D6","E7","F5","F8","H5","H8"}), 2, IF(OR(E19={"A4","B1","B4","C1","C2","C3","D1","D2","D4","E2","E3","F1","F4","H1","H2","H4","I5"}), 1, "N/A"))</f>
        <v>1</v>
      </c>
      <c r="G19" s="1" t="str" cm="1">
        <f t="array" ref="G19">IF( OR(E19={"A4","B1","B4","C1","C2","C3","D1","D2","D4","E2","E3","F1","F4","H1","H2","H4","I5"}), "resevoir", IF(E19="B5", "B1", IF( E19="B8", "B4", IF(E19="C6", "C2", IF(E19="C7", "C3", IF(E19="D5", "D1", IF(E19="D6", "D2", IF(E19="E7", "E3", IF(E19="F5", "F1", IF(E19="F8", "F4", IF(E19="H5", "H1", IF(E19="H8", "H4", "N/A"))))))))))))</f>
        <v>resevoir</v>
      </c>
      <c r="H19" s="1" cm="1">
        <f t="array" ref="H19">IF(OR(E19={"A4","C1","D4","E2","H2","I5"}),0,IF(OR(E19={"C2","D1","D2","F4","H1","H4","C6","D5","D6","F8","H5","H8"}),20,IF(OR(E19={"B1","B5","B4","B8","C3","C7","E3","E7","F1","F5"}),40,"N/A")))</f>
        <v>40</v>
      </c>
      <c r="I19" s="1" cm="1">
        <f t="array" ref="I19">IF(OR(E19={"B1","B5","C1","C2","C6","D4","E3","E7","H1","H5"}),0,IF(OR(E19={"A4","D1","D5","F1","F5","H4","H8","I5"}),50,IF(OR(E19={"B4","B8","C3","C7","D2","D6","E2","F4","F8","H2"}),200,"N/A")))</f>
        <v>0</v>
      </c>
      <c r="J19" s="1">
        <f>IF(N19=44791,INDEX([1]LEAP_2022_Nutrient_Data!$B$258:$G$286,MATCH(E19,[1]LEAP_2022_Nutrient_Data!$B$258:$B$286, FALSE), 6), IF(N19=44838, INDEX([1]LEAP_2022_Nutrient_Data!$B$374:$G$402,MATCH(E19,[1]LEAP_2022_Nutrient_Data!$B$374:$B$402, FALSE), 6),"N/A"))</f>
        <v>250.81150000000002</v>
      </c>
      <c r="K19" s="1">
        <f>IF(N19=44791,INDEX([1]LEAP_2022_Nutrient_Data!$B$229:$G$257,MATCH(E19,[1]LEAP_2022_Nutrient_Data!$B$229:$B$257, FALSE), 6), IF(N19=44838, INDEX([1]LEAP_2022_Nutrient_Data!$B$345:$G$373,MATCH(E19,[1]LEAP_2022_Nutrient_Data!$B$345:$B$373, FALSE), 6),"N/A"))</f>
        <v>200.66049999999998</v>
      </c>
      <c r="L19" s="1">
        <f>IF(N19=44791,INDEX([1]LEAP_2022_Nutrient_Data!$B$316:$G$344,MATCH(E19,[1]LEAP_2022_Nutrient_Data!$B$316:$B$344, FALSE), 6), IF(N19=44838, INDEX([1]LEAP_2022_Nutrient_Data!$B$432:$G$460,MATCH(E19,[1]LEAP_2022_Nutrient_Data!$B$432:$B$460, FALSE), 6),"N/A"))</f>
        <v>9.5020755392167597</v>
      </c>
      <c r="M19" s="1">
        <f>IF(N19=44791,INDEX([1]LEAP_2022_Nutrient_Data!$B$287:$G$315,MATCH(E19,[1]LEAP_2022_Nutrient_Data!$B$287:$B$315, FALSE), 6), IF(N19=44838, INDEX([1]LEAP_2022_Nutrient_Data!$B$403:$G$431,MATCH(E19,[1]LEAP_2022_Nutrient_Data!$B$403:$B$431, FALSE), 6),"N/A"))</f>
        <v>3.8181917193495698</v>
      </c>
      <c r="N19" s="4">
        <v>44791</v>
      </c>
      <c r="O19" s="4">
        <v>44869</v>
      </c>
      <c r="P19" s="1">
        <v>3.58</v>
      </c>
      <c r="Q19" s="4" t="s">
        <v>166</v>
      </c>
      <c r="R19" s="1">
        <f>IF(N19=44791,INDEX('[2]8 18 22'!$T$2:$Z$48,MATCH(E19,'[2]8 18 22'!$T$2:$T$48, FALSE), 3), IF(N19=44838, INDEX('[2]10 3 22'!$T$2:$Z$48,MATCH(E19,'[2]10 3 22'!$T$2:$T$48, FALSE), 3),"N/A"))</f>
        <v>0</v>
      </c>
      <c r="S19" s="1">
        <f>IF(N19=44791,INDEX('[2]8 18 22'!$T$2:$Z$48,MATCH(E19,'[2]8 18 22'!$T$2:$T$48, FALSE), 4), IF(N19=44838, INDEX('[2]10 3 22'!$T$2:$Z$48,MATCH(E19,'[2]10 3 22'!$T$2:$T$48, FALSE), 4),"N/A"))</f>
        <v>1.7759999999999998</v>
      </c>
      <c r="T19" s="1">
        <f>IF(N19=44791,INDEX('[2]8 18 22'!$T$2:$Z$48,MATCH(E19,'[2]8 18 22'!$T$2:$T$48, FALSE), 5), IF(N19=44838, INDEX('[2]10 3 22'!$T$2:$Z$48,MATCH(E19,'[2]10 3 22'!$T$2:$T$48, FALSE), 5),"N/A"))</f>
        <v>0</v>
      </c>
      <c r="U19" s="1">
        <f>IF(N19=44791,INDEX('[2]8 18 22'!$T$2:$Z$48,MATCH(E19,'[2]8 18 22'!$T$2:$T$48, FALSE), 6), IF(N19=44838, INDEX('[2]10 3 22'!$T$2:$Z$48,MATCH(E19,'[2]10 3 22'!$T$2:$T$48, FALSE), 6),"N/A"))</f>
        <v>0.19399999999999998</v>
      </c>
      <c r="V19" s="1">
        <f>IF(N19=44791,INDEX('[2]8 18 22'!$T$2:$Z$48,MATCH(E19,'[2]8 18 22'!$T$2:$T$48, FALSE), 7), IF(N19=44838, INDEX('[2]10 3 22'!$T$2:$Z$48,MATCH(E19,'[2]10 3 22'!$T$2:$T$48, FALSE), 7),"N/A"))</f>
        <v>7.0490000000000013</v>
      </c>
      <c r="W19" s="1">
        <f>IF(N19=44791,INDEX('[2]8 18 22'!$T$49:$Z$95,MATCH(E19,'[2]8 18 22'!$T$49:$T$95, FALSE), 3), IF(N19=44838, INDEX('[2]10 3 22'!$T$49:$Z$95,MATCH(E19,'[2]10 3 22'!$T$49:$T$95, FALSE), 3),"N/A"))</f>
        <v>0</v>
      </c>
      <c r="X19" s="1">
        <f>IF(N19=44791,INDEX('[2]8 18 22'!$T$49:$Z$95,MATCH(E19,'[2]8 18 22'!$T$49:$T$95, FALSE), 4), IF(N19=44838, INDEX('[2]10 3 22'!$T$49:$Z$95,MATCH(E19,'[2]10 3 22'!$T$49:$T$95, FALSE), 4),"N/A"))</f>
        <v>1.9359999999999999</v>
      </c>
      <c r="Y19" s="1">
        <f>IF(N19=44791,INDEX('[2]8 18 22'!$T$49:$Z$95,MATCH(E19,'[2]8 18 22'!$T$49:$T$95, FALSE), 5), IF(N19=44838, INDEX('[2]10 3 22'!$T$49:$Z$95,MATCH(E19,'[2]10 3 22'!$T$49:$T$95, FALSE), 5),"N/A"))</f>
        <v>0</v>
      </c>
      <c r="Z19" s="1">
        <f>IF(N19=44791,INDEX('[2]8 18 22'!$T$49:$Z$95,MATCH(E19,'[2]8 18 22'!$T$49:$T$95, FALSE), 6), IF(N19=44838, INDEX('[2]10 3 22'!$T$49:$Z$95,MATCH(E19,'[2]10 3 22'!$T$49:$T$95, FALSE), 6),"N/A"))</f>
        <v>0.17199999999999999</v>
      </c>
      <c r="AA19" s="1">
        <f>IF(N19=44791,INDEX('[2]8 18 22'!$T$49:$Z$95,MATCH(E19,'[2]8 18 22'!$T$49:$T$95, FALSE), 7), IF(N19=44838, INDEX('[2]10 3 22'!$T$49:$Z$95,MATCH(E19,'[2]10 3 22'!$T$49:$T$95, FALSE), 7),"N/A"))</f>
        <v>7.3029999999999999</v>
      </c>
      <c r="AB19" s="1">
        <f>IF(N19=44791,INDEX([3]YSI_clean!$B$348:$H$396,MATCH(E19,[3]YSI_clean!$D$348:$D$396, FALSE), 4), IF(N19=44838, INDEX([3]YSI_clean!$B$680:$H$726,MATCH(E19,[3]YSI_clean!$D$680:$D$726, FALSE), 4),"N/A"))</f>
        <v>75.8</v>
      </c>
      <c r="AC19" s="1">
        <f>IF(N19=44791,INDEX([3]YSI_clean!$B$348:$H$396,MATCH(E19,[3]YSI_clean!$D$348:$D$396, FALSE), 5), IF(N19=44838, INDEX([3]YSI_clean!$B$680:$H$726,MATCH(E19,[3]YSI_clean!$D$680:$D$726, FALSE), 5),"N/A"))</f>
        <v>9.26</v>
      </c>
      <c r="AD19" s="1">
        <f>IF(N19=44791,INDEX([3]YSI_clean!$B$348:$H$396,MATCH(E19,[3]YSI_clean!$D$348:$D$396, FALSE), 6), IF(N19=44838, INDEX([3]YSI_clean!$B$680:$H$726,MATCH(E19,[3]YSI_clean!$D$680:$D$726, FALSE), 6),"N/A"))</f>
        <v>8.26</v>
      </c>
      <c r="AE19" s="1">
        <f>IF(N19=44791,INDEX([3]YSI_clean!$B$348:$H$396,MATCH(E19,[3]YSI_clean!$D$348:$D$396, FALSE), 7), IF(N19=44838, INDEX([3]YSI_clean!$B$680:$H$726,MATCH(E19,[3]YSI_clean!$D$680:$D$726, FALSE), 7),"N/A"))</f>
        <v>21</v>
      </c>
      <c r="AF19" s="1" t="s">
        <v>10</v>
      </c>
      <c r="AG19" s="1" t="s">
        <v>12</v>
      </c>
      <c r="AH19" s="1" t="s">
        <v>32</v>
      </c>
      <c r="AI19" s="3" t="s">
        <v>14</v>
      </c>
      <c r="AJ19" t="str">
        <f t="shared" si="1"/>
        <v>unenriched</v>
      </c>
    </row>
    <row r="20" spans="1:36" x14ac:dyDescent="0.2">
      <c r="A20" t="str">
        <f t="shared" si="0"/>
        <v>np01_HM27f_barcode019-threshold-0.001</v>
      </c>
      <c r="B20" s="2" t="s">
        <v>107</v>
      </c>
      <c r="C20" s="2">
        <v>19</v>
      </c>
      <c r="D20" s="2" t="s">
        <v>73</v>
      </c>
      <c r="E20" s="1" t="s">
        <v>54</v>
      </c>
      <c r="F20" s="1" t="str" cm="1">
        <f t="array" ref="F20">IF(OR(E20={"B5","B8","C6","C7","D5","D6","E7","F5","F8","H5","H8"}), 2, IF(OR(E20={"A4","B1","B4","C1","C2","C3","D1","D2","D4","E2","E3","F1","F4","H1","H2","H4","I5"}), 1, "N/A"))</f>
        <v>N/A</v>
      </c>
      <c r="G20" s="1" t="str" cm="1">
        <f t="array" ref="G20">IF( OR(E20={"A4","B1","B4","C1","C2","C3","D1","D2","D4","E2","E3","F1","F4","H1","H2","H4","I5"}), "resevoir", IF(E20="B5", "B1", IF( E20="B8", "B4", IF(E20="C6", "C2", IF(E20="C7", "C3", IF(E20="D5", "D1", IF(E20="D6", "D2", IF(E20="E7", "E3", IF(E20="F5", "F1", IF(E20="F8", "F4", IF(E20="H5", "H1", IF(E20="H8", "H4", "N/A"))))))))))))</f>
        <v>N/A</v>
      </c>
      <c r="H20" s="1" t="str" cm="1">
        <f t="array" ref="H20">IF(OR(E20={"A4","C1","D4","E2","H2","I5"}),0,IF(OR(E20={"C2","D1","D2","F4","H1","H4","C6","D5","D6","F8","H5","H8"}),20,IF(OR(E20={"B1","B5","B4","B8","C3","C7","E3","E7","F1","F5"}),40,"N/A")))</f>
        <v>N/A</v>
      </c>
      <c r="I20" s="1" t="str" cm="1">
        <f t="array" ref="I20">IF(OR(E20={"B1","B5","C1","C2","C6","D4","E3","E7","H1","H5"}),0,IF(OR(E20={"A4","D1","D5","F1","F5","H4","H8","I5"}),50,IF(OR(E20={"B4","B8","C3","C7","D2","D6","E2","F4","F8","H2"}),200,"N/A")))</f>
        <v>N/A</v>
      </c>
      <c r="J20">
        <v>262.08350000000002</v>
      </c>
      <c r="K20">
        <v>210.29149999999998</v>
      </c>
      <c r="L20">
        <v>12.967858356209</v>
      </c>
      <c r="M20">
        <v>4.3727169700683204</v>
      </c>
      <c r="N20" s="4">
        <v>44791</v>
      </c>
      <c r="O20" s="4">
        <v>44869</v>
      </c>
      <c r="P20" s="1">
        <v>4.16</v>
      </c>
      <c r="Q20" s="4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10</v>
      </c>
      <c r="AG20" s="1" t="s">
        <v>12</v>
      </c>
      <c r="AH20" s="1" t="s">
        <v>33</v>
      </c>
      <c r="AI20" s="3" t="s">
        <v>14</v>
      </c>
      <c r="AJ20" t="str">
        <f t="shared" si="1"/>
        <v>N/A</v>
      </c>
    </row>
    <row r="21" spans="1:36" x14ac:dyDescent="0.2">
      <c r="A21" t="str">
        <f t="shared" si="0"/>
        <v>np01_HM27f_barcode020-threshold-0.001</v>
      </c>
      <c r="B21" s="2" t="s">
        <v>108</v>
      </c>
      <c r="C21" s="2">
        <v>20</v>
      </c>
      <c r="D21" s="2" t="s">
        <v>55</v>
      </c>
      <c r="E21" s="1" t="s">
        <v>54</v>
      </c>
      <c r="F21" s="1" t="str" cm="1">
        <f t="array" ref="F21">IF(OR(E21={"B5","B8","C6","C7","D5","D6","E7","F5","F8","H5","H8"}), 2, IF(OR(E21={"A4","B1","B4","C1","C2","C3","D1","D2","D4","E2","E3","F1","F4","H1","H2","H4","I5"}), 1, "N/A"))</f>
        <v>N/A</v>
      </c>
      <c r="G21" s="1" t="str" cm="1">
        <f t="array" ref="G21">IF( OR(E21={"A4","B1","B4","C1","C2","C3","D1","D2","D4","E2","E3","F1","F4","H1","H2","H4","I5"}), "resevoir", IF(E21="B5", "B1", IF( E21="B8", "B4", IF(E21="C6", "C2", IF(E21="C7", "C3", IF(E21="D5", "D1", IF(E21="D6", "D2", IF(E21="E7", "E3", IF(E21="F5", "F1", IF(E21="F8", "F4", IF(E21="H5", "H1", IF(E21="H8", "H4", "N/A"))))))))))))</f>
        <v>N/A</v>
      </c>
      <c r="H21" s="1" t="str" cm="1">
        <f t="array" ref="H21">IF(OR(E21={"A4","C1","D4","E2","H2","I5"}),0,IF(OR(E21={"C2","D1","D2","F4","H1","H4","C6","D5","D6","F8","H5","H8"}),20,IF(OR(E21={"B1","B5","B4","B8","C3","C7","E3","E7","F1","F5"}),40,"N/A")))</f>
        <v>N/A</v>
      </c>
      <c r="I21" s="1" t="str" cm="1">
        <f t="array" ref="I21">IF(OR(E21={"B1","B5","C1","C2","C6","D4","E3","E7","H1","H5"}),0,IF(OR(E21={"A4","D1","D5","F1","F5","H4","H8","I5"}),50,IF(OR(E21={"B4","B8","C3","C7","D2","D6","E2","F4","F8","H2"}),200,"N/A")))</f>
        <v>N/A</v>
      </c>
      <c r="J21" s="1" t="str">
        <f>IF(N21=44791,INDEX([1]LEAP_2022_Nutrient_Data!$B$258:$G$286,MATCH(E21,[1]LEAP_2022_Nutrient_Data!$B$258:$B$286, FALSE), 6), IF(N21=44838, INDEX([1]LEAP_2022_Nutrient_Data!$B$374:$G$402,MATCH(E21,[1]LEAP_2022_Nutrient_Data!$B$374:$B$402, FALSE), 6),"N/A"))</f>
        <v>N/A</v>
      </c>
      <c r="K21" s="1" t="str">
        <f>IF(N21=44791,INDEX([1]LEAP_2022_Nutrient_Data!$B$229:$G$257,MATCH(E21,[1]LEAP_2022_Nutrient_Data!$B$229:$B$257, FALSE), 6), IF(N21=44838, INDEX([1]LEAP_2022_Nutrient_Data!$B$345:$G$373,MATCH(E21,[1]LEAP_2022_Nutrient_Data!$B$345:$B$373, FALSE), 6),"N/A"))</f>
        <v>N/A</v>
      </c>
      <c r="L21" s="1" t="str">
        <f>IF(N21=44791,INDEX([1]LEAP_2022_Nutrient_Data!$B$316:$G$344,MATCH(E21,[1]LEAP_2022_Nutrient_Data!$B$316:$B$344, FALSE), 6), IF(N21=44838, INDEX([1]LEAP_2022_Nutrient_Data!$B$432:$G$460,MATCH(E21,[1]LEAP_2022_Nutrient_Data!$B$432:$B$460, FALSE), 6),"N/A"))</f>
        <v>N/A</v>
      </c>
      <c r="M21" s="1" t="str">
        <f>IF(N21=44791,INDEX([1]LEAP_2022_Nutrient_Data!$B$287:$G$315,MATCH(E21,[1]LEAP_2022_Nutrient_Data!$B$287:$B$315, FALSE), 6), IF(N21=44838, INDEX([1]LEAP_2022_Nutrient_Data!$B$403:$G$431,MATCH(E21,[1]LEAP_2022_Nutrient_Data!$B$403:$B$431, FALSE), 6),"N/A"))</f>
        <v>N/A</v>
      </c>
      <c r="N21" s="2" t="s">
        <v>54</v>
      </c>
      <c r="O21" s="4">
        <v>44869</v>
      </c>
      <c r="P21" s="1">
        <v>0.45300000000000001</v>
      </c>
      <c r="Q21" s="4" t="s">
        <v>54</v>
      </c>
      <c r="R21" s="1" t="str">
        <f>IF(N21=44791,INDEX('[2]8 18 22'!$T$2:$Z$48,MATCH(E21,'[2]8 18 22'!$T$2:$T$48, FALSE), 3), IF(N21=44838, INDEX('[2]10 3 22'!$T$2:$Z$48,MATCH(E21,'[2]10 3 22'!$T$2:$T$48, FALSE), 3),"N/A"))</f>
        <v>N/A</v>
      </c>
      <c r="S21" s="1" t="str">
        <f>IF(N21=44791,INDEX('[2]8 18 22'!$T$2:$Z$48,MATCH(E21,'[2]8 18 22'!$T$2:$T$48, FALSE), 4), IF(N21=44838, INDEX('[2]10 3 22'!$T$2:$Z$48,MATCH(E21,'[2]10 3 22'!$T$2:$T$48, FALSE), 4),"N/A"))</f>
        <v>N/A</v>
      </c>
      <c r="T21" s="1" t="str">
        <f>IF(N21=44791,INDEX('[2]8 18 22'!$T$2:$Z$48,MATCH(E21,'[2]8 18 22'!$T$2:$T$48, FALSE), 5), IF(N21=44838, INDEX('[2]10 3 22'!$T$2:$Z$48,MATCH(E21,'[2]10 3 22'!$T$2:$T$48, FALSE), 5),"N/A"))</f>
        <v>N/A</v>
      </c>
      <c r="U21" s="1" t="str">
        <f>IF(N21=44791,INDEX('[2]8 18 22'!$T$2:$Z$48,MATCH(E21,'[2]8 18 22'!$T$2:$T$48, FALSE), 6), IF(N21=44838, INDEX('[2]10 3 22'!$T$2:$Z$48,MATCH(E21,'[2]10 3 22'!$T$2:$T$48, FALSE), 6),"N/A"))</f>
        <v>N/A</v>
      </c>
      <c r="V21" s="1" t="str">
        <f>IF(N21=44791,INDEX('[2]8 18 22'!$T$2:$Z$48,MATCH(E21,'[2]8 18 22'!$T$2:$T$48, FALSE), 7), IF(N21=44838, INDEX('[2]10 3 22'!$T$2:$Z$48,MATCH(E21,'[2]10 3 22'!$T$2:$T$48, FALSE), 7),"N/A"))</f>
        <v>N/A</v>
      </c>
      <c r="W21" s="1" t="str">
        <f>IF(N21=44791,INDEX('[2]8 18 22'!$T$49:$Z$95,MATCH(E21,'[2]8 18 22'!$T$49:$T$95, FALSE), 3), IF(N21=44838, INDEX('[2]10 3 22'!$T$49:$Z$95,MATCH(E21,'[2]10 3 22'!$T$49:$T$95, FALSE), 3),"N/A"))</f>
        <v>N/A</v>
      </c>
      <c r="X21" s="1" t="str">
        <f>IF(N21=44791,INDEX('[2]8 18 22'!$T$49:$Z$95,MATCH(E21,'[2]8 18 22'!$T$49:$T$95, FALSE), 4), IF(N21=44838, INDEX('[2]10 3 22'!$T$49:$Z$95,MATCH(E21,'[2]10 3 22'!$T$49:$T$95, FALSE), 4),"N/A"))</f>
        <v>N/A</v>
      </c>
      <c r="Y21" s="1" t="str">
        <f>IF(N21=44791,INDEX('[2]8 18 22'!$T$49:$Z$95,MATCH(E21,'[2]8 18 22'!$T$49:$T$95, FALSE), 5), IF(N21=44838, INDEX('[2]10 3 22'!$T$49:$Z$95,MATCH(E21,'[2]10 3 22'!$T$49:$T$95, FALSE), 5),"N/A"))</f>
        <v>N/A</v>
      </c>
      <c r="Z21" s="1" t="str">
        <f>IF(N21=44791,INDEX('[2]8 18 22'!$T$49:$Z$95,MATCH(E21,'[2]8 18 22'!$T$49:$T$95, FALSE), 6), IF(N21=44838, INDEX('[2]10 3 22'!$T$49:$Z$95,MATCH(E21,'[2]10 3 22'!$T$49:$T$95, FALSE), 6),"N/A"))</f>
        <v>N/A</v>
      </c>
      <c r="AA21" s="1" t="str">
        <f>IF(N21=44791,INDEX('[2]8 18 22'!$T$49:$Z$95,MATCH(E21,'[2]8 18 22'!$T$49:$T$95, FALSE), 7), IF(N21=44838, INDEX('[2]10 3 22'!$T$49:$Z$95,MATCH(E21,'[2]10 3 22'!$T$49:$T$95, FALSE), 7),"N/A"))</f>
        <v>N/A</v>
      </c>
      <c r="AB21" s="1" t="str">
        <f>IF(N21=44791,INDEX([3]YSI_clean!$B$348:$H$396,MATCH(E21,[3]YSI_clean!$D$348:$D$396, FALSE), 4), IF(N21=44838, INDEX([3]YSI_clean!$B$680:$H$726,MATCH(E21,[3]YSI_clean!$D$680:$D$726, FALSE), 4),"N/A"))</f>
        <v>N/A</v>
      </c>
      <c r="AC21" s="1" t="str">
        <f>IF(N21=44791,INDEX([3]YSI_clean!$B$348:$H$396,MATCH(E21,[3]YSI_clean!$D$348:$D$396, FALSE), 5), IF(N21=44838, INDEX([3]YSI_clean!$B$680:$H$726,MATCH(E21,[3]YSI_clean!$D$680:$D$726, FALSE), 5),"N/A"))</f>
        <v>N/A</v>
      </c>
      <c r="AD21" s="1" t="str">
        <f>IF(N21=44791,INDEX([3]YSI_clean!$B$348:$H$396,MATCH(E21,[3]YSI_clean!$D$348:$D$396, FALSE), 6), IF(N21=44838, INDEX([3]YSI_clean!$B$680:$H$726,MATCH(E21,[3]YSI_clean!$D$680:$D$726, FALSE), 6),"N/A"))</f>
        <v>N/A</v>
      </c>
      <c r="AE21" s="1" t="str">
        <f>IF(N21=44791,INDEX([3]YSI_clean!$B$348:$H$396,MATCH(E21,[3]YSI_clean!$D$348:$D$396, FALSE), 7), IF(N21=44838, INDEX([3]YSI_clean!$B$680:$H$726,MATCH(E21,[3]YSI_clean!$D$680:$D$726, FALSE), 7),"N/A"))</f>
        <v>N/A</v>
      </c>
      <c r="AF21" s="1" t="s">
        <v>10</v>
      </c>
      <c r="AG21" s="1" t="s">
        <v>12</v>
      </c>
      <c r="AH21" s="1" t="s">
        <v>34</v>
      </c>
      <c r="AI21" s="3" t="s">
        <v>14</v>
      </c>
      <c r="AJ21" t="str">
        <f t="shared" si="1"/>
        <v>N/A</v>
      </c>
    </row>
    <row r="22" spans="1:36" x14ac:dyDescent="0.2">
      <c r="A22" t="str">
        <f t="shared" si="0"/>
        <v>np01_HM27f_barcode021-threshold-0.001</v>
      </c>
      <c r="B22" s="2" t="s">
        <v>109</v>
      </c>
      <c r="C22" s="2">
        <v>21</v>
      </c>
      <c r="D22" s="2" t="s">
        <v>53</v>
      </c>
      <c r="E22" s="2" t="s">
        <v>64</v>
      </c>
      <c r="F22" s="1" cm="1">
        <f t="array" ref="F22">IF(OR(E22={"B5","B8","C6","C7","D5","D6","E7","F5","F8","H5","H8"}), 2, IF(OR(E22={"A4","B1","B4","C1","C2","C3","D1","D2","D4","E2","E3","F1","F4","H1","H2","H4","I5"}), 1, "N/A"))</f>
        <v>1</v>
      </c>
      <c r="G22" s="1" t="str" cm="1">
        <f t="array" ref="G22">IF( OR(E22={"A4","B1","B4","C1","C2","C3","D1","D2","D4","E2","E3","F1","F4","H1","H2","H4","I5"}), "resevoir", IF(E22="B5", "B1", IF( E22="B8", "B4", IF(E22="C6", "C2", IF(E22="C7", "C3", IF(E22="D5", "D1", IF(E22="D6", "D2", IF(E22="E7", "E3", IF(E22="F5", "F1", IF(E22="F8", "F4", IF(E22="H5", "H1", IF(E22="H8", "H4", "N/A"))))))))))))</f>
        <v>resevoir</v>
      </c>
      <c r="H22" s="1" cm="1">
        <f t="array" ref="H22">IF(OR(E22={"A4","C1","D4","E2","H2","I5"}),0,IF(OR(E22={"C2","D1","D2","F4","H1","H4","C6","D5","D6","F8","H5","H8"}),20,IF(OR(E22={"B1","B5","B4","B8","C3","C7","E3","E7","F1","F5"}),40,"N/A")))</f>
        <v>20</v>
      </c>
      <c r="I22" s="1" cm="1">
        <f t="array" ref="I22">IF(OR(E22={"B1","B5","C1","C2","C6","D4","E3","E7","H1","H5"}),0,IF(OR(E22={"A4","D1","D5","F1","F5","H4","H8","I5"}),50,IF(OR(E22={"B4","B8","C3","C7","D2","D6","E2","F4","F8","H2"}),200,"N/A")))</f>
        <v>0</v>
      </c>
      <c r="J22" s="1">
        <f>IF(N22=44791,INDEX([1]LEAP_2022_Nutrient_Data!$B$258:$G$286,MATCH(E22,[1]LEAP_2022_Nutrient_Data!$B$258:$B$286, FALSE), 6), IF(N22=44838, INDEX([1]LEAP_2022_Nutrient_Data!$B$374:$G$402,MATCH(E22,[1]LEAP_2022_Nutrient_Data!$B$374:$B$402, FALSE), 6),"N/A"))</f>
        <v>183.26949999999999</v>
      </c>
      <c r="K22" s="1">
        <f>IF(N22=44791,INDEX([1]LEAP_2022_Nutrient_Data!$B$229:$G$257,MATCH(E22,[1]LEAP_2022_Nutrient_Data!$B$229:$B$257, FALSE), 6), IF(N22=44838, INDEX([1]LEAP_2022_Nutrient_Data!$B$345:$G$373,MATCH(E22,[1]LEAP_2022_Nutrient_Data!$B$345:$B$373, FALSE), 6),"N/A"))</f>
        <v>172.2165</v>
      </c>
      <c r="L22" s="1">
        <f>IF(N22=44791,INDEX([1]LEAP_2022_Nutrient_Data!$B$316:$G$344,MATCH(E22,[1]LEAP_2022_Nutrient_Data!$B$316:$B$344, FALSE), 6), IF(N22=44838, INDEX([1]LEAP_2022_Nutrient_Data!$B$432:$G$460,MATCH(E22,[1]LEAP_2022_Nutrient_Data!$B$432:$B$460, FALSE), 6),"N/A"))</f>
        <v>8.0555267324630098</v>
      </c>
      <c r="M22" s="1">
        <f>IF(N22=44791,INDEX([1]LEAP_2022_Nutrient_Data!$B$287:$G$315,MATCH(E22,[1]LEAP_2022_Nutrient_Data!$B$287:$B$315, FALSE), 6), IF(N22=44838, INDEX([1]LEAP_2022_Nutrient_Data!$B$403:$G$431,MATCH(E22,[1]LEAP_2022_Nutrient_Data!$B$403:$B$431, FALSE), 6),"N/A"))</f>
        <v>4.7893458979023604</v>
      </c>
      <c r="N22" s="4">
        <v>44838</v>
      </c>
      <c r="O22" s="4">
        <v>44883</v>
      </c>
      <c r="P22" s="1">
        <v>1.3</v>
      </c>
      <c r="Q22" s="4" t="s">
        <v>167</v>
      </c>
      <c r="R22" s="1">
        <f>IF(N22=44791,INDEX('[2]8 18 22'!$T$2:$Z$48,MATCH(E22,'[2]8 18 22'!$T$2:$T$48, FALSE), 3), IF(N22=44838, INDEX('[2]10 3 22'!$T$2:$Z$48,MATCH(E22,'[2]10 3 22'!$T$2:$T$48, FALSE), 3),"N/A"))</f>
        <v>0</v>
      </c>
      <c r="S22" s="1">
        <f>IF(N22=44791,INDEX('[2]8 18 22'!$T$2:$Z$48,MATCH(E22,'[2]8 18 22'!$T$2:$T$48, FALSE), 4), IF(N22=44838, INDEX('[2]10 3 22'!$T$2:$Z$48,MATCH(E22,'[2]10 3 22'!$T$2:$T$48, FALSE), 4),"N/A"))</f>
        <v>0.13199999999999998</v>
      </c>
      <c r="T22" s="1">
        <f>IF(N22=44791,INDEX('[2]8 18 22'!$T$2:$Z$48,MATCH(E22,'[2]8 18 22'!$T$2:$T$48, FALSE), 5), IF(N22=44838, INDEX('[2]10 3 22'!$T$2:$Z$48,MATCH(E22,'[2]10 3 22'!$T$2:$T$48, FALSE), 5),"N/A"))</f>
        <v>0.12200000000000004</v>
      </c>
      <c r="U22" s="1">
        <f>IF(N22=44791,INDEX('[2]8 18 22'!$T$2:$Z$48,MATCH(E22,'[2]8 18 22'!$T$2:$T$48, FALSE), 6), IF(N22=44838, INDEX('[2]10 3 22'!$T$2:$Z$48,MATCH(E22,'[2]10 3 22'!$T$2:$T$48, FALSE), 6),"N/A"))</f>
        <v>0.312</v>
      </c>
      <c r="V22" s="1">
        <f>IF(N22=44791,INDEX('[2]8 18 22'!$T$2:$Z$48,MATCH(E22,'[2]8 18 22'!$T$2:$T$48, FALSE), 7), IF(N22=44838, INDEX('[2]10 3 22'!$T$2:$Z$48,MATCH(E22,'[2]10 3 22'!$T$2:$T$48, FALSE), 7),"N/A"))</f>
        <v>0.97</v>
      </c>
      <c r="W22" s="1">
        <f>IF(N22=44791,INDEX('[2]8 18 22'!$T$49:$Z$95,MATCH(E22,'[2]8 18 22'!$T$49:$T$95, FALSE), 3), IF(N22=44838, INDEX('[2]10 3 22'!$T$49:$Z$95,MATCH(E22,'[2]10 3 22'!$T$49:$T$95, FALSE), 3),"N/A"))</f>
        <v>0</v>
      </c>
      <c r="X22" s="1">
        <f>IF(N22=44791,INDEX('[2]8 18 22'!$T$49:$Z$95,MATCH(E22,'[2]8 18 22'!$T$49:$T$95, FALSE), 4), IF(N22=44838, INDEX('[2]10 3 22'!$T$49:$Z$95,MATCH(E22,'[2]10 3 22'!$T$49:$T$95, FALSE), 4),"N/A"))</f>
        <v>8.2000000000000003E-2</v>
      </c>
      <c r="Y22" s="1">
        <f>IF(N22=44791,INDEX('[2]8 18 22'!$T$49:$Z$95,MATCH(E22,'[2]8 18 22'!$T$49:$T$95, FALSE), 5), IF(N22=44838, INDEX('[2]10 3 22'!$T$49:$Z$95,MATCH(E22,'[2]10 3 22'!$T$49:$T$95, FALSE), 5),"N/A"))</f>
        <v>0.17599999999999999</v>
      </c>
      <c r="Z22" s="1">
        <f>IF(N22=44791,INDEX('[2]8 18 22'!$T$49:$Z$95,MATCH(E22,'[2]8 18 22'!$T$49:$T$95, FALSE), 6), IF(N22=44838, INDEX('[2]10 3 22'!$T$49:$Z$95,MATCH(E22,'[2]10 3 22'!$T$49:$T$95, FALSE), 6),"N/A"))</f>
        <v>0.30499999999999999</v>
      </c>
      <c r="AA22" s="1">
        <f>IF(N22=44791,INDEX('[2]8 18 22'!$T$49:$Z$95,MATCH(E22,'[2]8 18 22'!$T$49:$T$95, FALSE), 7), IF(N22=44838, INDEX('[2]10 3 22'!$T$49:$Z$95,MATCH(E22,'[2]10 3 22'!$T$49:$T$95, FALSE), 7),"N/A"))</f>
        <v>1.22</v>
      </c>
      <c r="AB22" s="1">
        <f>IF(N22=44791,INDEX([3]YSI_clean!$B$348:$H$396,MATCH(E22,[3]YSI_clean!$D$348:$D$396, FALSE), 4), IF(N22=44838, INDEX([3]YSI_clean!$B$680:$H$726,MATCH(E22,[3]YSI_clean!$D$680:$D$726, FALSE), 4),"N/A"))</f>
        <v>71.7</v>
      </c>
      <c r="AC22" s="1">
        <f>IF(N22=44791,INDEX([3]YSI_clean!$B$348:$H$396,MATCH(E22,[3]YSI_clean!$D$348:$D$396, FALSE), 5), IF(N22=44838, INDEX([3]YSI_clean!$B$680:$H$726,MATCH(E22,[3]YSI_clean!$D$680:$D$726, FALSE), 5),"N/A"))</f>
        <v>8.1999999999999993</v>
      </c>
      <c r="AD22" s="1">
        <f>IF(N22=44791,INDEX([3]YSI_clean!$B$348:$H$396,MATCH(E22,[3]YSI_clean!$D$348:$D$396, FALSE), 6), IF(N22=44838, INDEX([3]YSI_clean!$B$680:$H$726,MATCH(E22,[3]YSI_clean!$D$680:$D$726, FALSE), 6),"N/A"))</f>
        <v>8.3000000000000007</v>
      </c>
      <c r="AE22" s="1">
        <f>IF(N22=44791,INDEX([3]YSI_clean!$B$348:$H$396,MATCH(E22,[3]YSI_clean!$D$348:$D$396, FALSE), 7), IF(N22=44838, INDEX([3]YSI_clean!$B$680:$H$726,MATCH(E22,[3]YSI_clean!$D$680:$D$726, FALSE), 7),"N/A"))</f>
        <v>14.1</v>
      </c>
      <c r="AF22" s="1" t="s">
        <v>10</v>
      </c>
      <c r="AG22" s="1" t="s">
        <v>12</v>
      </c>
      <c r="AH22" s="1" t="s">
        <v>35</v>
      </c>
      <c r="AI22" s="3" t="s">
        <v>14</v>
      </c>
      <c r="AJ22" t="str">
        <f t="shared" si="1"/>
        <v>unenriched</v>
      </c>
    </row>
    <row r="23" spans="1:36" x14ac:dyDescent="0.2">
      <c r="A23" t="str">
        <f t="shared" si="0"/>
        <v>np01_HM27f_barcode022-threshold-0.001</v>
      </c>
      <c r="B23" s="2" t="s">
        <v>110</v>
      </c>
      <c r="C23" s="2">
        <v>22</v>
      </c>
      <c r="D23" s="2" t="s">
        <v>203</v>
      </c>
      <c r="E23" s="2" t="s">
        <v>68</v>
      </c>
      <c r="F23" s="1" cm="1">
        <f t="array" ref="F23">IF(OR(E23={"B5","B8","C6","C7","D5","D6","E7","F5","F8","H5","H8"}), 2, IF(OR(E23={"A4","B1","B4","C1","C2","C3","D1","D2","D4","E2","E3","F1","F4","H1","H2","H4","I5"}), 1, "N/A"))</f>
        <v>2</v>
      </c>
      <c r="G23" s="1" t="str" cm="1">
        <f t="array" ref="G23">IF( OR(E23={"A4","B1","B4","C1","C2","C3","D1","D2","D4","E2","E3","F1","F4","H1","H2","H4","I5"}), "resevoir", IF(E23="B5", "B1", IF( E23="B8", "B4", IF(E23="C6", "C2", IF(E23="C7", "C3", IF(E23="D5", "D1", IF(E23="D6", "D2", IF(E23="E7", "E3", IF(E23="F5", "F1", IF(E23="F8", "F4", IF(E23="H5", "H1", IF(E23="H8", "H4", "N/A"))))))))))))</f>
        <v>F4</v>
      </c>
      <c r="H23" s="1" cm="1">
        <f t="array" ref="H23">IF(OR(E23={"A4","C1","D4","E2","H2","I5"}),0,IF(OR(E23={"C2","D1","D2","F4","H1","H4","C6","D5","D6","F8","H5","H8"}),20,IF(OR(E23={"B1","B5","B4","B8","C3","C7","E3","E7","F1","F5"}),40,"N/A")))</f>
        <v>20</v>
      </c>
      <c r="I23" s="1" cm="1">
        <f t="array" ref="I23">IF(OR(E23={"B1","B5","C1","C2","C6","D4","E3","E7","H1","H5"}),0,IF(OR(E23={"A4","D1","D5","F1","F5","H4","H8","I5"}),50,IF(OR(E23={"B4","B8","C3","C7","D2","D6","E2","F4","F8","H2"}),200,"N/A")))</f>
        <v>200</v>
      </c>
      <c r="J23" s="1">
        <f>IF(N23=44791,INDEX([1]LEAP_2022_Nutrient_Data!$B$258:$G$286,MATCH(E23,[1]LEAP_2022_Nutrient_Data!$B$258:$B$286, FALSE), 6), IF(N23=44838, INDEX([1]LEAP_2022_Nutrient_Data!$B$374:$G$402,MATCH(E23,[1]LEAP_2022_Nutrient_Data!$B$374:$B$402, FALSE), 6),"N/A"))</f>
        <v>37096.736499999999</v>
      </c>
      <c r="K23" s="1">
        <f>IF(N23=44791,INDEX([1]LEAP_2022_Nutrient_Data!$B$229:$G$257,MATCH(E23,[1]LEAP_2022_Nutrient_Data!$B$229:$B$257, FALSE), 6), IF(N23=44838, INDEX([1]LEAP_2022_Nutrient_Data!$B$345:$G$373,MATCH(E23,[1]LEAP_2022_Nutrient_Data!$B$345:$B$373, FALSE), 6),"N/A"))</f>
        <v>34334.146500000003</v>
      </c>
      <c r="L23" s="1">
        <f>IF(N23=44791,INDEX([1]LEAP_2022_Nutrient_Data!$B$316:$G$344,MATCH(E23,[1]LEAP_2022_Nutrient_Data!$B$316:$B$344, FALSE), 6), IF(N23=44838, INDEX([1]LEAP_2022_Nutrient_Data!$B$432:$G$460,MATCH(E23,[1]LEAP_2022_Nutrient_Data!$B$432:$B$460, FALSE), 6),"N/A"))</f>
        <v>52.421149735245102</v>
      </c>
      <c r="M23" s="1">
        <f>IF(N23=44791,INDEX([1]LEAP_2022_Nutrient_Data!$B$287:$G$315,MATCH(E23,[1]LEAP_2022_Nutrient_Data!$B$287:$B$315, FALSE), 6), IF(N23=44838, INDEX([1]LEAP_2022_Nutrient_Data!$B$403:$G$431,MATCH(E23,[1]LEAP_2022_Nutrient_Data!$B$403:$B$431, FALSE), 6),"N/A"))</f>
        <v>5.3337093703291396</v>
      </c>
      <c r="N23" s="4">
        <v>44838</v>
      </c>
      <c r="O23" s="4">
        <v>44883</v>
      </c>
      <c r="P23" s="1">
        <v>19.3</v>
      </c>
      <c r="Q23" s="4" t="s">
        <v>172</v>
      </c>
      <c r="R23" s="1">
        <f>IF(N23=44791,INDEX('[2]8 18 22'!$T$2:$Z$48,MATCH(E23,'[2]8 18 22'!$T$2:$T$48, FALSE), 3), IF(N23=44838, INDEX('[2]10 3 22'!$T$2:$Z$48,MATCH(E23,'[2]10 3 22'!$T$2:$T$48, FALSE), 3),"N/A"))</f>
        <v>0</v>
      </c>
      <c r="S23" s="1">
        <f>IF(N23=44791,INDEX('[2]8 18 22'!$T$2:$Z$48,MATCH(E23,'[2]8 18 22'!$T$2:$T$48, FALSE), 4), IF(N23=44838, INDEX('[2]10 3 22'!$T$2:$Z$48,MATCH(E23,'[2]10 3 22'!$T$2:$T$48, FALSE), 4),"N/A"))</f>
        <v>0</v>
      </c>
      <c r="T23" s="1">
        <f>IF(N23=44791,INDEX('[2]8 18 22'!$T$2:$Z$48,MATCH(E23,'[2]8 18 22'!$T$2:$T$48, FALSE), 5), IF(N23=44838, INDEX('[2]10 3 22'!$T$2:$Z$48,MATCH(E23,'[2]10 3 22'!$T$2:$T$48, FALSE), 5),"N/A"))</f>
        <v>0</v>
      </c>
      <c r="U23" s="1">
        <f>IF(N23=44791,INDEX('[2]8 18 22'!$T$2:$Z$48,MATCH(E23,'[2]8 18 22'!$T$2:$T$48, FALSE), 6), IF(N23=44838, INDEX('[2]10 3 22'!$T$2:$Z$48,MATCH(E23,'[2]10 3 22'!$T$2:$T$48, FALSE), 6),"N/A"))</f>
        <v>6.1300000000000008</v>
      </c>
      <c r="V23" s="1">
        <f>IF(N23=44791,INDEX('[2]8 18 22'!$T$2:$Z$48,MATCH(E23,'[2]8 18 22'!$T$2:$T$48, FALSE), 7), IF(N23=44838, INDEX('[2]10 3 22'!$T$2:$Z$48,MATCH(E23,'[2]10 3 22'!$T$2:$T$48, FALSE), 7),"N/A"))</f>
        <v>263.03700000000003</v>
      </c>
      <c r="W23" s="1">
        <f>IF(N23=44791,INDEX('[2]8 18 22'!$T$49:$Z$95,MATCH(E23,'[2]8 18 22'!$T$49:$T$95, FALSE), 3), IF(N23=44838, INDEX('[2]10 3 22'!$T$49:$Z$95,MATCH(E23,'[2]10 3 22'!$T$49:$T$95, FALSE), 3),"N/A"))</f>
        <v>0</v>
      </c>
      <c r="X23" s="1">
        <f>IF(N23=44791,INDEX('[2]8 18 22'!$T$49:$Z$95,MATCH(E23,'[2]8 18 22'!$T$49:$T$95, FALSE), 4), IF(N23=44838, INDEX('[2]10 3 22'!$T$49:$Z$95,MATCH(E23,'[2]10 3 22'!$T$49:$T$95, FALSE), 4),"N/A"))</f>
        <v>0</v>
      </c>
      <c r="Y23" s="1">
        <f>IF(N23=44791,INDEX('[2]8 18 22'!$T$49:$Z$95,MATCH(E23,'[2]8 18 22'!$T$49:$T$95, FALSE), 5), IF(N23=44838, INDEX('[2]10 3 22'!$T$49:$Z$95,MATCH(E23,'[2]10 3 22'!$T$49:$T$95, FALSE), 5),"N/A"))</f>
        <v>0</v>
      </c>
      <c r="Z23" s="1">
        <f>IF(N23=44791,INDEX('[2]8 18 22'!$T$49:$Z$95,MATCH(E23,'[2]8 18 22'!$T$49:$T$95, FALSE), 6), IF(N23=44838, INDEX('[2]10 3 22'!$T$49:$Z$95,MATCH(E23,'[2]10 3 22'!$T$49:$T$95, FALSE), 6),"N/A"))</f>
        <v>5.5880000000000001</v>
      </c>
      <c r="AA23" s="1">
        <f>IF(N23=44791,INDEX('[2]8 18 22'!$T$49:$Z$95,MATCH(E23,'[2]8 18 22'!$T$49:$T$95, FALSE), 7), IF(N23=44838, INDEX('[2]10 3 22'!$T$49:$Z$95,MATCH(E23,'[2]10 3 22'!$T$49:$T$95, FALSE), 7),"N/A"))</f>
        <v>264.03700000000003</v>
      </c>
      <c r="AB23" s="1">
        <f>IF(N23=44791,INDEX([3]YSI_clean!$B$348:$H$396,MATCH(E23,[3]YSI_clean!$D$348:$D$396, FALSE), 4), IF(N23=44838, INDEX([3]YSI_clean!$B$680:$H$726,MATCH(E23,[3]YSI_clean!$D$680:$D$726, FALSE), 4),"N/A"))</f>
        <v>546</v>
      </c>
      <c r="AC23" s="1">
        <f>IF(N23=44791,INDEX([3]YSI_clean!$B$348:$H$396,MATCH(E23,[3]YSI_clean!$D$348:$D$396, FALSE), 5), IF(N23=44838, INDEX([3]YSI_clean!$B$680:$H$726,MATCH(E23,[3]YSI_clean!$D$680:$D$726, FALSE), 5),"N/A"))</f>
        <v>10.9</v>
      </c>
      <c r="AD23" s="1">
        <f>IF(N23=44791,INDEX([3]YSI_clean!$B$348:$H$396,MATCH(E23,[3]YSI_clean!$D$348:$D$396, FALSE), 6), IF(N23=44838, INDEX([3]YSI_clean!$B$680:$H$726,MATCH(E23,[3]YSI_clean!$D$680:$D$726, FALSE), 6),"N/A"))</f>
        <v>10.55</v>
      </c>
      <c r="AE23" s="1">
        <f>IF(N23=44791,INDEX([3]YSI_clean!$B$348:$H$396,MATCH(E23,[3]YSI_clean!$D$348:$D$396, FALSE), 7), IF(N23=44838, INDEX([3]YSI_clean!$B$680:$H$726,MATCH(E23,[3]YSI_clean!$D$680:$D$726, FALSE), 7),"N/A"))</f>
        <v>13.7</v>
      </c>
      <c r="AF23" s="1" t="s">
        <v>10</v>
      </c>
      <c r="AG23" s="1" t="s">
        <v>12</v>
      </c>
      <c r="AH23" s="1" t="s">
        <v>36</v>
      </c>
      <c r="AI23" s="3" t="s">
        <v>14</v>
      </c>
      <c r="AJ23" t="str">
        <f t="shared" si="1"/>
        <v>enriched</v>
      </c>
    </row>
    <row r="24" spans="1:36" x14ac:dyDescent="0.2">
      <c r="A24" t="str">
        <f t="shared" si="0"/>
        <v>np01_HM27f_barcode023-threshold-0.001</v>
      </c>
      <c r="B24" s="2" t="s">
        <v>111</v>
      </c>
      <c r="C24" s="2">
        <v>23</v>
      </c>
      <c r="D24" s="2" t="s">
        <v>53</v>
      </c>
      <c r="E24" s="2" t="s">
        <v>63</v>
      </c>
      <c r="F24" s="1" cm="1">
        <f t="array" ref="F24">IF(OR(E24={"B5","B8","C6","C7","D5","D6","E7","F5","F8","H5","H8"}), 2, IF(OR(E24={"A4","B1","B4","C1","C2","C3","D1","D2","D4","E2","E3","F1","F4","H1","H2","H4","I5"}), 1, "N/A"))</f>
        <v>1</v>
      </c>
      <c r="G24" s="1" t="str" cm="1">
        <f t="array" ref="G24">IF( OR(E24={"A4","B1","B4","C1","C2","C3","D1","D2","D4","E2","E3","F1","F4","H1","H2","H4","I5"}), "resevoir", IF(E24="B5", "B1", IF( E24="B8", "B4", IF(E24="C6", "C2", IF(E24="C7", "C3", IF(E24="D5", "D1", IF(E24="D6", "D2", IF(E24="E7", "E3", IF(E24="F5", "F1", IF(E24="F8", "F4", IF(E24="H5", "H1", IF(E24="H8", "H4", "N/A"))))))))))))</f>
        <v>resevoir</v>
      </c>
      <c r="H24" s="1" cm="1">
        <f t="array" ref="H24">IF(OR(E24={"A4","C1","D4","E2","H2","I5"}),0,IF(OR(E24={"C2","D1","D2","F4","H1","H4","C6","D5","D6","F8","H5","H8"}),20,IF(OR(E24={"B1","B5","B4","B8","C3","C7","E3","E7","F1","F5"}),40,"N/A")))</f>
        <v>20</v>
      </c>
      <c r="I24" s="1" cm="1">
        <f t="array" ref="I24">IF(OR(E24={"B1","B5","C1","C2","C6","D4","E3","E7","H1","H5"}),0,IF(OR(E24={"A4","D1","D5","F1","F5","H4","H8","I5"}),50,IF(OR(E24={"B4","B8","C3","C7","D2","D6","E2","F4","F8","H2"}),200,"N/A")))</f>
        <v>50</v>
      </c>
      <c r="J24" s="1">
        <f>IF(N24=44791,INDEX([1]LEAP_2022_Nutrient_Data!$B$258:$G$286,MATCH(E24,[1]LEAP_2022_Nutrient_Data!$B$258:$B$286, FALSE), 6), IF(N24=44838, INDEX([1]LEAP_2022_Nutrient_Data!$B$374:$G$402,MATCH(E24,[1]LEAP_2022_Nutrient_Data!$B$374:$B$402, FALSE), 6),"N/A"))</f>
        <v>15133.2065</v>
      </c>
      <c r="K24" s="1">
        <f>IF(N24=44791,INDEX([1]LEAP_2022_Nutrient_Data!$B$229:$G$257,MATCH(E24,[1]LEAP_2022_Nutrient_Data!$B$229:$B$257, FALSE), 6), IF(N24=44838, INDEX([1]LEAP_2022_Nutrient_Data!$B$345:$G$373,MATCH(E24,[1]LEAP_2022_Nutrient_Data!$B$345:$B$373, FALSE), 6),"N/A"))</f>
        <v>14896.9665</v>
      </c>
      <c r="L24" s="1">
        <f>IF(N24=44791,INDEX([1]LEAP_2022_Nutrient_Data!$B$316:$G$344,MATCH(E24,[1]LEAP_2022_Nutrient_Data!$B$316:$B$344, FALSE), 6), IF(N24=44838, INDEX([1]LEAP_2022_Nutrient_Data!$B$432:$G$460,MATCH(E24,[1]LEAP_2022_Nutrient_Data!$B$432:$B$460, FALSE), 6),"N/A"))</f>
        <v>97.058954474240593</v>
      </c>
      <c r="M24" s="1">
        <f>IF(N24=44791,INDEX([1]LEAP_2022_Nutrient_Data!$B$287:$G$315,MATCH(E24,[1]LEAP_2022_Nutrient_Data!$B$287:$B$315, FALSE), 6), IF(N24=44838, INDEX([1]LEAP_2022_Nutrient_Data!$B$403:$G$431,MATCH(E24,[1]LEAP_2022_Nutrient_Data!$B$403:$B$431, FALSE), 6),"N/A"))</f>
        <v>5.74198197464922</v>
      </c>
      <c r="N24" s="4">
        <v>44838</v>
      </c>
      <c r="O24" s="4">
        <v>44883</v>
      </c>
      <c r="P24" s="1">
        <v>32.700000000000003</v>
      </c>
      <c r="Q24" s="4" t="s">
        <v>167</v>
      </c>
      <c r="R24" s="1">
        <f>IF(N24=44791,INDEX('[2]8 18 22'!$T$2:$Z$48,MATCH(E24,'[2]8 18 22'!$T$2:$T$48, FALSE), 3), IF(N24=44838, INDEX('[2]10 3 22'!$T$2:$Z$48,MATCH(E24,'[2]10 3 22'!$T$2:$T$48, FALSE), 3),"N/A"))</f>
        <v>0</v>
      </c>
      <c r="S24" s="1">
        <f>IF(N24=44791,INDEX('[2]8 18 22'!$T$2:$Z$48,MATCH(E24,'[2]8 18 22'!$T$2:$T$48, FALSE), 4), IF(N24=44838, INDEX('[2]10 3 22'!$T$2:$Z$48,MATCH(E24,'[2]10 3 22'!$T$2:$T$48, FALSE), 4),"N/A"))</f>
        <v>0</v>
      </c>
      <c r="T24" s="1">
        <f>IF(N24=44791,INDEX('[2]8 18 22'!$T$2:$Z$48,MATCH(E24,'[2]8 18 22'!$T$2:$T$48, FALSE), 5), IF(N24=44838, INDEX('[2]10 3 22'!$T$2:$Z$48,MATCH(E24,'[2]10 3 22'!$T$2:$T$48, FALSE), 5),"N/A"))</f>
        <v>0</v>
      </c>
      <c r="U24" s="1">
        <f>IF(N24=44791,INDEX('[2]8 18 22'!$T$2:$Z$48,MATCH(E24,'[2]8 18 22'!$T$2:$T$48, FALSE), 6), IF(N24=44838, INDEX('[2]10 3 22'!$T$2:$Z$48,MATCH(E24,'[2]10 3 22'!$T$2:$T$48, FALSE), 6),"N/A"))</f>
        <v>10.074999999999999</v>
      </c>
      <c r="V24" s="1">
        <f>IF(N24=44791,INDEX('[2]8 18 22'!$T$2:$Z$48,MATCH(E24,'[2]8 18 22'!$T$2:$T$48, FALSE), 7), IF(N24=44838, INDEX('[2]10 3 22'!$T$2:$Z$48,MATCH(E24,'[2]10 3 22'!$T$2:$T$48, FALSE), 7),"N/A"))</f>
        <v>550.77700000000004</v>
      </c>
      <c r="W24" s="1">
        <f>IF(N24=44791,INDEX('[2]8 18 22'!$T$49:$Z$95,MATCH(E24,'[2]8 18 22'!$T$49:$T$95, FALSE), 3), IF(N24=44838, INDEX('[2]10 3 22'!$T$49:$Z$95,MATCH(E24,'[2]10 3 22'!$T$49:$T$95, FALSE), 3),"N/A"))</f>
        <v>0</v>
      </c>
      <c r="X24" s="1">
        <f>IF(N24=44791,INDEX('[2]8 18 22'!$T$49:$Z$95,MATCH(E24,'[2]8 18 22'!$T$49:$T$95, FALSE), 4), IF(N24=44838, INDEX('[2]10 3 22'!$T$49:$Z$95,MATCH(E24,'[2]10 3 22'!$T$49:$T$95, FALSE), 4),"N/A"))</f>
        <v>0</v>
      </c>
      <c r="Y24" s="1">
        <f>IF(N24=44791,INDEX('[2]8 18 22'!$T$49:$Z$95,MATCH(E24,'[2]8 18 22'!$T$49:$T$95, FALSE), 5), IF(N24=44838, INDEX('[2]10 3 22'!$T$49:$Z$95,MATCH(E24,'[2]10 3 22'!$T$49:$T$95, FALSE), 5),"N/A"))</f>
        <v>0</v>
      </c>
      <c r="Z24" s="1">
        <f>IF(N24=44791,INDEX('[2]8 18 22'!$T$49:$Z$95,MATCH(E24,'[2]8 18 22'!$T$49:$T$95, FALSE), 6), IF(N24=44838, INDEX('[2]10 3 22'!$T$49:$Z$95,MATCH(E24,'[2]10 3 22'!$T$49:$T$95, FALSE), 6),"N/A"))</f>
        <v>9.5700000000000021</v>
      </c>
      <c r="AA24" s="1">
        <f>IF(N24=44791,INDEX('[2]8 18 22'!$T$49:$Z$95,MATCH(E24,'[2]8 18 22'!$T$49:$T$95, FALSE), 7), IF(N24=44838, INDEX('[2]10 3 22'!$T$49:$Z$95,MATCH(E24,'[2]10 3 22'!$T$49:$T$95, FALSE), 7),"N/A"))</f>
        <v>536.56899999999996</v>
      </c>
      <c r="AB24" s="1">
        <f>IF(N24=44791,INDEX([3]YSI_clean!$B$348:$H$396,MATCH(E24,[3]YSI_clean!$D$348:$D$396, FALSE), 4), IF(N24=44838, INDEX([3]YSI_clean!$B$680:$H$726,MATCH(E24,[3]YSI_clean!$D$680:$D$726, FALSE), 4),"N/A"))</f>
        <v>246.1</v>
      </c>
      <c r="AC24" s="1">
        <f>IF(N24=44791,INDEX([3]YSI_clean!$B$348:$H$396,MATCH(E24,[3]YSI_clean!$D$348:$D$396, FALSE), 5), IF(N24=44838, INDEX([3]YSI_clean!$B$680:$H$726,MATCH(E24,[3]YSI_clean!$D$680:$D$726, FALSE), 5),"N/A"))</f>
        <v>12.2</v>
      </c>
      <c r="AD24" s="1">
        <f>IF(N24=44791,INDEX([3]YSI_clean!$B$348:$H$396,MATCH(E24,[3]YSI_clean!$D$348:$D$396, FALSE), 6), IF(N24=44838, INDEX([3]YSI_clean!$B$680:$H$726,MATCH(E24,[3]YSI_clean!$D$680:$D$726, FALSE), 6),"N/A"))</f>
        <v>10.48</v>
      </c>
      <c r="AE24" s="1">
        <f>IF(N24=44791,INDEX([3]YSI_clean!$B$348:$H$396,MATCH(E24,[3]YSI_clean!$D$348:$D$396, FALSE), 7), IF(N24=44838, INDEX([3]YSI_clean!$B$680:$H$726,MATCH(E24,[3]YSI_clean!$D$680:$D$726, FALSE), 7),"N/A"))</f>
        <v>13.7</v>
      </c>
      <c r="AF24" s="1" t="s">
        <v>10</v>
      </c>
      <c r="AG24" s="1" t="s">
        <v>12</v>
      </c>
      <c r="AH24" s="1" t="s">
        <v>37</v>
      </c>
      <c r="AI24" s="3" t="s">
        <v>14</v>
      </c>
      <c r="AJ24" t="str">
        <f t="shared" si="1"/>
        <v>enriched</v>
      </c>
    </row>
    <row r="25" spans="1:36" x14ac:dyDescent="0.2">
      <c r="A25" t="str">
        <f t="shared" si="0"/>
        <v>np01_HM27f_barcode024-threshold-0.001</v>
      </c>
      <c r="B25" s="2" t="s">
        <v>112</v>
      </c>
      <c r="C25" s="2">
        <v>24</v>
      </c>
      <c r="D25" s="2" t="s">
        <v>55</v>
      </c>
      <c r="E25" s="2" t="s">
        <v>54</v>
      </c>
      <c r="F25" s="1" t="str" cm="1">
        <f t="array" ref="F25">IF(OR(E25={"B5","B8","C6","C7","D5","D6","E7","F5","F8","H5","H8"}), 2, IF(OR(E25={"A4","B1","B4","C1","C2","C3","D1","D2","D4","E2","E3","F1","F4","H1","H2","H4","I5"}), 1, "N/A"))</f>
        <v>N/A</v>
      </c>
      <c r="G25" s="1" t="str" cm="1">
        <f t="array" ref="G25">IF( OR(E25={"A4","B1","B4","C1","C2","C3","D1","D2","D4","E2","E3","F1","F4","H1","H2","H4","I5"}), "resevoir", IF(E25="B5", "B1", IF( E25="B8", "B4", IF(E25="C6", "C2", IF(E25="C7", "C3", IF(E25="D5", "D1", IF(E25="D6", "D2", IF(E25="E7", "E3", IF(E25="F5", "F1", IF(E25="F8", "F4", IF(E25="H5", "H1", IF(E25="H8", "H4", "N/A"))))))))))))</f>
        <v>N/A</v>
      </c>
      <c r="H25" s="1" t="str" cm="1">
        <f t="array" ref="H25">IF(OR(E25={"A4","C1","D4","E2","H2","I5"}),0,IF(OR(E25={"C2","D1","D2","F4","H1","H4","C6","D5","D6","F8","H5","H8"}),20,IF(OR(E25={"B1","B5","B4","B8","C3","C7","E3","E7","F1","F5"}),40,"N/A")))</f>
        <v>N/A</v>
      </c>
      <c r="I25" s="1" t="str" cm="1">
        <f t="array" ref="I25">IF(OR(E25={"B1","B5","C1","C2","C6","D4","E3","E7","H1","H5"}),0,IF(OR(E25={"A4","D1","D5","F1","F5","H4","H8","I5"}),50,IF(OR(E25={"B4","B8","C3","C7","D2","D6","E2","F4","F8","H2"}),200,"N/A")))</f>
        <v>N/A</v>
      </c>
      <c r="J25" s="1" t="str">
        <f>IF(N25=44791,INDEX([1]LEAP_2022_Nutrient_Data!$B$258:$G$286,MATCH(E25,[1]LEAP_2022_Nutrient_Data!$B$258:$B$286, FALSE), 6), IF(N25=44838, INDEX([1]LEAP_2022_Nutrient_Data!$B$374:$G$402,MATCH(E25,[1]LEAP_2022_Nutrient_Data!$B$374:$B$402, FALSE), 6),"N/A"))</f>
        <v>N/A</v>
      </c>
      <c r="K25" s="1" t="str">
        <f>IF(N25=44791,INDEX([1]LEAP_2022_Nutrient_Data!$B$229:$G$257,MATCH(E25,[1]LEAP_2022_Nutrient_Data!$B$229:$B$257, FALSE), 6), IF(N25=44838, INDEX([1]LEAP_2022_Nutrient_Data!$B$345:$G$373,MATCH(E25,[1]LEAP_2022_Nutrient_Data!$B$345:$B$373, FALSE), 6),"N/A"))</f>
        <v>N/A</v>
      </c>
      <c r="L25" s="1" t="str">
        <f>IF(N25=44791,INDEX([1]LEAP_2022_Nutrient_Data!$B$316:$G$344,MATCH(E25,[1]LEAP_2022_Nutrient_Data!$B$316:$B$344, FALSE), 6), IF(N25=44838, INDEX([1]LEAP_2022_Nutrient_Data!$B$432:$G$460,MATCH(E25,[1]LEAP_2022_Nutrient_Data!$B$432:$B$460, FALSE), 6),"N/A"))</f>
        <v>N/A</v>
      </c>
      <c r="M25" s="1" t="str">
        <f>IF(N25=44791,INDEX([1]LEAP_2022_Nutrient_Data!$B$287:$G$315,MATCH(E25,[1]LEAP_2022_Nutrient_Data!$B$287:$B$315, FALSE), 6), IF(N25=44838, INDEX([1]LEAP_2022_Nutrient_Data!$B$403:$G$431,MATCH(E25,[1]LEAP_2022_Nutrient_Data!$B$403:$B$431, FALSE), 6),"N/A"))</f>
        <v>N/A</v>
      </c>
      <c r="N25" s="1" t="s">
        <v>54</v>
      </c>
      <c r="O25" s="4">
        <v>44883</v>
      </c>
      <c r="P25" s="1">
        <v>0.45300000000000001</v>
      </c>
      <c r="Q25" s="4" t="s">
        <v>54</v>
      </c>
      <c r="R25" s="1" t="str">
        <f>IF(N25=44791,INDEX('[2]8 18 22'!$T$2:$Z$48,MATCH(E25,'[2]8 18 22'!$T$2:$T$48, FALSE), 3), IF(N25=44838, INDEX('[2]10 3 22'!$T$2:$Z$48,MATCH(E25,'[2]10 3 22'!$T$2:$T$48, FALSE), 3),"N/A"))</f>
        <v>N/A</v>
      </c>
      <c r="S25" s="1" t="str">
        <f>IF(N25=44791,INDEX('[2]8 18 22'!$T$2:$Z$48,MATCH(E25,'[2]8 18 22'!$T$2:$T$48, FALSE), 4), IF(N25=44838, INDEX('[2]10 3 22'!$T$2:$Z$48,MATCH(E25,'[2]10 3 22'!$T$2:$T$48, FALSE), 4),"N/A"))</f>
        <v>N/A</v>
      </c>
      <c r="T25" s="1" t="str">
        <f>IF(N25=44791,INDEX('[2]8 18 22'!$T$2:$Z$48,MATCH(E25,'[2]8 18 22'!$T$2:$T$48, FALSE), 5), IF(N25=44838, INDEX('[2]10 3 22'!$T$2:$Z$48,MATCH(E25,'[2]10 3 22'!$T$2:$T$48, FALSE), 5),"N/A"))</f>
        <v>N/A</v>
      </c>
      <c r="U25" s="1" t="str">
        <f>IF(N25=44791,INDEX('[2]8 18 22'!$T$2:$Z$48,MATCH(E25,'[2]8 18 22'!$T$2:$T$48, FALSE), 6), IF(N25=44838, INDEX('[2]10 3 22'!$T$2:$Z$48,MATCH(E25,'[2]10 3 22'!$T$2:$T$48, FALSE), 6),"N/A"))</f>
        <v>N/A</v>
      </c>
      <c r="V25" s="1" t="str">
        <f>IF(N25=44791,INDEX('[2]8 18 22'!$T$2:$Z$48,MATCH(E25,'[2]8 18 22'!$T$2:$T$48, FALSE), 7), IF(N25=44838, INDEX('[2]10 3 22'!$T$2:$Z$48,MATCH(E25,'[2]10 3 22'!$T$2:$T$48, FALSE), 7),"N/A"))</f>
        <v>N/A</v>
      </c>
      <c r="W25" s="1" t="str">
        <f>IF(N25=44791,INDEX('[2]8 18 22'!$T$49:$Z$95,MATCH(E25,'[2]8 18 22'!$T$49:$T$95, FALSE), 3), IF(N25=44838, INDEX('[2]10 3 22'!$T$49:$Z$95,MATCH(E25,'[2]10 3 22'!$T$49:$T$95, FALSE), 3),"N/A"))</f>
        <v>N/A</v>
      </c>
      <c r="X25" s="1" t="str">
        <f>IF(N25=44791,INDEX('[2]8 18 22'!$T$49:$Z$95,MATCH(E25,'[2]8 18 22'!$T$49:$T$95, FALSE), 4), IF(N25=44838, INDEX('[2]10 3 22'!$T$49:$Z$95,MATCH(E25,'[2]10 3 22'!$T$49:$T$95, FALSE), 4),"N/A"))</f>
        <v>N/A</v>
      </c>
      <c r="Y25" s="1" t="str">
        <f>IF(N25=44791,INDEX('[2]8 18 22'!$T$49:$Z$95,MATCH(E25,'[2]8 18 22'!$T$49:$T$95, FALSE), 5), IF(N25=44838, INDEX('[2]10 3 22'!$T$49:$Z$95,MATCH(E25,'[2]10 3 22'!$T$49:$T$95, FALSE), 5),"N/A"))</f>
        <v>N/A</v>
      </c>
      <c r="Z25" s="1" t="str">
        <f>IF(N25=44791,INDEX('[2]8 18 22'!$T$49:$Z$95,MATCH(E25,'[2]8 18 22'!$T$49:$T$95, FALSE), 6), IF(N25=44838, INDEX('[2]10 3 22'!$T$49:$Z$95,MATCH(E25,'[2]10 3 22'!$T$49:$T$95, FALSE), 6),"N/A"))</f>
        <v>N/A</v>
      </c>
      <c r="AA25" s="1" t="str">
        <f>IF(N25=44791,INDEX('[2]8 18 22'!$T$49:$Z$95,MATCH(E25,'[2]8 18 22'!$T$49:$T$95, FALSE), 7), IF(N25=44838, INDEX('[2]10 3 22'!$T$49:$Z$95,MATCH(E25,'[2]10 3 22'!$T$49:$T$95, FALSE), 7),"N/A"))</f>
        <v>N/A</v>
      </c>
      <c r="AB25" s="1" t="str">
        <f>IF(N25=44791,INDEX([3]YSI_clean!$B$348:$H$396,MATCH(E25,[3]YSI_clean!$D$348:$D$396, FALSE), 4), IF(N25=44838, INDEX([3]YSI_clean!$B$680:$H$726,MATCH(E25,[3]YSI_clean!$D$680:$D$726, FALSE), 4),"N/A"))</f>
        <v>N/A</v>
      </c>
      <c r="AC25" s="1" t="str">
        <f>IF(N25=44791,INDEX([3]YSI_clean!$B$348:$H$396,MATCH(E25,[3]YSI_clean!$D$348:$D$396, FALSE), 5), IF(N25=44838, INDEX([3]YSI_clean!$B$680:$H$726,MATCH(E25,[3]YSI_clean!$D$680:$D$726, FALSE), 5),"N/A"))</f>
        <v>N/A</v>
      </c>
      <c r="AD25" s="1" t="str">
        <f>IF(N25=44791,INDEX([3]YSI_clean!$B$348:$H$396,MATCH(E25,[3]YSI_clean!$D$348:$D$396, FALSE), 6), IF(N25=44838, INDEX([3]YSI_clean!$B$680:$H$726,MATCH(E25,[3]YSI_clean!$D$680:$D$726, FALSE), 6),"N/A"))</f>
        <v>N/A</v>
      </c>
      <c r="AE25" s="1" t="str">
        <f>IF(N25=44791,INDEX([3]YSI_clean!$B$348:$H$396,MATCH(E25,[3]YSI_clean!$D$348:$D$396, FALSE), 7), IF(N25=44838, INDEX([3]YSI_clean!$B$680:$H$726,MATCH(E25,[3]YSI_clean!$D$680:$D$726, FALSE), 7),"N/A"))</f>
        <v>N/A</v>
      </c>
      <c r="AF25" s="1" t="s">
        <v>10</v>
      </c>
      <c r="AG25" s="1" t="s">
        <v>12</v>
      </c>
      <c r="AH25" s="1" t="s">
        <v>38</v>
      </c>
      <c r="AI25" s="3" t="s">
        <v>14</v>
      </c>
      <c r="AJ25" t="str">
        <f t="shared" si="1"/>
        <v>N/A</v>
      </c>
    </row>
    <row r="26" spans="1:36" x14ac:dyDescent="0.2">
      <c r="A26" t="str">
        <f t="shared" si="0"/>
        <v>np01_HM27f_barcode025-threshold-0.001</v>
      </c>
      <c r="B26" s="2" t="s">
        <v>113</v>
      </c>
      <c r="C26" s="2">
        <v>25</v>
      </c>
      <c r="D26" s="2" t="s">
        <v>203</v>
      </c>
      <c r="E26" s="2" t="s">
        <v>58</v>
      </c>
      <c r="F26" s="1" cm="1">
        <f t="array" ref="F26">IF(OR(E26={"B5","B8","C6","C7","D5","D6","E7","F5","F8","H5","H8"}), 2, IF(OR(E26={"A4","B1","B4","C1","C2","C3","D1","D2","D4","E2","E3","F1","F4","H1","H2","H4","I5"}), 1, "N/A"))</f>
        <v>2</v>
      </c>
      <c r="G26" s="1" t="str" cm="1">
        <f t="array" ref="G26">IF( OR(E26={"A4","B1","B4","C1","C2","C3","D1","D2","D4","E2","E3","F1","F4","H1","H2","H4","I5"}), "resevoir", IF(E26="B5", "B1", IF( E26="B8", "B4", IF(E26="C6", "C2", IF(E26="C7", "C3", IF(E26="D5", "D1", IF(E26="D6", "D2", IF(E26="E7", "E3", IF(E26="F5", "F1", IF(E26="F8", "F4", IF(E26="H5", "H1", IF(E26="H8", "H4", "N/A"))))))))))))</f>
        <v>C3</v>
      </c>
      <c r="H26" s="1" cm="1">
        <f t="array" ref="H26">IF(OR(E26={"A4","C1","D4","E2","H2","I5"}),0,IF(OR(E26={"C2","D1","D2","F4","H1","H4","C6","D5","D6","F8","H5","H8"}),20,IF(OR(E26={"B1","B5","B4","B8","C3","C7","E3","E7","F1","F5"}),40,"N/A")))</f>
        <v>40</v>
      </c>
      <c r="I26" s="1" cm="1">
        <f t="array" ref="I26">IF(OR(E26={"B1","B5","C1","C2","C6","D4","E3","E7","H1","H5"}),0,IF(OR(E26={"A4","D1","D5","F1","F5","H4","H8","I5"}),50,IF(OR(E26={"B4","B8","C3","C7","D2","D6","E2","F4","F8","H2"}),200,"N/A")))</f>
        <v>200</v>
      </c>
      <c r="J26" s="1">
        <f>IF(N26=44791,INDEX([1]LEAP_2022_Nutrient_Data!$B$258:$G$286,MATCH(E26,[1]LEAP_2022_Nutrient_Data!$B$258:$B$286, FALSE), 6), IF(N26=44838, INDEX([1]LEAP_2022_Nutrient_Data!$B$374:$G$402,MATCH(E26,[1]LEAP_2022_Nutrient_Data!$B$374:$B$402, FALSE), 6),"N/A"))</f>
        <v>24399.476499999997</v>
      </c>
      <c r="K26" s="1">
        <f>IF(N26=44791,INDEX([1]LEAP_2022_Nutrient_Data!$B$229:$G$257,MATCH(E26,[1]LEAP_2022_Nutrient_Data!$B$229:$B$257, FALSE), 6), IF(N26=44838, INDEX([1]LEAP_2022_Nutrient_Data!$B$345:$G$373,MATCH(E26,[1]LEAP_2022_Nutrient_Data!$B$345:$B$373, FALSE), 6),"N/A"))</f>
        <v>22725.416500000003</v>
      </c>
      <c r="L26" s="1">
        <f>IF(N26=44791,INDEX([1]LEAP_2022_Nutrient_Data!$B$316:$G$344,MATCH(E26,[1]LEAP_2022_Nutrient_Data!$B$316:$B$344, FALSE), 6), IF(N26=44838, INDEX([1]LEAP_2022_Nutrient_Data!$B$432:$G$460,MATCH(E26,[1]LEAP_2022_Nutrient_Data!$B$432:$B$460, FALSE), 6),"N/A"))</f>
        <v>199.53537815858101</v>
      </c>
      <c r="M26" s="1">
        <f>IF(N26=44791,INDEX([1]LEAP_2022_Nutrient_Data!$B$287:$G$315,MATCH(E26,[1]LEAP_2022_Nutrient_Data!$B$287:$B$315, FALSE), 6), IF(N26=44838, INDEX([1]LEAP_2022_Nutrient_Data!$B$403:$G$431,MATCH(E26,[1]LEAP_2022_Nutrient_Data!$B$403:$B$431, FALSE), 6),"N/A"))</f>
        <v>6.42243631518269</v>
      </c>
      <c r="N26" s="4">
        <v>44838</v>
      </c>
      <c r="O26" s="4">
        <v>44883</v>
      </c>
      <c r="P26" s="1">
        <v>48.1</v>
      </c>
      <c r="Q26" s="4" t="s">
        <v>173</v>
      </c>
      <c r="R26" s="1">
        <f>IF(N26=44791,INDEX('[2]8 18 22'!$T$2:$Z$48,MATCH(E26,'[2]8 18 22'!$T$2:$T$48, FALSE), 3), IF(N26=44838, INDEX('[2]10 3 22'!$T$2:$Z$48,MATCH(E26,'[2]10 3 22'!$T$2:$T$48, FALSE), 3),"N/A"))</f>
        <v>171.72000000000003</v>
      </c>
      <c r="S26" s="1">
        <f>IF(N26=44791,INDEX('[2]8 18 22'!$T$2:$Z$48,MATCH(E26,'[2]8 18 22'!$T$2:$T$48, FALSE), 4), IF(N26=44838, INDEX('[2]10 3 22'!$T$2:$Z$48,MATCH(E26,'[2]10 3 22'!$T$2:$T$48, FALSE), 4),"N/A"))</f>
        <v>96.725999999999999</v>
      </c>
      <c r="T26" s="1">
        <f>IF(N26=44791,INDEX('[2]8 18 22'!$T$2:$Z$48,MATCH(E26,'[2]8 18 22'!$T$2:$T$48, FALSE), 5), IF(N26=44838, INDEX('[2]10 3 22'!$T$2:$Z$48,MATCH(E26,'[2]10 3 22'!$T$2:$T$48, FALSE), 5),"N/A"))</f>
        <v>81.726000000000013</v>
      </c>
      <c r="U26" s="1">
        <f>IF(N26=44791,INDEX('[2]8 18 22'!$T$2:$Z$48,MATCH(E26,'[2]8 18 22'!$T$2:$T$48, FALSE), 6), IF(N26=44838, INDEX('[2]10 3 22'!$T$2:$Z$48,MATCH(E26,'[2]10 3 22'!$T$2:$T$48, FALSE), 6),"N/A"))</f>
        <v>59.993000000000009</v>
      </c>
      <c r="V26" s="1">
        <f>IF(N26=44791,INDEX('[2]8 18 22'!$T$2:$Z$48,MATCH(E26,'[2]8 18 22'!$T$2:$T$48, FALSE), 7), IF(N26=44838, INDEX('[2]10 3 22'!$T$2:$Z$48,MATCH(E26,'[2]10 3 22'!$T$2:$T$48, FALSE), 7),"N/A"))</f>
        <v>1049.3260000000002</v>
      </c>
      <c r="W26" s="1">
        <f>IF(N26=44791,INDEX('[2]8 18 22'!$T$49:$Z$95,MATCH(E26,'[2]8 18 22'!$T$49:$T$95, FALSE), 3), IF(N26=44838, INDEX('[2]10 3 22'!$T$49:$Z$95,MATCH(E26,'[2]10 3 22'!$T$49:$T$95, FALSE), 3),"N/A"))</f>
        <v>165.02100000000002</v>
      </c>
      <c r="X26" s="1">
        <f>IF(N26=44791,INDEX('[2]8 18 22'!$T$49:$Z$95,MATCH(E26,'[2]8 18 22'!$T$49:$T$95, FALSE), 4), IF(N26=44838, INDEX('[2]10 3 22'!$T$49:$Z$95,MATCH(E26,'[2]10 3 22'!$T$49:$T$95, FALSE), 4),"N/A"))</f>
        <v>90.444000000000003</v>
      </c>
      <c r="Y26" s="1">
        <f>IF(N26=44791,INDEX('[2]8 18 22'!$T$49:$Z$95,MATCH(E26,'[2]8 18 22'!$T$49:$T$95, FALSE), 5), IF(N26=44838, INDEX('[2]10 3 22'!$T$49:$Z$95,MATCH(E26,'[2]10 3 22'!$T$49:$T$95, FALSE), 5),"N/A"))</f>
        <v>79.856999999999999</v>
      </c>
      <c r="Z26" s="1">
        <f>IF(N26=44791,INDEX('[2]8 18 22'!$T$49:$Z$95,MATCH(E26,'[2]8 18 22'!$T$49:$T$95, FALSE), 6), IF(N26=44838, INDEX('[2]10 3 22'!$T$49:$Z$95,MATCH(E26,'[2]10 3 22'!$T$49:$T$95, FALSE), 6),"N/A"))</f>
        <v>59.720999999999989</v>
      </c>
      <c r="AA26" s="1">
        <f>IF(N26=44791,INDEX('[2]8 18 22'!$T$49:$Z$95,MATCH(E26,'[2]8 18 22'!$T$49:$T$95, FALSE), 7), IF(N26=44838, INDEX('[2]10 3 22'!$T$49:$Z$95,MATCH(E26,'[2]10 3 22'!$T$49:$T$95, FALSE), 7),"N/A"))</f>
        <v>1040.0639999999999</v>
      </c>
      <c r="AB26" s="1">
        <f>IF(N26=44791,INDEX([3]YSI_clean!$B$348:$H$396,MATCH(E26,[3]YSI_clean!$D$348:$D$396, FALSE), 4), IF(N26=44838, INDEX([3]YSI_clean!$B$680:$H$726,MATCH(E26,[3]YSI_clean!$D$680:$D$726, FALSE), 4),"N/A"))</f>
        <v>489.7</v>
      </c>
      <c r="AC26" s="1">
        <f>IF(N26=44791,INDEX([3]YSI_clean!$B$348:$H$396,MATCH(E26,[3]YSI_clean!$D$348:$D$396, FALSE), 5), IF(N26=44838, INDEX([3]YSI_clean!$B$680:$H$726,MATCH(E26,[3]YSI_clean!$D$680:$D$726, FALSE), 5),"N/A"))</f>
        <v>15.29</v>
      </c>
      <c r="AD26" s="1">
        <f>IF(N26=44791,INDEX([3]YSI_clean!$B$348:$H$396,MATCH(E26,[3]YSI_clean!$D$348:$D$396, FALSE), 6), IF(N26=44838, INDEX([3]YSI_clean!$B$680:$H$726,MATCH(E26,[3]YSI_clean!$D$680:$D$726, FALSE), 6),"N/A"))</f>
        <v>11.18</v>
      </c>
      <c r="AE26" s="1">
        <f>IF(N26=44791,INDEX([3]YSI_clean!$B$348:$H$396,MATCH(E26,[3]YSI_clean!$D$348:$D$396, FALSE), 7), IF(N26=44838, INDEX([3]YSI_clean!$B$680:$H$726,MATCH(E26,[3]YSI_clean!$D$680:$D$726, FALSE), 7),"N/A"))</f>
        <v>13.3</v>
      </c>
      <c r="AF26" s="1" t="s">
        <v>10</v>
      </c>
      <c r="AG26" s="1" t="s">
        <v>12</v>
      </c>
      <c r="AH26" s="1" t="s">
        <v>39</v>
      </c>
      <c r="AI26" s="3" t="s">
        <v>14</v>
      </c>
      <c r="AJ26" t="str">
        <f t="shared" si="1"/>
        <v>enriched</v>
      </c>
    </row>
    <row r="27" spans="1:36" x14ac:dyDescent="0.2">
      <c r="A27" t="str">
        <f t="shared" si="0"/>
        <v>np01_HM27f_barcode026-threshold-0.001</v>
      </c>
      <c r="B27" s="2" t="s">
        <v>114</v>
      </c>
      <c r="C27" s="2">
        <v>26</v>
      </c>
      <c r="D27" s="2" t="s">
        <v>73</v>
      </c>
      <c r="E27" s="2" t="s">
        <v>54</v>
      </c>
      <c r="F27" s="1" t="str" cm="1">
        <f t="array" ref="F27">IF(OR(E27={"B5","B8","C6","C7","D5","D6","E7","F5","F8","H5","H8"}), 2, IF(OR(E27={"A4","B1","B4","C1","C2","C3","D1","D2","D4","E2","E3","F1","F4","H1","H2","H4","I5"}), 1, "N/A"))</f>
        <v>N/A</v>
      </c>
      <c r="G27" s="1" t="str" cm="1">
        <f t="array" ref="G27">IF( OR(E27={"A4","B1","B4","C1","C2","C3","D1","D2","D4","E2","E3","F1","F4","H1","H2","H4","I5"}), "resevoir", IF(E27="B5", "B1", IF( E27="B8", "B4", IF(E27="C6", "C2", IF(E27="C7", "C3", IF(E27="D5", "D1", IF(E27="D6", "D2", IF(E27="E7", "E3", IF(E27="F5", "F1", IF(E27="F8", "F4", IF(E27="H5", "H1", IF(E27="H8", "H4", "N/A"))))))))))))</f>
        <v>N/A</v>
      </c>
      <c r="H27" s="1" t="str" cm="1">
        <f t="array" ref="H27">IF(OR(E27={"A4","C1","D4","E2","H2","I5"}),0,IF(OR(E27={"C2","D1","D2","F4","H1","H4","C6","D5","D6","F8","H5","H8"}),20,IF(OR(E27={"B1","B5","B4","B8","C3","C7","E3","E7","F1","F5"}),40,"N/A")))</f>
        <v>N/A</v>
      </c>
      <c r="I27" s="1" t="str" cm="1">
        <f t="array" ref="I27">IF(OR(E27={"B1","B5","C1","C2","C6","D4","E3","E7","H1","H5"}),0,IF(OR(E27={"A4","D1","D5","F1","F5","H4","H8","I5"}),50,IF(OR(E27={"B4","B8","C3","C7","D2","D6","E2","F4","F8","H2"}),200,"N/A")))</f>
        <v>N/A</v>
      </c>
      <c r="J27" s="1">
        <v>192.28049999999999</v>
      </c>
      <c r="K27" s="1">
        <v>189.40950000000001</v>
      </c>
      <c r="L27" s="1">
        <v>14.1796157972642</v>
      </c>
      <c r="M27" s="1">
        <v>9.0081628092098605</v>
      </c>
      <c r="N27" s="4">
        <v>44838</v>
      </c>
      <c r="O27" s="4">
        <v>44883</v>
      </c>
      <c r="P27" s="1">
        <v>2.4</v>
      </c>
      <c r="Q27" s="4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10</v>
      </c>
      <c r="AG27" s="1" t="s">
        <v>12</v>
      </c>
      <c r="AH27" s="1" t="s">
        <v>40</v>
      </c>
      <c r="AI27" s="3" t="s">
        <v>14</v>
      </c>
      <c r="AJ27" t="str">
        <f t="shared" si="1"/>
        <v>N/A</v>
      </c>
    </row>
    <row r="28" spans="1:36" x14ac:dyDescent="0.2">
      <c r="A28" t="str">
        <f t="shared" si="0"/>
        <v>np01_HM27f_barcode027-threshold-0.001</v>
      </c>
      <c r="B28" s="2" t="s">
        <v>115</v>
      </c>
      <c r="C28" s="2">
        <v>27</v>
      </c>
      <c r="D28" s="2" t="s">
        <v>53</v>
      </c>
      <c r="E28" s="2" t="s">
        <v>76</v>
      </c>
      <c r="F28" s="1" cm="1">
        <f t="array" ref="F28">IF(OR(E28={"B5","B8","C6","C7","D5","D6","E7","F5","F8","H5","H8"}), 2, IF(OR(E28={"A4","B1","B4","C1","C2","C3","D1","D2","D4","E2","E3","F1","F4","H1","H2","H4","I5"}), 1, "N/A"))</f>
        <v>1</v>
      </c>
      <c r="G28" s="1" t="str" cm="1">
        <f t="array" ref="G28">IF( OR(E28={"A4","B1","B4","C1","C2","C3","D1","D2","D4","E2","E3","F1","F4","H1","H2","H4","I5"}), "resevoir", IF(E28="B5", "B1", IF( E28="B8", "B4", IF(E28="C6", "C2", IF(E28="C7", "C3", IF(E28="D5", "D1", IF(E28="D6", "D2", IF(E28="E7", "E3", IF(E28="F5", "F1", IF(E28="F8", "F4", IF(E28="H5", "H1", IF(E28="H8", "H4", "N/A"))))))))))))</f>
        <v>resevoir</v>
      </c>
      <c r="H28" s="1" cm="1">
        <f t="array" ref="H28">IF(OR(E28={"A4","C1","D4","E2","H2","I5"}),0,IF(OR(E28={"C2","D1","D2","F4","H1","H4","C6","D5","D6","F8","H5","H8"}),20,IF(OR(E28={"B1","B5","B4","B8","C3","C7","E3","E7","F1","F5"}),40,"N/A")))</f>
        <v>20</v>
      </c>
      <c r="I28" s="1" cm="1">
        <f t="array" ref="I28">IF(OR(E28={"B1","B5","C1","C2","C6","D4","E3","E7","H1","H5"}),0,IF(OR(E28={"A4","D1","D5","F1","F5","H4","H8","I5"}),50,IF(OR(E28={"B4","B8","C3","C7","D2","D6","E2","F4","F8","H2"}),200,"N/A")))</f>
        <v>50</v>
      </c>
      <c r="J28" s="1">
        <f>IF(N28=44791,INDEX([1]LEAP_2022_Nutrient_Data!$B$258:$G$286,MATCH(E28,[1]LEAP_2022_Nutrient_Data!$B$258:$B$286, FALSE), 6), IF(N28=44838, INDEX([1]LEAP_2022_Nutrient_Data!$B$374:$G$402,MATCH(E28,[1]LEAP_2022_Nutrient_Data!$B$374:$B$402, FALSE), 6),"N/A"))</f>
        <v>16276.916499999999</v>
      </c>
      <c r="K28" s="1">
        <f>IF(N28=44791,INDEX([1]LEAP_2022_Nutrient_Data!$B$229:$G$257,MATCH(E28,[1]LEAP_2022_Nutrient_Data!$B$229:$B$257, FALSE), 6), IF(N28=44838, INDEX([1]LEAP_2022_Nutrient_Data!$B$345:$G$373,MATCH(E28,[1]LEAP_2022_Nutrient_Data!$B$345:$B$373, FALSE), 6),"N/A"))</f>
        <v>14354.826499999999</v>
      </c>
      <c r="L28" s="1">
        <f>IF(N28=44791,INDEX([1]LEAP_2022_Nutrient_Data!$B$316:$G$344,MATCH(E28,[1]LEAP_2022_Nutrient_Data!$B$316:$B$344, FALSE), 6), IF(N28=44838, INDEX([1]LEAP_2022_Nutrient_Data!$B$432:$G$460,MATCH(E28,[1]LEAP_2022_Nutrient_Data!$B$432:$B$460, FALSE), 6),"N/A"))</f>
        <v>192.32256214892601</v>
      </c>
      <c r="M28" s="1">
        <f>IF(N28=44791,INDEX([1]LEAP_2022_Nutrient_Data!$B$287:$G$315,MATCH(E28,[1]LEAP_2022_Nutrient_Data!$B$287:$B$315, FALSE), 6), IF(N28=44838, INDEX([1]LEAP_2022_Nutrient_Data!$B$403:$G$431,MATCH(E28,[1]LEAP_2022_Nutrient_Data!$B$403:$B$431, FALSE), 6),"N/A"))</f>
        <v>6.5585271832893799</v>
      </c>
      <c r="N28" s="4">
        <v>44838</v>
      </c>
      <c r="O28" s="4">
        <v>44883</v>
      </c>
      <c r="P28" s="1">
        <v>13.5</v>
      </c>
      <c r="Q28" s="4" t="s">
        <v>167</v>
      </c>
      <c r="R28" s="1">
        <f>IF(N28=44791,INDEX('[2]8 18 22'!$T$2:$Z$48,MATCH(E28,'[2]8 18 22'!$T$2:$T$48, FALSE), 3), IF(N28=44838, INDEX('[2]10 3 22'!$T$2:$Z$48,MATCH(E28,'[2]10 3 22'!$T$2:$T$48, FALSE), 3),"N/A"))</f>
        <v>274.85900000000004</v>
      </c>
      <c r="S28" s="1">
        <f>IF(N28=44791,INDEX('[2]8 18 22'!$T$2:$Z$48,MATCH(E28,'[2]8 18 22'!$T$2:$T$48, FALSE), 4), IF(N28=44838, INDEX('[2]10 3 22'!$T$2:$Z$48,MATCH(E28,'[2]10 3 22'!$T$2:$T$48, FALSE), 4),"N/A"))</f>
        <v>0</v>
      </c>
      <c r="T28" s="1">
        <f>IF(N28=44791,INDEX('[2]8 18 22'!$T$2:$Z$48,MATCH(E28,'[2]8 18 22'!$T$2:$T$48, FALSE), 5), IF(N28=44838, INDEX('[2]10 3 22'!$T$2:$Z$48,MATCH(E28,'[2]10 3 22'!$T$2:$T$48, FALSE), 5),"N/A"))</f>
        <v>4.258</v>
      </c>
      <c r="U28" s="1">
        <f>IF(N28=44791,INDEX('[2]8 18 22'!$T$2:$Z$48,MATCH(E28,'[2]8 18 22'!$T$2:$T$48, FALSE), 6), IF(N28=44838, INDEX('[2]10 3 22'!$T$2:$Z$48,MATCH(E28,'[2]10 3 22'!$T$2:$T$48, FALSE), 6),"N/A"))</f>
        <v>11.946000000000002</v>
      </c>
      <c r="V28" s="1">
        <f>IF(N28=44791,INDEX('[2]8 18 22'!$T$2:$Z$48,MATCH(E28,'[2]8 18 22'!$T$2:$T$48, FALSE), 7), IF(N28=44838, INDEX('[2]10 3 22'!$T$2:$Z$48,MATCH(E28,'[2]10 3 22'!$T$2:$T$48, FALSE), 7),"N/A"))</f>
        <v>547.31100000000004</v>
      </c>
      <c r="W28" s="1">
        <f>IF(N28=44791,INDEX('[2]8 18 22'!$T$49:$Z$95,MATCH(E28,'[2]8 18 22'!$T$49:$T$95, FALSE), 3), IF(N28=44838, INDEX('[2]10 3 22'!$T$49:$Z$95,MATCH(E28,'[2]10 3 22'!$T$49:$T$95, FALSE), 3),"N/A"))</f>
        <v>276.88800000000003</v>
      </c>
      <c r="X28" s="1">
        <f>IF(N28=44791,INDEX('[2]8 18 22'!$T$49:$Z$95,MATCH(E28,'[2]8 18 22'!$T$49:$T$95, FALSE), 4), IF(N28=44838, INDEX('[2]10 3 22'!$T$49:$Z$95,MATCH(E28,'[2]10 3 22'!$T$49:$T$95, FALSE), 4),"N/A"))</f>
        <v>0</v>
      </c>
      <c r="Y28" s="1">
        <f>IF(N28=44791,INDEX('[2]8 18 22'!$T$49:$Z$95,MATCH(E28,'[2]8 18 22'!$T$49:$T$95, FALSE), 5), IF(N28=44838, INDEX('[2]10 3 22'!$T$49:$Z$95,MATCH(E28,'[2]10 3 22'!$T$49:$T$95, FALSE), 5),"N/A"))</f>
        <v>3.6850000000000001</v>
      </c>
      <c r="Z28" s="1">
        <f>IF(N28=44791,INDEX('[2]8 18 22'!$T$49:$Z$95,MATCH(E28,'[2]8 18 22'!$T$49:$T$95, FALSE), 6), IF(N28=44838, INDEX('[2]10 3 22'!$T$49:$Z$95,MATCH(E28,'[2]10 3 22'!$T$49:$T$95, FALSE), 6),"N/A"))</f>
        <v>11.654</v>
      </c>
      <c r="AA28" s="1">
        <f>IF(N28=44791,INDEX('[2]8 18 22'!$T$49:$Z$95,MATCH(E28,'[2]8 18 22'!$T$49:$T$95, FALSE), 7), IF(N28=44838, INDEX('[2]10 3 22'!$T$49:$Z$95,MATCH(E28,'[2]10 3 22'!$T$49:$T$95, FALSE), 7),"N/A"))</f>
        <v>547.74300000000005</v>
      </c>
      <c r="AB28" s="1">
        <f>IF(N28=44791,INDEX([3]YSI_clean!$B$348:$H$396,MATCH(E28,[3]YSI_clean!$D$348:$D$396, FALSE), 4), IF(N28=44838, INDEX([3]YSI_clean!$B$680:$H$726,MATCH(E28,[3]YSI_clean!$D$680:$D$726, FALSE), 4),"N/A"))</f>
        <v>270</v>
      </c>
      <c r="AC28" s="1">
        <f>IF(N28=44791,INDEX([3]YSI_clean!$B$348:$H$396,MATCH(E28,[3]YSI_clean!$D$348:$D$396, FALSE), 5), IF(N28=44838, INDEX([3]YSI_clean!$B$680:$H$726,MATCH(E28,[3]YSI_clean!$D$680:$D$726, FALSE), 5),"N/A"))</f>
        <v>10.77</v>
      </c>
      <c r="AD28" s="1">
        <f>IF(N28=44791,INDEX([3]YSI_clean!$B$348:$H$396,MATCH(E28,[3]YSI_clean!$D$348:$D$396, FALSE), 6), IF(N28=44838, INDEX([3]YSI_clean!$B$680:$H$726,MATCH(E28,[3]YSI_clean!$D$680:$D$726, FALSE), 6),"N/A"))</f>
        <v>10.74</v>
      </c>
      <c r="AE28" s="1">
        <f>IF(N28=44791,INDEX([3]YSI_clean!$B$348:$H$396,MATCH(E28,[3]YSI_clean!$D$348:$D$396, FALSE), 7), IF(N28=44838, INDEX([3]YSI_clean!$B$680:$H$726,MATCH(E28,[3]YSI_clean!$D$680:$D$726, FALSE), 7),"N/A"))</f>
        <v>13.5</v>
      </c>
      <c r="AF28" s="1" t="s">
        <v>10</v>
      </c>
      <c r="AG28" s="1" t="s">
        <v>12</v>
      </c>
      <c r="AH28" s="1" t="s">
        <v>41</v>
      </c>
      <c r="AI28" s="3" t="s">
        <v>14</v>
      </c>
      <c r="AJ28" t="str">
        <f t="shared" si="1"/>
        <v>enriched</v>
      </c>
    </row>
    <row r="29" spans="1:36" x14ac:dyDescent="0.2">
      <c r="A29" t="str">
        <f t="shared" si="0"/>
        <v>np01_HM27f_barcode028-threshold-0.001</v>
      </c>
      <c r="B29" s="2" t="s">
        <v>116</v>
      </c>
      <c r="C29" s="2">
        <v>28</v>
      </c>
      <c r="D29" s="2" t="s">
        <v>203</v>
      </c>
      <c r="E29" s="2" t="s">
        <v>57</v>
      </c>
      <c r="F29" s="1" cm="1">
        <f t="array" ref="F29">IF(OR(E29={"B5","B8","C6","C7","D5","D6","E7","F5","F8","H5","H8"}), 2, IF(OR(E29={"A4","B1","B4","C1","C2","C3","D1","D2","D4","E2","E3","F1","F4","H1","H2","H4","I5"}), 1, "N/A"))</f>
        <v>2</v>
      </c>
      <c r="G29" s="1" t="str" cm="1">
        <f t="array" ref="G29">IF( OR(E29={"A4","B1","B4","C1","C2","C3","D1","D2","D4","E2","E3","F1","F4","H1","H2","H4","I5"}), "resevoir", IF(E29="B5", "B1", IF( E29="B8", "B4", IF(E29="C6", "C2", IF(E29="C7", "C3", IF(E29="D5", "D1", IF(E29="D6", "D2", IF(E29="E7", "E3", IF(E29="F5", "F1", IF(E29="F8", "F4", IF(E29="H5", "H1", IF(E29="H8", "H4", "N/A"))))))))))))</f>
        <v>C2</v>
      </c>
      <c r="H29" s="1" cm="1">
        <f t="array" ref="H29">IF(OR(E29={"A4","C1","D4","E2","H2","I5"}),0,IF(OR(E29={"C2","D1","D2","F4","H1","H4","C6","D5","D6","F8","H5","H8"}),20,IF(OR(E29={"B1","B5","B4","B8","C3","C7","E3","E7","F1","F5"}),40,"N/A")))</f>
        <v>20</v>
      </c>
      <c r="I29" s="1" cm="1">
        <f t="array" ref="I29">IF(OR(E29={"B1","B5","C1","C2","C6","D4","E3","E7","H1","H5"}),0,IF(OR(E29={"A4","D1","D5","F1","F5","H4","H8","I5"}),50,IF(OR(E29={"B4","B8","C3","C7","D2","D6","E2","F4","F8","H2"}),200,"N/A")))</f>
        <v>0</v>
      </c>
      <c r="J29" s="1">
        <f>IF(N29=44791,INDEX([1]LEAP_2022_Nutrient_Data!$B$258:$G$286,MATCH(E29,[1]LEAP_2022_Nutrient_Data!$B$258:$B$286, FALSE), 6), IF(N29=44838, INDEX([1]LEAP_2022_Nutrient_Data!$B$374:$G$402,MATCH(E29,[1]LEAP_2022_Nutrient_Data!$B$374:$B$402, FALSE), 6),"N/A"))</f>
        <v>213.75649999999999</v>
      </c>
      <c r="K29" s="1">
        <f>IF(N29=44791,INDEX([1]LEAP_2022_Nutrient_Data!$B$229:$G$257,MATCH(E29,[1]LEAP_2022_Nutrient_Data!$B$229:$B$257, FALSE), 6), IF(N29=44838, INDEX([1]LEAP_2022_Nutrient_Data!$B$345:$G$373,MATCH(E29,[1]LEAP_2022_Nutrient_Data!$B$345:$B$373, FALSE), 6),"N/A"))</f>
        <v>198.07050000000001</v>
      </c>
      <c r="L29" s="1">
        <f>IF(N29=44791,INDEX([1]LEAP_2022_Nutrient_Data!$B$316:$G$344,MATCH(E29,[1]LEAP_2022_Nutrient_Data!$B$316:$B$344, FALSE), 6), IF(N29=44838, INDEX([1]LEAP_2022_Nutrient_Data!$B$432:$G$460,MATCH(E29,[1]LEAP_2022_Nutrient_Data!$B$432:$B$460, FALSE), 6),"N/A"))</f>
        <v>8.1916176005696997</v>
      </c>
      <c r="M29" s="1">
        <f>IF(N29=44791,INDEX([1]LEAP_2022_Nutrient_Data!$B$287:$G$315,MATCH(E29,[1]LEAP_2022_Nutrient_Data!$B$287:$B$315, FALSE), 6), IF(N29=44838, INDEX([1]LEAP_2022_Nutrient_Data!$B$403:$G$431,MATCH(E29,[1]LEAP_2022_Nutrient_Data!$B$403:$B$431, FALSE), 6),"N/A"))</f>
        <v>4.9254367660090601</v>
      </c>
      <c r="N29" s="4">
        <v>44838</v>
      </c>
      <c r="O29" s="4">
        <v>44883</v>
      </c>
      <c r="P29" s="1">
        <v>0.96699999999999997</v>
      </c>
      <c r="Q29" s="4" t="s">
        <v>174</v>
      </c>
      <c r="R29" s="1">
        <f>IF(N29=44791,INDEX('[2]8 18 22'!$T$2:$Z$48,MATCH(E29,'[2]8 18 22'!$T$2:$T$48, FALSE), 3), IF(N29=44838, INDEX('[2]10 3 22'!$T$2:$Z$48,MATCH(E29,'[2]10 3 22'!$T$2:$T$48, FALSE), 3),"N/A"))</f>
        <v>0</v>
      </c>
      <c r="S29" s="1">
        <f>IF(N29=44791,INDEX('[2]8 18 22'!$T$2:$Z$48,MATCH(E29,'[2]8 18 22'!$T$2:$T$48, FALSE), 4), IF(N29=44838, INDEX('[2]10 3 22'!$T$2:$Z$48,MATCH(E29,'[2]10 3 22'!$T$2:$T$48, FALSE), 4),"N/A"))</f>
        <v>0.38200000000000001</v>
      </c>
      <c r="T29" s="1">
        <f>IF(N29=44791,INDEX('[2]8 18 22'!$T$2:$Z$48,MATCH(E29,'[2]8 18 22'!$T$2:$T$48, FALSE), 5), IF(N29=44838, INDEX('[2]10 3 22'!$T$2:$Z$48,MATCH(E29,'[2]10 3 22'!$T$2:$T$48, FALSE), 5),"N/A"))</f>
        <v>3.0000000000000001E-3</v>
      </c>
      <c r="U29" s="1">
        <f>IF(N29=44791,INDEX('[2]8 18 22'!$T$2:$Z$48,MATCH(E29,'[2]8 18 22'!$T$2:$T$48, FALSE), 6), IF(N29=44838, INDEX('[2]10 3 22'!$T$2:$Z$48,MATCH(E29,'[2]10 3 22'!$T$2:$T$48, FALSE), 6),"N/A"))</f>
        <v>0.23600000000000004</v>
      </c>
      <c r="V29" s="1">
        <f>IF(N29=44791,INDEX('[2]8 18 22'!$T$2:$Z$48,MATCH(E29,'[2]8 18 22'!$T$2:$T$48, FALSE), 7), IF(N29=44838, INDEX('[2]10 3 22'!$T$2:$Z$48,MATCH(E29,'[2]10 3 22'!$T$2:$T$48, FALSE), 7),"N/A"))</f>
        <v>1.9890000000000001</v>
      </c>
      <c r="W29" s="1">
        <f>IF(N29=44791,INDEX('[2]8 18 22'!$T$49:$Z$95,MATCH(E29,'[2]8 18 22'!$T$49:$T$95, FALSE), 3), IF(N29=44838, INDEX('[2]10 3 22'!$T$49:$Z$95,MATCH(E29,'[2]10 3 22'!$T$49:$T$95, FALSE), 3),"N/A"))</f>
        <v>0</v>
      </c>
      <c r="X29" s="1">
        <f>IF(N29=44791,INDEX('[2]8 18 22'!$T$49:$Z$95,MATCH(E29,'[2]8 18 22'!$T$49:$T$95, FALSE), 4), IF(N29=44838, INDEX('[2]10 3 22'!$T$49:$Z$95,MATCH(E29,'[2]10 3 22'!$T$49:$T$95, FALSE), 4),"N/A"))</f>
        <v>0.29100000000000004</v>
      </c>
      <c r="Y29" s="1">
        <f>IF(N29=44791,INDEX('[2]8 18 22'!$T$49:$Z$95,MATCH(E29,'[2]8 18 22'!$T$49:$T$95, FALSE), 5), IF(N29=44838, INDEX('[2]10 3 22'!$T$49:$Z$95,MATCH(E29,'[2]10 3 22'!$T$49:$T$95, FALSE), 5),"N/A"))</f>
        <v>3.500000000000001E-2</v>
      </c>
      <c r="Z29" s="1">
        <f>IF(N29=44791,INDEX('[2]8 18 22'!$T$49:$Z$95,MATCH(E29,'[2]8 18 22'!$T$49:$T$95, FALSE), 6), IF(N29=44838, INDEX('[2]10 3 22'!$T$49:$Z$95,MATCH(E29,'[2]10 3 22'!$T$49:$T$95, FALSE), 6),"N/A"))</f>
        <v>0.20499999999999999</v>
      </c>
      <c r="AA29" s="1">
        <f>IF(N29=44791,INDEX('[2]8 18 22'!$T$49:$Z$95,MATCH(E29,'[2]8 18 22'!$T$49:$T$95, FALSE), 7), IF(N29=44838, INDEX('[2]10 3 22'!$T$49:$Z$95,MATCH(E29,'[2]10 3 22'!$T$49:$T$95, FALSE), 7),"N/A"))</f>
        <v>1.9899999999999998</v>
      </c>
      <c r="AB29" s="1">
        <f>IF(N29=44791,INDEX([3]YSI_clean!$B$348:$H$396,MATCH(E29,[3]YSI_clean!$D$348:$D$396, FALSE), 4), IF(N29=44838, INDEX([3]YSI_clean!$B$680:$H$726,MATCH(E29,[3]YSI_clean!$D$680:$D$726, FALSE), 4),"N/A"))</f>
        <v>67.8</v>
      </c>
      <c r="AC29" s="1">
        <f>IF(N29=44791,INDEX([3]YSI_clean!$B$348:$H$396,MATCH(E29,[3]YSI_clean!$D$348:$D$396, FALSE), 5), IF(N29=44838, INDEX([3]YSI_clean!$B$680:$H$726,MATCH(E29,[3]YSI_clean!$D$680:$D$726, FALSE), 5),"N/A"))</f>
        <v>9.9600000000000009</v>
      </c>
      <c r="AD29" s="1">
        <f>IF(N29=44791,INDEX([3]YSI_clean!$B$348:$H$396,MATCH(E29,[3]YSI_clean!$D$348:$D$396, FALSE), 6), IF(N29=44838, INDEX([3]YSI_clean!$B$680:$H$726,MATCH(E29,[3]YSI_clean!$D$680:$D$726, FALSE), 6),"N/A"))</f>
        <v>8.18</v>
      </c>
      <c r="AE29" s="1">
        <f>IF(N29=44791,INDEX([3]YSI_clean!$B$348:$H$396,MATCH(E29,[3]YSI_clean!$D$348:$D$396, FALSE), 7), IF(N29=44838, INDEX([3]YSI_clean!$B$680:$H$726,MATCH(E29,[3]YSI_clean!$D$680:$D$726, FALSE), 7),"N/A"))</f>
        <v>14.1</v>
      </c>
      <c r="AF29" s="1" t="s">
        <v>10</v>
      </c>
      <c r="AG29" s="1" t="s">
        <v>12</v>
      </c>
      <c r="AH29" s="1" t="s">
        <v>42</v>
      </c>
      <c r="AI29" s="3" t="s">
        <v>14</v>
      </c>
      <c r="AJ29" t="str">
        <f t="shared" si="1"/>
        <v>unenriched</v>
      </c>
    </row>
    <row r="30" spans="1:36" x14ac:dyDescent="0.2">
      <c r="A30" t="str">
        <f t="shared" si="0"/>
        <v>np01_HM27f_barcode029-threshold-0.001</v>
      </c>
      <c r="B30" s="2" t="s">
        <v>117</v>
      </c>
      <c r="C30" s="2">
        <v>29</v>
      </c>
      <c r="D30" s="2" t="s">
        <v>53</v>
      </c>
      <c r="E30" s="2" t="s">
        <v>59</v>
      </c>
      <c r="F30" s="1" cm="1">
        <f t="array" ref="F30">IF(OR(E30={"B5","B8","C6","C7","D5","D6","E7","F5","F8","H5","H8"}), 2, IF(OR(E30={"A4","B1","B4","C1","C2","C3","D1","D2","D4","E2","E3","F1","F4","H1","H2","H4","I5"}), 1, "N/A"))</f>
        <v>1</v>
      </c>
      <c r="G30" s="1" t="str" cm="1">
        <f t="array" ref="G30">IF( OR(E30={"A4","B1","B4","C1","C2","C3","D1","D2","D4","E2","E3","F1","F4","H1","H2","H4","I5"}), "resevoir", IF(E30="B5", "B1", IF( E30="B8", "B4", IF(E30="C6", "C2", IF(E30="C7", "C3", IF(E30="D5", "D1", IF(E30="D6", "D2", IF(E30="E7", "E3", IF(E30="F5", "F1", IF(E30="F8", "F4", IF(E30="H5", "H1", IF(E30="H8", "H4", "N/A"))))))))))))</f>
        <v>resevoir</v>
      </c>
      <c r="H30" s="1" cm="1">
        <f t="array" ref="H30">IF(OR(E30={"A4","C1","D4","E2","H2","I5"}),0,IF(OR(E30={"C2","D1","D2","F4","H1","H4","C6","D5","D6","F8","H5","H8"}),20,IF(OR(E30={"B1","B5","B4","B8","C3","C7","E3","E7","F1","F5"}),40,"N/A")))</f>
        <v>0</v>
      </c>
      <c r="I30" s="1" cm="1">
        <f t="array" ref="I30">IF(OR(E30={"B1","B5","C1","C2","C6","D4","E3","E7","H1","H5"}),0,IF(OR(E30={"A4","D1","D5","F1","F5","H4","H8","I5"}),50,IF(OR(E30={"B4","B8","C3","C7","D2","D6","E2","F4","F8","H2"}),200,"N/A")))</f>
        <v>50</v>
      </c>
      <c r="J30" s="1">
        <f>IF(N30=44791,INDEX([1]LEAP_2022_Nutrient_Data!$B$258:$G$286,MATCH(E30,[1]LEAP_2022_Nutrient_Data!$B$258:$B$286, FALSE), 6), IF(N30=44838, INDEX([1]LEAP_2022_Nutrient_Data!$B$374:$G$402,MATCH(E30,[1]LEAP_2022_Nutrient_Data!$B$374:$B$402, FALSE), 6),"N/A"))</f>
        <v>42857.986499999999</v>
      </c>
      <c r="K30" s="1">
        <f>IF(N30=44791,INDEX([1]LEAP_2022_Nutrient_Data!$B$229:$G$257,MATCH(E30,[1]LEAP_2022_Nutrient_Data!$B$229:$B$257, FALSE), 6), IF(N30=44838, INDEX([1]LEAP_2022_Nutrient_Data!$B$345:$G$373,MATCH(E30,[1]LEAP_2022_Nutrient_Data!$B$345:$B$373, FALSE), 6),"N/A"))</f>
        <v>37771.2765</v>
      </c>
      <c r="L30" s="1">
        <f>IF(N30=44791,INDEX([1]LEAP_2022_Nutrient_Data!$B$316:$G$344,MATCH(E30,[1]LEAP_2022_Nutrient_Data!$B$316:$B$344, FALSE), 6), IF(N30=44838, INDEX([1]LEAP_2022_Nutrient_Data!$B$432:$G$460,MATCH(E30,[1]LEAP_2022_Nutrient_Data!$B$432:$B$460, FALSE), 6),"N/A"))</f>
        <v>274.38535561726201</v>
      </c>
      <c r="M30" s="1">
        <f>IF(N30=44791,INDEX([1]LEAP_2022_Nutrient_Data!$B$287:$G$315,MATCH(E30,[1]LEAP_2022_Nutrient_Data!$B$287:$B$315, FALSE), 6), IF(N30=44838, INDEX([1]LEAP_2022_Nutrient_Data!$B$403:$G$431,MATCH(E30,[1]LEAP_2022_Nutrient_Data!$B$403:$B$431, FALSE), 6),"N/A"))</f>
        <v>11.7299801713437</v>
      </c>
      <c r="N30" s="4">
        <v>44838</v>
      </c>
      <c r="O30" s="4">
        <v>44883</v>
      </c>
      <c r="P30" s="1">
        <v>20.8</v>
      </c>
      <c r="Q30" s="4" t="s">
        <v>167</v>
      </c>
      <c r="R30" s="1">
        <f>IF(N30=44791,INDEX('[2]8 18 22'!$T$2:$Z$48,MATCH(E30,'[2]8 18 22'!$T$2:$T$48, FALSE), 3), IF(N30=44838, INDEX('[2]10 3 22'!$T$2:$Z$48,MATCH(E30,'[2]10 3 22'!$T$2:$T$48, FALSE), 3),"N/A"))</f>
        <v>202.96999999999997</v>
      </c>
      <c r="S30" s="1">
        <f>IF(N30=44791,INDEX('[2]8 18 22'!$T$2:$Z$48,MATCH(E30,'[2]8 18 22'!$T$2:$T$48, FALSE), 4), IF(N30=44838, INDEX('[2]10 3 22'!$T$2:$Z$48,MATCH(E30,'[2]10 3 22'!$T$2:$T$48, FALSE), 4),"N/A"))</f>
        <v>0</v>
      </c>
      <c r="T30" s="1">
        <f>IF(N30=44791,INDEX('[2]8 18 22'!$T$2:$Z$48,MATCH(E30,'[2]8 18 22'!$T$2:$T$48, FALSE), 5), IF(N30=44838, INDEX('[2]10 3 22'!$T$2:$Z$48,MATCH(E30,'[2]10 3 22'!$T$2:$T$48, FALSE), 5),"N/A"))</f>
        <v>0.67400000000000004</v>
      </c>
      <c r="U30" s="1">
        <f>IF(N30=44791,INDEX('[2]8 18 22'!$T$2:$Z$48,MATCH(E30,'[2]8 18 22'!$T$2:$T$48, FALSE), 6), IF(N30=44838, INDEX('[2]10 3 22'!$T$2:$Z$48,MATCH(E30,'[2]10 3 22'!$T$2:$T$48, FALSE), 6),"N/A"))</f>
        <v>8.59</v>
      </c>
      <c r="V30" s="1">
        <f>IF(N30=44791,INDEX('[2]8 18 22'!$T$2:$Z$48,MATCH(E30,'[2]8 18 22'!$T$2:$T$48, FALSE), 7), IF(N30=44838, INDEX('[2]10 3 22'!$T$2:$Z$48,MATCH(E30,'[2]10 3 22'!$T$2:$T$48, FALSE), 7),"N/A"))</f>
        <v>501.113</v>
      </c>
      <c r="W30" s="1">
        <f>IF(N30=44791,INDEX('[2]8 18 22'!$T$49:$Z$95,MATCH(E30,'[2]8 18 22'!$T$49:$T$95, FALSE), 3), IF(N30=44838, INDEX('[2]10 3 22'!$T$49:$Z$95,MATCH(E30,'[2]10 3 22'!$T$49:$T$95, FALSE), 3),"N/A"))</f>
        <v>207.31199999999998</v>
      </c>
      <c r="X30" s="1">
        <f>IF(N30=44791,INDEX('[2]8 18 22'!$T$49:$Z$95,MATCH(E30,'[2]8 18 22'!$T$49:$T$95, FALSE), 4), IF(N30=44838, INDEX('[2]10 3 22'!$T$49:$Z$95,MATCH(E30,'[2]10 3 22'!$T$49:$T$95, FALSE), 4),"N/A"))</f>
        <v>0</v>
      </c>
      <c r="Y30" s="1">
        <f>IF(N30=44791,INDEX('[2]8 18 22'!$T$49:$Z$95,MATCH(E30,'[2]8 18 22'!$T$49:$T$95, FALSE), 5), IF(N30=44838, INDEX('[2]10 3 22'!$T$49:$Z$95,MATCH(E30,'[2]10 3 22'!$T$49:$T$95, FALSE), 5),"N/A"))</f>
        <v>0.80700000000000005</v>
      </c>
      <c r="Z30" s="1">
        <f>IF(N30=44791,INDEX('[2]8 18 22'!$T$49:$Z$95,MATCH(E30,'[2]8 18 22'!$T$49:$T$95, FALSE), 6), IF(N30=44838, INDEX('[2]10 3 22'!$T$49:$Z$95,MATCH(E30,'[2]10 3 22'!$T$49:$T$95, FALSE), 6),"N/A"))</f>
        <v>8.5759999999999987</v>
      </c>
      <c r="AA30" s="1">
        <f>IF(N30=44791,INDEX('[2]8 18 22'!$T$49:$Z$95,MATCH(E30,'[2]8 18 22'!$T$49:$T$95, FALSE), 7), IF(N30=44838, INDEX('[2]10 3 22'!$T$49:$Z$95,MATCH(E30,'[2]10 3 22'!$T$49:$T$95, FALSE), 7),"N/A"))</f>
        <v>523.93999999999994</v>
      </c>
      <c r="AB30" s="1">
        <f>IF(N30=44791,INDEX([3]YSI_clean!$B$348:$H$396,MATCH(E30,[3]YSI_clean!$D$348:$D$396, FALSE), 4), IF(N30=44838, INDEX([3]YSI_clean!$B$680:$H$726,MATCH(E30,[3]YSI_clean!$D$680:$D$726, FALSE), 4),"N/A"))</f>
        <v>535</v>
      </c>
      <c r="AC30" s="1">
        <f>IF(N30=44791,INDEX([3]YSI_clean!$B$348:$H$396,MATCH(E30,[3]YSI_clean!$D$348:$D$396, FALSE), 5), IF(N30=44838, INDEX([3]YSI_clean!$B$680:$H$726,MATCH(E30,[3]YSI_clean!$D$680:$D$726, FALSE), 5),"N/A"))</f>
        <v>12.95</v>
      </c>
      <c r="AD30" s="1">
        <f>IF(N30=44791,INDEX([3]YSI_clean!$B$348:$H$396,MATCH(E30,[3]YSI_clean!$D$348:$D$396, FALSE), 6), IF(N30=44838, INDEX([3]YSI_clean!$B$680:$H$726,MATCH(E30,[3]YSI_clean!$D$680:$D$726, FALSE), 6),"N/A"))</f>
        <v>9.86</v>
      </c>
      <c r="AE30" s="1">
        <f>IF(N30=44791,INDEX([3]YSI_clean!$B$348:$H$396,MATCH(E30,[3]YSI_clean!$D$348:$D$396, FALSE), 7), IF(N30=44838, INDEX([3]YSI_clean!$B$680:$H$726,MATCH(E30,[3]YSI_clean!$D$680:$D$726, FALSE), 7),"N/A"))</f>
        <v>12.7</v>
      </c>
      <c r="AF30" s="1" t="s">
        <v>10</v>
      </c>
      <c r="AG30" s="1" t="s">
        <v>12</v>
      </c>
      <c r="AH30" s="1" t="s">
        <v>43</v>
      </c>
      <c r="AI30" s="3" t="s">
        <v>14</v>
      </c>
      <c r="AJ30" t="str">
        <f t="shared" si="1"/>
        <v>enriched</v>
      </c>
    </row>
    <row r="31" spans="1:36" x14ac:dyDescent="0.2">
      <c r="A31" t="str">
        <f t="shared" si="0"/>
        <v>np01_HM27f_barcode030-threshold-0.001</v>
      </c>
      <c r="B31" s="2" t="s">
        <v>118</v>
      </c>
      <c r="C31" s="2">
        <v>30</v>
      </c>
      <c r="D31" s="2" t="s">
        <v>53</v>
      </c>
      <c r="E31" s="2" t="s">
        <v>76</v>
      </c>
      <c r="F31" s="1" cm="1">
        <f t="array" ref="F31">IF(OR(E31={"B5","B8","C6","C7","D5","D6","E7","F5","F8","H5","H8"}), 2, IF(OR(E31={"A4","B1","B4","C1","C2","C3","D1","D2","D4","E2","E3","F1","F4","H1","H2","H4","I5"}), 1, "N/A"))</f>
        <v>1</v>
      </c>
      <c r="G31" s="1" t="str" cm="1">
        <f t="array" ref="G31">IF( OR(E31={"A4","B1","B4","C1","C2","C3","D1","D2","D4","E2","E3","F1","F4","H1","H2","H4","I5"}), "resevoir", IF(E31="B5", "B1", IF( E31="B8", "B4", IF(E31="C6", "C2", IF(E31="C7", "C3", IF(E31="D5", "D1", IF(E31="D6", "D2", IF(E31="E7", "E3", IF(E31="F5", "F1", IF(E31="F8", "F4", IF(E31="H5", "H1", IF(E31="H8", "H4", "N/A"))))))))))))</f>
        <v>resevoir</v>
      </c>
      <c r="H31" s="1" cm="1">
        <f t="array" ref="H31">IF(OR(E31={"A4","C1","D4","E2","H2","I5"}),0,IF(OR(E31={"C2","D1","D2","F4","H1","H4","C6","D5","D6","F8","H5","H8"}),20,IF(OR(E31={"B1","B5","B4","B8","C3","C7","E3","E7","F1","F5"}),40,"N/A")))</f>
        <v>20</v>
      </c>
      <c r="I31" s="1" cm="1">
        <f t="array" ref="I31">IF(OR(E31={"B1","B5","C1","C2","C6","D4","E3","E7","H1","H5"}),0,IF(OR(E31={"A4","D1","D5","F1","F5","H4","H8","I5"}),50,IF(OR(E31={"B4","B8","C3","C7","D2","D6","E2","F4","F8","H2"}),200,"N/A")))</f>
        <v>50</v>
      </c>
      <c r="J31" s="1">
        <f>IF(N31=44791,INDEX([1]LEAP_2022_Nutrient_Data!$B$258:$G$286,MATCH(E31,[1]LEAP_2022_Nutrient_Data!$B$258:$B$286, FALSE), 6), IF(N31=44838, INDEX([1]LEAP_2022_Nutrient_Data!$B$374:$G$402,MATCH(E31,[1]LEAP_2022_Nutrient_Data!$B$374:$B$402, FALSE), 6),"N/A"))</f>
        <v>9634.5445</v>
      </c>
      <c r="K31" s="1">
        <f>IF(N31=44791,INDEX([1]LEAP_2022_Nutrient_Data!$B$229:$G$257,MATCH(E31,[1]LEAP_2022_Nutrient_Data!$B$229:$B$257, FALSE), 6), IF(N31=44838, INDEX([1]LEAP_2022_Nutrient_Data!$B$345:$G$373,MATCH(E31,[1]LEAP_2022_Nutrient_Data!$B$345:$B$373, FALSE), 6),"N/A"))</f>
        <v>8582.9345000000012</v>
      </c>
      <c r="L31" s="1">
        <f>IF(N31=44791,INDEX([1]LEAP_2022_Nutrient_Data!$B$316:$G$344,MATCH(E31,[1]LEAP_2022_Nutrient_Data!$B$316:$B$344, FALSE), 6), IF(N31=44838, INDEX([1]LEAP_2022_Nutrient_Data!$B$432:$G$460,MATCH(E31,[1]LEAP_2022_Nutrient_Data!$B$432:$B$460, FALSE), 6),"N/A"))</f>
        <v>124.70469637603701</v>
      </c>
      <c r="M31" s="1">
        <f>IF(N31=44791,INDEX([1]LEAP_2022_Nutrient_Data!$B$287:$G$315,MATCH(E31,[1]LEAP_2022_Nutrient_Data!$B$287:$B$315, FALSE), 6), IF(N31=44838, INDEX([1]LEAP_2022_Nutrient_Data!$B$403:$G$431,MATCH(E31,[1]LEAP_2022_Nutrient_Data!$B$403:$B$431, FALSE), 6),"N/A"))</f>
        <v>10.472494727974601</v>
      </c>
      <c r="N31" s="4">
        <v>44791</v>
      </c>
      <c r="O31" s="4">
        <v>44886</v>
      </c>
      <c r="P31" s="1">
        <v>11.3</v>
      </c>
      <c r="Q31" s="4" t="s">
        <v>166</v>
      </c>
      <c r="R31" s="1">
        <f>IF(N31=44791,INDEX('[2]8 18 22'!$T$2:$Z$48,MATCH(E31,'[2]8 18 22'!$T$2:$T$48, FALSE), 3), IF(N31=44838, INDEX('[2]10 3 22'!$T$2:$Z$48,MATCH(E31,'[2]10 3 22'!$T$2:$T$48, FALSE), 3),"N/A"))</f>
        <v>0</v>
      </c>
      <c r="S31" s="1">
        <f>IF(N31=44791,INDEX('[2]8 18 22'!$T$2:$Z$48,MATCH(E31,'[2]8 18 22'!$T$2:$T$48, FALSE), 4), IF(N31=44838, INDEX('[2]10 3 22'!$T$2:$Z$48,MATCH(E31,'[2]10 3 22'!$T$2:$T$48, FALSE), 4),"N/A"))</f>
        <v>0</v>
      </c>
      <c r="T31" s="1">
        <f>IF(N31=44791,INDEX('[2]8 18 22'!$T$2:$Z$48,MATCH(E31,'[2]8 18 22'!$T$2:$T$48, FALSE), 5), IF(N31=44838, INDEX('[2]10 3 22'!$T$2:$Z$48,MATCH(E31,'[2]10 3 22'!$T$2:$T$48, FALSE), 5),"N/A"))</f>
        <v>7.3129999999999979</v>
      </c>
      <c r="U31" s="1">
        <f>IF(N31=44791,INDEX('[2]8 18 22'!$T$2:$Z$48,MATCH(E31,'[2]8 18 22'!$T$2:$T$48, FALSE), 6), IF(N31=44838, INDEX('[2]10 3 22'!$T$2:$Z$48,MATCH(E31,'[2]10 3 22'!$T$2:$T$48, FALSE), 6),"N/A"))</f>
        <v>4.5909999999999993</v>
      </c>
      <c r="V31" s="1">
        <f>IF(N31=44791,INDEX('[2]8 18 22'!$T$2:$Z$48,MATCH(E31,'[2]8 18 22'!$T$2:$T$48, FALSE), 7), IF(N31=44838, INDEX('[2]10 3 22'!$T$2:$Z$48,MATCH(E31,'[2]10 3 22'!$T$2:$T$48, FALSE), 7),"N/A"))</f>
        <v>441.67500000000001</v>
      </c>
      <c r="W31" s="1">
        <f>IF(N31=44791,INDEX('[2]8 18 22'!$T$49:$Z$95,MATCH(E31,'[2]8 18 22'!$T$49:$T$95, FALSE), 3), IF(N31=44838, INDEX('[2]10 3 22'!$T$49:$Z$95,MATCH(E31,'[2]10 3 22'!$T$49:$T$95, FALSE), 3),"N/A"))</f>
        <v>0</v>
      </c>
      <c r="X31" s="1">
        <f>IF(N31=44791,INDEX('[2]8 18 22'!$T$49:$Z$95,MATCH(E31,'[2]8 18 22'!$T$49:$T$95, FALSE), 4), IF(N31=44838, INDEX('[2]10 3 22'!$T$49:$Z$95,MATCH(E31,'[2]10 3 22'!$T$49:$T$95, FALSE), 4),"N/A"))</f>
        <v>0</v>
      </c>
      <c r="Y31" s="1">
        <f>IF(N31=44791,INDEX('[2]8 18 22'!$T$49:$Z$95,MATCH(E31,'[2]8 18 22'!$T$49:$T$95, FALSE), 5), IF(N31=44838, INDEX('[2]10 3 22'!$T$49:$Z$95,MATCH(E31,'[2]10 3 22'!$T$49:$T$95, FALSE), 5),"N/A"))</f>
        <v>9.0009999999999994</v>
      </c>
      <c r="Z31" s="1">
        <f>IF(N31=44791,INDEX('[2]8 18 22'!$T$49:$Z$95,MATCH(E31,'[2]8 18 22'!$T$49:$T$95, FALSE), 6), IF(N31=44838, INDEX('[2]10 3 22'!$T$49:$Z$95,MATCH(E31,'[2]10 3 22'!$T$49:$T$95, FALSE), 6),"N/A"))</f>
        <v>4.952</v>
      </c>
      <c r="AA31" s="1">
        <f>IF(N31=44791,INDEX('[2]8 18 22'!$T$49:$Z$95,MATCH(E31,'[2]8 18 22'!$T$49:$T$95, FALSE), 7), IF(N31=44838, INDEX('[2]10 3 22'!$T$49:$Z$95,MATCH(E31,'[2]10 3 22'!$T$49:$T$95, FALSE), 7),"N/A"))</f>
        <v>469.04399999999998</v>
      </c>
      <c r="AB31" s="1">
        <f>IF(N31=44791,INDEX([3]YSI_clean!$B$348:$H$396,MATCH(E31,[3]YSI_clean!$D$348:$D$396, FALSE), 4), IF(N31=44838, INDEX([3]YSI_clean!$B$680:$H$726,MATCH(E31,[3]YSI_clean!$D$680:$D$726, FALSE), 4),"N/A"))</f>
        <v>264.8</v>
      </c>
      <c r="AC31" s="1">
        <f>IF(N31=44791,INDEX([3]YSI_clean!$B$348:$H$396,MATCH(E31,[3]YSI_clean!$D$348:$D$396, FALSE), 5), IF(N31=44838, INDEX([3]YSI_clean!$B$680:$H$726,MATCH(E31,[3]YSI_clean!$D$680:$D$726, FALSE), 5),"N/A"))</f>
        <v>19.739999999999998</v>
      </c>
      <c r="AD31" s="1">
        <f>IF(N31=44791,INDEX([3]YSI_clean!$B$348:$H$396,MATCH(E31,[3]YSI_clean!$D$348:$D$396, FALSE), 6), IF(N31=44838, INDEX([3]YSI_clean!$B$680:$H$726,MATCH(E31,[3]YSI_clean!$D$680:$D$726, FALSE), 6),"N/A"))</f>
        <v>10.81</v>
      </c>
      <c r="AE31" s="1">
        <f>IF(N31=44791,INDEX([3]YSI_clean!$B$348:$H$396,MATCH(E31,[3]YSI_clean!$D$348:$D$396, FALSE), 7), IF(N31=44838, INDEX([3]YSI_clean!$B$680:$H$726,MATCH(E31,[3]YSI_clean!$D$680:$D$726, FALSE), 7),"N/A"))</f>
        <v>21.4</v>
      </c>
      <c r="AF31" s="1" t="s">
        <v>10</v>
      </c>
      <c r="AG31" s="1" t="s">
        <v>12</v>
      </c>
      <c r="AH31" s="1" t="s">
        <v>44</v>
      </c>
      <c r="AI31" s="3" t="s">
        <v>14</v>
      </c>
      <c r="AJ31" t="str">
        <f t="shared" si="1"/>
        <v>enriched</v>
      </c>
    </row>
    <row r="32" spans="1:36" x14ac:dyDescent="0.2">
      <c r="A32" t="str">
        <f t="shared" si="0"/>
        <v>np01_HM27f_barcode031-threshold-0.001</v>
      </c>
      <c r="B32" s="2" t="s">
        <v>119</v>
      </c>
      <c r="C32" s="2">
        <v>31</v>
      </c>
      <c r="D32" s="2" t="s">
        <v>53</v>
      </c>
      <c r="E32" s="2" t="s">
        <v>77</v>
      </c>
      <c r="F32" s="1" cm="1">
        <f t="array" ref="F32">IF(OR(E32={"B5","B8","C6","C7","D5","D6","E7","F5","F8","H5","H8"}), 2, IF(OR(E32={"A4","B1","B4","C1","C2","C3","D1","D2","D4","E2","E3","F1","F4","H1","H2","H4","I5"}), 1, "N/A"))</f>
        <v>1</v>
      </c>
      <c r="G32" s="1" t="str" cm="1">
        <f t="array" ref="G32">IF( OR(E32={"A4","B1","B4","C1","C2","C3","D1","D2","D4","E2","E3","F1","F4","H1","H2","H4","I5"}), "resevoir", IF(E32="B5", "B1", IF( E32="B8", "B4", IF(E32="C6", "C2", IF(E32="C7", "C3", IF(E32="D5", "D1", IF(E32="D6", "D2", IF(E32="E7", "E3", IF(E32="F5", "F1", IF(E32="F8", "F4", IF(E32="H5", "H1", IF(E32="H8", "H4", "N/A"))))))))))))</f>
        <v>resevoir</v>
      </c>
      <c r="H32" s="1" cm="1">
        <f t="array" ref="H32">IF(OR(E32={"A4","C1","D4","E2","H2","I5"}),0,IF(OR(E32={"C2","D1","D2","F4","H1","H4","C6","D5","D6","F8","H5","H8"}),20,IF(OR(E32={"B1","B5","B4","B8","C3","C7","E3","E7","F1","F5"}),40,"N/A")))</f>
        <v>0</v>
      </c>
      <c r="I32" s="1" cm="1">
        <f t="array" ref="I32">IF(OR(E32={"B1","B5","C1","C2","C6","D4","E3","E7","H1","H5"}),0,IF(OR(E32={"A4","D1","D5","F1","F5","H4","H8","I5"}),50,IF(OR(E32={"B4","B8","C3","C7","D2","D6","E2","F4","F8","H2"}),200,"N/A")))</f>
        <v>0</v>
      </c>
      <c r="J32" s="1">
        <f>IF(N32=44791,INDEX([1]LEAP_2022_Nutrient_Data!$B$258:$G$286,MATCH(E32,[1]LEAP_2022_Nutrient_Data!$B$258:$B$286, FALSE), 6), IF(N32=44838, INDEX([1]LEAP_2022_Nutrient_Data!$B$374:$G$402,MATCH(E32,[1]LEAP_2022_Nutrient_Data!$B$374:$B$402, FALSE), 6),"N/A"))</f>
        <v>344.36750000000001</v>
      </c>
      <c r="K32" s="1">
        <f>IF(N32=44791,INDEX([1]LEAP_2022_Nutrient_Data!$B$229:$G$257,MATCH(E32,[1]LEAP_2022_Nutrient_Data!$B$229:$B$257, FALSE), 6), IF(N32=44838, INDEX([1]LEAP_2022_Nutrient_Data!$B$345:$G$373,MATCH(E32,[1]LEAP_2022_Nutrient_Data!$B$345:$B$373, FALSE), 6),"N/A"))</f>
        <v>333.9665</v>
      </c>
      <c r="L32" s="1">
        <f>IF(N32=44791,INDEX([1]LEAP_2022_Nutrient_Data!$B$316:$G$344,MATCH(E32,[1]LEAP_2022_Nutrient_Data!$B$316:$B$344, FALSE), 6), IF(N32=44838, INDEX([1]LEAP_2022_Nutrient_Data!$B$432:$G$460,MATCH(E32,[1]LEAP_2022_Nutrient_Data!$B$432:$B$460, FALSE), 6),"N/A"))</f>
        <v>11.442913916732399</v>
      </c>
      <c r="M32" s="1">
        <f>IF(N32=44791,INDEX([1]LEAP_2022_Nutrient_Data!$B$287:$G$315,MATCH(E32,[1]LEAP_2022_Nutrient_Data!$B$287:$B$315, FALSE), 6), IF(N32=44838, INDEX([1]LEAP_2022_Nutrient_Data!$B$403:$G$431,MATCH(E32,[1]LEAP_2022_Nutrient_Data!$B$403:$B$431, FALSE), 6),"N/A"))</f>
        <v>3.8181917193495698</v>
      </c>
      <c r="N32" s="4">
        <v>44791</v>
      </c>
      <c r="O32" s="4">
        <v>44886</v>
      </c>
      <c r="P32" s="1">
        <v>2.2599999999999998</v>
      </c>
      <c r="Q32" s="4" t="s">
        <v>166</v>
      </c>
      <c r="R32" s="1">
        <f>IF(N32=44791,INDEX('[2]8 18 22'!$T$2:$Z$48,MATCH(E32,'[2]8 18 22'!$T$2:$T$48, FALSE), 3), IF(N32=44838, INDEX('[2]10 3 22'!$T$2:$Z$48,MATCH(E32,'[2]10 3 22'!$T$2:$T$48, FALSE), 3),"N/A"))</f>
        <v>0</v>
      </c>
      <c r="S32" s="1">
        <f>IF(N32=44791,INDEX('[2]8 18 22'!$T$2:$Z$48,MATCH(E32,'[2]8 18 22'!$T$2:$T$48, FALSE), 4), IF(N32=44838, INDEX('[2]10 3 22'!$T$2:$Z$48,MATCH(E32,'[2]10 3 22'!$T$2:$T$48, FALSE), 4),"N/A"))</f>
        <v>0.69699999999999995</v>
      </c>
      <c r="T32" s="1">
        <f>IF(N32=44791,INDEX('[2]8 18 22'!$T$2:$Z$48,MATCH(E32,'[2]8 18 22'!$T$2:$T$48, FALSE), 5), IF(N32=44838, INDEX('[2]10 3 22'!$T$2:$Z$48,MATCH(E32,'[2]10 3 22'!$T$2:$T$48, FALSE), 5),"N/A"))</f>
        <v>0</v>
      </c>
      <c r="U32" s="1">
        <f>IF(N32=44791,INDEX('[2]8 18 22'!$T$2:$Z$48,MATCH(E32,'[2]8 18 22'!$T$2:$T$48, FALSE), 6), IF(N32=44838, INDEX('[2]10 3 22'!$T$2:$Z$48,MATCH(E32,'[2]10 3 22'!$T$2:$T$48, FALSE), 6),"N/A"))</f>
        <v>0.27300000000000002</v>
      </c>
      <c r="V32" s="1">
        <f>IF(N32=44791,INDEX('[2]8 18 22'!$T$2:$Z$48,MATCH(E32,'[2]8 18 22'!$T$2:$T$48, FALSE), 7), IF(N32=44838, INDEX('[2]10 3 22'!$T$2:$Z$48,MATCH(E32,'[2]10 3 22'!$T$2:$T$48, FALSE), 7),"N/A"))</f>
        <v>6.3740000000000006</v>
      </c>
      <c r="W32" s="1">
        <f>IF(N32=44791,INDEX('[2]8 18 22'!$T$49:$Z$95,MATCH(E32,'[2]8 18 22'!$T$49:$T$95, FALSE), 3), IF(N32=44838, INDEX('[2]10 3 22'!$T$49:$Z$95,MATCH(E32,'[2]10 3 22'!$T$49:$T$95, FALSE), 3),"N/A"))</f>
        <v>0</v>
      </c>
      <c r="X32" s="1">
        <f>IF(N32=44791,INDEX('[2]8 18 22'!$T$49:$Z$95,MATCH(E32,'[2]8 18 22'!$T$49:$T$95, FALSE), 4), IF(N32=44838, INDEX('[2]10 3 22'!$T$49:$Z$95,MATCH(E32,'[2]10 3 22'!$T$49:$T$95, FALSE), 4),"N/A"))</f>
        <v>0.74399999999999999</v>
      </c>
      <c r="Y32" s="1">
        <f>IF(N32=44791,INDEX('[2]8 18 22'!$T$49:$Z$95,MATCH(E32,'[2]8 18 22'!$T$49:$T$95, FALSE), 5), IF(N32=44838, INDEX('[2]10 3 22'!$T$49:$Z$95,MATCH(E32,'[2]10 3 22'!$T$49:$T$95, FALSE), 5),"N/A"))</f>
        <v>0</v>
      </c>
      <c r="Z32" s="1">
        <f>IF(N32=44791,INDEX('[2]8 18 22'!$T$49:$Z$95,MATCH(E32,'[2]8 18 22'!$T$49:$T$95, FALSE), 6), IF(N32=44838, INDEX('[2]10 3 22'!$T$49:$Z$95,MATCH(E32,'[2]10 3 22'!$T$49:$T$95, FALSE), 6),"N/A"))</f>
        <v>0.25800000000000001</v>
      </c>
      <c r="AA32" s="1">
        <f>IF(N32=44791,INDEX('[2]8 18 22'!$T$49:$Z$95,MATCH(E32,'[2]8 18 22'!$T$49:$T$95, FALSE), 7), IF(N32=44838, INDEX('[2]10 3 22'!$T$49:$Z$95,MATCH(E32,'[2]10 3 22'!$T$49:$T$95, FALSE), 7),"N/A"))</f>
        <v>4.4169999999999998</v>
      </c>
      <c r="AB32" s="1">
        <f>IF(N32=44791,INDEX([3]YSI_clean!$B$348:$H$396,MATCH(E32,[3]YSI_clean!$D$348:$D$396, FALSE), 4), IF(N32=44838, INDEX([3]YSI_clean!$B$680:$H$726,MATCH(E32,[3]YSI_clean!$D$680:$D$726, FALSE), 4),"N/A"))</f>
        <v>71.900000000000006</v>
      </c>
      <c r="AC32" s="1">
        <f>IF(N32=44791,INDEX([3]YSI_clean!$B$348:$H$396,MATCH(E32,[3]YSI_clean!$D$348:$D$396, FALSE), 5), IF(N32=44838, INDEX([3]YSI_clean!$B$680:$H$726,MATCH(E32,[3]YSI_clean!$D$680:$D$726, FALSE), 5),"N/A"))</f>
        <v>9.11</v>
      </c>
      <c r="AD32" s="1">
        <f>IF(N32=44791,INDEX([3]YSI_clean!$B$348:$H$396,MATCH(E32,[3]YSI_clean!$D$348:$D$396, FALSE), 6), IF(N32=44838, INDEX([3]YSI_clean!$B$680:$H$726,MATCH(E32,[3]YSI_clean!$D$680:$D$726, FALSE), 6),"N/A"))</f>
        <v>8.31</v>
      </c>
      <c r="AE32" s="1">
        <f>IF(N32=44791,INDEX([3]YSI_clean!$B$348:$H$396,MATCH(E32,[3]YSI_clean!$D$348:$D$396, FALSE), 7), IF(N32=44838, INDEX([3]YSI_clean!$B$680:$H$726,MATCH(E32,[3]YSI_clean!$D$680:$D$726, FALSE), 7),"N/A"))</f>
        <v>20.8</v>
      </c>
      <c r="AF32" s="1" t="s">
        <v>10</v>
      </c>
      <c r="AG32" s="1" t="s">
        <v>12</v>
      </c>
      <c r="AH32" s="1" t="s">
        <v>45</v>
      </c>
      <c r="AI32" s="3" t="s">
        <v>14</v>
      </c>
      <c r="AJ32" t="str">
        <f t="shared" si="1"/>
        <v>unenriched</v>
      </c>
    </row>
    <row r="33" spans="1:36" x14ac:dyDescent="0.2">
      <c r="A33" t="str">
        <f t="shared" si="0"/>
        <v>np01_HM27f_barcode032-threshold-0.001</v>
      </c>
      <c r="B33" s="2" t="s">
        <v>120</v>
      </c>
      <c r="C33" s="2">
        <v>32</v>
      </c>
      <c r="D33" s="2" t="s">
        <v>203</v>
      </c>
      <c r="E33" s="2" t="s">
        <v>78</v>
      </c>
      <c r="F33" s="1" cm="1">
        <f t="array" ref="F33">IF(OR(E33={"B5","B8","C6","C7","D5","D6","E7","F5","F8","H5","H8"}), 2, IF(OR(E33={"A4","B1","B4","C1","C2","C3","D1","D2","D4","E2","E3","F1","F4","H1","H2","H4","I5"}), 1, "N/A"))</f>
        <v>2</v>
      </c>
      <c r="G33" s="1" t="str" cm="1">
        <f t="array" ref="G33">IF( OR(E33={"A4","B1","B4","C1","C2","C3","D1","D2","D4","E2","E3","F1","F4","H1","H2","H4","I5"}), "resevoir", IF(E33="B5", "B1", IF( E33="B8", "B4", IF(E33="C6", "C2", IF(E33="C7", "C3", IF(E33="D5", "D1", IF(E33="D6", "D2", IF(E33="E7", "E3", IF(E33="F5", "F1", IF(E33="F8", "F4", IF(E33="H5", "H1", IF(E33="H8", "H4", "N/A"))))))))))))</f>
        <v>E3</v>
      </c>
      <c r="H33" s="1" cm="1">
        <f t="array" ref="H33">IF(OR(E33={"A4","C1","D4","E2","H2","I5"}),0,IF(OR(E33={"C2","D1","D2","F4","H1","H4","C6","D5","D6","F8","H5","H8"}),20,IF(OR(E33={"B1","B5","B4","B8","C3","C7","E3","E7","F1","F5"}),40,"N/A")))</f>
        <v>40</v>
      </c>
      <c r="I33" s="1" cm="1">
        <f t="array" ref="I33">IF(OR(E33={"B1","B5","C1","C2","C6","D4","E3","E7","H1","H5"}),0,IF(OR(E33={"A4","D1","D5","F1","F5","H4","H8","I5"}),50,IF(OR(E33={"B4","B8","C3","C7","D2","D6","E2","F4","F8","H2"}),200,"N/A")))</f>
        <v>0</v>
      </c>
      <c r="J33" s="1">
        <f>IF(N33=44791,INDEX([1]LEAP_2022_Nutrient_Data!$B$258:$G$286,MATCH(E33,[1]LEAP_2022_Nutrient_Data!$B$258:$B$286, FALSE), 6), IF(N33=44838, INDEX([1]LEAP_2022_Nutrient_Data!$B$374:$G$402,MATCH(E33,[1]LEAP_2022_Nutrient_Data!$B$374:$B$402, FALSE), 6),"N/A"))</f>
        <v>256.44050000000004</v>
      </c>
      <c r="K33" s="1">
        <f>IF(N33=44791,INDEX([1]LEAP_2022_Nutrient_Data!$B$229:$G$257,MATCH(E33,[1]LEAP_2022_Nutrient_Data!$B$229:$B$257, FALSE), 6), IF(N33=44838, INDEX([1]LEAP_2022_Nutrient_Data!$B$345:$G$373,MATCH(E33,[1]LEAP_2022_Nutrient_Data!$B$345:$B$373, FALSE), 6),"N/A"))</f>
        <v>216.92949999999999</v>
      </c>
      <c r="L33" s="1">
        <f>IF(N33=44791,INDEX([1]LEAP_2022_Nutrient_Data!$B$316:$G$344,MATCH(E33,[1]LEAP_2022_Nutrient_Data!$B$316:$B$344, FALSE), 6), IF(N33=44838, INDEX([1]LEAP_2022_Nutrient_Data!$B$432:$G$460,MATCH(E33,[1]LEAP_2022_Nutrient_Data!$B$432:$B$460, FALSE), 6),"N/A"))</f>
        <v>7.9771310997402001</v>
      </c>
      <c r="M33" s="1">
        <f>IF(N33=44791,INDEX([1]LEAP_2022_Nutrient_Data!$B$287:$G$315,MATCH(E33,[1]LEAP_2022_Nutrient_Data!$B$287:$B$315, FALSE), 6), IF(N33=44838, INDEX([1]LEAP_2022_Nutrient_Data!$B$403:$G$431,MATCH(E33,[1]LEAP_2022_Nutrient_Data!$B$403:$B$431, FALSE), 6),"N/A"))</f>
        <v>3.8181917193495698</v>
      </c>
      <c r="N33" s="4">
        <v>44791</v>
      </c>
      <c r="O33" s="4">
        <v>44886</v>
      </c>
      <c r="P33" s="1">
        <v>6.03</v>
      </c>
      <c r="Q33" s="4" t="s">
        <v>175</v>
      </c>
      <c r="R33" s="1">
        <f>IF(N33=44791,INDEX('[2]8 18 22'!$T$2:$Z$48,MATCH(E33,'[2]8 18 22'!$T$2:$T$48, FALSE), 3), IF(N33=44838, INDEX('[2]10 3 22'!$T$2:$Z$48,MATCH(E33,'[2]10 3 22'!$T$2:$T$48, FALSE), 3),"N/A"))</f>
        <v>0</v>
      </c>
      <c r="S33" s="1">
        <f>IF(N33=44791,INDEX('[2]8 18 22'!$T$2:$Z$48,MATCH(E33,'[2]8 18 22'!$T$2:$T$48, FALSE), 4), IF(N33=44838, INDEX('[2]10 3 22'!$T$2:$Z$48,MATCH(E33,'[2]10 3 22'!$T$2:$T$48, FALSE), 4),"N/A"))</f>
        <v>3.1809999999999996</v>
      </c>
      <c r="T33" s="1">
        <f>IF(N33=44791,INDEX('[2]8 18 22'!$T$2:$Z$48,MATCH(E33,'[2]8 18 22'!$T$2:$T$48, FALSE), 5), IF(N33=44838, INDEX('[2]10 3 22'!$T$2:$Z$48,MATCH(E33,'[2]10 3 22'!$T$2:$T$48, FALSE), 5),"N/A"))</f>
        <v>0</v>
      </c>
      <c r="U33" s="1">
        <f>IF(N33=44791,INDEX('[2]8 18 22'!$T$2:$Z$48,MATCH(E33,'[2]8 18 22'!$T$2:$T$48, FALSE), 6), IF(N33=44838, INDEX('[2]10 3 22'!$T$2:$Z$48,MATCH(E33,'[2]10 3 22'!$T$2:$T$48, FALSE), 6),"N/A"))</f>
        <v>5.800000000000001E-2</v>
      </c>
      <c r="V33" s="1">
        <f>IF(N33=44791,INDEX('[2]8 18 22'!$T$2:$Z$48,MATCH(E33,'[2]8 18 22'!$T$2:$T$48, FALSE), 7), IF(N33=44838, INDEX('[2]10 3 22'!$T$2:$Z$48,MATCH(E33,'[2]10 3 22'!$T$2:$T$48, FALSE), 7),"N/A"))</f>
        <v>11.603999999999999</v>
      </c>
      <c r="W33" s="1">
        <f>IF(N33=44791,INDEX('[2]8 18 22'!$T$49:$Z$95,MATCH(E33,'[2]8 18 22'!$T$49:$T$95, FALSE), 3), IF(N33=44838, INDEX('[2]10 3 22'!$T$49:$Z$95,MATCH(E33,'[2]10 3 22'!$T$49:$T$95, FALSE), 3),"N/A"))</f>
        <v>0</v>
      </c>
      <c r="X33" s="1">
        <f>IF(N33=44791,INDEX('[2]8 18 22'!$T$49:$Z$95,MATCH(E33,'[2]8 18 22'!$T$49:$T$95, FALSE), 4), IF(N33=44838, INDEX('[2]10 3 22'!$T$49:$Z$95,MATCH(E33,'[2]10 3 22'!$T$49:$T$95, FALSE), 4),"N/A"))</f>
        <v>3.2249999999999992</v>
      </c>
      <c r="Y33" s="1">
        <f>IF(N33=44791,INDEX('[2]8 18 22'!$T$49:$Z$95,MATCH(E33,'[2]8 18 22'!$T$49:$T$95, FALSE), 5), IF(N33=44838, INDEX('[2]10 3 22'!$T$49:$Z$95,MATCH(E33,'[2]10 3 22'!$T$49:$T$95, FALSE), 5),"N/A"))</f>
        <v>0</v>
      </c>
      <c r="Z33" s="1">
        <f>IF(N33=44791,INDEX('[2]8 18 22'!$T$49:$Z$95,MATCH(E33,'[2]8 18 22'!$T$49:$T$95, FALSE), 6), IF(N33=44838, INDEX('[2]10 3 22'!$T$49:$Z$95,MATCH(E33,'[2]10 3 22'!$T$49:$T$95, FALSE), 6),"N/A"))</f>
        <v>0.02</v>
      </c>
      <c r="AA33" s="1">
        <f>IF(N33=44791,INDEX('[2]8 18 22'!$T$49:$Z$95,MATCH(E33,'[2]8 18 22'!$T$49:$T$95, FALSE), 7), IF(N33=44838, INDEX('[2]10 3 22'!$T$49:$Z$95,MATCH(E33,'[2]10 3 22'!$T$49:$T$95, FALSE), 7),"N/A"))</f>
        <v>9.9710000000000001</v>
      </c>
      <c r="AB33" s="1">
        <f>IF(N33=44791,INDEX([3]YSI_clean!$B$348:$H$396,MATCH(E33,[3]YSI_clean!$D$348:$D$396, FALSE), 4), IF(N33=44838, INDEX([3]YSI_clean!$B$680:$H$726,MATCH(E33,[3]YSI_clean!$D$680:$D$726, FALSE), 4),"N/A"))</f>
        <v>76.3</v>
      </c>
      <c r="AC33" s="1">
        <f>IF(N33=44791,INDEX([3]YSI_clean!$B$348:$H$396,MATCH(E33,[3]YSI_clean!$D$348:$D$396, FALSE), 5), IF(N33=44838, INDEX([3]YSI_clean!$B$680:$H$726,MATCH(E33,[3]YSI_clean!$D$680:$D$726, FALSE), 5),"N/A"))</f>
        <v>9.5500000000000007</v>
      </c>
      <c r="AD33" s="1">
        <f>IF(N33=44791,INDEX([3]YSI_clean!$B$348:$H$396,MATCH(E33,[3]YSI_clean!$D$348:$D$396, FALSE), 6), IF(N33=44838, INDEX([3]YSI_clean!$B$680:$H$726,MATCH(E33,[3]YSI_clean!$D$680:$D$726, FALSE), 6),"N/A"))</f>
        <v>8.77</v>
      </c>
      <c r="AE33" s="1">
        <f>IF(N33=44791,INDEX([3]YSI_clean!$B$348:$H$396,MATCH(E33,[3]YSI_clean!$D$348:$D$396, FALSE), 7), IF(N33=44838, INDEX([3]YSI_clean!$B$680:$H$726,MATCH(E33,[3]YSI_clean!$D$680:$D$726, FALSE), 7),"N/A"))</f>
        <v>21.1</v>
      </c>
      <c r="AF33" s="1" t="s">
        <v>10</v>
      </c>
      <c r="AG33" s="1" t="s">
        <v>12</v>
      </c>
      <c r="AH33" s="1" t="s">
        <v>46</v>
      </c>
      <c r="AI33" s="3" t="s">
        <v>14</v>
      </c>
      <c r="AJ33" t="str">
        <f t="shared" si="1"/>
        <v>unenriched</v>
      </c>
    </row>
    <row r="34" spans="1:36" x14ac:dyDescent="0.2">
      <c r="A34" t="str">
        <f t="shared" si="0"/>
        <v>np01_HM27f_barcode033-threshold-0.001</v>
      </c>
      <c r="B34" s="2" t="s">
        <v>121</v>
      </c>
      <c r="C34" s="2">
        <v>33</v>
      </c>
      <c r="D34" s="2" t="s">
        <v>53</v>
      </c>
      <c r="E34" s="2" t="s">
        <v>79</v>
      </c>
      <c r="F34" s="1" cm="1">
        <f t="array" ref="F34">IF(OR(E34={"B5","B8","C6","C7","D5","D6","E7","F5","F8","H5","H8"}), 2, IF(OR(E34={"A4","B1","B4","C1","C2","C3","D1","D2","D4","E2","E3","F1","F4","H1","H2","H4","I5"}), 1, "N/A"))</f>
        <v>1</v>
      </c>
      <c r="G34" s="1" t="str" cm="1">
        <f t="array" ref="G34">IF( OR(E34={"A4","B1","B4","C1","C2","C3","D1","D2","D4","E2","E3","F1","F4","H1","H2","H4","I5"}), "resevoir", IF(E34="B5", "B1", IF( E34="B8", "B4", IF(E34="C6", "C2", IF(E34="C7", "C3", IF(E34="D5", "D1", IF(E34="D6", "D2", IF(E34="E7", "E3", IF(E34="F5", "F1", IF(E34="F8", "F4", IF(E34="H5", "H1", IF(E34="H8", "H4", "N/A"))))))))))))</f>
        <v>resevoir</v>
      </c>
      <c r="H34" s="1" cm="1">
        <f t="array" ref="H34">IF(OR(E34={"A4","C1","D4","E2","H2","I5"}),0,IF(OR(E34={"C2","D1","D2","F4","H1","H4","C6","D5","D6","F8","H5","H8"}),20,IF(OR(E34={"B1","B5","B4","B8","C3","C7","E3","E7","F1","F5"}),40,"N/A")))</f>
        <v>20</v>
      </c>
      <c r="I34" s="1" cm="1">
        <f t="array" ref="I34">IF(OR(E34={"B1","B5","C1","C2","C6","D4","E3","E7","H1","H5"}),0,IF(OR(E34={"A4","D1","D5","F1","F5","H4","H8","I5"}),50,IF(OR(E34={"B4","B8","C3","C7","D2","D6","E2","F4","F8","H2"}),200,"N/A")))</f>
        <v>200</v>
      </c>
      <c r="J34" s="1">
        <f>IF(N34=44791,INDEX([1]LEAP_2022_Nutrient_Data!$B$258:$G$286,MATCH(E34,[1]LEAP_2022_Nutrient_Data!$B$258:$B$286, FALSE), 6), IF(N34=44838, INDEX([1]LEAP_2022_Nutrient_Data!$B$374:$G$402,MATCH(E34,[1]LEAP_2022_Nutrient_Data!$B$374:$B$402, FALSE), 6),"N/A"))</f>
        <v>44833.644499999995</v>
      </c>
      <c r="K34" s="1">
        <f>IF(N34=44791,INDEX([1]LEAP_2022_Nutrient_Data!$B$229:$G$257,MATCH(E34,[1]LEAP_2022_Nutrient_Data!$B$229:$B$257, FALSE), 6), IF(N34=44838, INDEX([1]LEAP_2022_Nutrient_Data!$B$345:$G$373,MATCH(E34,[1]LEAP_2022_Nutrient_Data!$B$345:$B$373, FALSE), 6),"N/A"))</f>
        <v>40189.534500000002</v>
      </c>
      <c r="L34" s="1">
        <f>IF(N34=44791,INDEX([1]LEAP_2022_Nutrient_Data!$B$316:$G$344,MATCH(E34,[1]LEAP_2022_Nutrient_Data!$B$316:$B$344, FALSE), 6), IF(N34=44838, INDEX([1]LEAP_2022_Nutrient_Data!$B$432:$G$460,MATCH(E34,[1]LEAP_2022_Nutrient_Data!$B$432:$B$460, FALSE), 6),"N/A"))</f>
        <v>370.72345258811703</v>
      </c>
      <c r="M34" s="1">
        <f>IF(N34=44791,INDEX([1]LEAP_2022_Nutrient_Data!$B$287:$G$315,MATCH(E34,[1]LEAP_2022_Nutrient_Data!$B$287:$B$315, FALSE), 6), IF(N34=44838, INDEX([1]LEAP_2022_Nutrient_Data!$B$403:$G$431,MATCH(E34,[1]LEAP_2022_Nutrient_Data!$B$403:$B$431, FALSE), 6),"N/A"))</f>
        <v>13.383752294248</v>
      </c>
      <c r="N34" s="4">
        <v>44791</v>
      </c>
      <c r="O34" s="4">
        <v>44886</v>
      </c>
      <c r="P34" s="1">
        <v>48.7</v>
      </c>
      <c r="Q34" s="4" t="s">
        <v>166</v>
      </c>
      <c r="R34" s="1">
        <f>IF(N34=44791,INDEX('[2]8 18 22'!$T$2:$Z$48,MATCH(E34,'[2]8 18 22'!$T$2:$T$48, FALSE), 3), IF(N34=44838, INDEX('[2]10 3 22'!$T$2:$Z$48,MATCH(E34,'[2]10 3 22'!$T$2:$T$48, FALSE), 3),"N/A"))</f>
        <v>8.8780000000000001</v>
      </c>
      <c r="S34" s="1">
        <f>IF(N34=44791,INDEX('[2]8 18 22'!$T$2:$Z$48,MATCH(E34,'[2]8 18 22'!$T$2:$T$48, FALSE), 4), IF(N34=44838, INDEX('[2]10 3 22'!$T$2:$Z$48,MATCH(E34,'[2]10 3 22'!$T$2:$T$48, FALSE), 4),"N/A"))</f>
        <v>0</v>
      </c>
      <c r="T34" s="1">
        <f>IF(N34=44791,INDEX('[2]8 18 22'!$T$2:$Z$48,MATCH(E34,'[2]8 18 22'!$T$2:$T$48, FALSE), 5), IF(N34=44838, INDEX('[2]10 3 22'!$T$2:$Z$48,MATCH(E34,'[2]10 3 22'!$T$2:$T$48, FALSE), 5),"N/A"))</f>
        <v>18.488999999999997</v>
      </c>
      <c r="U34" s="1">
        <f>IF(N34=44791,INDEX('[2]8 18 22'!$T$2:$Z$48,MATCH(E34,'[2]8 18 22'!$T$2:$T$48, FALSE), 6), IF(N34=44838, INDEX('[2]10 3 22'!$T$2:$Z$48,MATCH(E34,'[2]10 3 22'!$T$2:$T$48, FALSE), 6),"N/A"))</f>
        <v>13.453999999999999</v>
      </c>
      <c r="V34" s="1">
        <f>IF(N34=44791,INDEX('[2]8 18 22'!$T$2:$Z$48,MATCH(E34,'[2]8 18 22'!$T$2:$T$48, FALSE), 7), IF(N34=44838, INDEX('[2]10 3 22'!$T$2:$Z$48,MATCH(E34,'[2]10 3 22'!$T$2:$T$48, FALSE), 7),"N/A"))</f>
        <v>694.67899999999986</v>
      </c>
      <c r="W34" s="1">
        <f>IF(N34=44791,INDEX('[2]8 18 22'!$T$49:$Z$95,MATCH(E34,'[2]8 18 22'!$T$49:$T$95, FALSE), 3), IF(N34=44838, INDEX('[2]10 3 22'!$T$49:$Z$95,MATCH(E34,'[2]10 3 22'!$T$49:$T$95, FALSE), 3),"N/A"))</f>
        <v>10.612</v>
      </c>
      <c r="X34" s="1">
        <f>IF(N34=44791,INDEX('[2]8 18 22'!$T$49:$Z$95,MATCH(E34,'[2]8 18 22'!$T$49:$T$95, FALSE), 4), IF(N34=44838, INDEX('[2]10 3 22'!$T$49:$Z$95,MATCH(E34,'[2]10 3 22'!$T$49:$T$95, FALSE), 4),"N/A"))</f>
        <v>0</v>
      </c>
      <c r="Y34" s="1">
        <f>IF(N34=44791,INDEX('[2]8 18 22'!$T$49:$Z$95,MATCH(E34,'[2]8 18 22'!$T$49:$T$95, FALSE), 5), IF(N34=44838, INDEX('[2]10 3 22'!$T$49:$Z$95,MATCH(E34,'[2]10 3 22'!$T$49:$T$95, FALSE), 5),"N/A"))</f>
        <v>19.428000000000004</v>
      </c>
      <c r="Z34" s="1">
        <f>IF(N34=44791,INDEX('[2]8 18 22'!$T$49:$Z$95,MATCH(E34,'[2]8 18 22'!$T$49:$T$95, FALSE), 6), IF(N34=44838, INDEX('[2]10 3 22'!$T$49:$Z$95,MATCH(E34,'[2]10 3 22'!$T$49:$T$95, FALSE), 6),"N/A"))</f>
        <v>14.382</v>
      </c>
      <c r="AA34" s="1">
        <f>IF(N34=44791,INDEX('[2]8 18 22'!$T$49:$Z$95,MATCH(E34,'[2]8 18 22'!$T$49:$T$95, FALSE), 7), IF(N34=44838, INDEX('[2]10 3 22'!$T$49:$Z$95,MATCH(E34,'[2]10 3 22'!$T$49:$T$95, FALSE), 7),"N/A"))</f>
        <v>691.42700000000002</v>
      </c>
      <c r="AB34" s="1">
        <f>IF(N34=44791,INDEX([3]YSI_clean!$B$348:$H$396,MATCH(E34,[3]YSI_clean!$D$348:$D$396, FALSE), 4), IF(N34=44838, INDEX([3]YSI_clean!$B$680:$H$726,MATCH(E34,[3]YSI_clean!$D$680:$D$726, FALSE), 4),"N/A"))</f>
        <v>759</v>
      </c>
      <c r="AC34" s="1">
        <f>IF(N34=44791,INDEX([3]YSI_clean!$B$348:$H$396,MATCH(E34,[3]YSI_clean!$D$348:$D$396, FALSE), 5), IF(N34=44838, INDEX([3]YSI_clean!$B$680:$H$726,MATCH(E34,[3]YSI_clean!$D$680:$D$726, FALSE), 5),"N/A"))</f>
        <v>27.88</v>
      </c>
      <c r="AD34" s="1">
        <f>IF(N34=44791,INDEX([3]YSI_clean!$B$348:$H$396,MATCH(E34,[3]YSI_clean!$D$348:$D$396, FALSE), 6), IF(N34=44838, INDEX([3]YSI_clean!$B$680:$H$726,MATCH(E34,[3]YSI_clean!$D$680:$D$726, FALSE), 6),"N/A"))</f>
        <v>11.18</v>
      </c>
      <c r="AE34" s="1">
        <f>IF(N34=44791,INDEX([3]YSI_clean!$B$348:$H$396,MATCH(E34,[3]YSI_clean!$D$348:$D$396, FALSE), 7), IF(N34=44838, INDEX([3]YSI_clean!$B$680:$H$726,MATCH(E34,[3]YSI_clean!$D$680:$D$726, FALSE), 7),"N/A"))</f>
        <v>21</v>
      </c>
      <c r="AF34" s="1" t="s">
        <v>10</v>
      </c>
      <c r="AG34" s="1" t="s">
        <v>12</v>
      </c>
      <c r="AH34" s="1" t="s">
        <v>47</v>
      </c>
      <c r="AI34" s="3" t="s">
        <v>14</v>
      </c>
      <c r="AJ34" t="str">
        <f t="shared" si="1"/>
        <v>enriched</v>
      </c>
    </row>
    <row r="35" spans="1:36" x14ac:dyDescent="0.2">
      <c r="A35" t="str">
        <f t="shared" si="0"/>
        <v>np01_HM27f_barcode034-threshold-0.001</v>
      </c>
      <c r="B35" s="2" t="s">
        <v>122</v>
      </c>
      <c r="C35" s="2">
        <v>34</v>
      </c>
      <c r="D35" s="2" t="s">
        <v>203</v>
      </c>
      <c r="E35" s="2" t="s">
        <v>80</v>
      </c>
      <c r="F35" s="1" cm="1">
        <f t="array" ref="F35">IF(OR(E35={"B5","B8","C6","C7","D5","D6","E7","F5","F8","H5","H8"}), 2, IF(OR(E35={"A4","B1","B4","C1","C2","C3","D1","D2","D4","E2","E3","F1","F4","H1","H2","H4","I5"}), 1, "N/A"))</f>
        <v>2</v>
      </c>
      <c r="G35" s="1" t="str" cm="1">
        <f t="array" ref="G35">IF( OR(E35={"A4","B1","B4","C1","C2","C3","D1","D2","D4","E2","E3","F1","F4","H1","H2","H4","I5"}), "resevoir", IF(E35="B5", "B1", IF( E35="B8", "B4", IF(E35="C6", "C2", IF(E35="C7", "C3", IF(E35="D5", "D1", IF(E35="D6", "D2", IF(E35="E7", "E3", IF(E35="F5", "F1", IF(E35="F8", "F4", IF(E35="H5", "H1", IF(E35="H8", "H4", "N/A"))))))))))))</f>
        <v>H4</v>
      </c>
      <c r="H35" s="1" cm="1">
        <f t="array" ref="H35">IF(OR(E35={"A4","C1","D4","E2","H2","I5"}),0,IF(OR(E35={"C2","D1","D2","F4","H1","H4","C6","D5","D6","F8","H5","H8"}),20,IF(OR(E35={"B1","B5","B4","B8","C3","C7","E3","E7","F1","F5"}),40,"N/A")))</f>
        <v>20</v>
      </c>
      <c r="I35" s="1" cm="1">
        <f t="array" ref="I35">IF(OR(E35={"B1","B5","C1","C2","C6","D4","E3","E7","H1","H5"}),0,IF(OR(E35={"A4","D1","D5","F1","F5","H4","H8","I5"}),50,IF(OR(E35={"B4","B8","C3","C7","D2","D6","E2","F4","F8","H2"}),200,"N/A")))</f>
        <v>50</v>
      </c>
      <c r="J35" s="1">
        <f>IF(N35=44791,INDEX([1]LEAP_2022_Nutrient_Data!$B$258:$G$286,MATCH(E35,[1]LEAP_2022_Nutrient_Data!$B$258:$B$286, FALSE), 6), IF(N35=44838, INDEX([1]LEAP_2022_Nutrient_Data!$B$374:$G$402,MATCH(E35,[1]LEAP_2022_Nutrient_Data!$B$374:$B$402, FALSE), 6),"N/A"))</f>
        <v>5635.7484999999997</v>
      </c>
      <c r="K35" s="1">
        <f>IF(N35=44791,INDEX([1]LEAP_2022_Nutrient_Data!$B$229:$G$257,MATCH(E35,[1]LEAP_2022_Nutrient_Data!$B$229:$B$257, FALSE), 6), IF(N35=44838, INDEX([1]LEAP_2022_Nutrient_Data!$B$345:$G$373,MATCH(E35,[1]LEAP_2022_Nutrient_Data!$B$345:$B$373, FALSE), 6),"N/A"))</f>
        <v>4872.1494999999995</v>
      </c>
      <c r="L35" s="1">
        <f>IF(N35=44791,INDEX([1]LEAP_2022_Nutrient_Data!$B$316:$G$344,MATCH(E35,[1]LEAP_2022_Nutrient_Data!$B$316:$B$344, FALSE), 6), IF(N35=44838, INDEX([1]LEAP_2022_Nutrient_Data!$B$432:$G$460,MATCH(E35,[1]LEAP_2022_Nutrient_Data!$B$432:$B$460, FALSE), 6),"N/A"))</f>
        <v>32.237610818685503</v>
      </c>
      <c r="M35" s="1">
        <f>IF(N35=44791,INDEX([1]LEAP_2022_Nutrient_Data!$B$287:$G$315,MATCH(E35,[1]LEAP_2022_Nutrient_Data!$B$287:$B$315, FALSE), 6), IF(N35=44838, INDEX([1]LEAP_2022_Nutrient_Data!$B$403:$G$431,MATCH(E35,[1]LEAP_2022_Nutrient_Data!$B$403:$B$431, FALSE), 6),"N/A"))</f>
        <v>6.3135553475839501</v>
      </c>
      <c r="N35" s="4">
        <v>44791</v>
      </c>
      <c r="O35" s="4">
        <v>44886</v>
      </c>
      <c r="P35" s="1">
        <v>9.39</v>
      </c>
      <c r="Q35" s="4" t="s">
        <v>176</v>
      </c>
      <c r="R35" s="1">
        <f>IF(N35=44791,INDEX('[2]8 18 22'!$T$2:$Z$48,MATCH(E35,'[2]8 18 22'!$T$2:$T$48, FALSE), 3), IF(N35=44838, INDEX('[2]10 3 22'!$T$2:$Z$48,MATCH(E35,'[2]10 3 22'!$T$2:$T$48, FALSE), 3),"N/A"))</f>
        <v>0</v>
      </c>
      <c r="S35" s="1">
        <f>IF(N35=44791,INDEX('[2]8 18 22'!$T$2:$Z$48,MATCH(E35,'[2]8 18 22'!$T$2:$T$48, FALSE), 4), IF(N35=44838, INDEX('[2]10 3 22'!$T$2:$Z$48,MATCH(E35,'[2]10 3 22'!$T$2:$T$48, FALSE), 4),"N/A"))</f>
        <v>0</v>
      </c>
      <c r="T35" s="1">
        <f>IF(N35=44791,INDEX('[2]8 18 22'!$T$2:$Z$48,MATCH(E35,'[2]8 18 22'!$T$2:$T$48, FALSE), 5), IF(N35=44838, INDEX('[2]10 3 22'!$T$2:$Z$48,MATCH(E35,'[2]10 3 22'!$T$2:$T$48, FALSE), 5),"N/A"))</f>
        <v>0</v>
      </c>
      <c r="U35" s="1">
        <f>IF(N35=44791,INDEX('[2]8 18 22'!$T$2:$Z$48,MATCH(E35,'[2]8 18 22'!$T$2:$T$48, FALSE), 6), IF(N35=44838, INDEX('[2]10 3 22'!$T$2:$Z$48,MATCH(E35,'[2]10 3 22'!$T$2:$T$48, FALSE), 6),"N/A"))</f>
        <v>1.7529999999999997</v>
      </c>
      <c r="V35" s="1">
        <f>IF(N35=44791,INDEX('[2]8 18 22'!$T$2:$Z$48,MATCH(E35,'[2]8 18 22'!$T$2:$T$48, FALSE), 7), IF(N35=44838, INDEX('[2]10 3 22'!$T$2:$Z$48,MATCH(E35,'[2]10 3 22'!$T$2:$T$48, FALSE), 7),"N/A"))</f>
        <v>171.86</v>
      </c>
      <c r="W35" s="1">
        <f>IF(N35=44791,INDEX('[2]8 18 22'!$T$49:$Z$95,MATCH(E35,'[2]8 18 22'!$T$49:$T$95, FALSE), 3), IF(N35=44838, INDEX('[2]10 3 22'!$T$49:$Z$95,MATCH(E35,'[2]10 3 22'!$T$49:$T$95, FALSE), 3),"N/A"))</f>
        <v>0</v>
      </c>
      <c r="X35" s="1">
        <f>IF(N35=44791,INDEX('[2]8 18 22'!$T$49:$Z$95,MATCH(E35,'[2]8 18 22'!$T$49:$T$95, FALSE), 4), IF(N35=44838, INDEX('[2]10 3 22'!$T$49:$Z$95,MATCH(E35,'[2]10 3 22'!$T$49:$T$95, FALSE), 4),"N/A"))</f>
        <v>0</v>
      </c>
      <c r="Y35" s="1">
        <f>IF(N35=44791,INDEX('[2]8 18 22'!$T$49:$Z$95,MATCH(E35,'[2]8 18 22'!$T$49:$T$95, FALSE), 5), IF(N35=44838, INDEX('[2]10 3 22'!$T$49:$Z$95,MATCH(E35,'[2]10 3 22'!$T$49:$T$95, FALSE), 5),"N/A"))</f>
        <v>0</v>
      </c>
      <c r="Z35" s="1">
        <f>IF(N35=44791,INDEX('[2]8 18 22'!$T$49:$Z$95,MATCH(E35,'[2]8 18 22'!$T$49:$T$95, FALSE), 6), IF(N35=44838, INDEX('[2]10 3 22'!$T$49:$Z$95,MATCH(E35,'[2]10 3 22'!$T$49:$T$95, FALSE), 6),"N/A"))</f>
        <v>2.2999999999999998</v>
      </c>
      <c r="AA35" s="1">
        <f>IF(N35=44791,INDEX('[2]8 18 22'!$T$49:$Z$95,MATCH(E35,'[2]8 18 22'!$T$49:$T$95, FALSE), 7), IF(N35=44838, INDEX('[2]10 3 22'!$T$49:$Z$95,MATCH(E35,'[2]10 3 22'!$T$49:$T$95, FALSE), 7),"N/A"))</f>
        <v>214.94899999999998</v>
      </c>
      <c r="AB35" s="1">
        <f>IF(N35=44791,INDEX([3]YSI_clean!$B$348:$H$396,MATCH(E35,[3]YSI_clean!$D$348:$D$396, FALSE), 4), IF(N35=44838, INDEX([3]YSI_clean!$B$680:$H$726,MATCH(E35,[3]YSI_clean!$D$680:$D$726, FALSE), 4),"N/A"))</f>
        <v>150.5</v>
      </c>
      <c r="AC35" s="1">
        <f>IF(N35=44791,INDEX([3]YSI_clean!$B$348:$H$396,MATCH(E35,[3]YSI_clean!$D$348:$D$396, FALSE), 5), IF(N35=44838, INDEX([3]YSI_clean!$B$680:$H$726,MATCH(E35,[3]YSI_clean!$D$680:$D$726, FALSE), 5),"N/A"))</f>
        <v>12.85</v>
      </c>
      <c r="AD35" s="1">
        <f>IF(N35=44791,INDEX([3]YSI_clean!$B$348:$H$396,MATCH(E35,[3]YSI_clean!$D$348:$D$396, FALSE), 6), IF(N35=44838, INDEX([3]YSI_clean!$B$680:$H$726,MATCH(E35,[3]YSI_clean!$D$680:$D$726, FALSE), 6),"N/A"))</f>
        <v>9.99</v>
      </c>
      <c r="AE35" s="1">
        <f>IF(N35=44791,INDEX([3]YSI_clean!$B$348:$H$396,MATCH(E35,[3]YSI_clean!$D$348:$D$396, FALSE), 7), IF(N35=44838, INDEX([3]YSI_clean!$B$680:$H$726,MATCH(E35,[3]YSI_clean!$D$680:$D$726, FALSE), 7),"N/A"))</f>
        <v>21.3</v>
      </c>
      <c r="AF35" s="1" t="s">
        <v>10</v>
      </c>
      <c r="AG35" s="1" t="s">
        <v>12</v>
      </c>
      <c r="AH35" s="1" t="s">
        <v>48</v>
      </c>
      <c r="AI35" s="3" t="s">
        <v>14</v>
      </c>
      <c r="AJ35" t="str">
        <f t="shared" si="1"/>
        <v>enriched</v>
      </c>
    </row>
    <row r="36" spans="1:36" x14ac:dyDescent="0.2">
      <c r="A36" t="str">
        <f t="shared" si="0"/>
        <v>np01_HM27f_barcode035-threshold-0.001</v>
      </c>
      <c r="B36" s="2" t="s">
        <v>123</v>
      </c>
      <c r="C36" s="2">
        <v>35</v>
      </c>
      <c r="D36" s="2" t="s">
        <v>53</v>
      </c>
      <c r="E36" s="2" t="s">
        <v>81</v>
      </c>
      <c r="F36" s="1" cm="1">
        <f t="array" ref="F36">IF(OR(E36={"B5","B8","C6","C7","D5","D6","E7","F5","F8","H5","H8"}), 2, IF(OR(E36={"A4","B1","B4","C1","C2","C3","D1","D2","D4","E2","E3","F1","F4","H1","H2","H4","I5"}), 1, "N/A"))</f>
        <v>1</v>
      </c>
      <c r="G36" s="1" t="str" cm="1">
        <f t="array" ref="G36">IF( OR(E36={"A4","B1","B4","C1","C2","C3","D1","D2","D4","E2","E3","F1","F4","H1","H2","H4","I5"}), "resevoir", IF(E36="B5", "B1", IF( E36="B8", "B4", IF(E36="C6", "C2", IF(E36="C7", "C3", IF(E36="D5", "D1", IF(E36="D6", "D2", IF(E36="E7", "E3", IF(E36="F5", "F1", IF(E36="F8", "F4", IF(E36="H5", "H1", IF(E36="H8", "H4", "N/A"))))))))))))</f>
        <v>resevoir</v>
      </c>
      <c r="H36" s="1" cm="1">
        <f t="array" ref="H36">IF(OR(E36={"A4","C1","D4","E2","H2","I5"}),0,IF(OR(E36={"C2","D1","D2","F4","H1","H4","C6","D5","D6","F8","H5","H8"}),20,IF(OR(E36={"B1","B5","B4","B8","C3","C7","E3","E7","F1","F5"}),40,"N/A")))</f>
        <v>0</v>
      </c>
      <c r="I36" s="1" cm="1">
        <f t="array" ref="I36">IF(OR(E36={"B1","B5","C1","C2","C6","D4","E3","E7","H1","H5"}),0,IF(OR(E36={"A4","D1","D5","F1","F5","H4","H8","I5"}),50,IF(OR(E36={"B4","B8","C3","C7","D2","D6","E2","F4","F8","H2"}),200,"N/A")))</f>
        <v>200</v>
      </c>
      <c r="J36" s="1">
        <f>IF(N36=44791,INDEX([1]LEAP_2022_Nutrient_Data!$B$258:$G$286,MATCH(E36,[1]LEAP_2022_Nutrient_Data!$B$258:$B$286, FALSE), 6), IF(N36=44838, INDEX([1]LEAP_2022_Nutrient_Data!$B$374:$G$402,MATCH(E36,[1]LEAP_2022_Nutrient_Data!$B$374:$B$402, FALSE), 6),"N/A"))</f>
        <v>95471.684499999988</v>
      </c>
      <c r="K36" s="1">
        <f>IF(N36=44791,INDEX([1]LEAP_2022_Nutrient_Data!$B$229:$G$257,MATCH(E36,[1]LEAP_2022_Nutrient_Data!$B$229:$B$257, FALSE), 6), IF(N36=44838, INDEX([1]LEAP_2022_Nutrient_Data!$B$345:$G$373,MATCH(E36,[1]LEAP_2022_Nutrient_Data!$B$345:$B$373, FALSE), 6),"N/A"))</f>
        <v>93412.414499999999</v>
      </c>
      <c r="L36" s="1">
        <f>IF(N36=44791,INDEX([1]LEAP_2022_Nutrient_Data!$B$316:$G$344,MATCH(E36,[1]LEAP_2022_Nutrient_Data!$B$316:$B$344, FALSE), 6), IF(N36=44838, INDEX([1]LEAP_2022_Nutrient_Data!$B$432:$G$460,MATCH(E36,[1]LEAP_2022_Nutrient_Data!$B$432:$B$460, FALSE), 6),"N/A"))</f>
        <v>185.97973658045899</v>
      </c>
      <c r="M36" s="1">
        <f>IF(N36=44791,INDEX([1]LEAP_2022_Nutrient_Data!$B$287:$G$315,MATCH(E36,[1]LEAP_2022_Nutrient_Data!$B$287:$B$315, FALSE), 6), IF(N36=44838, INDEX([1]LEAP_2022_Nutrient_Data!$B$403:$G$431,MATCH(E36,[1]LEAP_2022_Nutrient_Data!$B$403:$B$431, FALSE), 6),"N/A"))</f>
        <v>25.167413872021498</v>
      </c>
      <c r="N36" s="4">
        <v>44791</v>
      </c>
      <c r="O36" s="4">
        <v>44886</v>
      </c>
      <c r="P36" s="1">
        <v>46.9</v>
      </c>
      <c r="Q36" s="4" t="s">
        <v>166</v>
      </c>
      <c r="R36" s="1">
        <f>IF(N36=44791,INDEX('[2]8 18 22'!$T$2:$Z$48,MATCH(E36,'[2]8 18 22'!$T$2:$T$48, FALSE), 3), IF(N36=44838, INDEX('[2]10 3 22'!$T$2:$Z$48,MATCH(E36,'[2]10 3 22'!$T$2:$T$48, FALSE), 3),"N/A"))</f>
        <v>0</v>
      </c>
      <c r="S36" s="1">
        <f>IF(N36=44791,INDEX('[2]8 18 22'!$T$2:$Z$48,MATCH(E36,'[2]8 18 22'!$T$2:$T$48, FALSE), 4), IF(N36=44838, INDEX('[2]10 3 22'!$T$2:$Z$48,MATCH(E36,'[2]10 3 22'!$T$2:$T$48, FALSE), 4),"N/A"))</f>
        <v>0</v>
      </c>
      <c r="T36" s="1">
        <f>IF(N36=44791,INDEX('[2]8 18 22'!$T$2:$Z$48,MATCH(E36,'[2]8 18 22'!$T$2:$T$48, FALSE), 5), IF(N36=44838, INDEX('[2]10 3 22'!$T$2:$Z$48,MATCH(E36,'[2]10 3 22'!$T$2:$T$48, FALSE), 5),"N/A"))</f>
        <v>0</v>
      </c>
      <c r="U36" s="1">
        <f>IF(N36=44791,INDEX('[2]8 18 22'!$T$2:$Z$48,MATCH(E36,'[2]8 18 22'!$T$2:$T$48, FALSE), 6), IF(N36=44838, INDEX('[2]10 3 22'!$T$2:$Z$48,MATCH(E36,'[2]10 3 22'!$T$2:$T$48, FALSE), 6),"N/A"))</f>
        <v>6.1890000000000001</v>
      </c>
      <c r="V36" s="1">
        <f>IF(N36=44791,INDEX('[2]8 18 22'!$T$2:$Z$48,MATCH(E36,'[2]8 18 22'!$T$2:$T$48, FALSE), 7), IF(N36=44838, INDEX('[2]10 3 22'!$T$2:$Z$48,MATCH(E36,'[2]10 3 22'!$T$2:$T$48, FALSE), 7),"N/A"))</f>
        <v>566.3119999999999</v>
      </c>
      <c r="W36" s="1">
        <f>IF(N36=44791,INDEX('[2]8 18 22'!$T$49:$Z$95,MATCH(E36,'[2]8 18 22'!$T$49:$T$95, FALSE), 3), IF(N36=44838, INDEX('[2]10 3 22'!$T$49:$Z$95,MATCH(E36,'[2]10 3 22'!$T$49:$T$95, FALSE), 3),"N/A"))</f>
        <v>0</v>
      </c>
      <c r="X36" s="1">
        <f>IF(N36=44791,INDEX('[2]8 18 22'!$T$49:$Z$95,MATCH(E36,'[2]8 18 22'!$T$49:$T$95, FALSE), 4), IF(N36=44838, INDEX('[2]10 3 22'!$T$49:$Z$95,MATCH(E36,'[2]10 3 22'!$T$49:$T$95, FALSE), 4),"N/A"))</f>
        <v>0</v>
      </c>
      <c r="Y36" s="1">
        <f>IF(N36=44791,INDEX('[2]8 18 22'!$T$49:$Z$95,MATCH(E36,'[2]8 18 22'!$T$49:$T$95, FALSE), 5), IF(N36=44838, INDEX('[2]10 3 22'!$T$49:$Z$95,MATCH(E36,'[2]10 3 22'!$T$49:$T$95, FALSE), 5),"N/A"))</f>
        <v>0</v>
      </c>
      <c r="Z36" s="1">
        <f>IF(N36=44791,INDEX('[2]8 18 22'!$T$49:$Z$95,MATCH(E36,'[2]8 18 22'!$T$49:$T$95, FALSE), 6), IF(N36=44838, INDEX('[2]10 3 22'!$T$49:$Z$95,MATCH(E36,'[2]10 3 22'!$T$49:$T$95, FALSE), 6),"N/A"))</f>
        <v>6.8079999999999998</v>
      </c>
      <c r="AA36" s="1">
        <f>IF(N36=44791,INDEX('[2]8 18 22'!$T$49:$Z$95,MATCH(E36,'[2]8 18 22'!$T$49:$T$95, FALSE), 7), IF(N36=44838, INDEX('[2]10 3 22'!$T$49:$Z$95,MATCH(E36,'[2]10 3 22'!$T$49:$T$95, FALSE), 7),"N/A"))</f>
        <v>595.7399999999999</v>
      </c>
      <c r="AB36" s="1">
        <f>IF(N36=44791,INDEX([3]YSI_clean!$B$348:$H$396,MATCH(E36,[3]YSI_clean!$D$348:$D$396, FALSE), 4), IF(N36=44838, INDEX([3]YSI_clean!$B$680:$H$726,MATCH(E36,[3]YSI_clean!$D$680:$D$726, FALSE), 4),"N/A"))</f>
        <v>1147</v>
      </c>
      <c r="AC36" s="1">
        <f>IF(N36=44791,INDEX([3]YSI_clean!$B$348:$H$396,MATCH(E36,[3]YSI_clean!$D$348:$D$396, FALSE), 5), IF(N36=44838, INDEX([3]YSI_clean!$B$680:$H$726,MATCH(E36,[3]YSI_clean!$D$680:$D$726, FALSE), 5),"N/A"))</f>
        <v>22.92</v>
      </c>
      <c r="AD36" s="1">
        <f>IF(N36=44791,INDEX([3]YSI_clean!$B$348:$H$396,MATCH(E36,[3]YSI_clean!$D$348:$D$396, FALSE), 6), IF(N36=44838, INDEX([3]YSI_clean!$B$680:$H$726,MATCH(E36,[3]YSI_clean!$D$680:$D$726, FALSE), 6),"N/A"))</f>
        <v>11.01</v>
      </c>
      <c r="AE36" s="1">
        <f>IF(N36=44791,INDEX([3]YSI_clean!$B$348:$H$396,MATCH(E36,[3]YSI_clean!$D$348:$D$396, FALSE), 7), IF(N36=44838, INDEX([3]YSI_clean!$B$680:$H$726,MATCH(E36,[3]YSI_clean!$D$680:$D$726, FALSE), 7),"N/A"))</f>
        <v>21.3</v>
      </c>
      <c r="AF36" s="1" t="s">
        <v>10</v>
      </c>
      <c r="AG36" s="1" t="s">
        <v>12</v>
      </c>
      <c r="AH36" s="1" t="s">
        <v>49</v>
      </c>
      <c r="AI36" s="3" t="s">
        <v>14</v>
      </c>
      <c r="AJ36" t="str">
        <f t="shared" si="1"/>
        <v>enriched</v>
      </c>
    </row>
    <row r="37" spans="1:36" x14ac:dyDescent="0.2">
      <c r="A37" t="str">
        <f t="shared" si="0"/>
        <v>np01_HM27f_barcode036-threshold-0.001</v>
      </c>
      <c r="B37" s="2" t="s">
        <v>124</v>
      </c>
      <c r="C37" s="2">
        <v>36</v>
      </c>
      <c r="D37" s="2" t="s">
        <v>203</v>
      </c>
      <c r="E37" s="2" t="s">
        <v>82</v>
      </c>
      <c r="F37" s="1" cm="1">
        <f t="array" ref="F37">IF(OR(E37={"B5","B8","C6","C7","D5","D6","E7","F5","F8","H5","H8"}), 2, IF(OR(E37={"A4","B1","B4","C1","C2","C3","D1","D2","D4","E2","E3","F1","F4","H1","H2","H4","I5"}), 1, "N/A"))</f>
        <v>2</v>
      </c>
      <c r="G37" s="1" t="str" cm="1">
        <f t="array" ref="G37">IF( OR(E37={"A4","B1","B4","C1","C2","C3","D1","D2","D4","E2","E3","F1","F4","H1","H2","H4","I5"}), "resevoir", IF(E37="B5", "B1", IF( E37="B8", "B4", IF(E37="C6", "C2", IF(E37="C7", "C3", IF(E37="D5", "D1", IF(E37="D6", "D2", IF(E37="E7", "E3", IF(E37="F5", "F1", IF(E37="F8", "F4", IF(E37="H5", "H1", IF(E37="H8", "H4", "N/A"))))))))))))</f>
        <v>D1</v>
      </c>
      <c r="H37" s="1" cm="1">
        <f t="array" ref="H37">IF(OR(E37={"A4","C1","D4","E2","H2","I5"}),0,IF(OR(E37={"C2","D1","D2","F4","H1","H4","C6","D5","D6","F8","H5","H8"}),20,IF(OR(E37={"B1","B5","B4","B8","C3","C7","E3","E7","F1","F5"}),40,"N/A")))</f>
        <v>20</v>
      </c>
      <c r="I37" s="1" cm="1">
        <f t="array" ref="I37">IF(OR(E37={"B1","B5","C1","C2","C6","D4","E3","E7","H1","H5"}),0,IF(OR(E37={"A4","D1","D5","F1","F5","H4","H8","I5"}),50,IF(OR(E37={"B4","B8","C3","C7","D2","D6","E2","F4","F8","H2"}),200,"N/A")))</f>
        <v>50</v>
      </c>
      <c r="J37" s="1">
        <f>IF(N37=44791,INDEX([1]LEAP_2022_Nutrient_Data!$B$258:$G$286,MATCH(E37,[1]LEAP_2022_Nutrient_Data!$B$258:$B$286, FALSE), 6), IF(N37=44838, INDEX([1]LEAP_2022_Nutrient_Data!$B$374:$G$402,MATCH(E37,[1]LEAP_2022_Nutrient_Data!$B$374:$B$402, FALSE), 6),"N/A"))</f>
        <v>5525.8914999999997</v>
      </c>
      <c r="K37" s="1">
        <f>IF(N37=44791,INDEX([1]LEAP_2022_Nutrient_Data!$B$229:$G$257,MATCH(E37,[1]LEAP_2022_Nutrient_Data!$B$229:$B$257, FALSE), 6), IF(N37=44838, INDEX([1]LEAP_2022_Nutrient_Data!$B$345:$G$373,MATCH(E37,[1]LEAP_2022_Nutrient_Data!$B$345:$B$373, FALSE), 6),"N/A"))</f>
        <v>4939.5545000000002</v>
      </c>
      <c r="L37" s="1">
        <f>IF(N37=44791,INDEX([1]LEAP_2022_Nutrient_Data!$B$316:$G$344,MATCH(E37,[1]LEAP_2022_Nutrient_Data!$B$316:$B$344, FALSE), 6), IF(N37=44838, INDEX([1]LEAP_2022_Nutrient_Data!$B$432:$G$460,MATCH(E37,[1]LEAP_2022_Nutrient_Data!$B$432:$B$460, FALSE), 6),"N/A"))</f>
        <v>47.764317838810499</v>
      </c>
      <c r="M37" s="1">
        <f>IF(N37=44791,INDEX([1]LEAP_2022_Nutrient_Data!$B$287:$G$315,MATCH(E37,[1]LEAP_2022_Nutrient_Data!$B$287:$B$315, FALSE), 6), IF(N37=44838, INDEX([1]LEAP_2022_Nutrient_Data!$B$403:$G$431,MATCH(E37,[1]LEAP_2022_Nutrient_Data!$B$403:$B$431, FALSE), 6),"N/A"))</f>
        <v>5.7590300968652004</v>
      </c>
      <c r="N37" s="4">
        <v>44791</v>
      </c>
      <c r="O37" s="4">
        <v>44886</v>
      </c>
      <c r="P37" s="1">
        <v>7.25</v>
      </c>
      <c r="Q37" s="4" t="s">
        <v>177</v>
      </c>
      <c r="R37" s="1">
        <f>IF(N37=44791,INDEX('[2]8 18 22'!$T$2:$Z$48,MATCH(E37,'[2]8 18 22'!$T$2:$T$48, FALSE), 3), IF(N37=44838, INDEX('[2]10 3 22'!$T$2:$Z$48,MATCH(E37,'[2]10 3 22'!$T$2:$T$48, FALSE), 3),"N/A"))</f>
        <v>0</v>
      </c>
      <c r="S37" s="1">
        <f>IF(N37=44791,INDEX('[2]8 18 22'!$T$2:$Z$48,MATCH(E37,'[2]8 18 22'!$T$2:$T$48, FALSE), 4), IF(N37=44838, INDEX('[2]10 3 22'!$T$2:$Z$48,MATCH(E37,'[2]10 3 22'!$T$2:$T$48, FALSE), 4),"N/A"))</f>
        <v>0</v>
      </c>
      <c r="T37" s="1">
        <f>IF(N37=44791,INDEX('[2]8 18 22'!$T$2:$Z$48,MATCH(E37,'[2]8 18 22'!$T$2:$T$48, FALSE), 5), IF(N37=44838, INDEX('[2]10 3 22'!$T$2:$Z$48,MATCH(E37,'[2]10 3 22'!$T$2:$T$48, FALSE), 5),"N/A"))</f>
        <v>0</v>
      </c>
      <c r="U37" s="1">
        <f>IF(N37=44791,INDEX('[2]8 18 22'!$T$2:$Z$48,MATCH(E37,'[2]8 18 22'!$T$2:$T$48, FALSE), 6), IF(N37=44838, INDEX('[2]10 3 22'!$T$2:$Z$48,MATCH(E37,'[2]10 3 22'!$T$2:$T$48, FALSE), 6),"N/A"))</f>
        <v>0.89799999999999991</v>
      </c>
      <c r="V37" s="1">
        <f>IF(N37=44791,INDEX('[2]8 18 22'!$T$2:$Z$48,MATCH(E37,'[2]8 18 22'!$T$2:$T$48, FALSE), 7), IF(N37=44838, INDEX('[2]10 3 22'!$T$2:$Z$48,MATCH(E37,'[2]10 3 22'!$T$2:$T$48, FALSE), 7),"N/A"))</f>
        <v>71.960000000000008</v>
      </c>
      <c r="W37" s="1">
        <f>IF(N37=44791,INDEX('[2]8 18 22'!$T$49:$Z$95,MATCH(E37,'[2]8 18 22'!$T$49:$T$95, FALSE), 3), IF(N37=44838, INDEX('[2]10 3 22'!$T$49:$Z$95,MATCH(E37,'[2]10 3 22'!$T$49:$T$95, FALSE), 3),"N/A"))</f>
        <v>0</v>
      </c>
      <c r="X37" s="1">
        <f>IF(N37=44791,INDEX('[2]8 18 22'!$T$49:$Z$95,MATCH(E37,'[2]8 18 22'!$T$49:$T$95, FALSE), 4), IF(N37=44838, INDEX('[2]10 3 22'!$T$49:$Z$95,MATCH(E37,'[2]10 3 22'!$T$49:$T$95, FALSE), 4),"N/A"))</f>
        <v>0</v>
      </c>
      <c r="Y37" s="1">
        <f>IF(N37=44791,INDEX('[2]8 18 22'!$T$49:$Z$95,MATCH(E37,'[2]8 18 22'!$T$49:$T$95, FALSE), 5), IF(N37=44838, INDEX('[2]10 3 22'!$T$49:$Z$95,MATCH(E37,'[2]10 3 22'!$T$49:$T$95, FALSE), 5),"N/A"))</f>
        <v>0</v>
      </c>
      <c r="Z37" s="1">
        <f>IF(N37=44791,INDEX('[2]8 18 22'!$T$49:$Z$95,MATCH(E37,'[2]8 18 22'!$T$49:$T$95, FALSE), 6), IF(N37=44838, INDEX('[2]10 3 22'!$T$49:$Z$95,MATCH(E37,'[2]10 3 22'!$T$49:$T$95, FALSE), 6),"N/A"))</f>
        <v>2.1749999999999998</v>
      </c>
      <c r="AA37" s="1">
        <f>IF(N37=44791,INDEX('[2]8 18 22'!$T$49:$Z$95,MATCH(E37,'[2]8 18 22'!$T$49:$T$95, FALSE), 7), IF(N37=44838, INDEX('[2]10 3 22'!$T$49:$Z$95,MATCH(E37,'[2]10 3 22'!$T$49:$T$95, FALSE), 7),"N/A"))</f>
        <v>166.86500000000004</v>
      </c>
      <c r="AB37" s="1">
        <f>IF(N37=44791,INDEX([3]YSI_clean!$B$348:$H$396,MATCH(E37,[3]YSI_clean!$D$348:$D$396, FALSE), 4), IF(N37=44838, INDEX([3]YSI_clean!$B$680:$H$726,MATCH(E37,[3]YSI_clean!$D$680:$D$726, FALSE), 4),"N/A"))</f>
        <v>150.5</v>
      </c>
      <c r="AC37" s="1">
        <f>IF(N37=44791,INDEX([3]YSI_clean!$B$348:$H$396,MATCH(E37,[3]YSI_clean!$D$348:$D$396, FALSE), 5), IF(N37=44838, INDEX([3]YSI_clean!$B$680:$H$726,MATCH(E37,[3]YSI_clean!$D$680:$D$726, FALSE), 5),"N/A"))</f>
        <v>13.27</v>
      </c>
      <c r="AD37" s="1">
        <f>IF(N37=44791,INDEX([3]YSI_clean!$B$348:$H$396,MATCH(E37,[3]YSI_clean!$D$348:$D$396, FALSE), 6), IF(N37=44838, INDEX([3]YSI_clean!$B$680:$H$726,MATCH(E37,[3]YSI_clean!$D$680:$D$726, FALSE), 6),"N/A"))</f>
        <v>10.039999999999999</v>
      </c>
      <c r="AE37" s="1">
        <f>IF(N37=44791,INDEX([3]YSI_clean!$B$348:$H$396,MATCH(E37,[3]YSI_clean!$D$348:$D$396, FALSE), 7), IF(N37=44838, INDEX([3]YSI_clean!$B$680:$H$726,MATCH(E37,[3]YSI_clean!$D$680:$D$726, FALSE), 7),"N/A"))</f>
        <v>20.9</v>
      </c>
      <c r="AF37" s="1" t="s">
        <v>10</v>
      </c>
      <c r="AG37" s="1" t="s">
        <v>12</v>
      </c>
      <c r="AH37" s="1" t="s">
        <v>50</v>
      </c>
      <c r="AI37" s="3" t="s">
        <v>14</v>
      </c>
      <c r="AJ37" t="str">
        <f t="shared" si="1"/>
        <v>enriched</v>
      </c>
    </row>
    <row r="38" spans="1:36" x14ac:dyDescent="0.2">
      <c r="A38" t="str">
        <f t="shared" si="0"/>
        <v>np02_HM27f_barcode001-threshold-0.001</v>
      </c>
      <c r="B38" s="2" t="s">
        <v>125</v>
      </c>
      <c r="C38" s="2">
        <v>37</v>
      </c>
      <c r="D38" s="2" t="s">
        <v>53</v>
      </c>
      <c r="E38" s="2" t="s">
        <v>83</v>
      </c>
      <c r="F38" s="1" cm="1">
        <f t="array" ref="F38">IF(OR(E38={"B5","B8","C6","C7","D5","D6","E7","F5","F8","H5","H8"}), 2, IF(OR(E38={"A4","B1","B4","C1","C2","C3","D1","D2","D4","E2","E3","F1","F4","H1","H2","H4","I5"}), 1, "N/A"))</f>
        <v>1</v>
      </c>
      <c r="G38" s="1" t="str" cm="1">
        <f t="array" ref="G38">IF( OR(E38={"A4","B1","B4","C1","C2","C3","D1","D2","D4","E2","E3","F1","F4","H1","H2","H4","I5"}), "resevoir", IF(E38="B5", "B1", IF( E38="B8", "B4", IF(E38="C6", "C2", IF(E38="C7", "C3", IF(E38="D5", "D1", IF(E38="D6", "D2", IF(E38="E7", "E3", IF(E38="F5", "F1", IF(E38="F8", "F4", IF(E38="H5", "H1", IF(E38="H8", "H4", "N/A"))))))))))))</f>
        <v>resevoir</v>
      </c>
      <c r="H38" s="1" cm="1">
        <f t="array" ref="H38">IF(OR(E38={"A4","C1","D4","E2","H2","I5"}),0,IF(OR(E38={"C2","D1","D2","F4","H1","H4","C6","D5","D6","F8","H5","H8"}),20,IF(OR(E38={"B1","B5","B4","B8","C3","C7","E3","E7","F1","F5"}),40,"N/A")))</f>
        <v>0</v>
      </c>
      <c r="I38" s="1" cm="1">
        <f t="array" ref="I38">IF(OR(E38={"B1","B5","C1","C2","C6","D4","E3","E7","H1","H5"}),0,IF(OR(E38={"A4","D1","D5","F1","F5","H4","H8","I5"}),50,IF(OR(E38={"B4","B8","C3","C7","D2","D6","E2","F4","F8","H2"}),200,"N/A")))</f>
        <v>0</v>
      </c>
      <c r="J38" s="1">
        <f>IF(N38=44791,INDEX([1]LEAP_2022_Nutrient_Data!$B$258:$G$286,MATCH(E38,[1]LEAP_2022_Nutrient_Data!$B$258:$B$286, FALSE), 6), IF(N38=44838, INDEX([1]LEAP_2022_Nutrient_Data!$B$374:$G$402,MATCH(E38,[1]LEAP_2022_Nutrient_Data!$B$374:$B$402, FALSE), 6),"N/A"))</f>
        <v>1604.5165</v>
      </c>
      <c r="K38" s="1">
        <f>IF(N38=44791,INDEX([1]LEAP_2022_Nutrient_Data!$B$229:$G$257,MATCH(E38,[1]LEAP_2022_Nutrient_Data!$B$229:$B$257, FALSE), 6), IF(N38=44838, INDEX([1]LEAP_2022_Nutrient_Data!$B$345:$G$373,MATCH(E38,[1]LEAP_2022_Nutrient_Data!$B$345:$B$373, FALSE), 6),"N/A"))</f>
        <v>1459.6795</v>
      </c>
      <c r="L38" s="1">
        <f>IF(N38=44791,INDEX([1]LEAP_2022_Nutrient_Data!$B$316:$G$344,MATCH(E38,[1]LEAP_2022_Nutrient_Data!$B$316:$B$344, FALSE), 6), IF(N38=44838, INDEX([1]LEAP_2022_Nutrient_Data!$B$432:$G$460,MATCH(E38,[1]LEAP_2022_Nutrient_Data!$B$432:$B$460, FALSE), 6),"N/A"))</f>
        <v>16.572272485880799</v>
      </c>
      <c r="M38" s="1">
        <f>IF(N38=44791,INDEX([1]LEAP_2022_Nutrient_Data!$B$287:$G$315,MATCH(E38,[1]LEAP_2022_Nutrient_Data!$B$287:$B$315, FALSE), 6), IF(N38=44838, INDEX([1]LEAP_2022_Nutrient_Data!$B$403:$G$431,MATCH(E38,[1]LEAP_2022_Nutrient_Data!$B$403:$B$431, FALSE), 6),"N/A"))</f>
        <v>5.2045048461464498</v>
      </c>
      <c r="N38" s="4">
        <v>44791</v>
      </c>
      <c r="O38" s="4">
        <v>44886</v>
      </c>
      <c r="P38" s="1">
        <v>2.57</v>
      </c>
      <c r="Q38" s="4" t="s">
        <v>166</v>
      </c>
      <c r="R38" s="1">
        <f>IF(N38=44791,INDEX('[2]8 18 22'!$T$2:$Z$48,MATCH(E38,'[2]8 18 22'!$T$2:$T$48, FALSE), 3), IF(N38=44838, INDEX('[2]10 3 22'!$T$2:$Z$48,MATCH(E38,'[2]10 3 22'!$T$2:$T$48, FALSE), 3),"N/A"))</f>
        <v>0</v>
      </c>
      <c r="S38" s="1">
        <f>IF(N38=44791,INDEX('[2]8 18 22'!$T$2:$Z$48,MATCH(E38,'[2]8 18 22'!$T$2:$T$48, FALSE), 4), IF(N38=44838, INDEX('[2]10 3 22'!$T$2:$Z$48,MATCH(E38,'[2]10 3 22'!$T$2:$T$48, FALSE), 4),"N/A"))</f>
        <v>2.2600000000000002</v>
      </c>
      <c r="T38" s="1">
        <f>IF(N38=44791,INDEX('[2]8 18 22'!$T$2:$Z$48,MATCH(E38,'[2]8 18 22'!$T$2:$T$48, FALSE), 5), IF(N38=44838, INDEX('[2]10 3 22'!$T$2:$Z$48,MATCH(E38,'[2]10 3 22'!$T$2:$T$48, FALSE), 5),"N/A"))</f>
        <v>0</v>
      </c>
      <c r="U38" s="1">
        <f>IF(N38=44791,INDEX('[2]8 18 22'!$T$2:$Z$48,MATCH(E38,'[2]8 18 22'!$T$2:$T$48, FALSE), 6), IF(N38=44838, INDEX('[2]10 3 22'!$T$2:$Z$48,MATCH(E38,'[2]10 3 22'!$T$2:$T$48, FALSE), 6),"N/A"))</f>
        <v>0.13300000000000001</v>
      </c>
      <c r="V38" s="1">
        <f>IF(N38=44791,INDEX('[2]8 18 22'!$T$2:$Z$48,MATCH(E38,'[2]8 18 22'!$T$2:$T$48, FALSE), 7), IF(N38=44838, INDEX('[2]10 3 22'!$T$2:$Z$48,MATCH(E38,'[2]10 3 22'!$T$2:$T$48, FALSE), 7),"N/A"))</f>
        <v>13.698000000000002</v>
      </c>
      <c r="W38" s="1">
        <f>IF(N38=44791,INDEX('[2]8 18 22'!$T$49:$Z$95,MATCH(E38,'[2]8 18 22'!$T$49:$T$95, FALSE), 3), IF(N38=44838, INDEX('[2]10 3 22'!$T$49:$Z$95,MATCH(E38,'[2]10 3 22'!$T$49:$T$95, FALSE), 3),"N/A"))</f>
        <v>0</v>
      </c>
      <c r="X38" s="1">
        <f>IF(N38=44791,INDEX('[2]8 18 22'!$T$49:$Z$95,MATCH(E38,'[2]8 18 22'!$T$49:$T$95, FALSE), 4), IF(N38=44838, INDEX('[2]10 3 22'!$T$49:$Z$95,MATCH(E38,'[2]10 3 22'!$T$49:$T$95, FALSE), 4),"N/A"))</f>
        <v>2.431</v>
      </c>
      <c r="Y38" s="1">
        <f>IF(N38=44791,INDEX('[2]8 18 22'!$T$49:$Z$95,MATCH(E38,'[2]8 18 22'!$T$49:$T$95, FALSE), 5), IF(N38=44838, INDEX('[2]10 3 22'!$T$49:$Z$95,MATCH(E38,'[2]10 3 22'!$T$49:$T$95, FALSE), 5),"N/A"))</f>
        <v>0</v>
      </c>
      <c r="Z38" s="1">
        <f>IF(N38=44791,INDEX('[2]8 18 22'!$T$49:$Z$95,MATCH(E38,'[2]8 18 22'!$T$49:$T$95, FALSE), 6), IF(N38=44838, INDEX('[2]10 3 22'!$T$49:$Z$95,MATCH(E38,'[2]10 3 22'!$T$49:$T$95, FALSE), 6),"N/A"))</f>
        <v>0.308</v>
      </c>
      <c r="AA38" s="1">
        <f>IF(N38=44791,INDEX('[2]8 18 22'!$T$49:$Z$95,MATCH(E38,'[2]8 18 22'!$T$49:$T$95, FALSE), 7), IF(N38=44838, INDEX('[2]10 3 22'!$T$49:$Z$95,MATCH(E38,'[2]10 3 22'!$T$49:$T$95, FALSE), 7),"N/A"))</f>
        <v>27.323</v>
      </c>
      <c r="AB38" s="1">
        <f>IF(N38=44791,INDEX([3]YSI_clean!$B$348:$H$396,MATCH(E38,[3]YSI_clean!$D$348:$D$396, FALSE), 4), IF(N38=44838, INDEX([3]YSI_clean!$B$680:$H$726,MATCH(E38,[3]YSI_clean!$D$680:$D$726, FALSE), 4),"N/A"))</f>
        <v>91.1</v>
      </c>
      <c r="AC38" s="1">
        <f>IF(N38=44791,INDEX([3]YSI_clean!$B$348:$H$396,MATCH(E38,[3]YSI_clean!$D$348:$D$396, FALSE), 5), IF(N38=44838, INDEX([3]YSI_clean!$B$680:$H$726,MATCH(E38,[3]YSI_clean!$D$680:$D$726, FALSE), 5),"N/A"))</f>
        <v>9.65</v>
      </c>
      <c r="AD38" s="1">
        <f>IF(N38=44791,INDEX([3]YSI_clean!$B$348:$H$396,MATCH(E38,[3]YSI_clean!$D$348:$D$396, FALSE), 6), IF(N38=44838, INDEX([3]YSI_clean!$B$680:$H$726,MATCH(E38,[3]YSI_clean!$D$680:$D$726, FALSE), 6),"N/A"))</f>
        <v>8.9</v>
      </c>
      <c r="AE38" s="1">
        <f>IF(N38=44791,INDEX([3]YSI_clean!$B$348:$H$396,MATCH(E38,[3]YSI_clean!$D$348:$D$396, FALSE), 7), IF(N38=44838, INDEX([3]YSI_clean!$B$680:$H$726,MATCH(E38,[3]YSI_clean!$D$680:$D$726, FALSE), 7),"N/A"))</f>
        <v>20.9</v>
      </c>
      <c r="AF38" s="1" t="s">
        <v>11</v>
      </c>
      <c r="AG38" s="1" t="s">
        <v>13</v>
      </c>
      <c r="AH38" s="3" t="s">
        <v>15</v>
      </c>
      <c r="AI38" s="3" t="s">
        <v>14</v>
      </c>
      <c r="AJ38" t="str">
        <f t="shared" si="1"/>
        <v>unenriched</v>
      </c>
    </row>
    <row r="39" spans="1:36" x14ac:dyDescent="0.2">
      <c r="A39" t="str">
        <f t="shared" si="0"/>
        <v>np02_HM27f_barcode002-threshold-0.001</v>
      </c>
      <c r="B39" s="2" t="s">
        <v>126</v>
      </c>
      <c r="C39" s="2">
        <v>38</v>
      </c>
      <c r="D39" s="2" t="s">
        <v>53</v>
      </c>
      <c r="E39" s="2" t="s">
        <v>84</v>
      </c>
      <c r="F39" s="1" cm="1">
        <f t="array" ref="F39">IF(OR(E39={"B5","B8","C6","C7","D5","D6","E7","F5","F8","H5","H8"}), 2, IF(OR(E39={"A4","B1","B4","C1","C2","C3","D1","D2","D4","E2","E3","F1","F4","H1","H2","H4","I5"}), 1, "N/A"))</f>
        <v>1</v>
      </c>
      <c r="G39" s="1" t="str" cm="1">
        <f t="array" ref="G39">IF( OR(E39={"A4","B1","B4","C1","C2","C3","D1","D2","D4","E2","E3","F1","F4","H1","H2","H4","I5"}), "resevoir", IF(E39="B5", "B1", IF( E39="B8", "B4", IF(E39="C6", "C2", IF(E39="C7", "C3", IF(E39="D5", "D1", IF(E39="D6", "D2", IF(E39="E7", "E3", IF(E39="F5", "F1", IF(E39="F8", "F4", IF(E39="H5", "H1", IF(E39="H8", "H4", "N/A"))))))))))))</f>
        <v>resevoir</v>
      </c>
      <c r="H39" s="1" cm="1">
        <f t="array" ref="H39">IF(OR(E39={"A4","C1","D4","E2","H2","I5"}),0,IF(OR(E39={"C2","D1","D2","F4","H1","H4","C6","D5","D6","F8","H5","H8"}),20,IF(OR(E39={"B1","B5","B4","B8","C3","C7","E3","E7","F1","F5"}),40,"N/A")))</f>
        <v>40</v>
      </c>
      <c r="I39" s="1" cm="1">
        <f t="array" ref="I39">IF(OR(E39={"B1","B5","C1","C2","C6","D4","E3","E7","H1","H5"}),0,IF(OR(E39={"A4","D1","D5","F1","F5","H4","H8","I5"}),50,IF(OR(E39={"B4","B8","C3","C7","D2","D6","E2","F4","F8","H2"}),200,"N/A")))</f>
        <v>200</v>
      </c>
      <c r="J39" s="1">
        <f>IF(N39=44791,INDEX([1]LEAP_2022_Nutrient_Data!$B$258:$G$286,MATCH(E39,[1]LEAP_2022_Nutrient_Data!$B$258:$B$286, FALSE), 6), IF(N39=44838, INDEX([1]LEAP_2022_Nutrient_Data!$B$374:$G$402,MATCH(E39,[1]LEAP_2022_Nutrient_Data!$B$374:$B$402, FALSE), 6),"N/A"))</f>
        <v>26401.3845</v>
      </c>
      <c r="K39" s="1">
        <f>IF(N39=44791,INDEX([1]LEAP_2022_Nutrient_Data!$B$229:$G$257,MATCH(E39,[1]LEAP_2022_Nutrient_Data!$B$229:$B$257, FALSE), 6), IF(N39=44838, INDEX([1]LEAP_2022_Nutrient_Data!$B$345:$G$373,MATCH(E39,[1]LEAP_2022_Nutrient_Data!$B$345:$B$373, FALSE), 6),"N/A"))</f>
        <v>25031.9545</v>
      </c>
      <c r="L39" s="1">
        <f>IF(N39=44791,INDEX([1]LEAP_2022_Nutrient_Data!$B$316:$G$344,MATCH(E39,[1]LEAP_2022_Nutrient_Data!$B$316:$B$344, FALSE), 6), IF(N39=44838, INDEX([1]LEAP_2022_Nutrient_Data!$B$432:$G$460,MATCH(E39,[1]LEAP_2022_Nutrient_Data!$B$432:$B$460, FALSE), 6),"N/A"))</f>
        <v>192.21814565104501</v>
      </c>
      <c r="M39" s="1">
        <f>IF(N39=44791,INDEX([1]LEAP_2022_Nutrient_Data!$B$287:$G$315,MATCH(E39,[1]LEAP_2022_Nutrient_Data!$B$287:$B$315, FALSE), 6), IF(N39=44838, INDEX([1]LEAP_2022_Nutrient_Data!$B$403:$G$431,MATCH(E39,[1]LEAP_2022_Nutrient_Data!$B$403:$B$431, FALSE), 6),"N/A"))</f>
        <v>3.8181917193495698</v>
      </c>
      <c r="N39" s="4">
        <v>44791</v>
      </c>
      <c r="O39" s="4">
        <v>44886</v>
      </c>
      <c r="P39" s="1">
        <v>53</v>
      </c>
      <c r="Q39" s="4" t="s">
        <v>166</v>
      </c>
      <c r="R39" s="1">
        <f>IF(N39=44791,INDEX('[2]8 18 22'!$T$2:$Z$48,MATCH(E39,'[2]8 18 22'!$T$2:$T$48, FALSE), 3), IF(N39=44838, INDEX('[2]10 3 22'!$T$2:$Z$48,MATCH(E39,'[2]10 3 22'!$T$2:$T$48, FALSE), 3),"N/A"))</f>
        <v>5.5359999999999996</v>
      </c>
      <c r="S39" s="1">
        <f>IF(N39=44791,INDEX('[2]8 18 22'!$T$2:$Z$48,MATCH(E39,'[2]8 18 22'!$T$2:$T$48, FALSE), 4), IF(N39=44838, INDEX('[2]10 3 22'!$T$2:$Z$48,MATCH(E39,'[2]10 3 22'!$T$2:$T$48, FALSE), 4),"N/A"))</f>
        <v>0</v>
      </c>
      <c r="T39" s="1">
        <f>IF(N39=44791,INDEX('[2]8 18 22'!$T$2:$Z$48,MATCH(E39,'[2]8 18 22'!$T$2:$T$48, FALSE), 5), IF(N39=44838, INDEX('[2]10 3 22'!$T$2:$Z$48,MATCH(E39,'[2]10 3 22'!$T$2:$T$48, FALSE), 5),"N/A"))</f>
        <v>12.741</v>
      </c>
      <c r="U39" s="1">
        <f>IF(N39=44791,INDEX('[2]8 18 22'!$T$2:$Z$48,MATCH(E39,'[2]8 18 22'!$T$2:$T$48, FALSE), 6), IF(N39=44838, INDEX('[2]10 3 22'!$T$2:$Z$48,MATCH(E39,'[2]10 3 22'!$T$2:$T$48, FALSE), 6),"N/A"))</f>
        <v>8.745000000000001</v>
      </c>
      <c r="V39" s="1">
        <f>IF(N39=44791,INDEX('[2]8 18 22'!$T$2:$Z$48,MATCH(E39,'[2]8 18 22'!$T$2:$T$48, FALSE), 7), IF(N39=44838, INDEX('[2]10 3 22'!$T$2:$Z$48,MATCH(E39,'[2]10 3 22'!$T$2:$T$48, FALSE), 7),"N/A"))</f>
        <v>347.88100000000003</v>
      </c>
      <c r="W39" s="1">
        <f>IF(N39=44791,INDEX('[2]8 18 22'!$T$49:$Z$95,MATCH(E39,'[2]8 18 22'!$T$49:$T$95, FALSE), 3), IF(N39=44838, INDEX('[2]10 3 22'!$T$49:$Z$95,MATCH(E39,'[2]10 3 22'!$T$49:$T$95, FALSE), 3),"N/A"))</f>
        <v>4.1189999999999998</v>
      </c>
      <c r="X39" s="1">
        <f>IF(N39=44791,INDEX('[2]8 18 22'!$T$49:$Z$95,MATCH(E39,'[2]8 18 22'!$T$49:$T$95, FALSE), 4), IF(N39=44838, INDEX('[2]10 3 22'!$T$49:$Z$95,MATCH(E39,'[2]10 3 22'!$T$49:$T$95, FALSE), 4),"N/A"))</f>
        <v>0</v>
      </c>
      <c r="Y39" s="1">
        <f>IF(N39=44791,INDEX('[2]8 18 22'!$T$49:$Z$95,MATCH(E39,'[2]8 18 22'!$T$49:$T$95, FALSE), 5), IF(N39=44838, INDEX('[2]10 3 22'!$T$49:$Z$95,MATCH(E39,'[2]10 3 22'!$T$49:$T$95, FALSE), 5),"N/A"))</f>
        <v>10.02</v>
      </c>
      <c r="Z39" s="1">
        <f>IF(N39=44791,INDEX('[2]8 18 22'!$T$49:$Z$95,MATCH(E39,'[2]8 18 22'!$T$49:$T$95, FALSE), 6), IF(N39=44838, INDEX('[2]10 3 22'!$T$49:$Z$95,MATCH(E39,'[2]10 3 22'!$T$49:$T$95, FALSE), 6),"N/A"))</f>
        <v>6.706500000000001</v>
      </c>
      <c r="AA39" s="1">
        <f>IF(N39=44791,INDEX('[2]8 18 22'!$T$49:$Z$95,MATCH(E39,'[2]8 18 22'!$T$49:$T$95, FALSE), 7), IF(N39=44838, INDEX('[2]10 3 22'!$T$49:$Z$95,MATCH(E39,'[2]10 3 22'!$T$49:$T$95, FALSE), 7),"N/A"))</f>
        <v>338.21199999999999</v>
      </c>
      <c r="AB39" s="1">
        <f>IF(N39=44791,INDEX([3]YSI_clean!$B$348:$H$396,MATCH(E39,[3]YSI_clean!$D$348:$D$396, FALSE), 4), IF(N39=44838, INDEX([3]YSI_clean!$B$680:$H$726,MATCH(E39,[3]YSI_clean!$D$680:$D$726, FALSE), 4),"N/A"))</f>
        <v>506</v>
      </c>
      <c r="AC39" s="1">
        <f>IF(N39=44791,INDEX([3]YSI_clean!$B$348:$H$396,MATCH(E39,[3]YSI_clean!$D$348:$D$396, FALSE), 5), IF(N39=44838, INDEX([3]YSI_clean!$B$680:$H$726,MATCH(E39,[3]YSI_clean!$D$680:$D$726, FALSE), 5),"N/A"))</f>
        <v>25.52</v>
      </c>
      <c r="AD39" s="1">
        <f>IF(N39=44791,INDEX([3]YSI_clean!$B$348:$H$396,MATCH(E39,[3]YSI_clean!$D$348:$D$396, FALSE), 6), IF(N39=44838, INDEX([3]YSI_clean!$B$680:$H$726,MATCH(E39,[3]YSI_clean!$D$680:$D$726, FALSE), 6),"N/A"))</f>
        <v>11.04</v>
      </c>
      <c r="AE39" s="1">
        <f>IF(N39=44791,INDEX([3]YSI_clean!$B$348:$H$396,MATCH(E39,[3]YSI_clean!$D$348:$D$396, FALSE), 7), IF(N39=44838, INDEX([3]YSI_clean!$B$680:$H$726,MATCH(E39,[3]YSI_clean!$D$680:$D$726, FALSE), 7),"N/A"))</f>
        <v>20.8</v>
      </c>
      <c r="AF39" s="1" t="s">
        <v>11</v>
      </c>
      <c r="AG39" s="1" t="s">
        <v>13</v>
      </c>
      <c r="AH39" s="1" t="s">
        <v>16</v>
      </c>
      <c r="AI39" s="3" t="s">
        <v>14</v>
      </c>
      <c r="AJ39" t="str">
        <f t="shared" si="1"/>
        <v>enriched</v>
      </c>
    </row>
    <row r="40" spans="1:36" x14ac:dyDescent="0.2">
      <c r="A40" t="str">
        <f t="shared" si="0"/>
        <v>np02_HM27f_barcode003-threshold-0.001</v>
      </c>
      <c r="B40" s="2" t="s">
        <v>127</v>
      </c>
      <c r="C40" s="2">
        <v>39</v>
      </c>
      <c r="D40" s="2" t="s">
        <v>53</v>
      </c>
      <c r="E40" s="2" t="s">
        <v>85</v>
      </c>
      <c r="F40" s="1" cm="1">
        <f t="array" ref="F40">IF(OR(E40={"B5","B8","C6","C7","D5","D6","E7","F5","F8","H5","H8"}), 2, IF(OR(E40={"A4","B1","B4","C1","C2","C3","D1","D2","D4","E2","E3","F1","F4","H1","H2","H4","I5"}), 1, "N/A"))</f>
        <v>1</v>
      </c>
      <c r="G40" s="1" t="str" cm="1">
        <f t="array" ref="G40">IF( OR(E40={"A4","B1","B4","C1","C2","C3","D1","D2","D4","E2","E3","F1","F4","H1","H2","H4","I5"}), "resevoir", IF(E40="B5", "B1", IF( E40="B8", "B4", IF(E40="C6", "C2", IF(E40="C7", "C3", IF(E40="D5", "D1", IF(E40="D6", "D2", IF(E40="E7", "E3", IF(E40="F5", "F1", IF(E40="F8", "F4", IF(E40="H5", "H1", IF(E40="H8", "H4", "N/A"))))))))))))</f>
        <v>resevoir</v>
      </c>
      <c r="H40" s="1" cm="1">
        <f t="array" ref="H40">IF(OR(E40={"A4","C1","D4","E2","H2","I5"}),0,IF(OR(E40={"C2","D1","D2","F4","H1","H4","C6","D5","D6","F8","H5","H8"}),20,IF(OR(E40={"B1","B5","B4","B8","C3","C7","E3","E7","F1","F5"}),40,"N/A")))</f>
        <v>40</v>
      </c>
      <c r="I40" s="1" cm="1">
        <f t="array" ref="I40">IF(OR(E40={"B1","B5","C1","C2","C6","D4","E3","E7","H1","H5"}),0,IF(OR(E40={"A4","D1","D5","F1","F5","H4","H8","I5"}),50,IF(OR(E40={"B4","B8","C3","C7","D2","D6","E2","F4","F8","H2"}),200,"N/A")))</f>
        <v>200</v>
      </c>
      <c r="J40" s="1">
        <f>IF(N40=44791,INDEX([1]LEAP_2022_Nutrient_Data!$B$258:$G$286,MATCH(E40,[1]LEAP_2022_Nutrient_Data!$B$258:$B$286, FALSE), 6), IF(N40=44838, INDEX([1]LEAP_2022_Nutrient_Data!$B$374:$G$402,MATCH(E40,[1]LEAP_2022_Nutrient_Data!$B$374:$B$402, FALSE), 6),"N/A"))</f>
        <v>27307.844500000003</v>
      </c>
      <c r="K40" s="1">
        <f>IF(N40=44791,INDEX([1]LEAP_2022_Nutrient_Data!$B$229:$G$257,MATCH(E40,[1]LEAP_2022_Nutrient_Data!$B$229:$B$257, FALSE), 6), IF(N40=44838, INDEX([1]LEAP_2022_Nutrient_Data!$B$345:$G$373,MATCH(E40,[1]LEAP_2022_Nutrient_Data!$B$345:$B$373, FALSE), 6),"N/A"))</f>
        <v>24112.414499999999</v>
      </c>
      <c r="L40" s="1">
        <f>IF(N40=44791,INDEX([1]LEAP_2022_Nutrient_Data!$B$316:$G$344,MATCH(E40,[1]LEAP_2022_Nutrient_Data!$B$316:$B$344, FALSE), 6), IF(N40=44838, INDEX([1]LEAP_2022_Nutrient_Data!$B$432:$G$460,MATCH(E40,[1]LEAP_2022_Nutrient_Data!$B$432:$B$460, FALSE), 6),"N/A"))</f>
        <v>398.77880154377999</v>
      </c>
      <c r="M40" s="1">
        <f>IF(N40=44791,INDEX([1]LEAP_2022_Nutrient_Data!$B$287:$G$315,MATCH(E40,[1]LEAP_2022_Nutrient_Data!$B$287:$B$315, FALSE), 6), IF(N40=44838, INDEX([1]LEAP_2022_Nutrient_Data!$B$403:$G$431,MATCH(E40,[1]LEAP_2022_Nutrient_Data!$B$403:$B$431, FALSE), 6),"N/A"))</f>
        <v>10.195232102615201</v>
      </c>
      <c r="N40" s="4">
        <v>44791</v>
      </c>
      <c r="O40" s="4">
        <v>44886</v>
      </c>
      <c r="P40" s="1">
        <v>34.799999999999997</v>
      </c>
      <c r="Q40" s="4" t="s">
        <v>166</v>
      </c>
      <c r="R40" s="1">
        <f>IF(N40=44791,INDEX('[2]8 18 22'!$T$2:$Z$48,MATCH(E40,'[2]8 18 22'!$T$2:$T$48, FALSE), 3), IF(N40=44838, INDEX('[2]10 3 22'!$T$2:$Z$48,MATCH(E40,'[2]10 3 22'!$T$2:$T$48, FALSE), 3),"N/A"))</f>
        <v>102.129</v>
      </c>
      <c r="S40" s="1">
        <f>IF(N40=44791,INDEX('[2]8 18 22'!$T$2:$Z$48,MATCH(E40,'[2]8 18 22'!$T$2:$T$48, FALSE), 4), IF(N40=44838, INDEX('[2]10 3 22'!$T$2:$Z$48,MATCH(E40,'[2]10 3 22'!$T$2:$T$48, FALSE), 4),"N/A"))</f>
        <v>37.855000000000004</v>
      </c>
      <c r="T40" s="1">
        <f>IF(N40=44791,INDEX('[2]8 18 22'!$T$2:$Z$48,MATCH(E40,'[2]8 18 22'!$T$2:$T$48, FALSE), 5), IF(N40=44838, INDEX('[2]10 3 22'!$T$2:$Z$48,MATCH(E40,'[2]10 3 22'!$T$2:$T$48, FALSE), 5),"N/A"))</f>
        <v>77.75200000000001</v>
      </c>
      <c r="U40" s="1">
        <f>IF(N40=44791,INDEX('[2]8 18 22'!$T$2:$Z$48,MATCH(E40,'[2]8 18 22'!$T$2:$T$48, FALSE), 6), IF(N40=44838, INDEX('[2]10 3 22'!$T$2:$Z$48,MATCH(E40,'[2]10 3 22'!$T$2:$T$48, FALSE), 6),"N/A"))</f>
        <v>41.793999999999997</v>
      </c>
      <c r="V40" s="1">
        <f>IF(N40=44791,INDEX('[2]8 18 22'!$T$2:$Z$48,MATCH(E40,'[2]8 18 22'!$T$2:$T$48, FALSE), 7), IF(N40=44838, INDEX('[2]10 3 22'!$T$2:$Z$48,MATCH(E40,'[2]10 3 22'!$T$2:$T$48, FALSE), 7),"N/A"))</f>
        <v>831.09300000000007</v>
      </c>
      <c r="W40" s="1">
        <f>IF(N40=44791,INDEX('[2]8 18 22'!$T$49:$Z$95,MATCH(E40,'[2]8 18 22'!$T$49:$T$95, FALSE), 3), IF(N40=44838, INDEX('[2]10 3 22'!$T$49:$Z$95,MATCH(E40,'[2]10 3 22'!$T$49:$T$95, FALSE), 3),"N/A"))</f>
        <v>101.05200000000001</v>
      </c>
      <c r="X40" s="1">
        <f>IF(N40=44791,INDEX('[2]8 18 22'!$T$49:$Z$95,MATCH(E40,'[2]8 18 22'!$T$49:$T$95, FALSE), 4), IF(N40=44838, INDEX('[2]10 3 22'!$T$49:$Z$95,MATCH(E40,'[2]10 3 22'!$T$49:$T$95, FALSE), 4),"N/A"))</f>
        <v>37.195999999999998</v>
      </c>
      <c r="Y40" s="1">
        <f>IF(N40=44791,INDEX('[2]8 18 22'!$T$49:$Z$95,MATCH(E40,'[2]8 18 22'!$T$49:$T$95, FALSE), 5), IF(N40=44838, INDEX('[2]10 3 22'!$T$49:$Z$95,MATCH(E40,'[2]10 3 22'!$T$49:$T$95, FALSE), 5),"N/A"))</f>
        <v>76.455999999999989</v>
      </c>
      <c r="Z40" s="1">
        <f>IF(N40=44791,INDEX('[2]8 18 22'!$T$49:$Z$95,MATCH(E40,'[2]8 18 22'!$T$49:$T$95, FALSE), 6), IF(N40=44838, INDEX('[2]10 3 22'!$T$49:$Z$95,MATCH(E40,'[2]10 3 22'!$T$49:$T$95, FALSE), 6),"N/A"))</f>
        <v>41.734000000000002</v>
      </c>
      <c r="AA40" s="1">
        <f>IF(N40=44791,INDEX('[2]8 18 22'!$T$49:$Z$95,MATCH(E40,'[2]8 18 22'!$T$49:$T$95, FALSE), 7), IF(N40=44838, INDEX('[2]10 3 22'!$T$49:$Z$95,MATCH(E40,'[2]10 3 22'!$T$49:$T$95, FALSE), 7),"N/A"))</f>
        <v>829.23700000000008</v>
      </c>
      <c r="AB40" s="1">
        <f>IF(N40=44791,INDEX([3]YSI_clean!$B$348:$H$396,MATCH(E40,[3]YSI_clean!$D$348:$D$396, FALSE), 4), IF(N40=44838, INDEX([3]YSI_clean!$B$680:$H$726,MATCH(E40,[3]YSI_clean!$D$680:$D$726, FALSE), 4),"N/A"))</f>
        <v>498.9</v>
      </c>
      <c r="AC40" s="1">
        <f>IF(N40=44791,INDEX([3]YSI_clean!$B$348:$H$396,MATCH(E40,[3]YSI_clean!$D$348:$D$396, FALSE), 5), IF(N40=44838, INDEX([3]YSI_clean!$B$680:$H$726,MATCH(E40,[3]YSI_clean!$D$680:$D$726, FALSE), 5),"N/A"))</f>
        <v>23.2</v>
      </c>
      <c r="AD40" s="1">
        <f>IF(N40=44791,INDEX([3]YSI_clean!$B$348:$H$396,MATCH(E40,[3]YSI_clean!$D$348:$D$396, FALSE), 6), IF(N40=44838, INDEX([3]YSI_clean!$B$680:$H$726,MATCH(E40,[3]YSI_clean!$D$680:$D$726, FALSE), 6),"N/A"))</f>
        <v>10.99</v>
      </c>
      <c r="AE40" s="1">
        <f>IF(N40=44791,INDEX([3]YSI_clean!$B$348:$H$396,MATCH(E40,[3]YSI_clean!$D$348:$D$396, FALSE), 7), IF(N40=44838, INDEX([3]YSI_clean!$B$680:$H$726,MATCH(E40,[3]YSI_clean!$D$680:$D$726, FALSE), 7),"N/A"))</f>
        <v>20.9</v>
      </c>
      <c r="AF40" s="1" t="s">
        <v>11</v>
      </c>
      <c r="AG40" s="1" t="s">
        <v>13</v>
      </c>
      <c r="AH40" s="1" t="s">
        <v>17</v>
      </c>
      <c r="AI40" s="3" t="s">
        <v>14</v>
      </c>
      <c r="AJ40" t="str">
        <f t="shared" si="1"/>
        <v>enriched</v>
      </c>
    </row>
    <row r="41" spans="1:36" x14ac:dyDescent="0.2">
      <c r="A41" t="str">
        <f t="shared" si="0"/>
        <v>np02_HM27f_barcode004-threshold-0.001</v>
      </c>
      <c r="B41" s="2" t="s">
        <v>128</v>
      </c>
      <c r="C41" s="2">
        <v>40</v>
      </c>
      <c r="D41" s="2" t="s">
        <v>203</v>
      </c>
      <c r="E41" s="2" t="s">
        <v>80</v>
      </c>
      <c r="F41" s="1" cm="1">
        <f t="array" ref="F41">IF(OR(E41={"B5","B8","C6","C7","D5","D6","E7","F5","F8","H5","H8"}), 2, IF(OR(E41={"A4","B1","B4","C1","C2","C3","D1","D2","D4","E2","E3","F1","F4","H1","H2","H4","I5"}), 1, "N/A"))</f>
        <v>2</v>
      </c>
      <c r="G41" s="1" t="str" cm="1">
        <f t="array" ref="G41">IF( OR(E41={"A4","B1","B4","C1","C2","C3","D1","D2","D4","E2","E3","F1","F4","H1","H2","H4","I5"}), "resevoir", IF(E41="B5", "B1", IF( E41="B8", "B4", IF(E41="C6", "C2", IF(E41="C7", "C3", IF(E41="D5", "D1", IF(E41="D6", "D2", IF(E41="E7", "E3", IF(E41="F5", "F1", IF(E41="F8", "F4", IF(E41="H5", "H1", IF(E41="H8", "H4", "N/A"))))))))))))</f>
        <v>H4</v>
      </c>
      <c r="H41" s="1" cm="1">
        <f t="array" ref="H41">IF(OR(E41={"A4","C1","D4","E2","H2","I5"}),0,IF(OR(E41={"C2","D1","D2","F4","H1","H4","C6","D5","D6","F8","H5","H8"}),20,IF(OR(E41={"B1","B5","B4","B8","C3","C7","E3","E7","F1","F5"}),40,"N/A")))</f>
        <v>20</v>
      </c>
      <c r="I41" s="1" cm="1">
        <f t="array" ref="I41">IF(OR(E41={"B1","B5","C1","C2","C6","D4","E3","E7","H1","H5"}),0,IF(OR(E41={"A4","D1","D5","F1","F5","H4","H8","I5"}),50,IF(OR(E41={"B4","B8","C3","C7","D2","D6","E2","F4","F8","H2"}),200,"N/A")))</f>
        <v>50</v>
      </c>
      <c r="J41" s="1">
        <f>IF(N41=44791,INDEX([1]LEAP_2022_Nutrient_Data!$B$258:$G$286,MATCH(E41,[1]LEAP_2022_Nutrient_Data!$B$258:$B$286, FALSE), 6), IF(N41=44838, INDEX([1]LEAP_2022_Nutrient_Data!$B$374:$G$402,MATCH(E41,[1]LEAP_2022_Nutrient_Data!$B$374:$B$402, FALSE), 6),"N/A"))</f>
        <v>11545.416499999999</v>
      </c>
      <c r="K41" s="1">
        <f>IF(N41=44791,INDEX([1]LEAP_2022_Nutrient_Data!$B$229:$G$257,MATCH(E41,[1]LEAP_2022_Nutrient_Data!$B$229:$B$257, FALSE), 6), IF(N41=44838, INDEX([1]LEAP_2022_Nutrient_Data!$B$345:$G$373,MATCH(E41,[1]LEAP_2022_Nutrient_Data!$B$345:$B$373, FALSE), 6),"N/A"))</f>
        <v>10425.986500000001</v>
      </c>
      <c r="L41" s="1">
        <f>IF(N41=44791,INDEX([1]LEAP_2022_Nutrient_Data!$B$316:$G$344,MATCH(E41,[1]LEAP_2022_Nutrient_Data!$B$316:$B$344, FALSE), 6), IF(N41=44838, INDEX([1]LEAP_2022_Nutrient_Data!$B$432:$G$460,MATCH(E41,[1]LEAP_2022_Nutrient_Data!$B$432:$B$460, FALSE), 6),"N/A"))</f>
        <v>60.0422383492199</v>
      </c>
      <c r="M41" s="1">
        <f>IF(N41=44791,INDEX([1]LEAP_2022_Nutrient_Data!$B$287:$G$315,MATCH(E41,[1]LEAP_2022_Nutrient_Data!$B$287:$B$315, FALSE), 6), IF(N41=44838, INDEX([1]LEAP_2022_Nutrient_Data!$B$403:$G$431,MATCH(E41,[1]LEAP_2022_Nutrient_Data!$B$403:$B$431, FALSE), 6),"N/A"))</f>
        <v>4.5171641616889797</v>
      </c>
      <c r="N41" s="4">
        <v>44838</v>
      </c>
      <c r="O41" s="4">
        <v>45252</v>
      </c>
      <c r="P41" s="1">
        <v>10.3</v>
      </c>
      <c r="Q41" s="4" t="s">
        <v>178</v>
      </c>
      <c r="R41" s="1">
        <f>IF(N41=44791,INDEX('[2]8 18 22'!$T$2:$Z$48,MATCH(E41,'[2]8 18 22'!$T$2:$T$48, FALSE), 3), IF(N41=44838, INDEX('[2]10 3 22'!$T$2:$Z$48,MATCH(E41,'[2]10 3 22'!$T$2:$T$48, FALSE), 3),"N/A"))</f>
        <v>12.994000000000003</v>
      </c>
      <c r="S41" s="1">
        <f>IF(N41=44791,INDEX('[2]8 18 22'!$T$2:$Z$48,MATCH(E41,'[2]8 18 22'!$T$2:$T$48, FALSE), 4), IF(N41=44838, INDEX('[2]10 3 22'!$T$2:$Z$48,MATCH(E41,'[2]10 3 22'!$T$2:$T$48, FALSE), 4),"N/A"))</f>
        <v>0</v>
      </c>
      <c r="T41" s="1">
        <f>IF(N41=44791,INDEX('[2]8 18 22'!$T$2:$Z$48,MATCH(E41,'[2]8 18 22'!$T$2:$T$48, FALSE), 5), IF(N41=44838, INDEX('[2]10 3 22'!$T$2:$Z$48,MATCH(E41,'[2]10 3 22'!$T$2:$T$48, FALSE), 5),"N/A"))</f>
        <v>2E-3</v>
      </c>
      <c r="U41" s="1">
        <f>IF(N41=44791,INDEX('[2]8 18 22'!$T$2:$Z$48,MATCH(E41,'[2]8 18 22'!$T$2:$T$48, FALSE), 6), IF(N41=44838, INDEX('[2]10 3 22'!$T$2:$Z$48,MATCH(E41,'[2]10 3 22'!$T$2:$T$48, FALSE), 6),"N/A"))</f>
        <v>2.69</v>
      </c>
      <c r="V41" s="1">
        <f>IF(N41=44791,INDEX('[2]8 18 22'!$T$2:$Z$48,MATCH(E41,'[2]8 18 22'!$T$2:$T$48, FALSE), 7), IF(N41=44838, INDEX('[2]10 3 22'!$T$2:$Z$48,MATCH(E41,'[2]10 3 22'!$T$2:$T$48, FALSE), 7),"N/A"))</f>
        <v>63.576000000000001</v>
      </c>
      <c r="W41" s="1">
        <f>IF(N41=44791,INDEX('[2]8 18 22'!$T$49:$Z$95,MATCH(E41,'[2]8 18 22'!$T$49:$T$95, FALSE), 3), IF(N41=44838, INDEX('[2]10 3 22'!$T$49:$Z$95,MATCH(E41,'[2]10 3 22'!$T$49:$T$95, FALSE), 3),"N/A"))</f>
        <v>13.236000000000001</v>
      </c>
      <c r="X41" s="1">
        <f>IF(N41=44791,INDEX('[2]8 18 22'!$T$49:$Z$95,MATCH(E41,'[2]8 18 22'!$T$49:$T$95, FALSE), 4), IF(N41=44838, INDEX('[2]10 3 22'!$T$49:$Z$95,MATCH(E41,'[2]10 3 22'!$T$49:$T$95, FALSE), 4),"N/A"))</f>
        <v>0</v>
      </c>
      <c r="Y41" s="1">
        <f>IF(N41=44791,INDEX('[2]8 18 22'!$T$49:$Z$95,MATCH(E41,'[2]8 18 22'!$T$49:$T$95, FALSE), 5), IF(N41=44838, INDEX('[2]10 3 22'!$T$49:$Z$95,MATCH(E41,'[2]10 3 22'!$T$49:$T$95, FALSE), 5),"N/A"))</f>
        <v>7.2000000000000008E-2</v>
      </c>
      <c r="Z41" s="1">
        <f>IF(N41=44791,INDEX('[2]8 18 22'!$T$49:$Z$95,MATCH(E41,'[2]8 18 22'!$T$49:$T$95, FALSE), 6), IF(N41=44838, INDEX('[2]10 3 22'!$T$49:$Z$95,MATCH(E41,'[2]10 3 22'!$T$49:$T$95, FALSE), 6),"N/A"))</f>
        <v>2.6509999999999998</v>
      </c>
      <c r="AA41" s="1">
        <f>IF(N41=44791,INDEX('[2]8 18 22'!$T$49:$Z$95,MATCH(E41,'[2]8 18 22'!$T$49:$T$95, FALSE), 7), IF(N41=44838, INDEX('[2]10 3 22'!$T$49:$Z$95,MATCH(E41,'[2]10 3 22'!$T$49:$T$95, FALSE), 7),"N/A"))</f>
        <v>64.587999999999994</v>
      </c>
      <c r="AB41" s="1">
        <f>IF(N41=44791,INDEX([3]YSI_clean!$B$348:$H$396,MATCH(E41,[3]YSI_clean!$D$348:$D$396, FALSE), 4), IF(N41=44838, INDEX([3]YSI_clean!$B$680:$H$726,MATCH(E41,[3]YSI_clean!$D$680:$D$726, FALSE), 4),"N/A"))</f>
        <v>177.3</v>
      </c>
      <c r="AC41" s="1">
        <f>IF(N41=44791,INDEX([3]YSI_clean!$B$348:$H$396,MATCH(E41,[3]YSI_clean!$D$348:$D$396, FALSE), 5), IF(N41=44838, INDEX([3]YSI_clean!$B$680:$H$726,MATCH(E41,[3]YSI_clean!$D$680:$D$726, FALSE), 5),"N/A"))</f>
        <v>8.42</v>
      </c>
      <c r="AD41" s="1">
        <f>IF(N41=44791,INDEX([3]YSI_clean!$B$348:$H$396,MATCH(E41,[3]YSI_clean!$D$348:$D$396, FALSE), 6), IF(N41=44838, INDEX([3]YSI_clean!$B$680:$H$726,MATCH(E41,[3]YSI_clean!$D$680:$D$726, FALSE), 6),"N/A"))</f>
        <v>9.5399999999999991</v>
      </c>
      <c r="AE41" s="1">
        <f>IF(N41=44791,INDEX([3]YSI_clean!$B$348:$H$396,MATCH(E41,[3]YSI_clean!$D$348:$D$396, FALSE), 7), IF(N41=44838, INDEX([3]YSI_clean!$B$680:$H$726,MATCH(E41,[3]YSI_clean!$D$680:$D$726, FALSE), 7),"N/A"))</f>
        <v>13.2</v>
      </c>
      <c r="AF41" s="1" t="s">
        <v>11</v>
      </c>
      <c r="AG41" s="1" t="s">
        <v>13</v>
      </c>
      <c r="AH41" s="1" t="s">
        <v>18</v>
      </c>
      <c r="AI41" s="3" t="s">
        <v>14</v>
      </c>
      <c r="AJ41" t="str">
        <f t="shared" si="1"/>
        <v>enriched</v>
      </c>
    </row>
    <row r="42" spans="1:36" x14ac:dyDescent="0.2">
      <c r="A42" t="str">
        <f t="shared" si="0"/>
        <v>np02_HM27f_barcode005-threshold-0.001</v>
      </c>
      <c r="B42" s="2" t="s">
        <v>129</v>
      </c>
      <c r="C42" s="2">
        <v>41</v>
      </c>
      <c r="D42" s="2" t="s">
        <v>53</v>
      </c>
      <c r="E42" s="2" t="s">
        <v>60</v>
      </c>
      <c r="F42" s="1" cm="1">
        <f t="array" ref="F42">IF(OR(E42={"B5","B8","C6","C7","D5","D6","E7","F5","F8","H5","H8"}), 2, IF(OR(E42={"A4","B1","B4","C1","C2","C3","D1","D2","D4","E2","E3","F1","F4","H1","H2","H4","I5"}), 1, "N/A"))</f>
        <v>1</v>
      </c>
      <c r="G42" s="1" t="str" cm="1">
        <f t="array" ref="G42">IF( OR(E42={"A4","B1","B4","C1","C2","C3","D1","D2","D4","E2","E3","F1","F4","H1","H2","H4","I5"}), "resevoir", IF(E42="B5", "B1", IF( E42="B8", "B4", IF(E42="C6", "C2", IF(E42="C7", "C3", IF(E42="D5", "D1", IF(E42="D6", "D2", IF(E42="E7", "E3", IF(E42="F5", "F1", IF(E42="F8", "F4", IF(E42="H5", "H1", IF(E42="H8", "H4", "N/A"))))))))))))</f>
        <v>resevoir</v>
      </c>
      <c r="H42" s="1" cm="1">
        <f t="array" ref="H42">IF(OR(E42={"A4","C1","D4","E2","H2","I5"}),0,IF(OR(E42={"C2","D1","D2","F4","H1","H4","C6","D5","D6","F8","H5","H8"}),20,IF(OR(E42={"B1","B5","B4","B8","C3","C7","E3","E7","F1","F5"}),40,"N/A")))</f>
        <v>20</v>
      </c>
      <c r="I42" s="1" cm="1">
        <f t="array" ref="I42">IF(OR(E42={"B1","B5","C1","C2","C6","D4","E3","E7","H1","H5"}),0,IF(OR(E42={"A4","D1","D5","F1","F5","H4","H8","I5"}),50,IF(OR(E42={"B4","B8","C3","C7","D2","D6","E2","F4","F8","H2"}),200,"N/A")))</f>
        <v>0</v>
      </c>
      <c r="J42" s="1">
        <f>IF(N42=44791,INDEX([1]LEAP_2022_Nutrient_Data!$B$258:$G$286,MATCH(E42,[1]LEAP_2022_Nutrient_Data!$B$258:$B$286, FALSE), 6), IF(N42=44838, INDEX([1]LEAP_2022_Nutrient_Data!$B$374:$G$402,MATCH(E42,[1]LEAP_2022_Nutrient_Data!$B$374:$B$402, FALSE), 6),"N/A"))</f>
        <v>180.60050000000001</v>
      </c>
      <c r="K42" s="1">
        <f>IF(N42=44791,INDEX([1]LEAP_2022_Nutrient_Data!$B$229:$G$257,MATCH(E42,[1]LEAP_2022_Nutrient_Data!$B$229:$B$257, FALSE), 6), IF(N42=44838, INDEX([1]LEAP_2022_Nutrient_Data!$B$345:$G$373,MATCH(E42,[1]LEAP_2022_Nutrient_Data!$B$345:$B$373, FALSE), 6),"N/A"))</f>
        <v>167.5035</v>
      </c>
      <c r="L42" s="1">
        <f>IF(N42=44791,INDEX([1]LEAP_2022_Nutrient_Data!$B$316:$G$344,MATCH(E42,[1]LEAP_2022_Nutrient_Data!$B$316:$B$344, FALSE), 6), IF(N42=44838, INDEX([1]LEAP_2022_Nutrient_Data!$B$432:$G$460,MATCH(E42,[1]LEAP_2022_Nutrient_Data!$B$432:$B$460, FALSE), 6),"N/A"))</f>
        <v>8.3277084686763896</v>
      </c>
      <c r="M42" s="1">
        <f>IF(N42=44791,INDEX([1]LEAP_2022_Nutrient_Data!$B$287:$G$315,MATCH(E42,[1]LEAP_2022_Nutrient_Data!$B$287:$B$315, FALSE), 6), IF(N42=44838, INDEX([1]LEAP_2022_Nutrient_Data!$B$403:$G$431,MATCH(E42,[1]LEAP_2022_Nutrient_Data!$B$403:$B$431, FALSE), 6),"N/A"))</f>
        <v>4.2449824254755901</v>
      </c>
      <c r="N42" s="4">
        <v>44838</v>
      </c>
      <c r="O42" s="4">
        <v>45252</v>
      </c>
      <c r="P42" s="1">
        <v>2.4900000000000002</v>
      </c>
      <c r="Q42" s="4" t="s">
        <v>167</v>
      </c>
      <c r="R42" s="1">
        <f>IF(N42=44791,INDEX('[2]8 18 22'!$T$2:$Z$48,MATCH(E42,'[2]8 18 22'!$T$2:$T$48, FALSE), 3), IF(N42=44838, INDEX('[2]10 3 22'!$T$2:$Z$48,MATCH(E42,'[2]10 3 22'!$T$2:$T$48, FALSE), 3),"N/A"))</f>
        <v>0</v>
      </c>
      <c r="S42" s="1">
        <f>IF(N42=44791,INDEX('[2]8 18 22'!$T$2:$Z$48,MATCH(E42,'[2]8 18 22'!$T$2:$T$48, FALSE), 4), IF(N42=44838, INDEX('[2]10 3 22'!$T$2:$Z$48,MATCH(E42,'[2]10 3 22'!$T$2:$T$48, FALSE), 4),"N/A"))</f>
        <v>2.1129999999999995</v>
      </c>
      <c r="T42" s="1">
        <f>IF(N42=44791,INDEX('[2]8 18 22'!$T$2:$Z$48,MATCH(E42,'[2]8 18 22'!$T$2:$T$48, FALSE), 5), IF(N42=44838, INDEX('[2]10 3 22'!$T$2:$Z$48,MATCH(E42,'[2]10 3 22'!$T$2:$T$48, FALSE), 5),"N/A"))</f>
        <v>0</v>
      </c>
      <c r="U42" s="1">
        <f>IF(N42=44791,INDEX('[2]8 18 22'!$T$2:$Z$48,MATCH(E42,'[2]8 18 22'!$T$2:$T$48, FALSE), 6), IF(N42=44838, INDEX('[2]10 3 22'!$T$2:$Z$48,MATCH(E42,'[2]10 3 22'!$T$2:$T$48, FALSE), 6),"N/A"))</f>
        <v>0.38</v>
      </c>
      <c r="V42" s="1">
        <f>IF(N42=44791,INDEX('[2]8 18 22'!$T$2:$Z$48,MATCH(E42,'[2]8 18 22'!$T$2:$T$48, FALSE), 7), IF(N42=44838, INDEX('[2]10 3 22'!$T$2:$Z$48,MATCH(E42,'[2]10 3 22'!$T$2:$T$48, FALSE), 7),"N/A"))</f>
        <v>3.1309999999999998</v>
      </c>
      <c r="W42" s="1">
        <f>IF(N42=44791,INDEX('[2]8 18 22'!$T$49:$Z$95,MATCH(E42,'[2]8 18 22'!$T$49:$T$95, FALSE), 3), IF(N42=44838, INDEX('[2]10 3 22'!$T$49:$Z$95,MATCH(E42,'[2]10 3 22'!$T$49:$T$95, FALSE), 3),"N/A"))</f>
        <v>0</v>
      </c>
      <c r="X42" s="1">
        <f>IF(N42=44791,INDEX('[2]8 18 22'!$T$49:$Z$95,MATCH(E42,'[2]8 18 22'!$T$49:$T$95, FALSE), 4), IF(N42=44838, INDEX('[2]10 3 22'!$T$49:$Z$95,MATCH(E42,'[2]10 3 22'!$T$49:$T$95, FALSE), 4),"N/A"))</f>
        <v>2.2250000000000001</v>
      </c>
      <c r="Y42" s="1">
        <f>IF(N42=44791,INDEX('[2]8 18 22'!$T$49:$Z$95,MATCH(E42,'[2]8 18 22'!$T$49:$T$95, FALSE), 5), IF(N42=44838, INDEX('[2]10 3 22'!$T$49:$Z$95,MATCH(E42,'[2]10 3 22'!$T$49:$T$95, FALSE), 5),"N/A"))</f>
        <v>0</v>
      </c>
      <c r="Z42" s="1">
        <f>IF(N42=44791,INDEX('[2]8 18 22'!$T$49:$Z$95,MATCH(E42,'[2]8 18 22'!$T$49:$T$95, FALSE), 6), IF(N42=44838, INDEX('[2]10 3 22'!$T$49:$Z$95,MATCH(E42,'[2]10 3 22'!$T$49:$T$95, FALSE), 6),"N/A"))</f>
        <v>0.39700000000000002</v>
      </c>
      <c r="AA42" s="1">
        <f>IF(N42=44791,INDEX('[2]8 18 22'!$T$49:$Z$95,MATCH(E42,'[2]8 18 22'!$T$49:$T$95, FALSE), 7), IF(N42=44838, INDEX('[2]10 3 22'!$T$49:$Z$95,MATCH(E42,'[2]10 3 22'!$T$49:$T$95, FALSE), 7),"N/A"))</f>
        <v>3.713000000000001</v>
      </c>
      <c r="AB42" s="1">
        <f>IF(N42=44791,INDEX([3]YSI_clean!$B$348:$H$396,MATCH(E42,[3]YSI_clean!$D$348:$D$396, FALSE), 4), IF(N42=44838, INDEX([3]YSI_clean!$B$680:$H$726,MATCH(E42,[3]YSI_clean!$D$680:$D$726, FALSE), 4),"N/A"))</f>
        <v>72.099999999999994</v>
      </c>
      <c r="AC42" s="1">
        <f>IF(N42=44791,INDEX([3]YSI_clean!$B$348:$H$396,MATCH(E42,[3]YSI_clean!$D$348:$D$396, FALSE), 5), IF(N42=44838, INDEX([3]YSI_clean!$B$680:$H$726,MATCH(E42,[3]YSI_clean!$D$680:$D$726, FALSE), 5),"N/A"))</f>
        <v>9.5299999999999994</v>
      </c>
      <c r="AD42" s="1">
        <f>IF(N42=44791,INDEX([3]YSI_clean!$B$348:$H$396,MATCH(E42,[3]YSI_clean!$D$348:$D$396, FALSE), 6), IF(N42=44838, INDEX([3]YSI_clean!$B$680:$H$726,MATCH(E42,[3]YSI_clean!$D$680:$D$726, FALSE), 6),"N/A"))</f>
        <v>7.98</v>
      </c>
      <c r="AE42" s="1">
        <f>IF(N42=44791,INDEX([3]YSI_clean!$B$348:$H$396,MATCH(E42,[3]YSI_clean!$D$348:$D$396, FALSE), 7), IF(N42=44838, INDEX([3]YSI_clean!$B$680:$H$726,MATCH(E42,[3]YSI_clean!$D$680:$D$726, FALSE), 7),"N/A"))</f>
        <v>13.5</v>
      </c>
      <c r="AF42" s="1" t="s">
        <v>11</v>
      </c>
      <c r="AG42" s="1" t="s">
        <v>13</v>
      </c>
      <c r="AH42" s="1" t="s">
        <v>19</v>
      </c>
      <c r="AI42" s="3" t="s">
        <v>14</v>
      </c>
      <c r="AJ42" t="str">
        <f t="shared" si="1"/>
        <v>unenriched</v>
      </c>
    </row>
    <row r="43" spans="1:36" x14ac:dyDescent="0.2">
      <c r="A43" t="str">
        <f t="shared" si="0"/>
        <v>np02_HM27f_barcode006-threshold-0.001</v>
      </c>
      <c r="B43" s="2" t="s">
        <v>130</v>
      </c>
      <c r="C43" s="2">
        <v>42</v>
      </c>
      <c r="D43" s="2" t="s">
        <v>53</v>
      </c>
      <c r="E43" s="2" t="s">
        <v>88</v>
      </c>
      <c r="F43" s="1" cm="1">
        <f t="array" ref="F43">IF(OR(E43={"B5","B8","C6","C7","D5","D6","E7","F5","F8","H5","H8"}), 2, IF(OR(E43={"A4","B1","B4","C1","C2","C3","D1","D2","D4","E2","E3","F1","F4","H1","H2","H4","I5"}), 1, "N/A"))</f>
        <v>1</v>
      </c>
      <c r="G43" s="1" t="str" cm="1">
        <f t="array" ref="G43">IF( OR(E43={"A4","B1","B4","C1","C2","C3","D1","D2","D4","E2","E3","F1","F4","H1","H2","H4","I5"}), "resevoir", IF(E43="B5", "B1", IF( E43="B8", "B4", IF(E43="C6", "C2", IF(E43="C7", "C3", IF(E43="D5", "D1", IF(E43="D6", "D2", IF(E43="E7", "E3", IF(E43="F5", "F1", IF(E43="F8", "F4", IF(E43="H5", "H1", IF(E43="H8", "H4", "N/A"))))))))))))</f>
        <v>resevoir</v>
      </c>
      <c r="H43" s="1" cm="1">
        <f t="array" ref="H43">IF(OR(E43={"A4","C1","D4","E2","H2","I5"}),0,IF(OR(E43={"C2","D1","D2","F4","H1","H4","C6","D5","D6","F8","H5","H8"}),20,IF(OR(E43={"B1","B5","B4","B8","C3","C7","E3","E7","F1","F5"}),40,"N/A")))</f>
        <v>40</v>
      </c>
      <c r="I43" s="1" cm="1">
        <f t="array" ref="I43">IF(OR(E43={"B1","B5","C1","C2","C6","D4","E3","E7","H1","H5"}),0,IF(OR(E43={"A4","D1","D5","F1","F5","H4","H8","I5"}),50,IF(OR(E43={"B4","B8","C3","C7","D2","D6","E2","F4","F8","H2"}),200,"N/A")))</f>
        <v>50</v>
      </c>
      <c r="J43" s="1">
        <f>IF(N43=44791,INDEX([1]LEAP_2022_Nutrient_Data!$B$258:$G$286,MATCH(E43,[1]LEAP_2022_Nutrient_Data!$B$258:$B$286, FALSE), 6), IF(N43=44838, INDEX([1]LEAP_2022_Nutrient_Data!$B$374:$G$402,MATCH(E43,[1]LEAP_2022_Nutrient_Data!$B$374:$B$402, FALSE), 6),"N/A"))</f>
        <v>11653.826499999999</v>
      </c>
      <c r="K43" s="1">
        <f>IF(N43=44791,INDEX([1]LEAP_2022_Nutrient_Data!$B$229:$G$257,MATCH(E43,[1]LEAP_2022_Nutrient_Data!$B$229:$B$257, FALSE), 6), IF(N43=44838, INDEX([1]LEAP_2022_Nutrient_Data!$B$345:$G$373,MATCH(E43,[1]LEAP_2022_Nutrient_Data!$B$345:$B$373, FALSE), 6),"N/A"))</f>
        <v>10227.6065</v>
      </c>
      <c r="L43" s="1">
        <f>IF(N43=44791,INDEX([1]LEAP_2022_Nutrient_Data!$B$316:$G$344,MATCH(E43,[1]LEAP_2022_Nutrient_Data!$B$316:$B$344, FALSE), 6), IF(N43=44838, INDEX([1]LEAP_2022_Nutrient_Data!$B$432:$G$460,MATCH(E43,[1]LEAP_2022_Nutrient_Data!$B$432:$B$460, FALSE), 6),"N/A"))</f>
        <v>126.04630938096599</v>
      </c>
      <c r="M43" s="1">
        <f>IF(N43=44791,INDEX([1]LEAP_2022_Nutrient_Data!$B$287:$G$315,MATCH(E43,[1]LEAP_2022_Nutrient_Data!$B$287:$B$315, FALSE), 6), IF(N43=44838, INDEX([1]LEAP_2022_Nutrient_Data!$B$403:$G$431,MATCH(E43,[1]LEAP_2022_Nutrient_Data!$B$403:$B$431, FALSE), 6),"N/A"))</f>
        <v>5.4698002384358304</v>
      </c>
      <c r="N43" s="4">
        <v>44838</v>
      </c>
      <c r="O43" s="4">
        <v>45252</v>
      </c>
      <c r="P43" s="1">
        <v>8.43</v>
      </c>
      <c r="Q43" s="4" t="s">
        <v>167</v>
      </c>
      <c r="R43" s="1">
        <f>IF(N43=44791,INDEX('[2]8 18 22'!$T$2:$Z$48,MATCH(E43,'[2]8 18 22'!$T$2:$T$48, FALSE), 3), IF(N43=44838, INDEX('[2]10 3 22'!$T$2:$Z$48,MATCH(E43,'[2]10 3 22'!$T$2:$T$48, FALSE), 3),"N/A"))</f>
        <v>125.73499999999999</v>
      </c>
      <c r="S43" s="1">
        <f>IF(N43=44791,INDEX('[2]8 18 22'!$T$2:$Z$48,MATCH(E43,'[2]8 18 22'!$T$2:$T$48, FALSE), 4), IF(N43=44838, INDEX('[2]10 3 22'!$T$2:$Z$48,MATCH(E43,'[2]10 3 22'!$T$2:$T$48, FALSE), 4),"N/A"))</f>
        <v>0</v>
      </c>
      <c r="T43" s="1">
        <f>IF(N43=44791,INDEX('[2]8 18 22'!$T$2:$Z$48,MATCH(E43,'[2]8 18 22'!$T$2:$T$48, FALSE), 5), IF(N43=44838, INDEX('[2]10 3 22'!$T$2:$Z$48,MATCH(E43,'[2]10 3 22'!$T$2:$T$48, FALSE), 5),"N/A"))</f>
        <v>1.0009999999999999</v>
      </c>
      <c r="U43" s="1">
        <f>IF(N43=44791,INDEX('[2]8 18 22'!$T$2:$Z$48,MATCH(E43,'[2]8 18 22'!$T$2:$T$48, FALSE), 6), IF(N43=44838, INDEX('[2]10 3 22'!$T$2:$Z$48,MATCH(E43,'[2]10 3 22'!$T$2:$T$48, FALSE), 6),"N/A"))</f>
        <v>7.2759999999999989</v>
      </c>
      <c r="V43" s="1">
        <f>IF(N43=44791,INDEX('[2]8 18 22'!$T$2:$Z$48,MATCH(E43,'[2]8 18 22'!$T$2:$T$48, FALSE), 7), IF(N43=44838, INDEX('[2]10 3 22'!$T$2:$Z$48,MATCH(E43,'[2]10 3 22'!$T$2:$T$48, FALSE), 7),"N/A"))</f>
        <v>221.62899999999999</v>
      </c>
      <c r="W43" s="1">
        <f>IF(N43=44791,INDEX('[2]8 18 22'!$T$49:$Z$95,MATCH(E43,'[2]8 18 22'!$T$49:$T$95, FALSE), 3), IF(N43=44838, INDEX('[2]10 3 22'!$T$49:$Z$95,MATCH(E43,'[2]10 3 22'!$T$49:$T$95, FALSE), 3),"N/A"))</f>
        <v>127.08</v>
      </c>
      <c r="X43" s="1">
        <f>IF(N43=44791,INDEX('[2]8 18 22'!$T$49:$Z$95,MATCH(E43,'[2]8 18 22'!$T$49:$T$95, FALSE), 4), IF(N43=44838, INDEX('[2]10 3 22'!$T$49:$Z$95,MATCH(E43,'[2]10 3 22'!$T$49:$T$95, FALSE), 4),"N/A"))</f>
        <v>0</v>
      </c>
      <c r="Y43" s="1">
        <f>IF(N43=44791,INDEX('[2]8 18 22'!$T$49:$Z$95,MATCH(E43,'[2]8 18 22'!$T$49:$T$95, FALSE), 5), IF(N43=44838, INDEX('[2]10 3 22'!$T$49:$Z$95,MATCH(E43,'[2]10 3 22'!$T$49:$T$95, FALSE), 5),"N/A"))</f>
        <v>1.0489999999999999</v>
      </c>
      <c r="Z43" s="1">
        <f>IF(N43=44791,INDEX('[2]8 18 22'!$T$49:$Z$95,MATCH(E43,'[2]8 18 22'!$T$49:$T$95, FALSE), 6), IF(N43=44838, INDEX('[2]10 3 22'!$T$49:$Z$95,MATCH(E43,'[2]10 3 22'!$T$49:$T$95, FALSE), 6),"N/A"))</f>
        <v>7.3349999999999991</v>
      </c>
      <c r="AA43" s="1">
        <f>IF(N43=44791,INDEX('[2]8 18 22'!$T$49:$Z$95,MATCH(E43,'[2]8 18 22'!$T$49:$T$95, FALSE), 7), IF(N43=44838, INDEX('[2]10 3 22'!$T$49:$Z$95,MATCH(E43,'[2]10 3 22'!$T$49:$T$95, FALSE), 7),"N/A"))</f>
        <v>220.071</v>
      </c>
      <c r="AB43" s="1">
        <f>IF(N43=44791,INDEX([3]YSI_clean!$B$348:$H$396,MATCH(E43,[3]YSI_clean!$D$348:$D$396, FALSE), 4), IF(N43=44838, INDEX([3]YSI_clean!$B$680:$H$726,MATCH(E43,[3]YSI_clean!$D$680:$D$726, FALSE), 4),"N/A"))</f>
        <v>167.8</v>
      </c>
      <c r="AC43" s="1">
        <f>IF(N43=44791,INDEX([3]YSI_clean!$B$348:$H$396,MATCH(E43,[3]YSI_clean!$D$348:$D$396, FALSE), 5), IF(N43=44838, INDEX([3]YSI_clean!$B$680:$H$726,MATCH(E43,[3]YSI_clean!$D$680:$D$726, FALSE), 5),"N/A"))</f>
        <v>10.69</v>
      </c>
      <c r="AD43" s="1">
        <f>IF(N43=44791,INDEX([3]YSI_clean!$B$348:$H$396,MATCH(E43,[3]YSI_clean!$D$348:$D$396, FALSE), 6), IF(N43=44838, INDEX([3]YSI_clean!$B$680:$H$726,MATCH(E43,[3]YSI_clean!$D$680:$D$726, FALSE), 6),"N/A"))</f>
        <v>10.199999999999999</v>
      </c>
      <c r="AE43" s="1">
        <f>IF(N43=44791,INDEX([3]YSI_clean!$B$348:$H$396,MATCH(E43,[3]YSI_clean!$D$348:$D$396, FALSE), 7), IF(N43=44838, INDEX([3]YSI_clean!$B$680:$H$726,MATCH(E43,[3]YSI_clean!$D$680:$D$726, FALSE), 7),"N/A"))</f>
        <v>14.3</v>
      </c>
      <c r="AF43" s="1" t="s">
        <v>11</v>
      </c>
      <c r="AG43" s="1" t="s">
        <v>13</v>
      </c>
      <c r="AH43" s="1" t="s">
        <v>20</v>
      </c>
      <c r="AI43" s="3" t="s">
        <v>14</v>
      </c>
      <c r="AJ43" t="str">
        <f t="shared" si="1"/>
        <v>enriched</v>
      </c>
    </row>
    <row r="44" spans="1:36" x14ac:dyDescent="0.2">
      <c r="A44" t="str">
        <f t="shared" si="0"/>
        <v>np02_HM27f_barcode007-threshold-0.001</v>
      </c>
      <c r="B44" s="2" t="s">
        <v>131</v>
      </c>
      <c r="C44" s="2">
        <v>43</v>
      </c>
      <c r="D44" s="2" t="s">
        <v>53</v>
      </c>
      <c r="E44" s="2" t="s">
        <v>77</v>
      </c>
      <c r="F44" s="1" cm="1">
        <f t="array" ref="F44">IF(OR(E44={"B5","B8","C6","C7","D5","D6","E7","F5","F8","H5","H8"}), 2, IF(OR(E44={"A4","B1","B4","C1","C2","C3","D1","D2","D4","E2","E3","F1","F4","H1","H2","H4","I5"}), 1, "N/A"))</f>
        <v>1</v>
      </c>
      <c r="G44" s="1" t="str" cm="1">
        <f t="array" ref="G44">IF( OR(E44={"A4","B1","B4","C1","C2","C3","D1","D2","D4","E2","E3","F1","F4","H1","H2","H4","I5"}), "resevoir", IF(E44="B5", "B1", IF( E44="B8", "B4", IF(E44="C6", "C2", IF(E44="C7", "C3", IF(E44="D5", "D1", IF(E44="D6", "D2", IF(E44="E7", "E3", IF(E44="F5", "F1", IF(E44="F8", "F4", IF(E44="H5", "H1", IF(E44="H8", "H4", "N/A"))))))))))))</f>
        <v>resevoir</v>
      </c>
      <c r="H44" s="1" cm="1">
        <f t="array" ref="H44">IF(OR(E44={"A4","C1","D4","E2","H2","I5"}),0,IF(OR(E44={"C2","D1","D2","F4","H1","H4","C6","D5","D6","F8","H5","H8"}),20,IF(OR(E44={"B1","B5","B4","B8","C3","C7","E3","E7","F1","F5"}),40,"N/A")))</f>
        <v>0</v>
      </c>
      <c r="I44" s="1" cm="1">
        <f t="array" ref="I44">IF(OR(E44={"B1","B5","C1","C2","C6","D4","E3","E7","H1","H5"}),0,IF(OR(E44={"A4","D1","D5","F1","F5","H4","H8","I5"}),50,IF(OR(E44={"B4","B8","C3","C7","D2","D6","E2","F4","F8","H2"}),200,"N/A")))</f>
        <v>0</v>
      </c>
      <c r="J44" s="1">
        <f>IF(N44=44791,INDEX([1]LEAP_2022_Nutrient_Data!$B$258:$G$286,MATCH(E44,[1]LEAP_2022_Nutrient_Data!$B$258:$B$286, FALSE), 6), IF(N44=44838, INDEX([1]LEAP_2022_Nutrient_Data!$B$374:$G$402,MATCH(E44,[1]LEAP_2022_Nutrient_Data!$B$374:$B$402, FALSE), 6),"N/A"))</f>
        <v>3159.1865000000003</v>
      </c>
      <c r="K44" s="1">
        <f>IF(N44=44791,INDEX([1]LEAP_2022_Nutrient_Data!$B$229:$G$257,MATCH(E44,[1]LEAP_2022_Nutrient_Data!$B$229:$B$257, FALSE), 6), IF(N44=44838, INDEX([1]LEAP_2022_Nutrient_Data!$B$345:$G$373,MATCH(E44,[1]LEAP_2022_Nutrient_Data!$B$345:$B$373, FALSE), 6),"N/A"))</f>
        <v>2574.9564999999998</v>
      </c>
      <c r="L44" s="1">
        <f>IF(N44=44791,INDEX([1]LEAP_2022_Nutrient_Data!$B$316:$G$344,MATCH(E44,[1]LEAP_2022_Nutrient_Data!$B$316:$B$344, FALSE), 6), IF(N44=44838, INDEX([1]LEAP_2022_Nutrient_Data!$B$432:$G$460,MATCH(E44,[1]LEAP_2022_Nutrient_Data!$B$432:$B$460, FALSE), 6),"N/A"))</f>
        <v>9.4164354135299408</v>
      </c>
      <c r="M44" s="1">
        <f>IF(N44=44791,INDEX([1]LEAP_2022_Nutrient_Data!$B$287:$G$315,MATCH(E44,[1]LEAP_2022_Nutrient_Data!$B$287:$B$315, FALSE), 6), IF(N44=44838, INDEX([1]LEAP_2022_Nutrient_Data!$B$403:$G$431,MATCH(E44,[1]LEAP_2022_Nutrient_Data!$B$403:$B$431, FALSE), 6),"N/A"))</f>
        <v>4.2449824254755901</v>
      </c>
      <c r="N44" s="4">
        <v>44838</v>
      </c>
      <c r="O44" s="4">
        <v>45252</v>
      </c>
      <c r="P44" s="1">
        <v>1.36</v>
      </c>
      <c r="Q44" s="4" t="s">
        <v>167</v>
      </c>
      <c r="R44" s="1">
        <f>IF(N44=44791,INDEX('[2]8 18 22'!$T$2:$Z$48,MATCH(E44,'[2]8 18 22'!$T$2:$T$48, FALSE), 3), IF(N44=44838, INDEX('[2]10 3 22'!$T$2:$Z$48,MATCH(E44,'[2]10 3 22'!$T$2:$T$48, FALSE), 3),"N/A"))</f>
        <v>0</v>
      </c>
      <c r="S44" s="1">
        <f>IF(N44=44791,INDEX('[2]8 18 22'!$T$2:$Z$48,MATCH(E44,'[2]8 18 22'!$T$2:$T$48, FALSE), 4), IF(N44=44838, INDEX('[2]10 3 22'!$T$2:$Z$48,MATCH(E44,'[2]10 3 22'!$T$2:$T$48, FALSE), 4),"N/A"))</f>
        <v>6.9000000000000006E-2</v>
      </c>
      <c r="T44" s="1">
        <f>IF(N44=44791,INDEX('[2]8 18 22'!$T$2:$Z$48,MATCH(E44,'[2]8 18 22'!$T$2:$T$48, FALSE), 5), IF(N44=44838, INDEX('[2]10 3 22'!$T$2:$Z$48,MATCH(E44,'[2]10 3 22'!$T$2:$T$48, FALSE), 5),"N/A"))</f>
        <v>0</v>
      </c>
      <c r="U44" s="1">
        <f>IF(N44=44791,INDEX('[2]8 18 22'!$T$2:$Z$48,MATCH(E44,'[2]8 18 22'!$T$2:$T$48, FALSE), 6), IF(N44=44838, INDEX('[2]10 3 22'!$T$2:$Z$48,MATCH(E44,'[2]10 3 22'!$T$2:$T$48, FALSE), 6),"N/A"))</f>
        <v>0.17799999999999996</v>
      </c>
      <c r="V44" s="1">
        <f>IF(N44=44791,INDEX('[2]8 18 22'!$T$2:$Z$48,MATCH(E44,'[2]8 18 22'!$T$2:$T$48, FALSE), 7), IF(N44=44838, INDEX('[2]10 3 22'!$T$2:$Z$48,MATCH(E44,'[2]10 3 22'!$T$2:$T$48, FALSE), 7),"N/A"))</f>
        <v>3.0799999999999996</v>
      </c>
      <c r="W44" s="1">
        <f>IF(N44=44791,INDEX('[2]8 18 22'!$T$49:$Z$95,MATCH(E44,'[2]8 18 22'!$T$49:$T$95, FALSE), 3), IF(N44=44838, INDEX('[2]10 3 22'!$T$49:$Z$95,MATCH(E44,'[2]10 3 22'!$T$49:$T$95, FALSE), 3),"N/A"))</f>
        <v>0</v>
      </c>
      <c r="X44" s="1">
        <f>IF(N44=44791,INDEX('[2]8 18 22'!$T$49:$Z$95,MATCH(E44,'[2]8 18 22'!$T$49:$T$95, FALSE), 4), IF(N44=44838, INDEX('[2]10 3 22'!$T$49:$Z$95,MATCH(E44,'[2]10 3 22'!$T$49:$T$95, FALSE), 4),"N/A"))</f>
        <v>0.11400000000000003</v>
      </c>
      <c r="Y44" s="1">
        <f>IF(N44=44791,INDEX('[2]8 18 22'!$T$49:$Z$95,MATCH(E44,'[2]8 18 22'!$T$49:$T$95, FALSE), 5), IF(N44=44838, INDEX('[2]10 3 22'!$T$49:$Z$95,MATCH(E44,'[2]10 3 22'!$T$49:$T$95, FALSE), 5),"N/A"))</f>
        <v>8.9999999999999993E-3</v>
      </c>
      <c r="Z44" s="1">
        <f>IF(N44=44791,INDEX('[2]8 18 22'!$T$49:$Z$95,MATCH(E44,'[2]8 18 22'!$T$49:$T$95, FALSE), 6), IF(N44=44838, INDEX('[2]10 3 22'!$T$49:$Z$95,MATCH(E44,'[2]10 3 22'!$T$49:$T$95, FALSE), 6),"N/A"))</f>
        <v>0.121</v>
      </c>
      <c r="AA44" s="1">
        <f>IF(N44=44791,INDEX('[2]8 18 22'!$T$49:$Z$95,MATCH(E44,'[2]8 18 22'!$T$49:$T$95, FALSE), 7), IF(N44=44838, INDEX('[2]10 3 22'!$T$49:$Z$95,MATCH(E44,'[2]10 3 22'!$T$49:$T$95, FALSE), 7),"N/A"))</f>
        <v>1.7929999999999999</v>
      </c>
      <c r="AB44" s="1">
        <f>IF(N44=44791,INDEX([3]YSI_clean!$B$348:$H$396,MATCH(E44,[3]YSI_clean!$D$348:$D$396, FALSE), 4), IF(N44=44838, INDEX([3]YSI_clean!$B$680:$H$726,MATCH(E44,[3]YSI_clean!$D$680:$D$726, FALSE), 4),"N/A"))</f>
        <v>63.1</v>
      </c>
      <c r="AC44" s="1">
        <f>IF(N44=44791,INDEX([3]YSI_clean!$B$348:$H$396,MATCH(E44,[3]YSI_clean!$D$348:$D$396, FALSE), 5), IF(N44=44838, INDEX([3]YSI_clean!$B$680:$H$726,MATCH(E44,[3]YSI_clean!$D$680:$D$726, FALSE), 5),"N/A"))</f>
        <v>10.050000000000001</v>
      </c>
      <c r="AD44" s="1">
        <f>IF(N44=44791,INDEX([3]YSI_clean!$B$348:$H$396,MATCH(E44,[3]YSI_clean!$D$348:$D$396, FALSE), 6), IF(N44=44838, INDEX([3]YSI_clean!$B$680:$H$726,MATCH(E44,[3]YSI_clean!$D$680:$D$726, FALSE), 6),"N/A"))</f>
        <v>8.2200000000000006</v>
      </c>
      <c r="AE44" s="1">
        <f>IF(N44=44791,INDEX([3]YSI_clean!$B$348:$H$396,MATCH(E44,[3]YSI_clean!$D$348:$D$396, FALSE), 7), IF(N44=44838, INDEX([3]YSI_clean!$B$680:$H$726,MATCH(E44,[3]YSI_clean!$D$680:$D$726, FALSE), 7),"N/A"))</f>
        <v>13.6</v>
      </c>
      <c r="AF44" s="1" t="s">
        <v>11</v>
      </c>
      <c r="AG44" s="1" t="s">
        <v>13</v>
      </c>
      <c r="AH44" s="1" t="s">
        <v>21</v>
      </c>
      <c r="AI44" s="3" t="s">
        <v>14</v>
      </c>
      <c r="AJ44" t="str">
        <f t="shared" si="1"/>
        <v>unenriched</v>
      </c>
    </row>
    <row r="45" spans="1:36" x14ac:dyDescent="0.2">
      <c r="A45" t="str">
        <f t="shared" si="0"/>
        <v>np02_HM27f_barcode008-threshold-0.001</v>
      </c>
      <c r="B45" s="2" t="s">
        <v>132</v>
      </c>
      <c r="C45" s="2">
        <v>44</v>
      </c>
      <c r="D45" s="2" t="s">
        <v>53</v>
      </c>
      <c r="E45" s="2" t="s">
        <v>71</v>
      </c>
      <c r="F45" s="1" cm="1">
        <f t="array" ref="F45">IF(OR(E45={"B5","B8","C6","C7","D5","D6","E7","F5","F8","H5","H8"}), 2, IF(OR(E45={"A4","B1","B4","C1","C2","C3","D1","D2","D4","E2","E3","F1","F4","H1","H2","H4","I5"}), 1, "N/A"))</f>
        <v>1</v>
      </c>
      <c r="G45" s="1" t="str" cm="1">
        <f t="array" ref="G45">IF( OR(E45={"A4","B1","B4","C1","C2","C3","D1","D2","D4","E2","E3","F1","F4","H1","H2","H4","I5"}), "resevoir", IF(E45="B5", "B1", IF( E45="B8", "B4", IF(E45="C6", "C2", IF(E45="C7", "C3", IF(E45="D5", "D1", IF(E45="D6", "D2", IF(E45="E7", "E3", IF(E45="F5", "F1", IF(E45="F8", "F4", IF(E45="H5", "H1", IF(E45="H8", "H4", "N/A"))))))))))))</f>
        <v>resevoir</v>
      </c>
      <c r="H45" s="1" cm="1">
        <f t="array" ref="H45">IF(OR(E45={"A4","C1","D4","E2","H2","I5"}),0,IF(OR(E45={"C2","D1","D2","F4","H1","H4","C6","D5","D6","F8","H5","H8"}),20,IF(OR(E45={"B1","B5","B4","B8","C3","C7","E3","E7","F1","F5"}),40,"N/A")))</f>
        <v>0</v>
      </c>
      <c r="I45" s="1" cm="1">
        <f t="array" ref="I45">IF(OR(E45={"B1","B5","C1","C2","C6","D4","E3","E7","H1","H5"}),0,IF(OR(E45={"A4","D1","D5","F1","F5","H4","H8","I5"}),50,IF(OR(E45={"B4","B8","C3","C7","D2","D6","E2","F4","F8","H2"}),200,"N/A")))</f>
        <v>50</v>
      </c>
      <c r="J45" s="1">
        <f>IF(N45=44791,INDEX([1]LEAP_2022_Nutrient_Data!$B$258:$G$286,MATCH(E45,[1]LEAP_2022_Nutrient_Data!$B$258:$B$286, FALSE), 6), IF(N45=44838, INDEX([1]LEAP_2022_Nutrient_Data!$B$374:$G$402,MATCH(E45,[1]LEAP_2022_Nutrient_Data!$B$374:$B$402, FALSE), 6),"N/A"))</f>
        <v>40484.786500000002</v>
      </c>
      <c r="K45" s="1">
        <f>IF(N45=44791,INDEX([1]LEAP_2022_Nutrient_Data!$B$229:$G$257,MATCH(E45,[1]LEAP_2022_Nutrient_Data!$B$229:$B$257, FALSE), 6), IF(N45=44838, INDEX([1]LEAP_2022_Nutrient_Data!$B$345:$G$373,MATCH(E45,[1]LEAP_2022_Nutrient_Data!$B$345:$B$373, FALSE), 6),"N/A"))</f>
        <v>39000.506500000003</v>
      </c>
      <c r="L45" s="1">
        <f>IF(N45=44791,INDEX([1]LEAP_2022_Nutrient_Data!$B$316:$G$344,MATCH(E45,[1]LEAP_2022_Nutrient_Data!$B$316:$B$344, FALSE), 6), IF(N45=44838, INDEX([1]LEAP_2022_Nutrient_Data!$B$432:$G$460,MATCH(E45,[1]LEAP_2022_Nutrient_Data!$B$432:$B$460, FALSE), 6),"N/A"))</f>
        <v>110.66804128491</v>
      </c>
      <c r="M45" s="1">
        <f>IF(N45=44791,INDEX([1]LEAP_2022_Nutrient_Data!$B$287:$G$315,MATCH(E45,[1]LEAP_2022_Nutrient_Data!$B$287:$B$315, FALSE), 6), IF(N45=44838, INDEX([1]LEAP_2022_Nutrient_Data!$B$403:$G$431,MATCH(E45,[1]LEAP_2022_Nutrient_Data!$B$403:$B$431, FALSE), 6),"N/A"))</f>
        <v>6.9667997876094603</v>
      </c>
      <c r="N45" s="4">
        <v>44838</v>
      </c>
      <c r="O45" s="4">
        <v>45252</v>
      </c>
      <c r="P45" s="1">
        <v>42</v>
      </c>
      <c r="Q45" s="4" t="s">
        <v>167</v>
      </c>
      <c r="R45" s="1">
        <f>IF(N45=44791,INDEX('[2]8 18 22'!$T$2:$Z$48,MATCH(E45,'[2]8 18 22'!$T$2:$T$48, FALSE), 3), IF(N45=44838, INDEX('[2]10 3 22'!$T$2:$Z$48,MATCH(E45,'[2]10 3 22'!$T$2:$T$48, FALSE), 3),"N/A"))</f>
        <v>0</v>
      </c>
      <c r="S45" s="1">
        <f>IF(N45=44791,INDEX('[2]8 18 22'!$T$2:$Z$48,MATCH(E45,'[2]8 18 22'!$T$2:$T$48, FALSE), 4), IF(N45=44838, INDEX('[2]10 3 22'!$T$2:$Z$48,MATCH(E45,'[2]10 3 22'!$T$2:$T$48, FALSE), 4),"N/A"))</f>
        <v>0</v>
      </c>
      <c r="T45" s="1">
        <f>IF(N45=44791,INDEX('[2]8 18 22'!$T$2:$Z$48,MATCH(E45,'[2]8 18 22'!$T$2:$T$48, FALSE), 5), IF(N45=44838, INDEX('[2]10 3 22'!$T$2:$Z$48,MATCH(E45,'[2]10 3 22'!$T$2:$T$48, FALSE), 5),"N/A"))</f>
        <v>0</v>
      </c>
      <c r="U45" s="1">
        <f>IF(N45=44791,INDEX('[2]8 18 22'!$T$2:$Z$48,MATCH(E45,'[2]8 18 22'!$T$2:$T$48, FALSE), 6), IF(N45=44838, INDEX('[2]10 3 22'!$T$2:$Z$48,MATCH(E45,'[2]10 3 22'!$T$2:$T$48, FALSE), 6),"N/A"))</f>
        <v>5.6880000000000006</v>
      </c>
      <c r="V45" s="1">
        <f>IF(N45=44791,INDEX('[2]8 18 22'!$T$2:$Z$48,MATCH(E45,'[2]8 18 22'!$T$2:$T$48, FALSE), 7), IF(N45=44838, INDEX('[2]10 3 22'!$T$2:$Z$48,MATCH(E45,'[2]10 3 22'!$T$2:$T$48, FALSE), 7),"N/A"))</f>
        <v>274.97399999999999</v>
      </c>
      <c r="W45" s="1">
        <f>IF(N45=44791,INDEX('[2]8 18 22'!$T$49:$Z$95,MATCH(E45,'[2]8 18 22'!$T$49:$T$95, FALSE), 3), IF(N45=44838, INDEX('[2]10 3 22'!$T$49:$Z$95,MATCH(E45,'[2]10 3 22'!$T$49:$T$95, FALSE), 3),"N/A"))</f>
        <v>0</v>
      </c>
      <c r="X45" s="1">
        <f>IF(N45=44791,INDEX('[2]8 18 22'!$T$49:$Z$95,MATCH(E45,'[2]8 18 22'!$T$49:$T$95, FALSE), 4), IF(N45=44838, INDEX('[2]10 3 22'!$T$49:$Z$95,MATCH(E45,'[2]10 3 22'!$T$49:$T$95, FALSE), 4),"N/A"))</f>
        <v>0</v>
      </c>
      <c r="Y45" s="1">
        <f>IF(N45=44791,INDEX('[2]8 18 22'!$T$49:$Z$95,MATCH(E45,'[2]8 18 22'!$T$49:$T$95, FALSE), 5), IF(N45=44838, INDEX('[2]10 3 22'!$T$49:$Z$95,MATCH(E45,'[2]10 3 22'!$T$49:$T$95, FALSE), 5),"N/A"))</f>
        <v>0</v>
      </c>
      <c r="Z45" s="1">
        <f>IF(N45=44791,INDEX('[2]8 18 22'!$T$49:$Z$95,MATCH(E45,'[2]8 18 22'!$T$49:$T$95, FALSE), 6), IF(N45=44838, INDEX('[2]10 3 22'!$T$49:$Z$95,MATCH(E45,'[2]10 3 22'!$T$49:$T$95, FALSE), 6),"N/A"))</f>
        <v>5.4550000000000001</v>
      </c>
      <c r="AA45" s="1">
        <f>IF(N45=44791,INDEX('[2]8 18 22'!$T$49:$Z$95,MATCH(E45,'[2]8 18 22'!$T$49:$T$95, FALSE), 7), IF(N45=44838, INDEX('[2]10 3 22'!$T$49:$Z$95,MATCH(E45,'[2]10 3 22'!$T$49:$T$95, FALSE), 7),"N/A"))</f>
        <v>285.23599999999999</v>
      </c>
      <c r="AB45" s="1">
        <f>IF(N45=44791,INDEX([3]YSI_clean!$B$348:$H$396,MATCH(E45,[3]YSI_clean!$D$348:$D$396, FALSE), 4), IF(N45=44838, INDEX([3]YSI_clean!$B$680:$H$726,MATCH(E45,[3]YSI_clean!$D$680:$D$726, FALSE), 4),"N/A"))</f>
        <v>550</v>
      </c>
      <c r="AC45" s="1">
        <f>IF(N45=44791,INDEX([3]YSI_clean!$B$348:$H$396,MATCH(E45,[3]YSI_clean!$D$348:$D$396, FALSE), 5), IF(N45=44838, INDEX([3]YSI_clean!$B$680:$H$726,MATCH(E45,[3]YSI_clean!$D$680:$D$726, FALSE), 5),"N/A"))</f>
        <v>10.23</v>
      </c>
      <c r="AD45" s="1">
        <f>IF(N45=44791,INDEX([3]YSI_clean!$B$348:$H$396,MATCH(E45,[3]YSI_clean!$D$348:$D$396, FALSE), 6), IF(N45=44838, INDEX([3]YSI_clean!$B$680:$H$726,MATCH(E45,[3]YSI_clean!$D$680:$D$726, FALSE), 6),"N/A"))</f>
        <v>10.55</v>
      </c>
      <c r="AE45" s="1">
        <f>IF(N45=44791,INDEX([3]YSI_clean!$B$348:$H$396,MATCH(E45,[3]YSI_clean!$D$348:$D$396, FALSE), 7), IF(N45=44838, INDEX([3]YSI_clean!$B$680:$H$726,MATCH(E45,[3]YSI_clean!$D$680:$D$726, FALSE), 7),"N/A"))</f>
        <v>13.4</v>
      </c>
      <c r="AF45" s="1" t="s">
        <v>11</v>
      </c>
      <c r="AG45" s="1" t="s">
        <v>13</v>
      </c>
      <c r="AH45" s="1" t="s">
        <v>22</v>
      </c>
      <c r="AI45" s="3" t="s">
        <v>14</v>
      </c>
      <c r="AJ45" t="str">
        <f t="shared" si="1"/>
        <v>enriched</v>
      </c>
    </row>
    <row r="46" spans="1:36" x14ac:dyDescent="0.2">
      <c r="A46" t="str">
        <f t="shared" si="0"/>
        <v>np02_HM27f_barcode009-threshold-0.001</v>
      </c>
      <c r="B46" s="2" t="s">
        <v>133</v>
      </c>
      <c r="C46" s="2">
        <v>45</v>
      </c>
      <c r="D46" s="2" t="s">
        <v>203</v>
      </c>
      <c r="E46" s="2" t="s">
        <v>78</v>
      </c>
      <c r="F46" s="1" cm="1">
        <f t="array" ref="F46">IF(OR(E46={"B5","B8","C6","C7","D5","D6","E7","F5","F8","H5","H8"}), 2, IF(OR(E46={"A4","B1","B4","C1","C2","C3","D1","D2","D4","E2","E3","F1","F4","H1","H2","H4","I5"}), 1, "N/A"))</f>
        <v>2</v>
      </c>
      <c r="G46" s="1" t="str" cm="1">
        <f t="array" ref="G46">IF( OR(E46={"A4","B1","B4","C1","C2","C3","D1","D2","D4","E2","E3","F1","F4","H1","H2","H4","I5"}), "resevoir", IF(E46="B5", "B1", IF( E46="B8", "B4", IF(E46="C6", "C2", IF(E46="C7", "C3", IF(E46="D5", "D1", IF(E46="D6", "D2", IF(E46="E7", "E3", IF(E46="F5", "F1", IF(E46="F8", "F4", IF(E46="H5", "H1", IF(E46="H8", "H4", "N/A"))))))))))))</f>
        <v>E3</v>
      </c>
      <c r="H46" s="1" cm="1">
        <f t="array" ref="H46">IF(OR(E46={"A4","C1","D4","E2","H2","I5"}),0,IF(OR(E46={"C2","D1","D2","F4","H1","H4","C6","D5","D6","F8","H5","H8"}),20,IF(OR(E46={"B1","B5","B4","B8","C3","C7","E3","E7","F1","F5"}),40,"N/A")))</f>
        <v>40</v>
      </c>
      <c r="I46" s="1" cm="1">
        <f t="array" ref="I46">IF(OR(E46={"B1","B5","C1","C2","C6","D4","E3","E7","H1","H5"}),0,IF(OR(E46={"A4","D1","D5","F1","F5","H4","H8","I5"}),50,IF(OR(E46={"B4","B8","C3","C7","D2","D6","E2","F4","F8","H2"}),200,"N/A")))</f>
        <v>0</v>
      </c>
      <c r="J46" s="1">
        <f>IF(N46=44791,INDEX([1]LEAP_2022_Nutrient_Data!$B$258:$G$286,MATCH(E46,[1]LEAP_2022_Nutrient_Data!$B$258:$B$286, FALSE), 6), IF(N46=44838, INDEX([1]LEAP_2022_Nutrient_Data!$B$374:$G$402,MATCH(E46,[1]LEAP_2022_Nutrient_Data!$B$374:$B$402, FALSE), 6),"N/A"))</f>
        <v>186.11449999999999</v>
      </c>
      <c r="K46" s="1">
        <f>IF(N46=44791,INDEX([1]LEAP_2022_Nutrient_Data!$B$229:$G$257,MATCH(E46,[1]LEAP_2022_Nutrient_Data!$B$229:$B$257, FALSE), 6), IF(N46=44838, INDEX([1]LEAP_2022_Nutrient_Data!$B$345:$G$373,MATCH(E46,[1]LEAP_2022_Nutrient_Data!$B$345:$B$373, FALSE), 6),"N/A"))</f>
        <v>165.65350000000001</v>
      </c>
      <c r="L46" s="1">
        <f>IF(N46=44791,INDEX([1]LEAP_2022_Nutrient_Data!$B$316:$G$344,MATCH(E46,[1]LEAP_2022_Nutrient_Data!$B$316:$B$344, FALSE), 6), IF(N46=44838, INDEX([1]LEAP_2022_Nutrient_Data!$B$432:$G$460,MATCH(E46,[1]LEAP_2022_Nutrient_Data!$B$432:$B$460, FALSE), 6),"N/A"))</f>
        <v>7.9194358643563101</v>
      </c>
      <c r="M46" s="1">
        <f>IF(N46=44791,INDEX([1]LEAP_2022_Nutrient_Data!$B$287:$G$315,MATCH(E46,[1]LEAP_2022_Nutrient_Data!$B$287:$B$315, FALSE), 6), IF(N46=44838, INDEX([1]LEAP_2022_Nutrient_Data!$B$403:$G$431,MATCH(E46,[1]LEAP_2022_Nutrient_Data!$B$403:$B$431, FALSE), 6),"N/A"))</f>
        <v>4.2449824254755901</v>
      </c>
      <c r="N46" s="4">
        <v>44838</v>
      </c>
      <c r="O46" s="4">
        <v>45252</v>
      </c>
      <c r="P46" s="1">
        <v>2.68</v>
      </c>
      <c r="Q46" s="4" t="s">
        <v>179</v>
      </c>
      <c r="R46" s="1">
        <f>IF(N46=44791,INDEX('[2]8 18 22'!$T$2:$Z$48,MATCH(E46,'[2]8 18 22'!$T$2:$T$48, FALSE), 3), IF(N46=44838, INDEX('[2]10 3 22'!$T$2:$Z$48,MATCH(E46,'[2]10 3 22'!$T$2:$T$48, FALSE), 3),"N/A"))</f>
        <v>0</v>
      </c>
      <c r="S46" s="1">
        <f>IF(N46=44791,INDEX('[2]8 18 22'!$T$2:$Z$48,MATCH(E46,'[2]8 18 22'!$T$2:$T$48, FALSE), 4), IF(N46=44838, INDEX('[2]10 3 22'!$T$2:$Z$48,MATCH(E46,'[2]10 3 22'!$T$2:$T$48, FALSE), 4),"N/A"))</f>
        <v>1.181</v>
      </c>
      <c r="T46" s="1">
        <f>IF(N46=44791,INDEX('[2]8 18 22'!$T$2:$Z$48,MATCH(E46,'[2]8 18 22'!$T$2:$T$48, FALSE), 5), IF(N46=44838, INDEX('[2]10 3 22'!$T$2:$Z$48,MATCH(E46,'[2]10 3 22'!$T$2:$T$48, FALSE), 5),"N/A"))</f>
        <v>0</v>
      </c>
      <c r="U46" s="1">
        <f>IF(N46=44791,INDEX('[2]8 18 22'!$T$2:$Z$48,MATCH(E46,'[2]8 18 22'!$T$2:$T$48, FALSE), 6), IF(N46=44838, INDEX('[2]10 3 22'!$T$2:$Z$48,MATCH(E46,'[2]10 3 22'!$T$2:$T$48, FALSE), 6),"N/A"))</f>
        <v>0.29399999999999998</v>
      </c>
      <c r="V46" s="1">
        <f>IF(N46=44791,INDEX('[2]8 18 22'!$T$2:$Z$48,MATCH(E46,'[2]8 18 22'!$T$2:$T$48, FALSE), 7), IF(N46=44838, INDEX('[2]10 3 22'!$T$2:$Z$48,MATCH(E46,'[2]10 3 22'!$T$2:$T$48, FALSE), 7),"N/A"))</f>
        <v>3.5799999999999996</v>
      </c>
      <c r="W46" s="1">
        <f>IF(N46=44791,INDEX('[2]8 18 22'!$T$49:$Z$95,MATCH(E46,'[2]8 18 22'!$T$49:$T$95, FALSE), 3), IF(N46=44838, INDEX('[2]10 3 22'!$T$49:$Z$95,MATCH(E46,'[2]10 3 22'!$T$49:$T$95, FALSE), 3),"N/A"))</f>
        <v>0</v>
      </c>
      <c r="X46" s="1">
        <f>IF(N46=44791,INDEX('[2]8 18 22'!$T$49:$Z$95,MATCH(E46,'[2]8 18 22'!$T$49:$T$95, FALSE), 4), IF(N46=44838, INDEX('[2]10 3 22'!$T$49:$Z$95,MATCH(E46,'[2]10 3 22'!$T$49:$T$95, FALSE), 4),"N/A"))</f>
        <v>1.3149999999999999</v>
      </c>
      <c r="Y46" s="1">
        <f>IF(N46=44791,INDEX('[2]8 18 22'!$T$49:$Z$95,MATCH(E46,'[2]8 18 22'!$T$49:$T$95, FALSE), 5), IF(N46=44838, INDEX('[2]10 3 22'!$T$49:$Z$95,MATCH(E46,'[2]10 3 22'!$T$49:$T$95, FALSE), 5),"N/A"))</f>
        <v>0</v>
      </c>
      <c r="Z46" s="1">
        <f>IF(N46=44791,INDEX('[2]8 18 22'!$T$49:$Z$95,MATCH(E46,'[2]8 18 22'!$T$49:$T$95, FALSE), 6), IF(N46=44838, INDEX('[2]10 3 22'!$T$49:$Z$95,MATCH(E46,'[2]10 3 22'!$T$49:$T$95, FALSE), 6),"N/A"))</f>
        <v>0.28900000000000003</v>
      </c>
      <c r="AA46" s="1">
        <f>IF(N46=44791,INDEX('[2]8 18 22'!$T$49:$Z$95,MATCH(E46,'[2]8 18 22'!$T$49:$T$95, FALSE), 7), IF(N46=44838, INDEX('[2]10 3 22'!$T$49:$Z$95,MATCH(E46,'[2]10 3 22'!$T$49:$T$95, FALSE), 7),"N/A"))</f>
        <v>2.5550000000000002</v>
      </c>
      <c r="AB46" s="1">
        <f>IF(N46=44791,INDEX([3]YSI_clean!$B$348:$H$396,MATCH(E46,[3]YSI_clean!$D$348:$D$396, FALSE), 4), IF(N46=44838, INDEX([3]YSI_clean!$B$680:$H$726,MATCH(E46,[3]YSI_clean!$D$680:$D$726, FALSE), 4),"N/A"))</f>
        <v>68.099999999999994</v>
      </c>
      <c r="AC46" s="1">
        <f>IF(N46=44791,INDEX([3]YSI_clean!$B$348:$H$396,MATCH(E46,[3]YSI_clean!$D$348:$D$396, FALSE), 5), IF(N46=44838, INDEX([3]YSI_clean!$B$680:$H$726,MATCH(E46,[3]YSI_clean!$D$680:$D$726, FALSE), 5),"N/A"))</f>
        <v>9.32</v>
      </c>
      <c r="AD46" s="1">
        <f>IF(N46=44791,INDEX([3]YSI_clean!$B$348:$H$396,MATCH(E46,[3]YSI_clean!$D$348:$D$396, FALSE), 6), IF(N46=44838, INDEX([3]YSI_clean!$B$680:$H$726,MATCH(E46,[3]YSI_clean!$D$680:$D$726, FALSE), 6),"N/A"))</f>
        <v>8.0500000000000007</v>
      </c>
      <c r="AE46" s="1">
        <f>IF(N46=44791,INDEX([3]YSI_clean!$B$348:$H$396,MATCH(E46,[3]YSI_clean!$D$348:$D$396, FALSE), 7), IF(N46=44838, INDEX([3]YSI_clean!$B$680:$H$726,MATCH(E46,[3]YSI_clean!$D$680:$D$726, FALSE), 7),"N/A"))</f>
        <v>13.5</v>
      </c>
      <c r="AF46" s="1" t="s">
        <v>11</v>
      </c>
      <c r="AG46" s="1" t="s">
        <v>13</v>
      </c>
      <c r="AH46" s="1" t="s">
        <v>23</v>
      </c>
      <c r="AI46" s="3" t="s">
        <v>14</v>
      </c>
      <c r="AJ46" t="str">
        <f t="shared" si="1"/>
        <v>unenriched</v>
      </c>
    </row>
    <row r="47" spans="1:36" x14ac:dyDescent="0.2">
      <c r="A47" t="str">
        <f t="shared" si="0"/>
        <v>np02_HM27f_barcode010-threshold-0.001</v>
      </c>
      <c r="B47" s="2" t="s">
        <v>134</v>
      </c>
      <c r="C47" s="2">
        <v>46</v>
      </c>
      <c r="D47" s="2" t="s">
        <v>203</v>
      </c>
      <c r="E47" s="2" t="s">
        <v>65</v>
      </c>
      <c r="F47" s="1" cm="1">
        <f t="array" ref="F47">IF(OR(E47={"B5","B8","C6","C7","D5","D6","E7","F5","F8","H5","H8"}), 2, IF(OR(E47={"A4","B1","B4","C1","C2","C3","D1","D2","D4","E2","E3","F1","F4","H1","H2","H4","I5"}), 1, "N/A"))</f>
        <v>2</v>
      </c>
      <c r="G47" s="1" t="str" cm="1">
        <f t="array" ref="G47">IF( OR(E47={"A4","B1","B4","C1","C2","C3","D1","D2","D4","E2","E3","F1","F4","H1","H2","H4","I5"}), "resevoir", IF(E47="B5", "B1", IF( E47="B8", "B4", IF(E47="C6", "C2", IF(E47="C7", "C3", IF(E47="D5", "D1", IF(E47="D6", "D2", IF(E47="E7", "E3", IF(E47="F5", "F1", IF(E47="F8", "F4", IF(E47="H5", "H1", IF(E47="H8", "H4", "N/A"))))))))))))</f>
        <v>D2</v>
      </c>
      <c r="H47" s="1" cm="1">
        <f t="array" ref="H47">IF(OR(E47={"A4","C1","D4","E2","H2","I5"}),0,IF(OR(E47={"C2","D1","D2","F4","H1","H4","C6","D5","D6","F8","H5","H8"}),20,IF(OR(E47={"B1","B5","B4","B8","C3","C7","E3","E7","F1","F5"}),40,"N/A")))</f>
        <v>20</v>
      </c>
      <c r="I47" s="1" cm="1">
        <f t="array" ref="I47">IF(OR(E47={"B1","B5","C1","C2","C6","D4","E3","E7","H1","H5"}),0,IF(OR(E47={"A4","D1","D5","F1","F5","H4","H8","I5"}),50,IF(OR(E47={"B4","B8","C3","C7","D2","D6","E2","F4","F8","H2"}),200,"N/A")))</f>
        <v>200</v>
      </c>
      <c r="J47" s="1">
        <f>IF(N47=44791,INDEX([1]LEAP_2022_Nutrient_Data!$B$258:$G$286,MATCH(E47,[1]LEAP_2022_Nutrient_Data!$B$258:$B$286, FALSE), 6), IF(N47=44838, INDEX([1]LEAP_2022_Nutrient_Data!$B$374:$G$402,MATCH(E47,[1]LEAP_2022_Nutrient_Data!$B$374:$B$402, FALSE), 6),"N/A"))</f>
        <v>35307.966500000002</v>
      </c>
      <c r="K47" s="1">
        <f>IF(N47=44791,INDEX([1]LEAP_2022_Nutrient_Data!$B$229:$G$257,MATCH(E47,[1]LEAP_2022_Nutrient_Data!$B$229:$B$257, FALSE), 6), IF(N47=44838, INDEX([1]LEAP_2022_Nutrient_Data!$B$345:$G$373,MATCH(E47,[1]LEAP_2022_Nutrient_Data!$B$345:$B$373, FALSE), 6),"N/A"))</f>
        <v>34426.356499999994</v>
      </c>
      <c r="L47" s="1">
        <f>IF(N47=44791,INDEX([1]LEAP_2022_Nutrient_Data!$B$316:$G$344,MATCH(E47,[1]LEAP_2022_Nutrient_Data!$B$316:$B$344, FALSE), 6), IF(N47=44838, INDEX([1]LEAP_2022_Nutrient_Data!$B$432:$G$460,MATCH(E47,[1]LEAP_2022_Nutrient_Data!$B$432:$B$460, FALSE), 6),"N/A"))</f>
        <v>28.7413386846804</v>
      </c>
      <c r="M47" s="1">
        <f>IF(N47=44791,INDEX([1]LEAP_2022_Nutrient_Data!$B$287:$G$315,MATCH(E47,[1]LEAP_2022_Nutrient_Data!$B$287:$B$315, FALSE), 6), IF(N47=44838, INDEX([1]LEAP_2022_Nutrient_Data!$B$403:$G$431,MATCH(E47,[1]LEAP_2022_Nutrient_Data!$B$403:$B$431, FALSE), 6),"N/A"))</f>
        <v>4.38107329358228</v>
      </c>
      <c r="N47" s="4">
        <v>44838</v>
      </c>
      <c r="O47" s="4">
        <v>45252</v>
      </c>
      <c r="P47" s="1">
        <v>13.3</v>
      </c>
      <c r="Q47" s="4" t="s">
        <v>180</v>
      </c>
      <c r="R47" s="1">
        <f>IF(N47=44791,INDEX('[2]8 18 22'!$T$2:$Z$48,MATCH(E47,'[2]8 18 22'!$T$2:$T$48, FALSE), 3), IF(N47=44838, INDEX('[2]10 3 22'!$T$2:$Z$48,MATCH(E47,'[2]10 3 22'!$T$2:$T$48, FALSE), 3),"N/A"))</f>
        <v>0</v>
      </c>
      <c r="S47" s="1">
        <f>IF(N47=44791,INDEX('[2]8 18 22'!$T$2:$Z$48,MATCH(E47,'[2]8 18 22'!$T$2:$T$48, FALSE), 4), IF(N47=44838, INDEX('[2]10 3 22'!$T$2:$Z$48,MATCH(E47,'[2]10 3 22'!$T$2:$T$48, FALSE), 4),"N/A"))</f>
        <v>0</v>
      </c>
      <c r="T47" s="1">
        <f>IF(N47=44791,INDEX('[2]8 18 22'!$T$2:$Z$48,MATCH(E47,'[2]8 18 22'!$T$2:$T$48, FALSE), 5), IF(N47=44838, INDEX('[2]10 3 22'!$T$2:$Z$48,MATCH(E47,'[2]10 3 22'!$T$2:$T$48, FALSE), 5),"N/A"))</f>
        <v>0</v>
      </c>
      <c r="U47" s="1">
        <f>IF(N47=44791,INDEX('[2]8 18 22'!$T$2:$Z$48,MATCH(E47,'[2]8 18 22'!$T$2:$T$48, FALSE), 6), IF(N47=44838, INDEX('[2]10 3 22'!$T$2:$Z$48,MATCH(E47,'[2]10 3 22'!$T$2:$T$48, FALSE), 6),"N/A"))</f>
        <v>1.8399999999999999</v>
      </c>
      <c r="V47" s="1">
        <f>IF(N47=44791,INDEX('[2]8 18 22'!$T$2:$Z$48,MATCH(E47,'[2]8 18 22'!$T$2:$T$48, FALSE), 7), IF(N47=44838, INDEX('[2]10 3 22'!$T$2:$Z$48,MATCH(E47,'[2]10 3 22'!$T$2:$T$48, FALSE), 7),"N/A"))</f>
        <v>114.471</v>
      </c>
      <c r="W47" s="1">
        <f>IF(N47=44791,INDEX('[2]8 18 22'!$T$49:$Z$95,MATCH(E47,'[2]8 18 22'!$T$49:$T$95, FALSE), 3), IF(N47=44838, INDEX('[2]10 3 22'!$T$49:$Z$95,MATCH(E47,'[2]10 3 22'!$T$49:$T$95, FALSE), 3),"N/A"))</f>
        <v>0</v>
      </c>
      <c r="X47" s="1">
        <f>IF(N47=44791,INDEX('[2]8 18 22'!$T$49:$Z$95,MATCH(E47,'[2]8 18 22'!$T$49:$T$95, FALSE), 4), IF(N47=44838, INDEX('[2]10 3 22'!$T$49:$Z$95,MATCH(E47,'[2]10 3 22'!$T$49:$T$95, FALSE), 4),"N/A"))</f>
        <v>0</v>
      </c>
      <c r="Y47" s="1">
        <f>IF(N47=44791,INDEX('[2]8 18 22'!$T$49:$Z$95,MATCH(E47,'[2]8 18 22'!$T$49:$T$95, FALSE), 5), IF(N47=44838, INDEX('[2]10 3 22'!$T$49:$Z$95,MATCH(E47,'[2]10 3 22'!$T$49:$T$95, FALSE), 5),"N/A"))</f>
        <v>0</v>
      </c>
      <c r="Z47" s="1">
        <f>IF(N47=44791,INDEX('[2]8 18 22'!$T$49:$Z$95,MATCH(E47,'[2]8 18 22'!$T$49:$T$95, FALSE), 6), IF(N47=44838, INDEX('[2]10 3 22'!$T$49:$Z$95,MATCH(E47,'[2]10 3 22'!$T$49:$T$95, FALSE), 6),"N/A"))</f>
        <v>1.8960000000000001</v>
      </c>
      <c r="AA47" s="1">
        <f>IF(N47=44791,INDEX('[2]8 18 22'!$T$49:$Z$95,MATCH(E47,'[2]8 18 22'!$T$49:$T$95, FALSE), 7), IF(N47=44838, INDEX('[2]10 3 22'!$T$49:$Z$95,MATCH(E47,'[2]10 3 22'!$T$49:$T$95, FALSE), 7),"N/A"))</f>
        <v>115.05799999999999</v>
      </c>
      <c r="AB47" s="1">
        <f>IF(N47=44791,INDEX([3]YSI_clean!$B$348:$H$396,MATCH(E47,[3]YSI_clean!$D$348:$D$396, FALSE), 4), IF(N47=44838, INDEX([3]YSI_clean!$B$680:$H$726,MATCH(E47,[3]YSI_clean!$D$680:$D$726, FALSE), 4),"N/A"))</f>
        <v>517</v>
      </c>
      <c r="AC47" s="1">
        <f>IF(N47=44791,INDEX([3]YSI_clean!$B$348:$H$396,MATCH(E47,[3]YSI_clean!$D$348:$D$396, FALSE), 5), IF(N47=44838, INDEX([3]YSI_clean!$B$680:$H$726,MATCH(E47,[3]YSI_clean!$D$680:$D$726, FALSE), 5),"N/A"))</f>
        <v>11.08</v>
      </c>
      <c r="AD47" s="1">
        <f>IF(N47=44791,INDEX([3]YSI_clean!$B$348:$H$396,MATCH(E47,[3]YSI_clean!$D$348:$D$396, FALSE), 6), IF(N47=44838, INDEX([3]YSI_clean!$B$680:$H$726,MATCH(E47,[3]YSI_clean!$D$680:$D$726, FALSE), 6),"N/A"))</f>
        <v>10.38</v>
      </c>
      <c r="AE47" s="1">
        <f>IF(N47=44791,INDEX([3]YSI_clean!$B$348:$H$396,MATCH(E47,[3]YSI_clean!$D$348:$D$396, FALSE), 7), IF(N47=44838, INDEX([3]YSI_clean!$B$680:$H$726,MATCH(E47,[3]YSI_clean!$D$680:$D$726, FALSE), 7),"N/A"))</f>
        <v>14.4</v>
      </c>
      <c r="AF47" s="1" t="s">
        <v>11</v>
      </c>
      <c r="AG47" s="1" t="s">
        <v>13</v>
      </c>
      <c r="AH47" s="1" t="s">
        <v>24</v>
      </c>
      <c r="AI47" s="3" t="s">
        <v>14</v>
      </c>
      <c r="AJ47" t="str">
        <f t="shared" si="1"/>
        <v>enriched</v>
      </c>
    </row>
    <row r="48" spans="1:36" x14ac:dyDescent="0.2">
      <c r="A48" t="str">
        <f t="shared" si="0"/>
        <v>np02_HM27f_barcode011-threshold-0.001</v>
      </c>
      <c r="B48" s="2" t="s">
        <v>135</v>
      </c>
      <c r="C48" s="2">
        <v>47</v>
      </c>
      <c r="D48" s="2" t="s">
        <v>53</v>
      </c>
      <c r="E48" s="2" t="s">
        <v>81</v>
      </c>
      <c r="F48" s="1" cm="1">
        <f t="array" ref="F48">IF(OR(E48={"B5","B8","C6","C7","D5","D6","E7","F5","F8","H5","H8"}), 2, IF(OR(E48={"A4","B1","B4","C1","C2","C3","D1","D2","D4","E2","E3","F1","F4","H1","H2","H4","I5"}), 1, "N/A"))</f>
        <v>1</v>
      </c>
      <c r="G48" s="1" t="str" cm="1">
        <f t="array" ref="G48">IF( OR(E48={"A4","B1","B4","C1","C2","C3","D1","D2","D4","E2","E3","F1","F4","H1","H2","H4","I5"}), "resevoir", IF(E48="B5", "B1", IF( E48="B8", "B4", IF(E48="C6", "C2", IF(E48="C7", "C3", IF(E48="D5", "D1", IF(E48="D6", "D2", IF(E48="E7", "E3", IF(E48="F5", "F1", IF(E48="F8", "F4", IF(E48="H5", "H1", IF(E48="H8", "H4", "N/A"))))))))))))</f>
        <v>resevoir</v>
      </c>
      <c r="H48" s="1" cm="1">
        <f t="array" ref="H48">IF(OR(E48={"A4","C1","D4","E2","H2","I5"}),0,IF(OR(E48={"C2","D1","D2","F4","H1","H4","C6","D5","D6","F8","H5","H8"}),20,IF(OR(E48={"B1","B5","B4","B8","C3","C7","E3","E7","F1","F5"}),40,"N/A")))</f>
        <v>0</v>
      </c>
      <c r="I48" s="1" cm="1">
        <f t="array" ref="I48">IF(OR(E48={"B1","B5","C1","C2","C6","D4","E3","E7","H1","H5"}),0,IF(OR(E48={"A4","D1","D5","F1","F5","H4","H8","I5"}),50,IF(OR(E48={"B4","B8","C3","C7","D2","D6","E2","F4","F8","H2"}),200,"N/A")))</f>
        <v>200</v>
      </c>
      <c r="J48" s="1">
        <f>IF(N48=44791,INDEX([1]LEAP_2022_Nutrient_Data!$B$258:$G$286,MATCH(E48,[1]LEAP_2022_Nutrient_Data!$B$258:$B$286, FALSE), 6), IF(N48=44838, INDEX([1]LEAP_2022_Nutrient_Data!$B$374:$G$402,MATCH(E48,[1]LEAP_2022_Nutrient_Data!$B$374:$B$402, FALSE), 6),"N/A"))</f>
        <v>138238.44650000002</v>
      </c>
      <c r="K48" s="1">
        <f>IF(N48=44791,INDEX([1]LEAP_2022_Nutrient_Data!$B$229:$G$257,MATCH(E48,[1]LEAP_2022_Nutrient_Data!$B$229:$B$257, FALSE), 6), IF(N48=44838, INDEX([1]LEAP_2022_Nutrient_Data!$B$345:$G$373,MATCH(E48,[1]LEAP_2022_Nutrient_Data!$B$345:$B$373, FALSE), 6),"N/A"))</f>
        <v>137011.12649999998</v>
      </c>
      <c r="L48" s="1">
        <f>IF(N48=44791,INDEX([1]LEAP_2022_Nutrient_Data!$B$316:$G$344,MATCH(E48,[1]LEAP_2022_Nutrient_Data!$B$316:$B$344, FALSE), 6), IF(N48=44838, INDEX([1]LEAP_2022_Nutrient_Data!$B$432:$G$460,MATCH(E48,[1]LEAP_2022_Nutrient_Data!$B$432:$B$460, FALSE), 6),"N/A"))</f>
        <v>169.59538717510799</v>
      </c>
      <c r="M48" s="1">
        <f>IF(N48=44791,INDEX([1]LEAP_2022_Nutrient_Data!$B$287:$G$315,MATCH(E48,[1]LEAP_2022_Nutrient_Data!$B$287:$B$315, FALSE), 6), IF(N48=44838, INDEX([1]LEAP_2022_Nutrient_Data!$B$403:$G$431,MATCH(E48,[1]LEAP_2022_Nutrient_Data!$B$403:$B$431, FALSE), 6),"N/A"))</f>
        <v>115.839494272964</v>
      </c>
      <c r="N48" s="4">
        <v>44838</v>
      </c>
      <c r="O48" s="4">
        <v>45252</v>
      </c>
      <c r="P48" s="1">
        <v>6.72</v>
      </c>
      <c r="Q48" s="4" t="s">
        <v>167</v>
      </c>
      <c r="R48" s="1">
        <f>IF(N48=44791,INDEX('[2]8 18 22'!$T$2:$Z$48,MATCH(E48,'[2]8 18 22'!$T$2:$T$48, FALSE), 3), IF(N48=44838, INDEX('[2]10 3 22'!$T$2:$Z$48,MATCH(E48,'[2]10 3 22'!$T$2:$T$48, FALSE), 3),"N/A"))</f>
        <v>0</v>
      </c>
      <c r="S48" s="1">
        <f>IF(N48=44791,INDEX('[2]8 18 22'!$T$2:$Z$48,MATCH(E48,'[2]8 18 22'!$T$2:$T$48, FALSE), 4), IF(N48=44838, INDEX('[2]10 3 22'!$T$2:$Z$48,MATCH(E48,'[2]10 3 22'!$T$2:$T$48, FALSE), 4),"N/A"))</f>
        <v>0</v>
      </c>
      <c r="T48" s="1">
        <f>IF(N48=44791,INDEX('[2]8 18 22'!$T$2:$Z$48,MATCH(E48,'[2]8 18 22'!$T$2:$T$48, FALSE), 5), IF(N48=44838, INDEX('[2]10 3 22'!$T$2:$Z$48,MATCH(E48,'[2]10 3 22'!$T$2:$T$48, FALSE), 5),"N/A"))</f>
        <v>0</v>
      </c>
      <c r="U48" s="1">
        <f>IF(N48=44791,INDEX('[2]8 18 22'!$T$2:$Z$48,MATCH(E48,'[2]8 18 22'!$T$2:$T$48, FALSE), 6), IF(N48=44838, INDEX('[2]10 3 22'!$T$2:$Z$48,MATCH(E48,'[2]10 3 22'!$T$2:$T$48, FALSE), 6),"N/A"))</f>
        <v>2.5880000000000001</v>
      </c>
      <c r="V48" s="1">
        <f>IF(N48=44791,INDEX('[2]8 18 22'!$T$2:$Z$48,MATCH(E48,'[2]8 18 22'!$T$2:$T$48, FALSE), 7), IF(N48=44838, INDEX('[2]10 3 22'!$T$2:$Z$48,MATCH(E48,'[2]10 3 22'!$T$2:$T$48, FALSE), 7),"N/A"))</f>
        <v>98.724999999999994</v>
      </c>
      <c r="W48" s="1">
        <f>IF(N48=44791,INDEX('[2]8 18 22'!$T$49:$Z$95,MATCH(E48,'[2]8 18 22'!$T$49:$T$95, FALSE), 3), IF(N48=44838, INDEX('[2]10 3 22'!$T$49:$Z$95,MATCH(E48,'[2]10 3 22'!$T$49:$T$95, FALSE), 3),"N/A"))</f>
        <v>0</v>
      </c>
      <c r="X48" s="1">
        <f>IF(N48=44791,INDEX('[2]8 18 22'!$T$49:$Z$95,MATCH(E48,'[2]8 18 22'!$T$49:$T$95, FALSE), 4), IF(N48=44838, INDEX('[2]10 3 22'!$T$49:$Z$95,MATCH(E48,'[2]10 3 22'!$T$49:$T$95, FALSE), 4),"N/A"))</f>
        <v>0</v>
      </c>
      <c r="Y48" s="1">
        <f>IF(N48=44791,INDEX('[2]8 18 22'!$T$49:$Z$95,MATCH(E48,'[2]8 18 22'!$T$49:$T$95, FALSE), 5), IF(N48=44838, INDEX('[2]10 3 22'!$T$49:$Z$95,MATCH(E48,'[2]10 3 22'!$T$49:$T$95, FALSE), 5),"N/A"))</f>
        <v>0</v>
      </c>
      <c r="Z48" s="1">
        <f>IF(N48=44791,INDEX('[2]8 18 22'!$T$49:$Z$95,MATCH(E48,'[2]8 18 22'!$T$49:$T$95, FALSE), 6), IF(N48=44838, INDEX('[2]10 3 22'!$T$49:$Z$95,MATCH(E48,'[2]10 3 22'!$T$49:$T$95, FALSE), 6),"N/A"))</f>
        <v>2.4049999999999998</v>
      </c>
      <c r="AA48" s="1">
        <f>IF(N48=44791,INDEX('[2]8 18 22'!$T$49:$Z$95,MATCH(E48,'[2]8 18 22'!$T$49:$T$95, FALSE), 7), IF(N48=44838, INDEX('[2]10 3 22'!$T$49:$Z$95,MATCH(E48,'[2]10 3 22'!$T$49:$T$95, FALSE), 7),"N/A"))</f>
        <v>100.59700000000001</v>
      </c>
      <c r="AB48" s="1">
        <f>IF(N48=44791,INDEX([3]YSI_clean!$B$348:$H$396,MATCH(E48,[3]YSI_clean!$D$348:$D$396, FALSE), 4), IF(N48=44838, INDEX([3]YSI_clean!$B$680:$H$726,MATCH(E48,[3]YSI_clean!$D$680:$D$726, FALSE), 4),"N/A"))</f>
        <v>1668</v>
      </c>
      <c r="AC48" s="1">
        <f>IF(N48=44791,INDEX([3]YSI_clean!$B$348:$H$396,MATCH(E48,[3]YSI_clean!$D$348:$D$396, FALSE), 5), IF(N48=44838, INDEX([3]YSI_clean!$B$680:$H$726,MATCH(E48,[3]YSI_clean!$D$680:$D$726, FALSE), 5),"N/A"))</f>
        <v>9.8800000000000008</v>
      </c>
      <c r="AD48" s="1">
        <f>IF(N48=44791,INDEX([3]YSI_clean!$B$348:$H$396,MATCH(E48,[3]YSI_clean!$D$348:$D$396, FALSE), 6), IF(N48=44838, INDEX([3]YSI_clean!$B$680:$H$726,MATCH(E48,[3]YSI_clean!$D$680:$D$726, FALSE), 6),"N/A"))</f>
        <v>10.71</v>
      </c>
      <c r="AE48" s="1">
        <f>IF(N48=44791,INDEX([3]YSI_clean!$B$348:$H$396,MATCH(E48,[3]YSI_clean!$D$348:$D$396, FALSE), 7), IF(N48=44838, INDEX([3]YSI_clean!$B$680:$H$726,MATCH(E48,[3]YSI_clean!$D$680:$D$726, FALSE), 7),"N/A"))</f>
        <v>13.5</v>
      </c>
      <c r="AF48" s="1" t="s">
        <v>11</v>
      </c>
      <c r="AG48" s="1" t="s">
        <v>13</v>
      </c>
      <c r="AH48" s="1" t="s">
        <v>25</v>
      </c>
      <c r="AI48" s="3" t="s">
        <v>14</v>
      </c>
      <c r="AJ48" t="str">
        <f t="shared" si="1"/>
        <v>enriched</v>
      </c>
    </row>
    <row r="49" spans="1:36" x14ac:dyDescent="0.2">
      <c r="A49" t="str">
        <f t="shared" si="0"/>
        <v>np02_HM27f_barcode012-threshold-0.001</v>
      </c>
      <c r="B49" s="2" t="s">
        <v>136</v>
      </c>
      <c r="C49" s="2">
        <v>48</v>
      </c>
      <c r="D49" s="2" t="s">
        <v>53</v>
      </c>
      <c r="E49" s="2" t="s">
        <v>72</v>
      </c>
      <c r="F49" s="1" cm="1">
        <f t="array" ref="F49">IF(OR(E49={"B5","B8","C6","C7","D5","D6","E7","F5","F8","H5","H8"}), 2, IF(OR(E49={"A4","B1","B4","C1","C2","C3","D1","D2","D4","E2","E3","F1","F4","H1","H2","H4","I5"}), 1, "N/A"))</f>
        <v>1</v>
      </c>
      <c r="G49" s="1" t="str" cm="1">
        <f t="array" ref="G49">IF( OR(E49={"A4","B1","B4","C1","C2","C3","D1","D2","D4","E2","E3","F1","F4","H1","H2","H4","I5"}), "resevoir", IF(E49="B5", "B1", IF( E49="B8", "B4", IF(E49="C6", "C2", IF(E49="C7", "C3", IF(E49="D5", "D1", IF(E49="D6", "D2", IF(E49="E7", "E3", IF(E49="F5", "F1", IF(E49="F8", "F4", IF(E49="H5", "H1", IF(E49="H8", "H4", "N/A"))))))))))))</f>
        <v>resevoir</v>
      </c>
      <c r="H49" s="1" cm="1">
        <f t="array" ref="H49">IF(OR(E49={"A4","C1","D4","E2","H2","I5"}),0,IF(OR(E49={"C2","D1","D2","F4","H1","H4","C6","D5","D6","F8","H5","H8"}),20,IF(OR(E49={"B1","B5","B4","B8","C3","C7","E3","E7","F1","F5"}),40,"N/A")))</f>
        <v>40</v>
      </c>
      <c r="I49" s="1" cm="1">
        <f t="array" ref="I49">IF(OR(E49={"B1","B5","C1","C2","C6","D4","E3","E7","H1","H5"}),0,IF(OR(E49={"A4","D1","D5","F1","F5","H4","H8","I5"}),50,IF(OR(E49={"B4","B8","C3","C7","D2","D6","E2","F4","F8","H2"}),200,"N/A")))</f>
        <v>0</v>
      </c>
      <c r="J49" s="1">
        <f>IF(N49=44791,INDEX([1]LEAP_2022_Nutrient_Data!$B$258:$G$286,MATCH(E49,[1]LEAP_2022_Nutrient_Data!$B$258:$B$286, FALSE), 6), IF(N49=44838, INDEX([1]LEAP_2022_Nutrient_Data!$B$374:$G$402,MATCH(E49,[1]LEAP_2022_Nutrient_Data!$B$374:$B$402, FALSE), 6),"N/A"))</f>
        <v>183.1765</v>
      </c>
      <c r="K49" s="1">
        <f>IF(N49=44791,INDEX([1]LEAP_2022_Nutrient_Data!$B$229:$G$257,MATCH(E49,[1]LEAP_2022_Nutrient_Data!$B$229:$B$257, FALSE), 6), IF(N49=44838, INDEX([1]LEAP_2022_Nutrient_Data!$B$345:$G$373,MATCH(E49,[1]LEAP_2022_Nutrient_Data!$B$345:$B$373, FALSE), 6),"N/A"))</f>
        <v>157.32950000000002</v>
      </c>
      <c r="L49" s="1">
        <f>IF(N49=44791,INDEX([1]LEAP_2022_Nutrient_Data!$B$316:$G$344,MATCH(E49,[1]LEAP_2022_Nutrient_Data!$B$316:$B$344, FALSE), 6), IF(N49=44838, INDEX([1]LEAP_2022_Nutrient_Data!$B$432:$G$460,MATCH(E49,[1]LEAP_2022_Nutrient_Data!$B$432:$B$460, FALSE), 6),"N/A"))</f>
        <v>9.6886171497433295</v>
      </c>
      <c r="M49" s="1">
        <f>IF(N49=44791,INDEX([1]LEAP_2022_Nutrient_Data!$B$287:$G$315,MATCH(E49,[1]LEAP_2022_Nutrient_Data!$B$287:$B$315, FALSE), 6), IF(N49=44838, INDEX([1]LEAP_2022_Nutrient_Data!$B$403:$G$431,MATCH(E49,[1]LEAP_2022_Nutrient_Data!$B$403:$B$431, FALSE), 6),"N/A"))</f>
        <v>4.7893458979023604</v>
      </c>
      <c r="N49" s="4">
        <v>44838</v>
      </c>
      <c r="O49" s="4">
        <v>45252</v>
      </c>
      <c r="P49" s="1">
        <v>1.25</v>
      </c>
      <c r="Q49" s="4" t="s">
        <v>167</v>
      </c>
      <c r="R49" s="1">
        <f>IF(N49=44791,INDEX('[2]8 18 22'!$T$2:$Z$48,MATCH(E49,'[2]8 18 22'!$T$2:$T$48, FALSE), 3), IF(N49=44838, INDEX('[2]10 3 22'!$T$2:$Z$48,MATCH(E49,'[2]10 3 22'!$T$2:$T$48, FALSE), 3),"N/A"))</f>
        <v>0</v>
      </c>
      <c r="S49" s="1">
        <f>IF(N49=44791,INDEX('[2]8 18 22'!$T$2:$Z$48,MATCH(E49,'[2]8 18 22'!$T$2:$T$48, FALSE), 4), IF(N49=44838, INDEX('[2]10 3 22'!$T$2:$Z$48,MATCH(E49,'[2]10 3 22'!$T$2:$T$48, FALSE), 4),"N/A"))</f>
        <v>0.42400000000000004</v>
      </c>
      <c r="T49" s="1">
        <f>IF(N49=44791,INDEX('[2]8 18 22'!$T$2:$Z$48,MATCH(E49,'[2]8 18 22'!$T$2:$T$48, FALSE), 5), IF(N49=44838, INDEX('[2]10 3 22'!$T$2:$Z$48,MATCH(E49,'[2]10 3 22'!$T$2:$T$48, FALSE), 5),"N/A"))</f>
        <v>8.0000000000000002E-3</v>
      </c>
      <c r="U49" s="1">
        <f>IF(N49=44791,INDEX('[2]8 18 22'!$T$2:$Z$48,MATCH(E49,'[2]8 18 22'!$T$2:$T$48, FALSE), 6), IF(N49=44838, INDEX('[2]10 3 22'!$T$2:$Z$48,MATCH(E49,'[2]10 3 22'!$T$2:$T$48, FALSE), 6),"N/A"))</f>
        <v>0.43200000000000011</v>
      </c>
      <c r="V49" s="1">
        <f>IF(N49=44791,INDEX('[2]8 18 22'!$T$2:$Z$48,MATCH(E49,'[2]8 18 22'!$T$2:$T$48, FALSE), 7), IF(N49=44838, INDEX('[2]10 3 22'!$T$2:$Z$48,MATCH(E49,'[2]10 3 22'!$T$2:$T$48, FALSE), 7),"N/A"))</f>
        <v>3.8880000000000003</v>
      </c>
      <c r="W49" s="1">
        <f>IF(N49=44791,INDEX('[2]8 18 22'!$T$49:$Z$95,MATCH(E49,'[2]8 18 22'!$T$49:$T$95, FALSE), 3), IF(N49=44838, INDEX('[2]10 3 22'!$T$49:$Z$95,MATCH(E49,'[2]10 3 22'!$T$49:$T$95, FALSE), 3),"N/A"))</f>
        <v>0</v>
      </c>
      <c r="X49" s="1">
        <f>IF(N49=44791,INDEX('[2]8 18 22'!$T$49:$Z$95,MATCH(E49,'[2]8 18 22'!$T$49:$T$95, FALSE), 4), IF(N49=44838, INDEX('[2]10 3 22'!$T$49:$Z$95,MATCH(E49,'[2]10 3 22'!$T$49:$T$95, FALSE), 4),"N/A"))</f>
        <v>0.38300000000000001</v>
      </c>
      <c r="Y49" s="1">
        <f>IF(N49=44791,INDEX('[2]8 18 22'!$T$49:$Z$95,MATCH(E49,'[2]8 18 22'!$T$49:$T$95, FALSE), 5), IF(N49=44838, INDEX('[2]10 3 22'!$T$49:$Z$95,MATCH(E49,'[2]10 3 22'!$T$49:$T$95, FALSE), 5),"N/A"))</f>
        <v>6.1000000000000013E-2</v>
      </c>
      <c r="Z49" s="1">
        <f>IF(N49=44791,INDEX('[2]8 18 22'!$T$49:$Z$95,MATCH(E49,'[2]8 18 22'!$T$49:$T$95, FALSE), 6), IF(N49=44838, INDEX('[2]10 3 22'!$T$49:$Z$95,MATCH(E49,'[2]10 3 22'!$T$49:$T$95, FALSE), 6),"N/A"))</f>
        <v>0.36599999999999999</v>
      </c>
      <c r="AA49" s="1">
        <f>IF(N49=44791,INDEX('[2]8 18 22'!$T$49:$Z$95,MATCH(E49,'[2]8 18 22'!$T$49:$T$95, FALSE), 7), IF(N49=44838, INDEX('[2]10 3 22'!$T$49:$Z$95,MATCH(E49,'[2]10 3 22'!$T$49:$T$95, FALSE), 7),"N/A"))</f>
        <v>1.23</v>
      </c>
      <c r="AB49" s="1">
        <f>IF(N49=44791,INDEX([3]YSI_clean!$B$348:$H$396,MATCH(E49,[3]YSI_clean!$D$348:$D$396, FALSE), 4), IF(N49=44838, INDEX([3]YSI_clean!$B$680:$H$726,MATCH(E49,[3]YSI_clean!$D$680:$D$726, FALSE), 4),"N/A"))</f>
        <v>74.599999999999994</v>
      </c>
      <c r="AC49" s="1">
        <f>IF(N49=44791,INDEX([3]YSI_clean!$B$348:$H$396,MATCH(E49,[3]YSI_clean!$D$348:$D$396, FALSE), 5), IF(N49=44838, INDEX([3]YSI_clean!$B$680:$H$726,MATCH(E49,[3]YSI_clean!$D$680:$D$726, FALSE), 5),"N/A"))</f>
        <v>10.11</v>
      </c>
      <c r="AD49" s="1">
        <f>IF(N49=44791,INDEX([3]YSI_clean!$B$348:$H$396,MATCH(E49,[3]YSI_clean!$D$348:$D$396, FALSE), 6), IF(N49=44838, INDEX([3]YSI_clean!$B$680:$H$726,MATCH(E49,[3]YSI_clean!$D$680:$D$726, FALSE), 6),"N/A"))</f>
        <v>7.72</v>
      </c>
      <c r="AE49" s="1">
        <f>IF(N49=44791,INDEX([3]YSI_clean!$B$348:$H$396,MATCH(E49,[3]YSI_clean!$D$348:$D$396, FALSE), 7), IF(N49=44838, INDEX([3]YSI_clean!$B$680:$H$726,MATCH(E49,[3]YSI_clean!$D$680:$D$726, FALSE), 7),"N/A"))</f>
        <v>14.4</v>
      </c>
      <c r="AF49" s="1" t="s">
        <v>11</v>
      </c>
      <c r="AG49" s="1" t="s">
        <v>13</v>
      </c>
      <c r="AH49" s="1" t="s">
        <v>26</v>
      </c>
      <c r="AI49" s="3" t="s">
        <v>14</v>
      </c>
      <c r="AJ49" t="str">
        <f t="shared" si="1"/>
        <v>unenriched</v>
      </c>
    </row>
    <row r="50" spans="1:36" x14ac:dyDescent="0.2">
      <c r="A50" t="str">
        <f t="shared" si="0"/>
        <v>np02_HM27f_barcode013-threshold-0.001</v>
      </c>
      <c r="B50" s="2" t="s">
        <v>137</v>
      </c>
      <c r="C50" s="2">
        <v>49</v>
      </c>
      <c r="D50" s="2" t="s">
        <v>53</v>
      </c>
      <c r="E50" s="2" t="s">
        <v>85</v>
      </c>
      <c r="F50" s="1" cm="1">
        <f t="array" ref="F50">IF(OR(E50={"B5","B8","C6","C7","D5","D6","E7","F5","F8","H5","H8"}), 2, IF(OR(E50={"A4","B1","B4","C1","C2","C3","D1","D2","D4","E2","E3","F1","F4","H1","H2","H4","I5"}), 1, "N/A"))</f>
        <v>1</v>
      </c>
      <c r="G50" s="1" t="str" cm="1">
        <f t="array" ref="G50">IF( OR(E50={"A4","B1","B4","C1","C2","C3","D1","D2","D4","E2","E3","F1","F4","H1","H2","H4","I5"}), "resevoir", IF(E50="B5", "B1", IF( E50="B8", "B4", IF(E50="C6", "C2", IF(E50="C7", "C3", IF(E50="D5", "D1", IF(E50="D6", "D2", IF(E50="E7", "E3", IF(E50="F5", "F1", IF(E50="F8", "F4", IF(E50="H5", "H1", IF(E50="H8", "H4", "N/A"))))))))))))</f>
        <v>resevoir</v>
      </c>
      <c r="H50" s="1" cm="1">
        <f t="array" ref="H50">IF(OR(E50={"A4","C1","D4","E2","H2","I5"}),0,IF(OR(E50={"C2","D1","D2","F4","H1","H4","C6","D5","D6","F8","H5","H8"}),20,IF(OR(E50={"B1","B5","B4","B8","C3","C7","E3","E7","F1","F5"}),40,"N/A")))</f>
        <v>40</v>
      </c>
      <c r="I50" s="1" cm="1">
        <f t="array" ref="I50">IF(OR(E50={"B1","B5","C1","C2","C6","D4","E3","E7","H1","H5"}),0,IF(OR(E50={"A4","D1","D5","F1","F5","H4","H8","I5"}),50,IF(OR(E50={"B4","B8","C3","C7","D2","D6","E2","F4","F8","H2"}),200,"N/A")))</f>
        <v>200</v>
      </c>
      <c r="J50" s="1">
        <f>IF(N50=44791,INDEX([1]LEAP_2022_Nutrient_Data!$B$258:$G$286,MATCH(E50,[1]LEAP_2022_Nutrient_Data!$B$258:$B$286, FALSE), 6), IF(N50=44838, INDEX([1]LEAP_2022_Nutrient_Data!$B$374:$G$402,MATCH(E50,[1]LEAP_2022_Nutrient_Data!$B$374:$B$402, FALSE), 6),"N/A"))</f>
        <v>33574.506499999996</v>
      </c>
      <c r="K50" s="1">
        <f>IF(N50=44791,INDEX([1]LEAP_2022_Nutrient_Data!$B$229:$G$257,MATCH(E50,[1]LEAP_2022_Nutrient_Data!$B$229:$B$257, FALSE), 6), IF(N50=44838, INDEX([1]LEAP_2022_Nutrient_Data!$B$345:$G$373,MATCH(E50,[1]LEAP_2022_Nutrient_Data!$B$345:$B$373, FALSE), 6),"N/A"))</f>
        <v>32893.806499999999</v>
      </c>
      <c r="L50" s="1">
        <f>IF(N50=44791,INDEX([1]LEAP_2022_Nutrient_Data!$B$316:$G$344,MATCH(E50,[1]LEAP_2022_Nutrient_Data!$B$316:$B$344, FALSE), 6), IF(N50=44838, INDEX([1]LEAP_2022_Nutrient_Data!$B$432:$G$460,MATCH(E50,[1]LEAP_2022_Nutrient_Data!$B$432:$B$460, FALSE), 6),"N/A"))</f>
        <v>393.13508914880299</v>
      </c>
      <c r="M50" s="1">
        <f>IF(N50=44791,INDEX([1]LEAP_2022_Nutrient_Data!$B$287:$G$315,MATCH(E50,[1]LEAP_2022_Nutrient_Data!$B$287:$B$315, FALSE), 6), IF(N50=44838, INDEX([1]LEAP_2022_Nutrient_Data!$B$403:$G$431,MATCH(E50,[1]LEAP_2022_Nutrient_Data!$B$403:$B$431, FALSE), 6),"N/A"))</f>
        <v>7.5111632600362297</v>
      </c>
      <c r="N50" s="4">
        <v>44838</v>
      </c>
      <c r="O50" s="4">
        <v>45252</v>
      </c>
      <c r="P50" s="1">
        <v>67.8</v>
      </c>
      <c r="Q50" s="4" t="s">
        <v>167</v>
      </c>
      <c r="R50" s="1">
        <f>IF(N50=44791,INDEX('[2]8 18 22'!$T$2:$Z$48,MATCH(E50,'[2]8 18 22'!$T$2:$T$48, FALSE), 3), IF(N50=44838, INDEX('[2]10 3 22'!$T$2:$Z$48,MATCH(E50,'[2]10 3 22'!$T$2:$T$48, FALSE), 3),"N/A"))</f>
        <v>282.20300000000003</v>
      </c>
      <c r="S50" s="1">
        <f>IF(N50=44791,INDEX('[2]8 18 22'!$T$2:$Z$48,MATCH(E50,'[2]8 18 22'!$T$2:$T$48, FALSE), 4), IF(N50=44838, INDEX('[2]10 3 22'!$T$2:$Z$48,MATCH(E50,'[2]10 3 22'!$T$2:$T$48, FALSE), 4),"N/A"))</f>
        <v>192.20599999999996</v>
      </c>
      <c r="T50" s="1">
        <f>IF(N50=44791,INDEX('[2]8 18 22'!$T$2:$Z$48,MATCH(E50,'[2]8 18 22'!$T$2:$T$48, FALSE), 5), IF(N50=44838, INDEX('[2]10 3 22'!$T$2:$Z$48,MATCH(E50,'[2]10 3 22'!$T$2:$T$48, FALSE), 5),"N/A"))</f>
        <v>128.94400000000002</v>
      </c>
      <c r="U50" s="1">
        <f>IF(N50=44791,INDEX('[2]8 18 22'!$T$2:$Z$48,MATCH(E50,'[2]8 18 22'!$T$2:$T$48, FALSE), 6), IF(N50=44838, INDEX('[2]10 3 22'!$T$2:$Z$48,MATCH(E50,'[2]10 3 22'!$T$2:$T$48, FALSE), 6),"N/A"))</f>
        <v>61.801000000000009</v>
      </c>
      <c r="V50" s="1">
        <f>IF(N50=44791,INDEX('[2]8 18 22'!$T$2:$Z$48,MATCH(E50,'[2]8 18 22'!$T$2:$T$48, FALSE), 7), IF(N50=44838, INDEX('[2]10 3 22'!$T$2:$Z$48,MATCH(E50,'[2]10 3 22'!$T$2:$T$48, FALSE), 7),"N/A"))</f>
        <v>1234.0329999999999</v>
      </c>
      <c r="W50" s="1">
        <f>IF(N50=44791,INDEX('[2]8 18 22'!$T$49:$Z$95,MATCH(E50,'[2]8 18 22'!$T$49:$T$95, FALSE), 3), IF(N50=44838, INDEX('[2]10 3 22'!$T$49:$Z$95,MATCH(E50,'[2]10 3 22'!$T$49:$T$95, FALSE), 3),"N/A"))</f>
        <v>277.88600000000002</v>
      </c>
      <c r="X50" s="1">
        <f>IF(N50=44791,INDEX('[2]8 18 22'!$T$49:$Z$95,MATCH(E50,'[2]8 18 22'!$T$49:$T$95, FALSE), 4), IF(N50=44838, INDEX('[2]10 3 22'!$T$49:$Z$95,MATCH(E50,'[2]10 3 22'!$T$49:$T$95, FALSE), 4),"N/A"))</f>
        <v>187.30199999999999</v>
      </c>
      <c r="Y50" s="1">
        <f>IF(N50=44791,INDEX('[2]8 18 22'!$T$49:$Z$95,MATCH(E50,'[2]8 18 22'!$T$49:$T$95, FALSE), 5), IF(N50=44838, INDEX('[2]10 3 22'!$T$49:$Z$95,MATCH(E50,'[2]10 3 22'!$T$49:$T$95, FALSE), 5),"N/A"))</f>
        <v>130.95999999999998</v>
      </c>
      <c r="Z50" s="1">
        <f>IF(N50=44791,INDEX('[2]8 18 22'!$T$49:$Z$95,MATCH(E50,'[2]8 18 22'!$T$49:$T$95, FALSE), 6), IF(N50=44838, INDEX('[2]10 3 22'!$T$49:$Z$95,MATCH(E50,'[2]10 3 22'!$T$49:$T$95, FALSE), 6),"N/A"))</f>
        <v>61.552999999999997</v>
      </c>
      <c r="AA50" s="1">
        <f>IF(N50=44791,INDEX('[2]8 18 22'!$T$49:$Z$95,MATCH(E50,'[2]8 18 22'!$T$49:$T$95, FALSE), 7), IF(N50=44838, INDEX('[2]10 3 22'!$T$49:$Z$95,MATCH(E50,'[2]10 3 22'!$T$49:$T$95, FALSE), 7),"N/A"))</f>
        <v>1220.8009999999999</v>
      </c>
      <c r="AB50" s="1">
        <f>IF(N50=44791,INDEX([3]YSI_clean!$B$348:$H$396,MATCH(E50,[3]YSI_clean!$D$348:$D$396, FALSE), 4), IF(N50=44838, INDEX([3]YSI_clean!$B$680:$H$726,MATCH(E50,[3]YSI_clean!$D$680:$D$726, FALSE), 4),"N/A"))</f>
        <v>537</v>
      </c>
      <c r="AC50" s="1">
        <f>IF(N50=44791,INDEX([3]YSI_clean!$B$348:$H$396,MATCH(E50,[3]YSI_clean!$D$348:$D$396, FALSE), 5), IF(N50=44838, INDEX([3]YSI_clean!$B$680:$H$726,MATCH(E50,[3]YSI_clean!$D$680:$D$726, FALSE), 5),"N/A"))</f>
        <v>15.66</v>
      </c>
      <c r="AD50" s="1">
        <f>IF(N50=44791,INDEX([3]YSI_clean!$B$348:$H$396,MATCH(E50,[3]YSI_clean!$D$348:$D$396, FALSE), 6), IF(N50=44838, INDEX([3]YSI_clean!$B$680:$H$726,MATCH(E50,[3]YSI_clean!$D$680:$D$726, FALSE), 6),"N/A"))</f>
        <v>11.22</v>
      </c>
      <c r="AE50" s="1">
        <f>IF(N50=44791,INDEX([3]YSI_clean!$B$348:$H$396,MATCH(E50,[3]YSI_clean!$D$348:$D$396, FALSE), 7), IF(N50=44838, INDEX([3]YSI_clean!$B$680:$H$726,MATCH(E50,[3]YSI_clean!$D$680:$D$726, FALSE), 7),"N/A"))</f>
        <v>13.9</v>
      </c>
      <c r="AF50" s="1" t="s">
        <v>11</v>
      </c>
      <c r="AG50" s="1" t="s">
        <v>13</v>
      </c>
      <c r="AH50" s="1" t="s">
        <v>27</v>
      </c>
      <c r="AI50" s="3" t="s">
        <v>14</v>
      </c>
      <c r="AJ50" t="str">
        <f t="shared" si="1"/>
        <v>enriched</v>
      </c>
    </row>
    <row r="51" spans="1:36" x14ac:dyDescent="0.2">
      <c r="A51" t="str">
        <f t="shared" si="0"/>
        <v>np02_HM27f_barcode014-threshold-0.001</v>
      </c>
      <c r="B51" s="2" t="s">
        <v>138</v>
      </c>
      <c r="C51" s="2">
        <v>50</v>
      </c>
      <c r="D51" s="2" t="s">
        <v>55</v>
      </c>
      <c r="E51" s="1" t="str" cm="1">
        <f t="array" ref="E51">IF(OR(D51={"B5","B8","C6","C7","D5","D6","E7","F5","F8","H5","H8"}), 2, IF(OR(D51={"A4","B1","B4","C1","C2","C3","D1","D2","D4","E2","E3","F1","F4","H1","H2","H4","I5"}), 1, "N/A"))</f>
        <v>N/A</v>
      </c>
      <c r="F51" s="1" t="str" cm="1">
        <f t="array" ref="F51">IF(OR(E51={"B5","B8","C6","C7","D5","D6","E7","F5","F8","H5","H8"}), 2, IF(OR(E51={"A4","B1","B4","C1","C2","C3","D1","D2","D4","E2","E3","F1","F4","H1","H2","H4","I5"}), 1, "N/A"))</f>
        <v>N/A</v>
      </c>
      <c r="G51" s="1" t="str" cm="1">
        <f t="array" ref="G51">IF( OR(E51={"A4","B1","B4","C1","C2","C3","D1","D2","D4","E2","E3","F1","F4","H1","H2","H4","I5"}), "resevoir", IF(E51="B5", "B1", IF( E51="B8", "B4", IF(E51="C6", "C2", IF(E51="C7", "C3", IF(E51="D5", "D1", IF(E51="D6", "D2", IF(E51="E7", "E3", IF(E51="F5", "F1", IF(E51="F8", "F4", IF(E51="H5", "H1", IF(E51="H8", "H4", "N/A"))))))))))))</f>
        <v>N/A</v>
      </c>
      <c r="H51" s="1" t="str" cm="1">
        <f t="array" ref="H51">IF(OR(E51={"A4","C1","D4","E2","H2","I5"}),0,IF(OR(E51={"C2","D1","D2","F4","H1","H4","C6","D5","D6","F8","H5","H8"}),20,IF(OR(E51={"B1","B5","B4","B8","C3","C7","E3","E7","F1","F5"}),40,"N/A")))</f>
        <v>N/A</v>
      </c>
      <c r="I51" s="1" t="str" cm="1">
        <f t="array" ref="I51">IF(OR(E51={"B1","B5","C1","C2","C6","D4","E3","E7","H1","H5"}),0,IF(OR(E51={"A4","D1","D5","F1","F5","H4","H8","I5"}),50,IF(OR(E51={"B4","B8","C3","C7","D2","D6","E2","F4","F8","H2"}),200,"N/A")))</f>
        <v>N/A</v>
      </c>
      <c r="J51" s="1" t="str">
        <f>IF(N51=44791,INDEX([1]LEAP_2022_Nutrient_Data!$B$258:$G$286,MATCH(E51,[1]LEAP_2022_Nutrient_Data!$B$258:$B$286, FALSE), 6), IF(N51=44838, INDEX([1]LEAP_2022_Nutrient_Data!$B$374:$G$402,MATCH(E51,[1]LEAP_2022_Nutrient_Data!$B$374:$B$402, FALSE), 6),"N/A"))</f>
        <v>N/A</v>
      </c>
      <c r="K51" s="1" t="str">
        <f>IF(N51=44791,INDEX([1]LEAP_2022_Nutrient_Data!$B$229:$G$257,MATCH(E51,[1]LEAP_2022_Nutrient_Data!$B$229:$B$257, FALSE), 6), IF(N51=44838, INDEX([1]LEAP_2022_Nutrient_Data!$B$345:$G$373,MATCH(E51,[1]LEAP_2022_Nutrient_Data!$B$345:$B$373, FALSE), 6),"N/A"))</f>
        <v>N/A</v>
      </c>
      <c r="L51" s="1" t="s">
        <v>54</v>
      </c>
      <c r="M51" s="1" t="str">
        <f>IF(N51=44791,INDEX([1]LEAP_2022_Nutrient_Data!$B$287:$G$315,MATCH(E51,[1]LEAP_2022_Nutrient_Data!$B$287:$B$315, FALSE), 6), IF(N51=44838, INDEX([1]LEAP_2022_Nutrient_Data!$B$403:$G$431,MATCH(E51,[1]LEAP_2022_Nutrient_Data!$B$403:$B$431, FALSE), 6),"N/A"))</f>
        <v>N/A</v>
      </c>
      <c r="N51" s="4" t="s">
        <v>54</v>
      </c>
      <c r="O51" s="4">
        <v>45005</v>
      </c>
      <c r="P51" s="1">
        <v>0.45300000000000001</v>
      </c>
      <c r="Q51" s="4" t="s">
        <v>54</v>
      </c>
      <c r="R51" s="1" t="str">
        <f>IF(N51=44791,INDEX('[2]8 18 22'!$T$2:$Z$48,MATCH(E51,'[2]8 18 22'!$T$2:$T$48, FALSE), 3), IF(N51=44838, INDEX('[2]10 3 22'!$T$2:$Z$48,MATCH(E51,'[2]10 3 22'!$T$2:$T$48, FALSE), 3),"N/A"))</f>
        <v>N/A</v>
      </c>
      <c r="S51" s="1" t="str">
        <f>IF(N51=44791,INDEX('[2]8 18 22'!$T$2:$Z$48,MATCH(E51,'[2]8 18 22'!$T$2:$T$48, FALSE), 4), IF(N51=44838, INDEX('[2]10 3 22'!$T$2:$Z$48,MATCH(E51,'[2]10 3 22'!$T$2:$T$48, FALSE), 4),"N/A"))</f>
        <v>N/A</v>
      </c>
      <c r="T51" s="1" t="str">
        <f>IF(N51=44791,INDEX('[2]8 18 22'!$T$2:$Z$48,MATCH(E51,'[2]8 18 22'!$T$2:$T$48, FALSE), 5), IF(N51=44838, INDEX('[2]10 3 22'!$T$2:$Z$48,MATCH(E51,'[2]10 3 22'!$T$2:$T$48, FALSE), 5),"N/A"))</f>
        <v>N/A</v>
      </c>
      <c r="U51" s="1" t="str">
        <f>IF(N51=44791,INDEX('[2]8 18 22'!$T$2:$Z$48,MATCH(E51,'[2]8 18 22'!$T$2:$T$48, FALSE), 6), IF(N51=44838, INDEX('[2]10 3 22'!$T$2:$Z$48,MATCH(E51,'[2]10 3 22'!$T$2:$T$48, FALSE), 6),"N/A"))</f>
        <v>N/A</v>
      </c>
      <c r="V51" s="1" t="str">
        <f>IF(N51=44791,INDEX('[2]8 18 22'!$T$2:$Z$48,MATCH(E51,'[2]8 18 22'!$T$2:$T$48, FALSE), 7), IF(N51=44838, INDEX('[2]10 3 22'!$T$2:$Z$48,MATCH(E51,'[2]10 3 22'!$T$2:$T$48, FALSE), 7),"N/A"))</f>
        <v>N/A</v>
      </c>
      <c r="W51" s="1" t="str">
        <f>IF(N51=44791,INDEX('[2]8 18 22'!$T$49:$Z$95,MATCH(E51,'[2]8 18 22'!$T$49:$T$95, FALSE), 3), IF(N51=44838, INDEX('[2]10 3 22'!$T$49:$Z$95,MATCH(E51,'[2]10 3 22'!$T$49:$T$95, FALSE), 3),"N/A"))</f>
        <v>N/A</v>
      </c>
      <c r="X51" s="1" t="str">
        <f>IF(N51=44791,INDEX('[2]8 18 22'!$T$49:$Z$95,MATCH(E51,'[2]8 18 22'!$T$49:$T$95, FALSE), 4), IF(N51=44838, INDEX('[2]10 3 22'!$T$49:$Z$95,MATCH(E51,'[2]10 3 22'!$T$49:$T$95, FALSE), 4),"N/A"))</f>
        <v>N/A</v>
      </c>
      <c r="Y51" s="1" t="str">
        <f>IF(N51=44791,INDEX('[2]8 18 22'!$T$49:$Z$95,MATCH(E51,'[2]8 18 22'!$T$49:$T$95, FALSE), 5), IF(N51=44838, INDEX('[2]10 3 22'!$T$49:$Z$95,MATCH(E51,'[2]10 3 22'!$T$49:$T$95, FALSE), 5),"N/A"))</f>
        <v>N/A</v>
      </c>
      <c r="Z51" s="1" t="str">
        <f>IF(N51=44791,INDEX('[2]8 18 22'!$T$49:$Z$95,MATCH(E51,'[2]8 18 22'!$T$49:$T$95, FALSE), 6), IF(N51=44838, INDEX('[2]10 3 22'!$T$49:$Z$95,MATCH(E51,'[2]10 3 22'!$T$49:$T$95, FALSE), 6),"N/A"))</f>
        <v>N/A</v>
      </c>
      <c r="AA51" s="1" t="str">
        <f>IF(N51=44791,INDEX('[2]8 18 22'!$T$49:$Z$95,MATCH(E51,'[2]8 18 22'!$T$49:$T$95, FALSE), 7), IF(N51=44838, INDEX('[2]10 3 22'!$T$49:$Z$95,MATCH(E51,'[2]10 3 22'!$T$49:$T$95, FALSE), 7),"N/A"))</f>
        <v>N/A</v>
      </c>
      <c r="AB51" s="1" t="str">
        <f>IF(N51=44791,INDEX([3]YSI_clean!$B$348:$H$396,MATCH(E51,[3]YSI_clean!$D$348:$D$396, FALSE), 4), IF(N51=44838, INDEX([3]YSI_clean!$B$680:$H$726,MATCH(E51,[3]YSI_clean!$D$680:$D$726, FALSE), 4),"N/A"))</f>
        <v>N/A</v>
      </c>
      <c r="AC51" s="1" t="str">
        <f>IF(N51=44791,INDEX([3]YSI_clean!$B$348:$H$396,MATCH(E51,[3]YSI_clean!$D$348:$D$396, FALSE), 5), IF(N51=44838, INDEX([3]YSI_clean!$B$680:$H$726,MATCH(E51,[3]YSI_clean!$D$680:$D$726, FALSE), 5),"N/A"))</f>
        <v>N/A</v>
      </c>
      <c r="AD51" s="1" t="str">
        <f>IF(N51=44791,INDEX([3]YSI_clean!$B$348:$H$396,MATCH(E51,[3]YSI_clean!$D$348:$D$396, FALSE), 6), IF(N51=44838, INDEX([3]YSI_clean!$B$680:$H$726,MATCH(E51,[3]YSI_clean!$D$680:$D$726, FALSE), 6),"N/A"))</f>
        <v>N/A</v>
      </c>
      <c r="AE51" s="1" t="str">
        <f>IF(N51=44791,INDEX([3]YSI_clean!$B$348:$H$396,MATCH(E51,[3]YSI_clean!$D$348:$D$396, FALSE), 7), IF(N51=44838, INDEX([3]YSI_clean!$B$680:$H$726,MATCH(E51,[3]YSI_clean!$D$680:$D$726, FALSE), 7),"N/A"))</f>
        <v>N/A</v>
      </c>
      <c r="AF51" s="1" t="s">
        <v>11</v>
      </c>
      <c r="AG51" s="1" t="s">
        <v>13</v>
      </c>
      <c r="AH51" s="1" t="s">
        <v>28</v>
      </c>
      <c r="AI51" s="3" t="s">
        <v>14</v>
      </c>
      <c r="AJ51" t="str">
        <f t="shared" si="1"/>
        <v>N/A</v>
      </c>
    </row>
    <row r="52" spans="1:36" x14ac:dyDescent="0.2">
      <c r="A52" t="str">
        <f t="shared" si="0"/>
        <v>np02_HM27f_barcode015-threshold-0.001</v>
      </c>
      <c r="B52" s="2" t="s">
        <v>139</v>
      </c>
      <c r="C52" s="2">
        <v>51</v>
      </c>
      <c r="D52" s="2" t="s">
        <v>203</v>
      </c>
      <c r="E52" s="2" t="s">
        <v>56</v>
      </c>
      <c r="F52" s="1" cm="1">
        <f t="array" ref="F52">IF(OR(E52={"B5","B8","C6","C7","D5","D6","E7","F5","F8","H5","H8"}), 2, IF(OR(E52={"A4","B1","B4","C1","C2","C3","D1","D2","D4","E2","E3","F1","F4","H1","H2","H4","I5"}), 1, "N/A"))</f>
        <v>2</v>
      </c>
      <c r="G52" s="1" t="str" cm="1">
        <f t="array" ref="G52">IF( OR(E52={"A4","B1","B4","C1","C2","C3","D1","D2","D4","E2","E3","F1","F4","H1","H2","H4","I5"}), "resevoir", IF(E52="B5", "B1", IF( E52="B8", "B4", IF(E52="C6", "C2", IF(E52="C7", "C3", IF(E52="D5", "D1", IF(E52="D6", "D2", IF(E52="E7", "E3", IF(E52="F5", "F1", IF(E52="F8", "F4", IF(E52="H5", "H1", IF(E52="H8", "H4", "N/A"))))))))))))</f>
        <v>H1</v>
      </c>
      <c r="H52" s="1" cm="1">
        <f t="array" ref="H52">IF(OR(E52={"A4","C1","D4","E2","H2","I5"}),0,IF(OR(E52={"C2","D1","D2","F4","H1","H4","C6","D5","D6","F8","H5","H8"}),20,IF(OR(E52={"B1","B5","B4","B8","C3","C7","E3","E7","F1","F5"}),40,"N/A")))</f>
        <v>20</v>
      </c>
      <c r="I52" s="1" cm="1">
        <f t="array" ref="I52">IF(OR(E52={"B1","B5","C1","C2","C6","D4","E3","E7","H1","H5"}),0,IF(OR(E52={"A4","D1","D5","F1","F5","H4","H8","I5"}),50,IF(OR(E52={"B4","B8","C3","C7","D2","D6","E2","F4","F8","H2"}),200,"N/A")))</f>
        <v>0</v>
      </c>
      <c r="J52" s="1">
        <f>IF(N52=44791,INDEX([1]LEAP_2022_Nutrient_Data!$B$258:$G$286,MATCH(E52,[1]LEAP_2022_Nutrient_Data!$B$258:$B$286, FALSE), 6), IF(N52=44838, INDEX([1]LEAP_2022_Nutrient_Data!$B$374:$G$402,MATCH(E52,[1]LEAP_2022_Nutrient_Data!$B$374:$B$402, FALSE), 6),"N/A"))</f>
        <v>188.15350000000001</v>
      </c>
      <c r="K52" s="1">
        <f>IF(N52=44791,INDEX([1]LEAP_2022_Nutrient_Data!$B$229:$G$257,MATCH(E52,[1]LEAP_2022_Nutrient_Data!$B$229:$B$257, FALSE), 6), IF(N52=44838, INDEX([1]LEAP_2022_Nutrient_Data!$B$345:$G$373,MATCH(E52,[1]LEAP_2022_Nutrient_Data!$B$345:$B$373, FALSE), 6),"N/A"))</f>
        <v>159.85650000000001</v>
      </c>
      <c r="L52" s="1">
        <f>IF(N52=44791,INDEX([1]LEAP_2022_Nutrient_Data!$B$316:$G$344,MATCH(E52,[1]LEAP_2022_Nutrient_Data!$B$316:$B$344, FALSE), 6), IF(N52=44838, INDEX([1]LEAP_2022_Nutrient_Data!$B$432:$G$460,MATCH(E52,[1]LEAP_2022_Nutrient_Data!$B$432:$B$460, FALSE), 6),"N/A"))</f>
        <v>8.3277084686763896</v>
      </c>
      <c r="M52" s="1">
        <f>IF(N52=44791,INDEX([1]LEAP_2022_Nutrient_Data!$B$287:$G$315,MATCH(E52,[1]LEAP_2022_Nutrient_Data!$B$287:$B$315, FALSE), 6), IF(N52=44838, INDEX([1]LEAP_2022_Nutrient_Data!$B$403:$G$431,MATCH(E52,[1]LEAP_2022_Nutrient_Data!$B$403:$B$431, FALSE), 6),"N/A"))</f>
        <v>3.7006189530488101</v>
      </c>
      <c r="N52" s="4">
        <v>44838</v>
      </c>
      <c r="O52" s="4">
        <v>45005</v>
      </c>
      <c r="P52" s="1">
        <v>2.21</v>
      </c>
      <c r="Q52" s="4" t="s">
        <v>181</v>
      </c>
      <c r="R52" s="1">
        <f>IF(N52=44791,INDEX('[2]8 18 22'!$T$2:$Z$48,MATCH(E52,'[2]8 18 22'!$T$2:$T$48, FALSE), 3), IF(N52=44838, INDEX('[2]10 3 22'!$T$2:$Z$48,MATCH(E52,'[2]10 3 22'!$T$2:$T$48, FALSE), 3),"N/A"))</f>
        <v>6.4000000000000001E-2</v>
      </c>
      <c r="S52" s="1">
        <f>IF(N52=44791,INDEX('[2]8 18 22'!$T$2:$Z$48,MATCH(E52,'[2]8 18 22'!$T$2:$T$48, FALSE), 4), IF(N52=44838, INDEX('[2]10 3 22'!$T$2:$Z$48,MATCH(E52,'[2]10 3 22'!$T$2:$T$48, FALSE), 4),"N/A"))</f>
        <v>0.93399999999999994</v>
      </c>
      <c r="T52" s="1">
        <f>IF(N52=44791,INDEX('[2]8 18 22'!$T$2:$Z$48,MATCH(E52,'[2]8 18 22'!$T$2:$T$48, FALSE), 5), IF(N52=44838, INDEX('[2]10 3 22'!$T$2:$Z$48,MATCH(E52,'[2]10 3 22'!$T$2:$T$48, FALSE), 5),"N/A"))</f>
        <v>0.219</v>
      </c>
      <c r="U52" s="1">
        <f>IF(N52=44791,INDEX('[2]8 18 22'!$T$2:$Z$48,MATCH(E52,'[2]8 18 22'!$T$2:$T$48, FALSE), 6), IF(N52=44838, INDEX('[2]10 3 22'!$T$2:$Z$48,MATCH(E52,'[2]10 3 22'!$T$2:$T$48, FALSE), 6),"N/A"))</f>
        <v>0.24699999999999997</v>
      </c>
      <c r="V52" s="1">
        <f>IF(N52=44791,INDEX('[2]8 18 22'!$T$2:$Z$48,MATCH(E52,'[2]8 18 22'!$T$2:$T$48, FALSE), 7), IF(N52=44838, INDEX('[2]10 3 22'!$T$2:$Z$48,MATCH(E52,'[2]10 3 22'!$T$2:$T$48, FALSE), 7),"N/A"))</f>
        <v>3.6509999999999998</v>
      </c>
      <c r="W52" s="1">
        <f>IF(N52=44791,INDEX('[2]8 18 22'!$T$49:$Z$95,MATCH(E52,'[2]8 18 22'!$T$49:$T$95, FALSE), 3), IF(N52=44838, INDEX('[2]10 3 22'!$T$49:$Z$95,MATCH(E52,'[2]10 3 22'!$T$49:$T$95, FALSE), 3),"N/A"))</f>
        <v>0</v>
      </c>
      <c r="X52" s="1">
        <f>IF(N52=44791,INDEX('[2]8 18 22'!$T$49:$Z$95,MATCH(E52,'[2]8 18 22'!$T$49:$T$95, FALSE), 4), IF(N52=44838, INDEX('[2]10 3 22'!$T$49:$Z$95,MATCH(E52,'[2]10 3 22'!$T$49:$T$95, FALSE), 4),"N/A"))</f>
        <v>1.2869999999999999</v>
      </c>
      <c r="Y52" s="1">
        <f>IF(N52=44791,INDEX('[2]8 18 22'!$T$49:$Z$95,MATCH(E52,'[2]8 18 22'!$T$49:$T$95, FALSE), 5), IF(N52=44838, INDEX('[2]10 3 22'!$T$49:$Z$95,MATCH(E52,'[2]10 3 22'!$T$49:$T$95, FALSE), 5),"N/A"))</f>
        <v>0</v>
      </c>
      <c r="Z52" s="1">
        <f>IF(N52=44791,INDEX('[2]8 18 22'!$T$49:$Z$95,MATCH(E52,'[2]8 18 22'!$T$49:$T$95, FALSE), 6), IF(N52=44838, INDEX('[2]10 3 22'!$T$49:$Z$95,MATCH(E52,'[2]10 3 22'!$T$49:$T$95, FALSE), 6),"N/A"))</f>
        <v>0.24900000000000003</v>
      </c>
      <c r="AA52" s="1">
        <f>IF(N52=44791,INDEX('[2]8 18 22'!$T$49:$Z$95,MATCH(E52,'[2]8 18 22'!$T$49:$T$95, FALSE), 7), IF(N52=44838, INDEX('[2]10 3 22'!$T$49:$Z$95,MATCH(E52,'[2]10 3 22'!$T$49:$T$95, FALSE), 7),"N/A"))</f>
        <v>2.5830000000000002</v>
      </c>
      <c r="AB52" s="1">
        <f>IF(N52=44791,INDEX([3]YSI_clean!$B$348:$H$396,MATCH(E52,[3]YSI_clean!$D$348:$D$396, FALSE), 4), IF(N52=44838, INDEX([3]YSI_clean!$B$680:$H$726,MATCH(E52,[3]YSI_clean!$D$680:$D$726, FALSE), 4),"N/A"))</f>
        <v>66.7</v>
      </c>
      <c r="AC52" s="1">
        <f>IF(N52=44791,INDEX([3]YSI_clean!$B$348:$H$396,MATCH(E52,[3]YSI_clean!$D$348:$D$396, FALSE), 5), IF(N52=44838, INDEX([3]YSI_clean!$B$680:$H$726,MATCH(E52,[3]YSI_clean!$D$680:$D$726, FALSE), 5),"N/A"))</f>
        <v>8.3000000000000007</v>
      </c>
      <c r="AD52" s="1">
        <f>IF(N52=44791,INDEX([3]YSI_clean!$B$348:$H$396,MATCH(E52,[3]YSI_clean!$D$348:$D$396, FALSE), 6), IF(N52=44838, INDEX([3]YSI_clean!$B$680:$H$726,MATCH(E52,[3]YSI_clean!$D$680:$D$726, FALSE), 6),"N/A"))</f>
        <v>8.11</v>
      </c>
      <c r="AE52" s="1">
        <f>IF(N52=44791,INDEX([3]YSI_clean!$B$348:$H$396,MATCH(E52,[3]YSI_clean!$D$348:$D$396, FALSE), 7), IF(N52=44838, INDEX([3]YSI_clean!$B$680:$H$726,MATCH(E52,[3]YSI_clean!$D$680:$D$726, FALSE), 7),"N/A"))</f>
        <v>13.6</v>
      </c>
      <c r="AF52" s="1" t="s">
        <v>11</v>
      </c>
      <c r="AG52" s="1" t="s">
        <v>13</v>
      </c>
      <c r="AH52" s="1" t="s">
        <v>29</v>
      </c>
      <c r="AI52" s="3" t="s">
        <v>14</v>
      </c>
      <c r="AJ52" t="str">
        <f t="shared" si="1"/>
        <v>unenriched</v>
      </c>
    </row>
    <row r="53" spans="1:36" x14ac:dyDescent="0.2">
      <c r="A53" t="str">
        <f t="shared" si="0"/>
        <v>np02_HM27f_barcode016-threshold-0.001</v>
      </c>
      <c r="B53" s="2" t="s">
        <v>140</v>
      </c>
      <c r="C53" s="2">
        <v>52</v>
      </c>
      <c r="D53" s="2" t="s">
        <v>203</v>
      </c>
      <c r="E53" s="2" t="s">
        <v>86</v>
      </c>
      <c r="F53" s="1" cm="1">
        <f t="array" ref="F53">IF(OR(E53={"B5","B8","C6","C7","D5","D6","E7","F5","F8","H5","H8"}), 2, IF(OR(E53={"A4","B1","B4","C1","C2","C3","D1","D2","D4","E2","E3","F1","F4","H1","H2","H4","I5"}), 1, "N/A"))</f>
        <v>2</v>
      </c>
      <c r="G53" s="1" t="str" cm="1">
        <f t="array" ref="G53">IF( OR(E53={"A4","B1","B4","C1","C2","C3","D1","D2","D4","E2","E3","F1","F4","H1","H2","H4","I5"}), "resevoir", IF(E53="B5", "B1", IF( E53="B8", "B4", IF(E53="C6", "C2", IF(E53="C7", "C3", IF(E53="D5", "D1", IF(E53="D6", "D2", IF(E53="E7", "E3", IF(E53="F5", "F1", IF(E53="F8", "F4", IF(E53="H5", "H1", IF(E53="H8", "H4", "N/A"))))))))))))</f>
        <v>B4</v>
      </c>
      <c r="H53" s="1" cm="1">
        <f t="array" ref="H53">IF(OR(E53={"A4","C1","D4","E2","H2","I5"}),0,IF(OR(E53={"C2","D1","D2","F4","H1","H4","C6","D5","D6","F8","H5","H8"}),20,IF(OR(E53={"B1","B5","B4","B8","C3","C7","E3","E7","F1","F5"}),40,"N/A")))</f>
        <v>40</v>
      </c>
      <c r="I53" s="1" cm="1">
        <f t="array" ref="I53">IF(OR(E53={"B1","B5","C1","C2","C6","D4","E3","E7","H1","H5"}),0,IF(OR(E53={"A4","D1","D5","F1","F5","H4","H8","I5"}),50,IF(OR(E53={"B4","B8","C3","C7","D2","D6","E2","F4","F8","H2"}),200,"N/A")))</f>
        <v>200</v>
      </c>
      <c r="J53" s="1">
        <f>IF(N53=44791,INDEX([1]LEAP_2022_Nutrient_Data!$B$258:$G$286,MATCH(E53,[1]LEAP_2022_Nutrient_Data!$B$258:$B$286, FALSE), 6), IF(N53=44838, INDEX([1]LEAP_2022_Nutrient_Data!$B$374:$G$402,MATCH(E53,[1]LEAP_2022_Nutrient_Data!$B$374:$B$402, FALSE), 6),"N/A"))</f>
        <v>25333.016499999998</v>
      </c>
      <c r="K53" s="1">
        <f>IF(N53=44791,INDEX([1]LEAP_2022_Nutrient_Data!$B$229:$G$257,MATCH(E53,[1]LEAP_2022_Nutrient_Data!$B$229:$B$257, FALSE), 6), IF(N53=44838, INDEX([1]LEAP_2022_Nutrient_Data!$B$345:$G$373,MATCH(E53,[1]LEAP_2022_Nutrient_Data!$B$345:$B$373, FALSE), 6),"N/A"))</f>
        <v>24502.376500000002</v>
      </c>
      <c r="L53" s="1">
        <f>IF(N53=44791,INDEX([1]LEAP_2022_Nutrient_Data!$B$316:$G$344,MATCH(E53,[1]LEAP_2022_Nutrient_Data!$B$316:$B$344, FALSE), 6), IF(N53=44838, INDEX([1]LEAP_2022_Nutrient_Data!$B$432:$G$460,MATCH(E53,[1]LEAP_2022_Nutrient_Data!$B$432:$B$460, FALSE), 6),"N/A"))</f>
        <v>89.846138464585806</v>
      </c>
      <c r="M53" s="1">
        <f>IF(N53=44791,INDEX([1]LEAP_2022_Nutrient_Data!$B$287:$G$315,MATCH(E53,[1]LEAP_2022_Nutrient_Data!$B$287:$B$315, FALSE), 6), IF(N53=44838, INDEX([1]LEAP_2022_Nutrient_Data!$B$403:$G$431,MATCH(E53,[1]LEAP_2022_Nutrient_Data!$B$403:$B$431, FALSE), 6),"N/A"))</f>
        <v>4.6532550297956696</v>
      </c>
      <c r="N53" s="4">
        <v>44838</v>
      </c>
      <c r="O53" s="4">
        <v>45005</v>
      </c>
      <c r="P53" s="1">
        <v>33.700000000000003</v>
      </c>
      <c r="Q53" s="4" t="s">
        <v>182</v>
      </c>
      <c r="R53" s="1">
        <f>IF(N53=44791,INDEX('[2]8 18 22'!$T$2:$Z$48,MATCH(E53,'[2]8 18 22'!$T$2:$T$48, FALSE), 3), IF(N53=44838, INDEX('[2]10 3 22'!$T$2:$Z$48,MATCH(E53,'[2]10 3 22'!$T$2:$T$48, FALSE), 3),"N/A"))</f>
        <v>0</v>
      </c>
      <c r="S53" s="1">
        <f>IF(N53=44791,INDEX('[2]8 18 22'!$T$2:$Z$48,MATCH(E53,'[2]8 18 22'!$T$2:$T$48, FALSE), 4), IF(N53=44838, INDEX('[2]10 3 22'!$T$2:$Z$48,MATCH(E53,'[2]10 3 22'!$T$2:$T$48, FALSE), 4),"N/A"))</f>
        <v>0</v>
      </c>
      <c r="T53" s="1">
        <f>IF(N53=44791,INDEX('[2]8 18 22'!$T$2:$Z$48,MATCH(E53,'[2]8 18 22'!$T$2:$T$48, FALSE), 5), IF(N53=44838, INDEX('[2]10 3 22'!$T$2:$Z$48,MATCH(E53,'[2]10 3 22'!$T$2:$T$48, FALSE), 5),"N/A"))</f>
        <v>0</v>
      </c>
      <c r="U53" s="1">
        <f>IF(N53=44791,INDEX('[2]8 18 22'!$T$2:$Z$48,MATCH(E53,'[2]8 18 22'!$T$2:$T$48, FALSE), 6), IF(N53=44838, INDEX('[2]10 3 22'!$T$2:$Z$48,MATCH(E53,'[2]10 3 22'!$T$2:$T$48, FALSE), 6),"N/A"))</f>
        <v>1.645</v>
      </c>
      <c r="V53" s="1">
        <f>IF(N53=44791,INDEX('[2]8 18 22'!$T$2:$Z$48,MATCH(E53,'[2]8 18 22'!$T$2:$T$48, FALSE), 7), IF(N53=44838, INDEX('[2]10 3 22'!$T$2:$Z$48,MATCH(E53,'[2]10 3 22'!$T$2:$T$48, FALSE), 7),"N/A"))</f>
        <v>63.123000000000005</v>
      </c>
      <c r="W53" s="1">
        <f>IF(N53=44791,INDEX('[2]8 18 22'!$T$49:$Z$95,MATCH(E53,'[2]8 18 22'!$T$49:$T$95, FALSE), 3), IF(N53=44838, INDEX('[2]10 3 22'!$T$49:$Z$95,MATCH(E53,'[2]10 3 22'!$T$49:$T$95, FALSE), 3),"N/A"))</f>
        <v>0</v>
      </c>
      <c r="X53" s="1">
        <f>IF(N53=44791,INDEX('[2]8 18 22'!$T$49:$Z$95,MATCH(E53,'[2]8 18 22'!$T$49:$T$95, FALSE), 4), IF(N53=44838, INDEX('[2]10 3 22'!$T$49:$Z$95,MATCH(E53,'[2]10 3 22'!$T$49:$T$95, FALSE), 4),"N/A"))</f>
        <v>0</v>
      </c>
      <c r="Y53" s="1">
        <f>IF(N53=44791,INDEX('[2]8 18 22'!$T$49:$Z$95,MATCH(E53,'[2]8 18 22'!$T$49:$T$95, FALSE), 5), IF(N53=44838, INDEX('[2]10 3 22'!$T$49:$Z$95,MATCH(E53,'[2]10 3 22'!$T$49:$T$95, FALSE), 5),"N/A"))</f>
        <v>0</v>
      </c>
      <c r="Z53" s="1">
        <f>IF(N53=44791,INDEX('[2]8 18 22'!$T$49:$Z$95,MATCH(E53,'[2]8 18 22'!$T$49:$T$95, FALSE), 6), IF(N53=44838, INDEX('[2]10 3 22'!$T$49:$Z$95,MATCH(E53,'[2]10 3 22'!$T$49:$T$95, FALSE), 6),"N/A"))</f>
        <v>1.5049999999999999</v>
      </c>
      <c r="AA53" s="1">
        <f>IF(N53=44791,INDEX('[2]8 18 22'!$T$49:$Z$95,MATCH(E53,'[2]8 18 22'!$T$49:$T$95, FALSE), 7), IF(N53=44838, INDEX('[2]10 3 22'!$T$49:$Z$95,MATCH(E53,'[2]10 3 22'!$T$49:$T$95, FALSE), 7),"N/A"))</f>
        <v>63.493999999999993</v>
      </c>
      <c r="AB53" s="1">
        <f>IF(N53=44791,INDEX([3]YSI_clean!$B$348:$H$396,MATCH(E53,[3]YSI_clean!$D$348:$D$396, FALSE), 4), IF(N53=44838, INDEX([3]YSI_clean!$B$680:$H$726,MATCH(E53,[3]YSI_clean!$D$680:$D$726, FALSE), 4),"N/A"))</f>
        <v>400.1</v>
      </c>
      <c r="AC53" s="1">
        <f>IF(N53=44791,INDEX([3]YSI_clean!$B$348:$H$396,MATCH(E53,[3]YSI_clean!$D$348:$D$396, FALSE), 5), IF(N53=44838, INDEX([3]YSI_clean!$B$680:$H$726,MATCH(E53,[3]YSI_clean!$D$680:$D$726, FALSE), 5),"N/A"))</f>
        <v>12.02</v>
      </c>
      <c r="AD53" s="1">
        <f>IF(N53=44791,INDEX([3]YSI_clean!$B$348:$H$396,MATCH(E53,[3]YSI_clean!$D$348:$D$396, FALSE), 6), IF(N53=44838, INDEX([3]YSI_clean!$B$680:$H$726,MATCH(E53,[3]YSI_clean!$D$680:$D$726, FALSE), 6),"N/A"))</f>
        <v>10.63</v>
      </c>
      <c r="AE53" s="1">
        <f>IF(N53=44791,INDEX([3]YSI_clean!$B$348:$H$396,MATCH(E53,[3]YSI_clean!$D$348:$D$396, FALSE), 7), IF(N53=44838, INDEX([3]YSI_clean!$B$680:$H$726,MATCH(E53,[3]YSI_clean!$D$680:$D$726, FALSE), 7),"N/A"))</f>
        <v>13.8</v>
      </c>
      <c r="AF53" s="1" t="s">
        <v>11</v>
      </c>
      <c r="AG53" s="1" t="s">
        <v>13</v>
      </c>
      <c r="AH53" s="1" t="s">
        <v>30</v>
      </c>
      <c r="AI53" s="3" t="s">
        <v>14</v>
      </c>
      <c r="AJ53" t="str">
        <f t="shared" si="1"/>
        <v>enriched</v>
      </c>
    </row>
    <row r="54" spans="1:36" x14ac:dyDescent="0.2">
      <c r="A54" t="str">
        <f t="shared" si="0"/>
        <v>np02_HM27f_barcode017-threshold-0.001</v>
      </c>
      <c r="B54" s="2" t="s">
        <v>141</v>
      </c>
      <c r="C54" s="2">
        <v>53</v>
      </c>
      <c r="D54" s="2" t="s">
        <v>53</v>
      </c>
      <c r="E54" s="2" t="s">
        <v>84</v>
      </c>
      <c r="F54" s="1" cm="1">
        <f t="array" ref="F54">IF(OR(E54={"B5","B8","C6","C7","D5","D6","E7","F5","F8","H5","H8"}), 2, IF(OR(E54={"A4","B1","B4","C1","C2","C3","D1","D2","D4","E2","E3","F1","F4","H1","H2","H4","I5"}), 1, "N/A"))</f>
        <v>1</v>
      </c>
      <c r="G54" s="1" t="str" cm="1">
        <f t="array" ref="G54">IF( OR(E54={"A4","B1","B4","C1","C2","C3","D1","D2","D4","E2","E3","F1","F4","H1","H2","H4","I5"}), "resevoir", IF(E54="B5", "B1", IF( E54="B8", "B4", IF(E54="C6", "C2", IF(E54="C7", "C3", IF(E54="D5", "D1", IF(E54="D6", "D2", IF(E54="E7", "E3", IF(E54="F5", "F1", IF(E54="F8", "F4", IF(E54="H5", "H1", IF(E54="H8", "H4", "N/A"))))))))))))</f>
        <v>resevoir</v>
      </c>
      <c r="H54" s="1" cm="1">
        <f t="array" ref="H54">IF(OR(E54={"A4","C1","D4","E2","H2","I5"}),0,IF(OR(E54={"C2","D1","D2","F4","H1","H4","C6","D5","D6","F8","H5","H8"}),20,IF(OR(E54={"B1","B5","B4","B8","C3","C7","E3","E7","F1","F5"}),40,"N/A")))</f>
        <v>40</v>
      </c>
      <c r="I54" s="1" cm="1">
        <f t="array" ref="I54">IF(OR(E54={"B1","B5","C1","C2","C6","D4","E3","E7","H1","H5"}),0,IF(OR(E54={"A4","D1","D5","F1","F5","H4","H8","I5"}),50,IF(OR(E54={"B4","B8","C3","C7","D2","D6","E2","F4","F8","H2"}),200,"N/A")))</f>
        <v>200</v>
      </c>
      <c r="J54" s="1">
        <f>IF(N54=44791,INDEX([1]LEAP_2022_Nutrient_Data!$B$258:$G$286,MATCH(E54,[1]LEAP_2022_Nutrient_Data!$B$258:$B$286, FALSE), 6), IF(N54=44838, INDEX([1]LEAP_2022_Nutrient_Data!$B$374:$G$402,MATCH(E54,[1]LEAP_2022_Nutrient_Data!$B$374:$B$402, FALSE), 6),"N/A"))</f>
        <v>32541.856500000002</v>
      </c>
      <c r="K54" s="1">
        <f>IF(N54=44791,INDEX([1]LEAP_2022_Nutrient_Data!$B$229:$G$257,MATCH(E54,[1]LEAP_2022_Nutrient_Data!$B$229:$B$257, FALSE), 6), IF(N54=44838, INDEX([1]LEAP_2022_Nutrient_Data!$B$345:$G$373,MATCH(E54,[1]LEAP_2022_Nutrient_Data!$B$345:$B$373, FALSE), 6),"N/A"))</f>
        <v>31418.9565</v>
      </c>
      <c r="L54" s="1">
        <f>IF(N54=44791,INDEX([1]LEAP_2022_Nutrient_Data!$B$316:$G$344,MATCH(E54,[1]LEAP_2022_Nutrient_Data!$B$316:$B$344, FALSE), 6), IF(N54=44838, INDEX([1]LEAP_2022_Nutrient_Data!$B$432:$G$460,MATCH(E54,[1]LEAP_2022_Nutrient_Data!$B$432:$B$460, FALSE), 6),"N/A"))</f>
        <v>246.62281852349699</v>
      </c>
      <c r="M54" s="1">
        <f>IF(N54=44791,INDEX([1]LEAP_2022_Nutrient_Data!$B$287:$G$315,MATCH(E54,[1]LEAP_2022_Nutrient_Data!$B$287:$B$315, FALSE), 6), IF(N54=44838, INDEX([1]LEAP_2022_Nutrient_Data!$B$403:$G$431,MATCH(E54,[1]LEAP_2022_Nutrient_Data!$B$403:$B$431, FALSE), 6),"N/A"))</f>
        <v>5.3337093703291396</v>
      </c>
      <c r="N54" s="4">
        <v>44838</v>
      </c>
      <c r="O54" s="4">
        <v>45005</v>
      </c>
      <c r="P54" s="1">
        <v>53</v>
      </c>
      <c r="Q54" s="4" t="s">
        <v>167</v>
      </c>
      <c r="R54" s="1">
        <f>IF(N54=44791,INDEX('[2]8 18 22'!$T$2:$Z$48,MATCH(E54,'[2]8 18 22'!$T$2:$T$48, FALSE), 3), IF(N54=44838, INDEX('[2]10 3 22'!$T$2:$Z$48,MATCH(E54,'[2]10 3 22'!$T$2:$T$48, FALSE), 3),"N/A"))</f>
        <v>0</v>
      </c>
      <c r="S54" s="1">
        <f>IF(N54=44791,INDEX('[2]8 18 22'!$T$2:$Z$48,MATCH(E54,'[2]8 18 22'!$T$2:$T$48, FALSE), 4), IF(N54=44838, INDEX('[2]10 3 22'!$T$2:$Z$48,MATCH(E54,'[2]10 3 22'!$T$2:$T$48, FALSE), 4),"N/A"))</f>
        <v>0</v>
      </c>
      <c r="T54" s="1">
        <f>IF(N54=44791,INDEX('[2]8 18 22'!$T$2:$Z$48,MATCH(E54,'[2]8 18 22'!$T$2:$T$48, FALSE), 5), IF(N54=44838, INDEX('[2]10 3 22'!$T$2:$Z$48,MATCH(E54,'[2]10 3 22'!$T$2:$T$48, FALSE), 5),"N/A"))</f>
        <v>0</v>
      </c>
      <c r="U54" s="1">
        <f>IF(N54=44791,INDEX('[2]8 18 22'!$T$2:$Z$48,MATCH(E54,'[2]8 18 22'!$T$2:$T$48, FALSE), 6), IF(N54=44838, INDEX('[2]10 3 22'!$T$2:$Z$48,MATCH(E54,'[2]10 3 22'!$T$2:$T$48, FALSE), 6),"N/A"))</f>
        <v>11.129000000000001</v>
      </c>
      <c r="V54" s="1">
        <f>IF(N54=44791,INDEX('[2]8 18 22'!$T$2:$Z$48,MATCH(E54,'[2]8 18 22'!$T$2:$T$48, FALSE), 7), IF(N54=44838, INDEX('[2]10 3 22'!$T$2:$Z$48,MATCH(E54,'[2]10 3 22'!$T$2:$T$48, FALSE), 7),"N/A"))</f>
        <v>393.84</v>
      </c>
      <c r="W54" s="1">
        <f>IF(N54=44791,INDEX('[2]8 18 22'!$T$49:$Z$95,MATCH(E54,'[2]8 18 22'!$T$49:$T$95, FALSE), 3), IF(N54=44838, INDEX('[2]10 3 22'!$T$49:$Z$95,MATCH(E54,'[2]10 3 22'!$T$49:$T$95, FALSE), 3),"N/A"))</f>
        <v>0</v>
      </c>
      <c r="X54" s="1">
        <f>IF(N54=44791,INDEX('[2]8 18 22'!$T$49:$Z$95,MATCH(E54,'[2]8 18 22'!$T$49:$T$95, FALSE), 4), IF(N54=44838, INDEX('[2]10 3 22'!$T$49:$Z$95,MATCH(E54,'[2]10 3 22'!$T$49:$T$95, FALSE), 4),"N/A"))</f>
        <v>0</v>
      </c>
      <c r="Y54" s="1">
        <f>IF(N54=44791,INDEX('[2]8 18 22'!$T$49:$Z$95,MATCH(E54,'[2]8 18 22'!$T$49:$T$95, FALSE), 5), IF(N54=44838, INDEX('[2]10 3 22'!$T$49:$Z$95,MATCH(E54,'[2]10 3 22'!$T$49:$T$95, FALSE), 5),"N/A"))</f>
        <v>0</v>
      </c>
      <c r="Z54" s="1">
        <f>IF(N54=44791,INDEX('[2]8 18 22'!$T$49:$Z$95,MATCH(E54,'[2]8 18 22'!$T$49:$T$95, FALSE), 6), IF(N54=44838, INDEX('[2]10 3 22'!$T$49:$Z$95,MATCH(E54,'[2]10 3 22'!$T$49:$T$95, FALSE), 6),"N/A"))</f>
        <v>10.374000000000001</v>
      </c>
      <c r="AA54" s="1">
        <f>IF(N54=44791,INDEX('[2]8 18 22'!$T$49:$Z$95,MATCH(E54,'[2]8 18 22'!$T$49:$T$95, FALSE), 7), IF(N54=44838, INDEX('[2]10 3 22'!$T$49:$Z$95,MATCH(E54,'[2]10 3 22'!$T$49:$T$95, FALSE), 7),"N/A"))</f>
        <v>383.01399999999995</v>
      </c>
      <c r="AB54" s="1">
        <f>IF(N54=44791,INDEX([3]YSI_clean!$B$348:$H$396,MATCH(E54,[3]YSI_clean!$D$348:$D$396, FALSE), 4), IF(N54=44838, INDEX([3]YSI_clean!$B$680:$H$726,MATCH(E54,[3]YSI_clean!$D$680:$D$726, FALSE), 4),"N/A"))</f>
        <v>503</v>
      </c>
      <c r="AC54" s="1">
        <f>IF(N54=44791,INDEX([3]YSI_clean!$B$348:$H$396,MATCH(E54,[3]YSI_clean!$D$348:$D$396, FALSE), 5), IF(N54=44838, INDEX([3]YSI_clean!$B$680:$H$726,MATCH(E54,[3]YSI_clean!$D$680:$D$726, FALSE), 5),"N/A"))</f>
        <v>15.79</v>
      </c>
      <c r="AD54" s="1">
        <f>IF(N54=44791,INDEX([3]YSI_clean!$B$348:$H$396,MATCH(E54,[3]YSI_clean!$D$348:$D$396, FALSE), 6), IF(N54=44838, INDEX([3]YSI_clean!$B$680:$H$726,MATCH(E54,[3]YSI_clean!$D$680:$D$726, FALSE), 6),"N/A"))</f>
        <v>10.65</v>
      </c>
      <c r="AE54" s="1">
        <f>IF(N54=44791,INDEX([3]YSI_clean!$B$348:$H$396,MATCH(E54,[3]YSI_clean!$D$348:$D$396, FALSE), 7), IF(N54=44838, INDEX([3]YSI_clean!$B$680:$H$726,MATCH(E54,[3]YSI_clean!$D$680:$D$726, FALSE), 7),"N/A"))</f>
        <v>13.6</v>
      </c>
      <c r="AF54" s="1" t="s">
        <v>11</v>
      </c>
      <c r="AG54" s="1" t="s">
        <v>13</v>
      </c>
      <c r="AH54" s="1" t="s">
        <v>31</v>
      </c>
      <c r="AI54" s="3" t="s">
        <v>14</v>
      </c>
      <c r="AJ54" t="str">
        <f t="shared" si="1"/>
        <v>enriched</v>
      </c>
    </row>
    <row r="55" spans="1:36" x14ac:dyDescent="0.2">
      <c r="A55" t="str">
        <f t="shared" si="0"/>
        <v>np02_HM27f_barcode018-threshold-0.001</v>
      </c>
      <c r="B55" s="2" t="s">
        <v>142</v>
      </c>
      <c r="C55" s="2">
        <v>54</v>
      </c>
      <c r="D55" s="2" t="s">
        <v>53</v>
      </c>
      <c r="E55" s="2" t="s">
        <v>87</v>
      </c>
      <c r="F55" s="1" cm="1">
        <f t="array" ref="F55">IF(OR(E55={"B5","B8","C6","C7","D5","D6","E7","F5","F8","H5","H8"}), 2, IF(OR(E55={"A4","B1","B4","C1","C2","C3","D1","D2","D4","E2","E3","F1","F4","H1","H2","H4","I5"}), 1, "N/A"))</f>
        <v>1</v>
      </c>
      <c r="G55" s="1" t="str" cm="1">
        <f t="array" ref="G55">IF( OR(E55={"A4","B1","B4","C1","C2","C3","D1","D2","D4","E2","E3","F1","F4","H1","H2","H4","I5"}), "resevoir", IF(E55="B5", "B1", IF( E55="B8", "B4", IF(E55="C6", "C2", IF(E55="C7", "C3", IF(E55="D5", "D1", IF(E55="D6", "D2", IF(E55="E7", "E3", IF(E55="F5", "F1", IF(E55="F8", "F4", IF(E55="H5", "H1", IF(E55="H8", "H4", "N/A"))))))))))))</f>
        <v>resevoir</v>
      </c>
      <c r="H55" s="1" cm="1">
        <f t="array" ref="H55">IF(OR(E55={"A4","C1","D4","E2","H2","I5"}),0,IF(OR(E55={"C2","D1","D2","F4","H1","H4","C6","D5","D6","F8","H5","H8"}),20,IF(OR(E55={"B1","B5","B4","B8","C3","C7","E3","E7","F1","F5"}),40,"N/A")))</f>
        <v>20</v>
      </c>
      <c r="I55" s="1" cm="1">
        <f t="array" ref="I55">IF(OR(E55={"B1","B5","C1","C2","C6","D4","E3","E7","H1","H5"}),0,IF(OR(E55={"A4","D1","D5","F1","F5","H4","H8","I5"}),50,IF(OR(E55={"B4","B8","C3","C7","D2","D6","E2","F4","F8","H2"}),200,"N/A")))</f>
        <v>200</v>
      </c>
      <c r="J55" s="1">
        <f>IF(N55=44791,INDEX([1]LEAP_2022_Nutrient_Data!$B$258:$G$286,MATCH(E55,[1]LEAP_2022_Nutrient_Data!$B$258:$B$286, FALSE), 6), IF(N55=44838, INDEX([1]LEAP_2022_Nutrient_Data!$B$374:$G$402,MATCH(E55,[1]LEAP_2022_Nutrient_Data!$B$374:$B$402, FALSE), 6),"N/A"))</f>
        <v>56796.866500000004</v>
      </c>
      <c r="K55" s="1">
        <f>IF(N55=44791,INDEX([1]LEAP_2022_Nutrient_Data!$B$229:$G$257,MATCH(E55,[1]LEAP_2022_Nutrient_Data!$B$229:$B$257, FALSE), 6), IF(N55=44838, INDEX([1]LEAP_2022_Nutrient_Data!$B$345:$G$373,MATCH(E55,[1]LEAP_2022_Nutrient_Data!$B$345:$B$373, FALSE), 6),"N/A"))</f>
        <v>55872.926500000001</v>
      </c>
      <c r="L55" s="1">
        <f>IF(N55=44791,INDEX([1]LEAP_2022_Nutrient_Data!$B$316:$G$344,MATCH(E55,[1]LEAP_2022_Nutrient_Data!$B$316:$B$344, FALSE), 6), IF(N55=44838, INDEX([1]LEAP_2022_Nutrient_Data!$B$432:$G$460,MATCH(E55,[1]LEAP_2022_Nutrient_Data!$B$432:$B$460, FALSE), 6),"N/A"))</f>
        <v>300.242620557534</v>
      </c>
      <c r="M55" s="1">
        <f>IF(N55=44791,INDEX([1]LEAP_2022_Nutrient_Data!$B$287:$G$315,MATCH(E55,[1]LEAP_2022_Nutrient_Data!$B$287:$B$315, FALSE), 6), IF(N55=44838, INDEX([1]LEAP_2022_Nutrient_Data!$B$403:$G$431,MATCH(E55,[1]LEAP_2022_Nutrient_Data!$B$403:$B$431, FALSE), 6),"N/A"))</f>
        <v>7.7833449962496202</v>
      </c>
      <c r="N55" s="4">
        <v>44838</v>
      </c>
      <c r="O55" s="4">
        <v>45005</v>
      </c>
      <c r="P55" s="1">
        <v>41.6</v>
      </c>
      <c r="Q55" s="4" t="s">
        <v>167</v>
      </c>
      <c r="R55" s="1">
        <f>IF(N55=44791,INDEX('[2]8 18 22'!$T$2:$Z$48,MATCH(E55,'[2]8 18 22'!$T$2:$T$48, FALSE), 3), IF(N55=44838, INDEX('[2]10 3 22'!$T$2:$Z$48,MATCH(E55,'[2]10 3 22'!$T$2:$T$48, FALSE), 3),"N/A"))</f>
        <v>0</v>
      </c>
      <c r="S55" s="1">
        <f>IF(N55=44791,INDEX('[2]8 18 22'!$T$2:$Z$48,MATCH(E55,'[2]8 18 22'!$T$2:$T$48, FALSE), 4), IF(N55=44838, INDEX('[2]10 3 22'!$T$2:$Z$48,MATCH(E55,'[2]10 3 22'!$T$2:$T$48, FALSE), 4),"N/A"))</f>
        <v>0</v>
      </c>
      <c r="T55" s="1">
        <f>IF(N55=44791,INDEX('[2]8 18 22'!$T$2:$Z$48,MATCH(E55,'[2]8 18 22'!$T$2:$T$48, FALSE), 5), IF(N55=44838, INDEX('[2]10 3 22'!$T$2:$Z$48,MATCH(E55,'[2]10 3 22'!$T$2:$T$48, FALSE), 5),"N/A"))</f>
        <v>0</v>
      </c>
      <c r="U55" s="1">
        <f>IF(N55=44791,INDEX('[2]8 18 22'!$T$2:$Z$48,MATCH(E55,'[2]8 18 22'!$T$2:$T$48, FALSE), 6), IF(N55=44838, INDEX('[2]10 3 22'!$T$2:$Z$48,MATCH(E55,'[2]10 3 22'!$T$2:$T$48, FALSE), 6),"N/A"))</f>
        <v>12.856999999999999</v>
      </c>
      <c r="V55" s="1">
        <f>IF(N55=44791,INDEX('[2]8 18 22'!$T$2:$Z$48,MATCH(E55,'[2]8 18 22'!$T$2:$T$48, FALSE), 7), IF(N55=44838, INDEX('[2]10 3 22'!$T$2:$Z$48,MATCH(E55,'[2]10 3 22'!$T$2:$T$48, FALSE), 7),"N/A"))</f>
        <v>677.71</v>
      </c>
      <c r="W55" s="1">
        <f>IF(N55=44791,INDEX('[2]8 18 22'!$T$49:$Z$95,MATCH(E55,'[2]8 18 22'!$T$49:$T$95, FALSE), 3), IF(N55=44838, INDEX('[2]10 3 22'!$T$49:$Z$95,MATCH(E55,'[2]10 3 22'!$T$49:$T$95, FALSE), 3),"N/A"))</f>
        <v>0</v>
      </c>
      <c r="X55" s="1">
        <f>IF(N55=44791,INDEX('[2]8 18 22'!$T$49:$Z$95,MATCH(E55,'[2]8 18 22'!$T$49:$T$95, FALSE), 4), IF(N55=44838, INDEX('[2]10 3 22'!$T$49:$Z$95,MATCH(E55,'[2]10 3 22'!$T$49:$T$95, FALSE), 4),"N/A"))</f>
        <v>0</v>
      </c>
      <c r="Y55" s="1">
        <f>IF(N55=44791,INDEX('[2]8 18 22'!$T$49:$Z$95,MATCH(E55,'[2]8 18 22'!$T$49:$T$95, FALSE), 5), IF(N55=44838, INDEX('[2]10 3 22'!$T$49:$Z$95,MATCH(E55,'[2]10 3 22'!$T$49:$T$95, FALSE), 5),"N/A"))</f>
        <v>0</v>
      </c>
      <c r="Z55" s="1">
        <f>IF(N55=44791,INDEX('[2]8 18 22'!$T$49:$Z$95,MATCH(E55,'[2]8 18 22'!$T$49:$T$95, FALSE), 6), IF(N55=44838, INDEX('[2]10 3 22'!$T$49:$Z$95,MATCH(E55,'[2]10 3 22'!$T$49:$T$95, FALSE), 6),"N/A"))</f>
        <v>12.217000000000001</v>
      </c>
      <c r="AA55" s="1">
        <f>IF(N55=44791,INDEX('[2]8 18 22'!$T$49:$Z$95,MATCH(E55,'[2]8 18 22'!$T$49:$T$95, FALSE), 7), IF(N55=44838, INDEX('[2]10 3 22'!$T$49:$Z$95,MATCH(E55,'[2]10 3 22'!$T$49:$T$95, FALSE), 7),"N/A"))</f>
        <v>632.71499999999992</v>
      </c>
      <c r="AB55" s="1">
        <f>IF(N55=44791,INDEX([3]YSI_clean!$B$348:$H$396,MATCH(E55,[3]YSI_clean!$D$348:$D$396, FALSE), 4), IF(N55=44838, INDEX([3]YSI_clean!$B$680:$H$726,MATCH(E55,[3]YSI_clean!$D$680:$D$726, FALSE), 4),"N/A"))</f>
        <v>735</v>
      </c>
      <c r="AC55" s="1">
        <f>IF(N55=44791,INDEX([3]YSI_clean!$B$348:$H$396,MATCH(E55,[3]YSI_clean!$D$348:$D$396, FALSE), 5), IF(N55=44838, INDEX([3]YSI_clean!$B$680:$H$726,MATCH(E55,[3]YSI_clean!$D$680:$D$726, FALSE), 5),"N/A"))</f>
        <v>15.4</v>
      </c>
      <c r="AD55" s="1">
        <f>IF(N55=44791,INDEX([3]YSI_clean!$B$348:$H$396,MATCH(E55,[3]YSI_clean!$D$348:$D$396, FALSE), 6), IF(N55=44838, INDEX([3]YSI_clean!$B$680:$H$726,MATCH(E55,[3]YSI_clean!$D$680:$D$726, FALSE), 6),"N/A"))</f>
        <v>11.12</v>
      </c>
      <c r="AE55" s="1">
        <f>IF(N55=44791,INDEX([3]YSI_clean!$B$348:$H$396,MATCH(E55,[3]YSI_clean!$D$348:$D$396, FALSE), 7), IF(N55=44838, INDEX([3]YSI_clean!$B$680:$H$726,MATCH(E55,[3]YSI_clean!$D$680:$D$726, FALSE), 7),"N/A"))</f>
        <v>13.9</v>
      </c>
      <c r="AF55" s="1" t="s">
        <v>11</v>
      </c>
      <c r="AG55" s="1" t="s">
        <v>13</v>
      </c>
      <c r="AH55" s="1" t="s">
        <v>32</v>
      </c>
      <c r="AI55" s="3" t="s">
        <v>14</v>
      </c>
      <c r="AJ55" t="str">
        <f t="shared" si="1"/>
        <v>enriched</v>
      </c>
    </row>
    <row r="56" spans="1:36" x14ac:dyDescent="0.2">
      <c r="A56" t="str">
        <f t="shared" si="0"/>
        <v>np02_HM27f_barcode019-threshold-0.001</v>
      </c>
      <c r="B56" s="2" t="s">
        <v>143</v>
      </c>
      <c r="C56" s="2">
        <v>55</v>
      </c>
      <c r="D56" s="2" t="s">
        <v>203</v>
      </c>
      <c r="E56" s="2" t="s">
        <v>69</v>
      </c>
      <c r="F56" s="1" cm="1">
        <f t="array" ref="F56">IF(OR(E56={"B5","B8","C6","C7","D5","D6","E7","F5","F8","H5","H8"}), 2, IF(OR(E56={"A4","B1","B4","C1","C2","C3","D1","D2","D4","E2","E3","F1","F4","H1","H2","H4","I5"}), 1, "N/A"))</f>
        <v>2</v>
      </c>
      <c r="G56" s="1" t="str" cm="1">
        <f t="array" ref="G56">IF( OR(E56={"A4","B1","B4","C1","C2","C3","D1","D2","D4","E2","E3","F1","F4","H1","H2","H4","I5"}), "resevoir", IF(E56="B5", "B1", IF( E56="B8", "B4", IF(E56="C6", "C2", IF(E56="C7", "C3", IF(E56="D5", "D1", IF(E56="D6", "D2", IF(E56="E7", "E3", IF(E56="F5", "F1", IF(E56="F8", "F4", IF(E56="H5", "H1", IF(E56="H8", "H4", "N/A"))))))))))))</f>
        <v>F1</v>
      </c>
      <c r="H56" s="1" cm="1">
        <f t="array" ref="H56">IF(OR(E56={"A4","C1","D4","E2","H2","I5"}),0,IF(OR(E56={"C2","D1","D2","F4","H1","H4","C6","D5","D6","F8","H5","H8"}),20,IF(OR(E56={"B1","B5","B4","B8","C3","C7","E3","E7","F1","F5"}),40,"N/A")))</f>
        <v>40</v>
      </c>
      <c r="I56" s="1" cm="1">
        <f t="array" ref="I56">IF(OR(E56={"B1","B5","C1","C2","C6","D4","E3","E7","H1","H5"}),0,IF(OR(E56={"A4","D1","D5","F1","F5","H4","H8","I5"}),50,IF(OR(E56={"B4","B8","C3","C7","D2","D6","E2","F4","F8","H2"}),200,"N/A")))</f>
        <v>50</v>
      </c>
      <c r="J56" s="1">
        <f>IF(N56=44791,INDEX([1]LEAP_2022_Nutrient_Data!$B$258:$G$286,MATCH(E56,[1]LEAP_2022_Nutrient_Data!$B$258:$B$286, FALSE), 6), IF(N56=44838, INDEX([1]LEAP_2022_Nutrient_Data!$B$374:$G$402,MATCH(E56,[1]LEAP_2022_Nutrient_Data!$B$374:$B$402, FALSE), 6),"N/A"))</f>
        <v>9941.8065000000006</v>
      </c>
      <c r="K56" s="1">
        <f>IF(N56=44791,INDEX([1]LEAP_2022_Nutrient_Data!$B$229:$G$257,MATCH(E56,[1]LEAP_2022_Nutrient_Data!$B$229:$B$257, FALSE), 6), IF(N56=44838, INDEX([1]LEAP_2022_Nutrient_Data!$B$345:$G$373,MATCH(E56,[1]LEAP_2022_Nutrient_Data!$B$345:$B$373, FALSE), 6),"N/A"))</f>
        <v>7677.6565000000001</v>
      </c>
      <c r="L56" s="1">
        <f>IF(N56=44791,INDEX([1]LEAP_2022_Nutrient_Data!$B$316:$G$344,MATCH(E56,[1]LEAP_2022_Nutrient_Data!$B$316:$B$344, FALSE), 6), IF(N56=44838, INDEX([1]LEAP_2022_Nutrient_Data!$B$432:$G$460,MATCH(E56,[1]LEAP_2022_Nutrient_Data!$B$432:$B$460, FALSE), 6),"N/A"))</f>
        <v>98.692044891520894</v>
      </c>
      <c r="M56" s="1">
        <f>IF(N56=44791,INDEX([1]LEAP_2022_Nutrient_Data!$B$287:$G$315,MATCH(E56,[1]LEAP_2022_Nutrient_Data!$B$287:$B$315, FALSE), 6), IF(N56=44838, INDEX([1]LEAP_2022_Nutrient_Data!$B$403:$G$431,MATCH(E56,[1]LEAP_2022_Nutrient_Data!$B$403:$B$431, FALSE), 6),"N/A"))</f>
        <v>5.8780728427559099</v>
      </c>
      <c r="N56" s="4">
        <v>44838</v>
      </c>
      <c r="O56" s="4">
        <v>45005</v>
      </c>
      <c r="P56" s="1">
        <v>8.39</v>
      </c>
      <c r="Q56" s="4" t="s">
        <v>183</v>
      </c>
      <c r="R56" s="1">
        <f>IF(N56=44791,INDEX('[2]8 18 22'!$T$2:$Z$48,MATCH(E56,'[2]8 18 22'!$T$2:$T$48, FALSE), 3), IF(N56=44838, INDEX('[2]10 3 22'!$T$2:$Z$48,MATCH(E56,'[2]10 3 22'!$T$2:$T$48, FALSE), 3),"N/A"))</f>
        <v>72.940000000000012</v>
      </c>
      <c r="S56" s="1">
        <f>IF(N56=44791,INDEX('[2]8 18 22'!$T$2:$Z$48,MATCH(E56,'[2]8 18 22'!$T$2:$T$48, FALSE), 4), IF(N56=44838, INDEX('[2]10 3 22'!$T$2:$Z$48,MATCH(E56,'[2]10 3 22'!$T$2:$T$48, FALSE), 4),"N/A"))</f>
        <v>0</v>
      </c>
      <c r="T56" s="1">
        <f>IF(N56=44791,INDEX('[2]8 18 22'!$T$2:$Z$48,MATCH(E56,'[2]8 18 22'!$T$2:$T$48, FALSE), 5), IF(N56=44838, INDEX('[2]10 3 22'!$T$2:$Z$48,MATCH(E56,'[2]10 3 22'!$T$2:$T$48, FALSE), 5),"N/A"))</f>
        <v>3.1500000000000004</v>
      </c>
      <c r="U56" s="1">
        <f>IF(N56=44791,INDEX('[2]8 18 22'!$T$2:$Z$48,MATCH(E56,'[2]8 18 22'!$T$2:$T$48, FALSE), 6), IF(N56=44838, INDEX('[2]10 3 22'!$T$2:$Z$48,MATCH(E56,'[2]10 3 22'!$T$2:$T$48, FALSE), 6),"N/A"))</f>
        <v>14.560000000000002</v>
      </c>
      <c r="V56" s="1">
        <f>IF(N56=44791,INDEX('[2]8 18 22'!$T$2:$Z$48,MATCH(E56,'[2]8 18 22'!$T$2:$T$48, FALSE), 7), IF(N56=44838, INDEX('[2]10 3 22'!$T$2:$Z$48,MATCH(E56,'[2]10 3 22'!$T$2:$T$48, FALSE), 7),"N/A"))</f>
        <v>431.19299999999993</v>
      </c>
      <c r="W56" s="1">
        <f>IF(N56=44791,INDEX('[2]8 18 22'!$T$49:$Z$95,MATCH(E56,'[2]8 18 22'!$T$49:$T$95, FALSE), 3), IF(N56=44838, INDEX('[2]10 3 22'!$T$49:$Z$95,MATCH(E56,'[2]10 3 22'!$T$49:$T$95, FALSE), 3),"N/A"))</f>
        <v>74.119</v>
      </c>
      <c r="X56" s="1">
        <f>IF(N56=44791,INDEX('[2]8 18 22'!$T$49:$Z$95,MATCH(E56,'[2]8 18 22'!$T$49:$T$95, FALSE), 4), IF(N56=44838, INDEX('[2]10 3 22'!$T$49:$Z$95,MATCH(E56,'[2]10 3 22'!$T$49:$T$95, FALSE), 4),"N/A"))</f>
        <v>0</v>
      </c>
      <c r="Y56" s="1">
        <f>IF(N56=44791,INDEX('[2]8 18 22'!$T$49:$Z$95,MATCH(E56,'[2]8 18 22'!$T$49:$T$95, FALSE), 5), IF(N56=44838, INDEX('[2]10 3 22'!$T$49:$Z$95,MATCH(E56,'[2]10 3 22'!$T$49:$T$95, FALSE), 5),"N/A"))</f>
        <v>2.8920000000000003</v>
      </c>
      <c r="Z56" s="1">
        <f>IF(N56=44791,INDEX('[2]8 18 22'!$T$49:$Z$95,MATCH(E56,'[2]8 18 22'!$T$49:$T$95, FALSE), 6), IF(N56=44838, INDEX('[2]10 3 22'!$T$49:$Z$95,MATCH(E56,'[2]10 3 22'!$T$49:$T$95, FALSE), 6),"N/A"))</f>
        <v>13.908000000000001</v>
      </c>
      <c r="AA56" s="1">
        <f>IF(N56=44791,INDEX('[2]8 18 22'!$T$49:$Z$95,MATCH(E56,'[2]8 18 22'!$T$49:$T$95, FALSE), 7), IF(N56=44838, INDEX('[2]10 3 22'!$T$49:$Z$95,MATCH(E56,'[2]10 3 22'!$T$49:$T$95, FALSE), 7),"N/A"))</f>
        <v>434.74800000000005</v>
      </c>
      <c r="AB56" s="1">
        <f>IF(N56=44791,INDEX([3]YSI_clean!$B$348:$H$396,MATCH(E56,[3]YSI_clean!$D$348:$D$396, FALSE), 4), IF(N56=44838, INDEX([3]YSI_clean!$B$680:$H$726,MATCH(E56,[3]YSI_clean!$D$680:$D$726, FALSE), 4),"N/A"))</f>
        <v>152.9</v>
      </c>
      <c r="AC56" s="1">
        <f>IF(N56=44791,INDEX([3]YSI_clean!$B$348:$H$396,MATCH(E56,[3]YSI_clean!$D$348:$D$396, FALSE), 5), IF(N56=44838, INDEX([3]YSI_clean!$B$680:$H$726,MATCH(E56,[3]YSI_clean!$D$680:$D$726, FALSE), 5),"N/A"))</f>
        <v>10.79</v>
      </c>
      <c r="AD56" s="1">
        <f>IF(N56=44791,INDEX([3]YSI_clean!$B$348:$H$396,MATCH(E56,[3]YSI_clean!$D$348:$D$396, FALSE), 6), IF(N56=44838, INDEX([3]YSI_clean!$B$680:$H$726,MATCH(E56,[3]YSI_clean!$D$680:$D$726, FALSE), 6),"N/A"))</f>
        <v>9.92</v>
      </c>
      <c r="AE56" s="1">
        <f>IF(N56=44791,INDEX([3]YSI_clean!$B$348:$H$396,MATCH(E56,[3]YSI_clean!$D$348:$D$396, FALSE), 7), IF(N56=44838, INDEX([3]YSI_clean!$B$680:$H$726,MATCH(E56,[3]YSI_clean!$D$680:$D$726, FALSE), 7),"N/A"))</f>
        <v>13.6</v>
      </c>
      <c r="AF56" s="1" t="s">
        <v>11</v>
      </c>
      <c r="AG56" s="1" t="s">
        <v>13</v>
      </c>
      <c r="AH56" s="1" t="s">
        <v>33</v>
      </c>
      <c r="AI56" s="3" t="s">
        <v>14</v>
      </c>
      <c r="AJ56" t="str">
        <f t="shared" si="1"/>
        <v>enriched</v>
      </c>
    </row>
    <row r="57" spans="1:36" x14ac:dyDescent="0.2">
      <c r="A57" t="str">
        <f t="shared" si="0"/>
        <v>np02_HM27f_barcode020-threshold-0.001</v>
      </c>
      <c r="B57" s="2" t="s">
        <v>144</v>
      </c>
      <c r="C57" s="2">
        <v>56</v>
      </c>
      <c r="D57" s="2" t="s">
        <v>53</v>
      </c>
      <c r="E57" s="2" t="s">
        <v>83</v>
      </c>
      <c r="F57" s="1" cm="1">
        <f t="array" ref="F57">IF(OR(E57={"B5","B8","C6","C7","D5","D6","E7","F5","F8","H5","H8"}), 2, IF(OR(E57={"A4","B1","B4","C1","C2","C3","D1","D2","D4","E2","E3","F1","F4","H1","H2","H4","I5"}), 1, "N/A"))</f>
        <v>1</v>
      </c>
      <c r="G57" s="1" t="str" cm="1">
        <f t="array" ref="G57">IF( OR(E57={"A4","B1","B4","C1","C2","C3","D1","D2","D4","E2","E3","F1","F4","H1","H2","H4","I5"}), "resevoir", IF(E57="B5", "B1", IF( E57="B8", "B4", IF(E57="C6", "C2", IF(E57="C7", "C3", IF(E57="D5", "D1", IF(E57="D6", "D2", IF(E57="E7", "E3", IF(E57="F5", "F1", IF(E57="F8", "F4", IF(E57="H5", "H1", IF(E57="H8", "H4", "N/A"))))))))))))</f>
        <v>resevoir</v>
      </c>
      <c r="H57" s="1" cm="1">
        <f t="array" ref="H57">IF(OR(E57={"A4","C1","D4","E2","H2","I5"}),0,IF(OR(E57={"C2","D1","D2","F4","H1","H4","C6","D5","D6","F8","H5","H8"}),20,IF(OR(E57={"B1","B5","B4","B8","C3","C7","E3","E7","F1","F5"}),40,"N/A")))</f>
        <v>0</v>
      </c>
      <c r="I57" s="1" cm="1">
        <f t="array" ref="I57">IF(OR(E57={"B1","B5","C1","C2","C6","D4","E3","E7","H1","H5"}),0,IF(OR(E57={"A4","D1","D5","F1","F5","H4","H8","I5"}),50,IF(OR(E57={"B4","B8","C3","C7","D2","D6","E2","F4","F8","H2"}),200,"N/A")))</f>
        <v>0</v>
      </c>
      <c r="J57" s="1">
        <f>IF(N57=44791,INDEX([1]LEAP_2022_Nutrient_Data!$B$258:$G$286,MATCH(E57,[1]LEAP_2022_Nutrient_Data!$B$258:$B$286, FALSE), 6), IF(N57=44838, INDEX([1]LEAP_2022_Nutrient_Data!$B$374:$G$402,MATCH(E57,[1]LEAP_2022_Nutrient_Data!$B$374:$B$402, FALSE), 6),"N/A"))</f>
        <v>1414.3185000000001</v>
      </c>
      <c r="K57" s="1">
        <f>IF(N57=44791,INDEX([1]LEAP_2022_Nutrient_Data!$B$229:$G$257,MATCH(E57,[1]LEAP_2022_Nutrient_Data!$B$229:$B$257, FALSE), 6), IF(N57=44838, INDEX([1]LEAP_2022_Nutrient_Data!$B$345:$G$373,MATCH(E57,[1]LEAP_2022_Nutrient_Data!$B$345:$B$373, FALSE), 6),"N/A"))</f>
        <v>1396.5125</v>
      </c>
      <c r="L57" s="1">
        <f>IF(N57=44791,INDEX([1]LEAP_2022_Nutrient_Data!$B$316:$G$344,MATCH(E57,[1]LEAP_2022_Nutrient_Data!$B$316:$B$344, FALSE), 6), IF(N57=44838, INDEX([1]LEAP_2022_Nutrient_Data!$B$432:$G$460,MATCH(E57,[1]LEAP_2022_Nutrient_Data!$B$432:$B$460, FALSE), 6),"N/A"))</f>
        <v>12.546525379983899</v>
      </c>
      <c r="M57" s="1">
        <f>IF(N57=44791,INDEX([1]LEAP_2022_Nutrient_Data!$B$287:$G$315,MATCH(E57,[1]LEAP_2022_Nutrient_Data!$B$287:$B$315, FALSE), 6), IF(N57=44838, INDEX([1]LEAP_2022_Nutrient_Data!$B$403:$G$431,MATCH(E57,[1]LEAP_2022_Nutrient_Data!$B$403:$B$431, FALSE), 6),"N/A"))</f>
        <v>4.1088915573689002</v>
      </c>
      <c r="N57" s="4">
        <v>44838</v>
      </c>
      <c r="O57" s="4">
        <v>45005</v>
      </c>
      <c r="P57" s="1">
        <v>3.18</v>
      </c>
      <c r="Q57" s="4" t="s">
        <v>167</v>
      </c>
      <c r="R57" s="1">
        <f>IF(N57=44791,INDEX('[2]8 18 22'!$T$2:$Z$48,MATCH(E57,'[2]8 18 22'!$T$2:$T$48, FALSE), 3), IF(N57=44838, INDEX('[2]10 3 22'!$T$2:$Z$48,MATCH(E57,'[2]10 3 22'!$T$2:$T$48, FALSE), 3),"N/A"))</f>
        <v>0</v>
      </c>
      <c r="S57" s="1">
        <f>IF(N57=44791,INDEX('[2]8 18 22'!$T$2:$Z$48,MATCH(E57,'[2]8 18 22'!$T$2:$T$48, FALSE), 4), IF(N57=44838, INDEX('[2]10 3 22'!$T$2:$Z$48,MATCH(E57,'[2]10 3 22'!$T$2:$T$48, FALSE), 4),"N/A"))</f>
        <v>0</v>
      </c>
      <c r="T57" s="1">
        <f>IF(N57=44791,INDEX('[2]8 18 22'!$T$2:$Z$48,MATCH(E57,'[2]8 18 22'!$T$2:$T$48, FALSE), 5), IF(N57=44838, INDEX('[2]10 3 22'!$T$2:$Z$48,MATCH(E57,'[2]10 3 22'!$T$2:$T$48, FALSE), 5),"N/A"))</f>
        <v>0</v>
      </c>
      <c r="U57" s="1">
        <f>IF(N57=44791,INDEX('[2]8 18 22'!$T$2:$Z$48,MATCH(E57,'[2]8 18 22'!$T$2:$T$48, FALSE), 6), IF(N57=44838, INDEX('[2]10 3 22'!$T$2:$Z$48,MATCH(E57,'[2]10 3 22'!$T$2:$T$48, FALSE), 6),"N/A"))</f>
        <v>0.30399999999999994</v>
      </c>
      <c r="V57" s="1">
        <f>IF(N57=44791,INDEX('[2]8 18 22'!$T$2:$Z$48,MATCH(E57,'[2]8 18 22'!$T$2:$T$48, FALSE), 7), IF(N57=44838, INDEX('[2]10 3 22'!$T$2:$Z$48,MATCH(E57,'[2]10 3 22'!$T$2:$T$48, FALSE), 7),"N/A"))</f>
        <v>9.8159999999999989</v>
      </c>
      <c r="W57" s="1">
        <f>IF(N57=44791,INDEX('[2]8 18 22'!$T$49:$Z$95,MATCH(E57,'[2]8 18 22'!$T$49:$T$95, FALSE), 3), IF(N57=44838, INDEX('[2]10 3 22'!$T$49:$Z$95,MATCH(E57,'[2]10 3 22'!$T$49:$T$95, FALSE), 3),"N/A"))</f>
        <v>0</v>
      </c>
      <c r="X57" s="1">
        <f>IF(N57=44791,INDEX('[2]8 18 22'!$T$49:$Z$95,MATCH(E57,'[2]8 18 22'!$T$49:$T$95, FALSE), 4), IF(N57=44838, INDEX('[2]10 3 22'!$T$49:$Z$95,MATCH(E57,'[2]10 3 22'!$T$49:$T$95, FALSE), 4),"N/A"))</f>
        <v>0</v>
      </c>
      <c r="Y57" s="1">
        <f>IF(N57=44791,INDEX('[2]8 18 22'!$T$49:$Z$95,MATCH(E57,'[2]8 18 22'!$T$49:$T$95, FALSE), 5), IF(N57=44838, INDEX('[2]10 3 22'!$T$49:$Z$95,MATCH(E57,'[2]10 3 22'!$T$49:$T$95, FALSE), 5),"N/A"))</f>
        <v>0</v>
      </c>
      <c r="Z57" s="1">
        <f>IF(N57=44791,INDEX('[2]8 18 22'!$T$49:$Z$95,MATCH(E57,'[2]8 18 22'!$T$49:$T$95, FALSE), 6), IF(N57=44838, INDEX('[2]10 3 22'!$T$49:$Z$95,MATCH(E57,'[2]10 3 22'!$T$49:$T$95, FALSE), 6),"N/A"))</f>
        <v>0.27400000000000002</v>
      </c>
      <c r="AA57" s="1">
        <f>IF(N57=44791,INDEX('[2]8 18 22'!$T$49:$Z$95,MATCH(E57,'[2]8 18 22'!$T$49:$T$95, FALSE), 7), IF(N57=44838, INDEX('[2]10 3 22'!$T$49:$Z$95,MATCH(E57,'[2]10 3 22'!$T$49:$T$95, FALSE), 7),"N/A"))</f>
        <v>10.187000000000001</v>
      </c>
      <c r="AB57" s="1">
        <f>IF(N57=44791,INDEX([3]YSI_clean!$B$348:$H$396,MATCH(E57,[3]YSI_clean!$D$348:$D$396, FALSE), 4), IF(N57=44838, INDEX([3]YSI_clean!$B$680:$H$726,MATCH(E57,[3]YSI_clean!$D$680:$D$726, FALSE), 4),"N/A"))</f>
        <v>81.2</v>
      </c>
      <c r="AC57" s="1">
        <f>IF(N57=44791,INDEX([3]YSI_clean!$B$348:$H$396,MATCH(E57,[3]YSI_clean!$D$348:$D$396, FALSE), 5), IF(N57=44838, INDEX([3]YSI_clean!$B$680:$H$726,MATCH(E57,[3]YSI_clean!$D$680:$D$726, FALSE), 5),"N/A"))</f>
        <v>9.51</v>
      </c>
      <c r="AD57" s="1">
        <f>IF(N57=44791,INDEX([3]YSI_clean!$B$348:$H$396,MATCH(E57,[3]YSI_clean!$D$348:$D$396, FALSE), 6), IF(N57=44838, INDEX([3]YSI_clean!$B$680:$H$726,MATCH(E57,[3]YSI_clean!$D$680:$D$726, FALSE), 6),"N/A"))</f>
        <v>7.97</v>
      </c>
      <c r="AE57" s="1">
        <f>IF(N57=44791,INDEX([3]YSI_clean!$B$348:$H$396,MATCH(E57,[3]YSI_clean!$D$348:$D$396, FALSE), 7), IF(N57=44838, INDEX([3]YSI_clean!$B$680:$H$726,MATCH(E57,[3]YSI_clean!$D$680:$D$726, FALSE), 7),"N/A"))</f>
        <v>13.7</v>
      </c>
      <c r="AF57" s="1" t="s">
        <v>11</v>
      </c>
      <c r="AG57" s="1" t="s">
        <v>13</v>
      </c>
      <c r="AH57" s="1" t="s">
        <v>34</v>
      </c>
      <c r="AI57" s="3" t="s">
        <v>14</v>
      </c>
      <c r="AJ57" t="str">
        <f t="shared" si="1"/>
        <v>unenriched</v>
      </c>
    </row>
    <row r="58" spans="1:36" x14ac:dyDescent="0.2">
      <c r="A58" t="str">
        <f t="shared" si="0"/>
        <v>np02_HM27f_barcode021-threshold-0.001</v>
      </c>
      <c r="B58" s="2" t="s">
        <v>145</v>
      </c>
      <c r="C58" s="2">
        <v>57</v>
      </c>
      <c r="D58" s="2" t="s">
        <v>53</v>
      </c>
      <c r="E58" s="2" t="s">
        <v>66</v>
      </c>
      <c r="F58" s="1" cm="1">
        <f t="array" ref="F58">IF(OR(E58={"B5","B8","C6","C7","D5","D6","E7","F5","F8","H5","H8"}), 2, IF(OR(E58={"A4","B1","B4","C1","C2","C3","D1","D2","D4","E2","E3","F1","F4","H1","H2","H4","I5"}), 1, "N/A"))</f>
        <v>1</v>
      </c>
      <c r="G58" s="1" t="str" cm="1">
        <f t="array" ref="G58">IF( OR(E58={"A4","B1","B4","C1","C2","C3","D1","D2","D4","E2","E3","F1","F4","H1","H2","H4","I5"}), "resevoir", IF(E58="B5", "B1", IF( E58="B8", "B4", IF(E58="C6", "C2", IF(E58="C7", "C3", IF(E58="D5", "D1", IF(E58="D6", "D2", IF(E58="E7", "E3", IF(E58="F5", "F1", IF(E58="F8", "F4", IF(E58="H5", "H1", IF(E58="H8", "H4", "N/A"))))))))))))</f>
        <v>resevoir</v>
      </c>
      <c r="H58" s="1" cm="1">
        <f t="array" ref="H58">IF(OR(E58={"A4","C1","D4","E2","H2","I5"}),0,IF(OR(E58={"C2","D1","D2","F4","H1","H4","C6","D5","D6","F8","H5","H8"}),20,IF(OR(E58={"B1","B5","B4","B8","C3","C7","E3","E7","F1","F5"}),40,"N/A")))</f>
        <v>0</v>
      </c>
      <c r="I58" s="1" cm="1">
        <f t="array" ref="I58">IF(OR(E58={"B1","B5","C1","C2","C6","D4","E3","E7","H1","H5"}),0,IF(OR(E58={"A4","D1","D5","F1","F5","H4","H8","I5"}),50,IF(OR(E58={"B4","B8","C3","C7","D2","D6","E2","F4","F8","H2"}),200,"N/A")))</f>
        <v>200</v>
      </c>
      <c r="J58" s="1">
        <f>IF(N58=44791,INDEX([1]LEAP_2022_Nutrient_Data!$B$258:$G$286,MATCH(E58,[1]LEAP_2022_Nutrient_Data!$B$258:$B$286, FALSE), 6), IF(N58=44838, INDEX([1]LEAP_2022_Nutrient_Data!$B$374:$G$402,MATCH(E58,[1]LEAP_2022_Nutrient_Data!$B$374:$B$402, FALSE), 6),"N/A"))</f>
        <v>147386.06649999999</v>
      </c>
      <c r="K58" s="1">
        <f>IF(N58=44791,INDEX([1]LEAP_2022_Nutrient_Data!$B$229:$G$257,MATCH(E58,[1]LEAP_2022_Nutrient_Data!$B$229:$B$257, FALSE), 6), IF(N58=44838, INDEX([1]LEAP_2022_Nutrient_Data!$B$345:$G$373,MATCH(E58,[1]LEAP_2022_Nutrient_Data!$B$345:$B$373, FALSE), 6),"N/A"))</f>
        <v>149473.94650000002</v>
      </c>
      <c r="L58" s="1">
        <f>IF(N58=44791,INDEX([1]LEAP_2022_Nutrient_Data!$B$316:$G$344,MATCH(E58,[1]LEAP_2022_Nutrient_Data!$B$316:$B$344, FALSE), 6), IF(N58=44838, INDEX([1]LEAP_2022_Nutrient_Data!$B$432:$G$460,MATCH(E58,[1]LEAP_2022_Nutrient_Data!$B$432:$B$460, FALSE), 6),"N/A"))</f>
        <v>254.37999800557799</v>
      </c>
      <c r="M58" s="1">
        <f>IF(N58=44791,INDEX([1]LEAP_2022_Nutrient_Data!$B$287:$G$315,MATCH(E58,[1]LEAP_2022_Nutrient_Data!$B$287:$B$315, FALSE), 6), IF(N58=44838, INDEX([1]LEAP_2022_Nutrient_Data!$B$403:$G$431,MATCH(E58,[1]LEAP_2022_Nutrient_Data!$B$403:$B$431, FALSE), 6),"N/A"))</f>
        <v>164.56002505516099</v>
      </c>
      <c r="N58" s="4">
        <v>44838</v>
      </c>
      <c r="O58" s="4">
        <v>45005</v>
      </c>
      <c r="P58" s="1">
        <v>26.6</v>
      </c>
      <c r="Q58" s="4" t="s">
        <v>167</v>
      </c>
      <c r="R58" s="1">
        <f>IF(N58=44791,INDEX('[2]8 18 22'!$T$2:$Z$48,MATCH(E58,'[2]8 18 22'!$T$2:$T$48, FALSE), 3), IF(N58=44838, INDEX('[2]10 3 22'!$T$2:$Z$48,MATCH(E58,'[2]10 3 22'!$T$2:$T$48, FALSE), 3),"N/A"))</f>
        <v>0</v>
      </c>
      <c r="S58" s="1">
        <f>IF(N58=44791,INDEX('[2]8 18 22'!$T$2:$Z$48,MATCH(E58,'[2]8 18 22'!$T$2:$T$48, FALSE), 4), IF(N58=44838, INDEX('[2]10 3 22'!$T$2:$Z$48,MATCH(E58,'[2]10 3 22'!$T$2:$T$48, FALSE), 4),"N/A"))</f>
        <v>0</v>
      </c>
      <c r="T58" s="1">
        <f>IF(N58=44791,INDEX('[2]8 18 22'!$T$2:$Z$48,MATCH(E58,'[2]8 18 22'!$T$2:$T$48, FALSE), 5), IF(N58=44838, INDEX('[2]10 3 22'!$T$2:$Z$48,MATCH(E58,'[2]10 3 22'!$T$2:$T$48, FALSE), 5),"N/A"))</f>
        <v>0</v>
      </c>
      <c r="U58" s="1">
        <f>IF(N58=44791,INDEX('[2]8 18 22'!$T$2:$Z$48,MATCH(E58,'[2]8 18 22'!$T$2:$T$48, FALSE), 6), IF(N58=44838, INDEX('[2]10 3 22'!$T$2:$Z$48,MATCH(E58,'[2]10 3 22'!$T$2:$T$48, FALSE), 6),"N/A"))</f>
        <v>1.923</v>
      </c>
      <c r="V58" s="1">
        <f>IF(N58=44791,INDEX('[2]8 18 22'!$T$2:$Z$48,MATCH(E58,'[2]8 18 22'!$T$2:$T$48, FALSE), 7), IF(N58=44838, INDEX('[2]10 3 22'!$T$2:$Z$48,MATCH(E58,'[2]10 3 22'!$T$2:$T$48, FALSE), 7),"N/A"))</f>
        <v>80.342000000000013</v>
      </c>
      <c r="W58" s="1">
        <f>IF(N58=44791,INDEX('[2]8 18 22'!$T$49:$Z$95,MATCH(E58,'[2]8 18 22'!$T$49:$T$95, FALSE), 3), IF(N58=44838, INDEX('[2]10 3 22'!$T$49:$Z$95,MATCH(E58,'[2]10 3 22'!$T$49:$T$95, FALSE), 3),"N/A"))</f>
        <v>0</v>
      </c>
      <c r="X58" s="1">
        <f>IF(N58=44791,INDEX('[2]8 18 22'!$T$49:$Z$95,MATCH(E58,'[2]8 18 22'!$T$49:$T$95, FALSE), 4), IF(N58=44838, INDEX('[2]10 3 22'!$T$49:$Z$95,MATCH(E58,'[2]10 3 22'!$T$49:$T$95, FALSE), 4),"N/A"))</f>
        <v>0</v>
      </c>
      <c r="Y58" s="1">
        <f>IF(N58=44791,INDEX('[2]8 18 22'!$T$49:$Z$95,MATCH(E58,'[2]8 18 22'!$T$49:$T$95, FALSE), 5), IF(N58=44838, INDEX('[2]10 3 22'!$T$49:$Z$95,MATCH(E58,'[2]10 3 22'!$T$49:$T$95, FALSE), 5),"N/A"))</f>
        <v>0</v>
      </c>
      <c r="Z58" s="1">
        <f>IF(N58=44791,INDEX('[2]8 18 22'!$T$49:$Z$95,MATCH(E58,'[2]8 18 22'!$T$49:$T$95, FALSE), 6), IF(N58=44838, INDEX('[2]10 3 22'!$T$49:$Z$95,MATCH(E58,'[2]10 3 22'!$T$49:$T$95, FALSE), 6),"N/A"))</f>
        <v>1.9349999999999998</v>
      </c>
      <c r="AA58" s="1">
        <f>IF(N58=44791,INDEX('[2]8 18 22'!$T$49:$Z$95,MATCH(E58,'[2]8 18 22'!$T$49:$T$95, FALSE), 7), IF(N58=44838, INDEX('[2]10 3 22'!$T$49:$Z$95,MATCH(E58,'[2]10 3 22'!$T$49:$T$95, FALSE), 7),"N/A"))</f>
        <v>79.323999999999984</v>
      </c>
      <c r="AB58" s="1">
        <f>IF(N58=44791,INDEX([3]YSI_clean!$B$348:$H$396,MATCH(E58,[3]YSI_clean!$D$348:$D$396, FALSE), 4), IF(N58=44838, INDEX([3]YSI_clean!$B$680:$H$726,MATCH(E58,[3]YSI_clean!$D$680:$D$726, FALSE), 4),"N/A"))</f>
        <v>1677</v>
      </c>
      <c r="AC58" s="1">
        <f>IF(N58=44791,INDEX([3]YSI_clean!$B$348:$H$396,MATCH(E58,[3]YSI_clean!$D$348:$D$396, FALSE), 5), IF(N58=44838, INDEX([3]YSI_clean!$B$680:$H$726,MATCH(E58,[3]YSI_clean!$D$680:$D$726, FALSE), 5),"N/A"))</f>
        <v>11.03</v>
      </c>
      <c r="AD58" s="1">
        <f>IF(N58=44791,INDEX([3]YSI_clean!$B$348:$H$396,MATCH(E58,[3]YSI_clean!$D$348:$D$396, FALSE), 6), IF(N58=44838, INDEX([3]YSI_clean!$B$680:$H$726,MATCH(E58,[3]YSI_clean!$D$680:$D$726, FALSE), 6),"N/A"))</f>
        <v>10.29</v>
      </c>
      <c r="AE58" s="1">
        <f>IF(N58=44791,INDEX([3]YSI_clean!$B$348:$H$396,MATCH(E58,[3]YSI_clean!$D$348:$D$396, FALSE), 7), IF(N58=44838, INDEX([3]YSI_clean!$B$680:$H$726,MATCH(E58,[3]YSI_clean!$D$680:$D$726, FALSE), 7),"N/A"))</f>
        <v>13.7</v>
      </c>
      <c r="AF58" s="1" t="s">
        <v>11</v>
      </c>
      <c r="AG58" s="1" t="s">
        <v>13</v>
      </c>
      <c r="AH58" s="1" t="s">
        <v>35</v>
      </c>
      <c r="AI58" s="3" t="s">
        <v>14</v>
      </c>
      <c r="AJ58" t="str">
        <f t="shared" si="1"/>
        <v>enriched</v>
      </c>
    </row>
    <row r="59" spans="1:36" x14ac:dyDescent="0.2">
      <c r="A59" t="str">
        <f t="shared" si="0"/>
        <v>np02_HM27f_barcode022-threshold-0.001</v>
      </c>
      <c r="B59" s="2" t="s">
        <v>146</v>
      </c>
      <c r="C59" s="2">
        <v>58</v>
      </c>
      <c r="D59" s="2" t="s">
        <v>53</v>
      </c>
      <c r="E59" s="2" t="s">
        <v>67</v>
      </c>
      <c r="F59" s="1" cm="1">
        <f t="array" ref="F59">IF(OR(E59={"B5","B8","C6","C7","D5","D6","E7","F5","F8","H5","H8"}), 2, IF(OR(E59={"A4","B1","B4","C1","C2","C3","D1","D2","D4","E2","E3","F1","F4","H1","H2","H4","I5"}), 1, "N/A"))</f>
        <v>1</v>
      </c>
      <c r="G59" s="1" t="str" cm="1">
        <f t="array" ref="G59">IF( OR(E59={"A4","B1","B4","C1","C2","C3","D1","D2","D4","E2","E3","F1","F4","H1","H2","H4","I5"}), "resevoir", IF(E59="B5", "B1", IF( E59="B8", "B4", IF(E59="C6", "C2", IF(E59="C7", "C3", IF(E59="D5", "D1", IF(E59="D6", "D2", IF(E59="E7", "E3", IF(E59="F5", "F1", IF(E59="F8", "F4", IF(E59="H5", "H1", IF(E59="H8", "H4", "N/A"))))))))))))</f>
        <v>resevoir</v>
      </c>
      <c r="H59" s="1" cm="1">
        <f t="array" ref="H59">IF(OR(E59={"A4","C1","D4","E2","H2","I5"}),0,IF(OR(E59={"C2","D1","D2","F4","H1","H4","C6","D5","D6","F8","H5","H8"}),20,IF(OR(E59={"B1","B5","B4","B8","C3","C7","E3","E7","F1","F5"}),40,"N/A")))</f>
        <v>40</v>
      </c>
      <c r="I59" s="1" cm="1">
        <f t="array" ref="I59">IF(OR(E59={"B1","B5","C1","C2","C6","D4","E3","E7","H1","H5"}),0,IF(OR(E59={"A4","D1","D5","F1","F5","H4","H8","I5"}),50,IF(OR(E59={"B4","B8","C3","C7","D2","D6","E2","F4","F8","H2"}),200,"N/A")))</f>
        <v>0</v>
      </c>
      <c r="J59" s="1">
        <f>IF(N59=44791,INDEX([1]LEAP_2022_Nutrient_Data!$B$258:$G$286,MATCH(E59,[1]LEAP_2022_Nutrient_Data!$B$258:$B$286, FALSE), 6), IF(N59=44838, INDEX([1]LEAP_2022_Nutrient_Data!$B$374:$G$402,MATCH(E59,[1]LEAP_2022_Nutrient_Data!$B$374:$B$402, FALSE), 6),"N/A"))</f>
        <v>194.70850000000002</v>
      </c>
      <c r="K59" s="1">
        <f>IF(N59=44791,INDEX([1]LEAP_2022_Nutrient_Data!$B$229:$G$257,MATCH(E59,[1]LEAP_2022_Nutrient_Data!$B$229:$B$257, FALSE), 6), IF(N59=44838, INDEX([1]LEAP_2022_Nutrient_Data!$B$345:$G$373,MATCH(E59,[1]LEAP_2022_Nutrient_Data!$B$345:$B$373, FALSE), 6),"N/A"))</f>
        <v>179.58450000000002</v>
      </c>
      <c r="L59" s="1">
        <f>IF(N59=44791,INDEX([1]LEAP_2022_Nutrient_Data!$B$316:$G$344,MATCH(E59,[1]LEAP_2022_Nutrient_Data!$B$316:$B$344, FALSE), 6), IF(N59=44838, INDEX([1]LEAP_2022_Nutrient_Data!$B$432:$G$460,MATCH(E59,[1]LEAP_2022_Nutrient_Data!$B$432:$B$460, FALSE), 6),"N/A"))</f>
        <v>9.4164354135299408</v>
      </c>
      <c r="M59" s="1">
        <f>IF(N59=44791,INDEX([1]LEAP_2022_Nutrient_Data!$B$287:$G$315,MATCH(E59,[1]LEAP_2022_Nutrient_Data!$B$287:$B$315, FALSE), 6), IF(N59=44838, INDEX([1]LEAP_2022_Nutrient_Data!$B$403:$G$431,MATCH(E59,[1]LEAP_2022_Nutrient_Data!$B$403:$B$431, FALSE), 6),"N/A"))</f>
        <v>4.5171641616889797</v>
      </c>
      <c r="N59" s="4">
        <v>44838</v>
      </c>
      <c r="O59" s="4">
        <v>45005</v>
      </c>
      <c r="P59" s="1">
        <v>2.71</v>
      </c>
      <c r="Q59" s="4" t="s">
        <v>167</v>
      </c>
      <c r="R59" s="1">
        <f>IF(N59=44791,INDEX('[2]8 18 22'!$T$2:$Z$48,MATCH(E59,'[2]8 18 22'!$T$2:$T$48, FALSE), 3), IF(N59=44838, INDEX('[2]10 3 22'!$T$2:$Z$48,MATCH(E59,'[2]10 3 22'!$T$2:$T$48, FALSE), 3),"N/A"))</f>
        <v>0</v>
      </c>
      <c r="S59" s="1">
        <f>IF(N59=44791,INDEX('[2]8 18 22'!$T$2:$Z$48,MATCH(E59,'[2]8 18 22'!$T$2:$T$48, FALSE), 4), IF(N59=44838, INDEX('[2]10 3 22'!$T$2:$Z$48,MATCH(E59,'[2]10 3 22'!$T$2:$T$48, FALSE), 4),"N/A"))</f>
        <v>0.53699999999999992</v>
      </c>
      <c r="T59" s="1">
        <f>IF(N59=44791,INDEX('[2]8 18 22'!$T$2:$Z$48,MATCH(E59,'[2]8 18 22'!$T$2:$T$48, FALSE), 5), IF(N59=44838, INDEX('[2]10 3 22'!$T$2:$Z$48,MATCH(E59,'[2]10 3 22'!$T$2:$T$48, FALSE), 5),"N/A"))</f>
        <v>0</v>
      </c>
      <c r="U59" s="1">
        <f>IF(N59=44791,INDEX('[2]8 18 22'!$T$2:$Z$48,MATCH(E59,'[2]8 18 22'!$T$2:$T$48, FALSE), 6), IF(N59=44838, INDEX('[2]10 3 22'!$T$2:$Z$48,MATCH(E59,'[2]10 3 22'!$T$2:$T$48, FALSE), 6),"N/A"))</f>
        <v>0.34400000000000003</v>
      </c>
      <c r="V59" s="1">
        <f>IF(N59=44791,INDEX('[2]8 18 22'!$T$2:$Z$48,MATCH(E59,'[2]8 18 22'!$T$2:$T$48, FALSE), 7), IF(N59=44838, INDEX('[2]10 3 22'!$T$2:$Z$48,MATCH(E59,'[2]10 3 22'!$T$2:$T$48, FALSE), 7),"N/A"))</f>
        <v>1.9349999999999994</v>
      </c>
      <c r="W59" s="1">
        <f>IF(N59=44791,INDEX('[2]8 18 22'!$T$49:$Z$95,MATCH(E59,'[2]8 18 22'!$T$49:$T$95, FALSE), 3), IF(N59=44838, INDEX('[2]10 3 22'!$T$49:$Z$95,MATCH(E59,'[2]10 3 22'!$T$49:$T$95, FALSE), 3),"N/A"))</f>
        <v>0</v>
      </c>
      <c r="X59" s="1">
        <f>IF(N59=44791,INDEX('[2]8 18 22'!$T$49:$Z$95,MATCH(E59,'[2]8 18 22'!$T$49:$T$95, FALSE), 4), IF(N59=44838, INDEX('[2]10 3 22'!$T$49:$Z$95,MATCH(E59,'[2]10 3 22'!$T$49:$T$95, FALSE), 4),"N/A"))</f>
        <v>0.69</v>
      </c>
      <c r="Y59" s="1">
        <f>IF(N59=44791,INDEX('[2]8 18 22'!$T$49:$Z$95,MATCH(E59,'[2]8 18 22'!$T$49:$T$95, FALSE), 5), IF(N59=44838, INDEX('[2]10 3 22'!$T$49:$Z$95,MATCH(E59,'[2]10 3 22'!$T$49:$T$95, FALSE), 5),"N/A"))</f>
        <v>0</v>
      </c>
      <c r="Z59" s="1">
        <f>IF(N59=44791,INDEX('[2]8 18 22'!$T$49:$Z$95,MATCH(E59,'[2]8 18 22'!$T$49:$T$95, FALSE), 6), IF(N59=44838, INDEX('[2]10 3 22'!$T$49:$Z$95,MATCH(E59,'[2]10 3 22'!$T$49:$T$95, FALSE), 6),"N/A"))</f>
        <v>0.33799999999999997</v>
      </c>
      <c r="AA59" s="1">
        <f>IF(N59=44791,INDEX('[2]8 18 22'!$T$49:$Z$95,MATCH(E59,'[2]8 18 22'!$T$49:$T$95, FALSE), 7), IF(N59=44838, INDEX('[2]10 3 22'!$T$49:$Z$95,MATCH(E59,'[2]10 3 22'!$T$49:$T$95, FALSE), 7),"N/A"))</f>
        <v>1.97</v>
      </c>
      <c r="AB59" s="1">
        <f>IF(N59=44791,INDEX([3]YSI_clean!$B$348:$H$396,MATCH(E59,[3]YSI_clean!$D$348:$D$396, FALSE), 4), IF(N59=44838, INDEX([3]YSI_clean!$B$680:$H$726,MATCH(E59,[3]YSI_clean!$D$680:$D$726, FALSE), 4),"N/A"))</f>
        <v>72.8</v>
      </c>
      <c r="AC59" s="1">
        <f>IF(N59=44791,INDEX([3]YSI_clean!$B$348:$H$396,MATCH(E59,[3]YSI_clean!$D$348:$D$396, FALSE), 5), IF(N59=44838, INDEX([3]YSI_clean!$B$680:$H$726,MATCH(E59,[3]YSI_clean!$D$680:$D$726, FALSE), 5),"N/A"))</f>
        <v>9.17</v>
      </c>
      <c r="AD59" s="1">
        <f>IF(N59=44791,INDEX([3]YSI_clean!$B$348:$H$396,MATCH(E59,[3]YSI_clean!$D$348:$D$396, FALSE), 6), IF(N59=44838, INDEX([3]YSI_clean!$B$680:$H$726,MATCH(E59,[3]YSI_clean!$D$680:$D$726, FALSE), 6),"N/A"))</f>
        <v>8.0299999999999994</v>
      </c>
      <c r="AE59" s="1">
        <f>IF(N59=44791,INDEX([3]YSI_clean!$B$348:$H$396,MATCH(E59,[3]YSI_clean!$D$348:$D$396, FALSE), 7), IF(N59=44838, INDEX([3]YSI_clean!$B$680:$H$726,MATCH(E59,[3]YSI_clean!$D$680:$D$726, FALSE), 7),"N/A"))</f>
        <v>13.9</v>
      </c>
      <c r="AF59" s="1" t="s">
        <v>11</v>
      </c>
      <c r="AG59" s="1" t="s">
        <v>13</v>
      </c>
      <c r="AH59" s="1" t="s">
        <v>36</v>
      </c>
      <c r="AI59" s="3" t="s">
        <v>14</v>
      </c>
      <c r="AJ59" t="str">
        <f t="shared" si="1"/>
        <v>unenriched</v>
      </c>
    </row>
    <row r="60" spans="1:36" x14ac:dyDescent="0.2">
      <c r="A60" t="str">
        <f t="shared" si="0"/>
        <v>np02_HM27f_barcode023-threshold-0.001</v>
      </c>
      <c r="B60" s="2" t="s">
        <v>147</v>
      </c>
      <c r="C60" s="2">
        <v>59</v>
      </c>
      <c r="D60" s="2" t="s">
        <v>53</v>
      </c>
      <c r="E60" s="2" t="s">
        <v>79</v>
      </c>
      <c r="F60" s="1" cm="1">
        <f t="array" ref="F60">IF(OR(E60={"B5","B8","C6","C7","D5","D6","E7","F5","F8","H5","H8"}), 2, IF(OR(E60={"A4","B1","B4","C1","C2","C3","D1","D2","D4","E2","E3","F1","F4","H1","H2","H4","I5"}), 1, "N/A"))</f>
        <v>1</v>
      </c>
      <c r="G60" s="1" t="str" cm="1">
        <f t="array" ref="G60">IF( OR(E60={"A4","B1","B4","C1","C2","C3","D1","D2","D4","E2","E3","F1","F4","H1","H2","H4","I5"}), "resevoir", IF(E60="B5", "B1", IF( E60="B8", "B4", IF(E60="C6", "C2", IF(E60="C7", "C3", IF(E60="D5", "D1", IF(E60="D6", "D2", IF(E60="E7", "E3", IF(E60="F5", "F1", IF(E60="F8", "F4", IF(E60="H5", "H1", IF(E60="H8", "H4", "N/A"))))))))))))</f>
        <v>resevoir</v>
      </c>
      <c r="H60" s="1" cm="1">
        <f t="array" ref="H60">IF(OR(E60={"A4","C1","D4","E2","H2","I5"}),0,IF(OR(E60={"C2","D1","D2","F4","H1","H4","C6","D5","D6","F8","H5","H8"}),20,IF(OR(E60={"B1","B5","B4","B8","C3","C7","E3","E7","F1","F5"}),40,"N/A")))</f>
        <v>20</v>
      </c>
      <c r="I60" s="1" cm="1">
        <f t="array" ref="I60">IF(OR(E60={"B1","B5","C1","C2","C6","D4","E3","E7","H1","H5"}),0,IF(OR(E60={"A4","D1","D5","F1","F5","H4","H8","I5"}),50,IF(OR(E60={"B4","B8","C3","C7","D2","D6","E2","F4","F8","H2"}),200,"N/A")))</f>
        <v>200</v>
      </c>
      <c r="J60" s="1">
        <f>IF(N60=44791,INDEX([1]LEAP_2022_Nutrient_Data!$B$258:$G$286,MATCH(E60,[1]LEAP_2022_Nutrient_Data!$B$258:$B$286, FALSE), 6), IF(N60=44838, INDEX([1]LEAP_2022_Nutrient_Data!$B$374:$G$402,MATCH(E60,[1]LEAP_2022_Nutrient_Data!$B$374:$B$402, FALSE), 6),"N/A"))</f>
        <v>56972.626499999998</v>
      </c>
      <c r="K60" s="1">
        <f>IF(N60=44791,INDEX([1]LEAP_2022_Nutrient_Data!$B$229:$G$257,MATCH(E60,[1]LEAP_2022_Nutrient_Data!$B$229:$B$257, FALSE), 6), IF(N60=44838, INDEX([1]LEAP_2022_Nutrient_Data!$B$345:$G$373,MATCH(E60,[1]LEAP_2022_Nutrient_Data!$B$345:$B$373, FALSE), 6),"N/A"))</f>
        <v>53718.046499999997</v>
      </c>
      <c r="L60" s="1">
        <f>IF(N60=44791,INDEX([1]LEAP_2022_Nutrient_Data!$B$316:$G$344,MATCH(E60,[1]LEAP_2022_Nutrient_Data!$B$316:$B$344, FALSE), 6), IF(N60=44838, INDEX([1]LEAP_2022_Nutrient_Data!$B$432:$G$460,MATCH(E60,[1]LEAP_2022_Nutrient_Data!$B$432:$B$460, FALSE), 6),"N/A"))</f>
        <v>369.72745983445202</v>
      </c>
      <c r="M60" s="1">
        <f>IF(N60=44791,INDEX([1]LEAP_2022_Nutrient_Data!$B$287:$G$315,MATCH(E60,[1]LEAP_2022_Nutrient_Data!$B$287:$B$315, FALSE), 6), IF(N60=44838, INDEX([1]LEAP_2022_Nutrient_Data!$B$403:$G$431,MATCH(E60,[1]LEAP_2022_Nutrient_Data!$B$403:$B$431, FALSE), 6),"N/A"))</f>
        <v>10.913434962703599</v>
      </c>
      <c r="N60" s="4">
        <v>44838</v>
      </c>
      <c r="O60" s="4">
        <v>45005</v>
      </c>
      <c r="P60" s="1">
        <v>53</v>
      </c>
      <c r="Q60" s="4" t="s">
        <v>167</v>
      </c>
      <c r="R60" s="1">
        <f>IF(N60=44791,INDEX('[2]8 18 22'!$T$2:$Z$48,MATCH(E60,'[2]8 18 22'!$T$2:$T$48, FALSE), 3), IF(N60=44838, INDEX('[2]10 3 22'!$T$2:$Z$48,MATCH(E60,'[2]10 3 22'!$T$2:$T$48, FALSE), 3),"N/A"))</f>
        <v>126.34100000000001</v>
      </c>
      <c r="S60" s="1">
        <f>IF(N60=44791,INDEX('[2]8 18 22'!$T$2:$Z$48,MATCH(E60,'[2]8 18 22'!$T$2:$T$48, FALSE), 4), IF(N60=44838, INDEX('[2]10 3 22'!$T$2:$Z$48,MATCH(E60,'[2]10 3 22'!$T$2:$T$48, FALSE), 4),"N/A"))</f>
        <v>47.547999999999988</v>
      </c>
      <c r="T60" s="1">
        <f>IF(N60=44791,INDEX('[2]8 18 22'!$T$2:$Z$48,MATCH(E60,'[2]8 18 22'!$T$2:$T$48, FALSE), 5), IF(N60=44838, INDEX('[2]10 3 22'!$T$2:$Z$48,MATCH(E60,'[2]10 3 22'!$T$2:$T$48, FALSE), 5),"N/A"))</f>
        <v>48.021000000000001</v>
      </c>
      <c r="U60" s="1">
        <f>IF(N60=44791,INDEX('[2]8 18 22'!$T$2:$Z$48,MATCH(E60,'[2]8 18 22'!$T$2:$T$48, FALSE), 6), IF(N60=44838, INDEX('[2]10 3 22'!$T$2:$Z$48,MATCH(E60,'[2]10 3 22'!$T$2:$T$48, FALSE), 6),"N/A"))</f>
        <v>56.552</v>
      </c>
      <c r="V60" s="1">
        <f>IF(N60=44791,INDEX('[2]8 18 22'!$T$2:$Z$48,MATCH(E60,'[2]8 18 22'!$T$2:$T$48, FALSE), 7), IF(N60=44838, INDEX('[2]10 3 22'!$T$2:$Z$48,MATCH(E60,'[2]10 3 22'!$T$2:$T$48, FALSE), 7),"N/A"))</f>
        <v>957.09100000000001</v>
      </c>
      <c r="W60" s="1">
        <f>IF(N60=44791,INDEX('[2]8 18 22'!$T$49:$Z$95,MATCH(E60,'[2]8 18 22'!$T$49:$T$95, FALSE), 3), IF(N60=44838, INDEX('[2]10 3 22'!$T$49:$Z$95,MATCH(E60,'[2]10 3 22'!$T$49:$T$95, FALSE), 3),"N/A"))</f>
        <v>123.90400000000002</v>
      </c>
      <c r="X60" s="1">
        <f>IF(N60=44791,INDEX('[2]8 18 22'!$T$49:$Z$95,MATCH(E60,'[2]8 18 22'!$T$49:$T$95, FALSE), 4), IF(N60=44838, INDEX('[2]10 3 22'!$T$49:$Z$95,MATCH(E60,'[2]10 3 22'!$T$49:$T$95, FALSE), 4),"N/A"))</f>
        <v>45.736000000000004</v>
      </c>
      <c r="Y60" s="1">
        <f>IF(N60=44791,INDEX('[2]8 18 22'!$T$49:$Z$95,MATCH(E60,'[2]8 18 22'!$T$49:$T$95, FALSE), 5), IF(N60=44838, INDEX('[2]10 3 22'!$T$49:$Z$95,MATCH(E60,'[2]10 3 22'!$T$49:$T$95, FALSE), 5),"N/A"))</f>
        <v>48.088000000000001</v>
      </c>
      <c r="Z60" s="1">
        <f>IF(N60=44791,INDEX('[2]8 18 22'!$T$49:$Z$95,MATCH(E60,'[2]8 18 22'!$T$49:$T$95, FALSE), 6), IF(N60=44838, INDEX('[2]10 3 22'!$T$49:$Z$95,MATCH(E60,'[2]10 3 22'!$T$49:$T$95, FALSE), 6),"N/A"))</f>
        <v>56.047999999999988</v>
      </c>
      <c r="AA60" s="1">
        <f>IF(N60=44791,INDEX('[2]8 18 22'!$T$49:$Z$95,MATCH(E60,'[2]8 18 22'!$T$49:$T$95, FALSE), 7), IF(N60=44838, INDEX('[2]10 3 22'!$T$49:$Z$95,MATCH(E60,'[2]10 3 22'!$T$49:$T$95, FALSE), 7),"N/A"))</f>
        <v>957.54399999999987</v>
      </c>
      <c r="AB60" s="1">
        <f>IF(N60=44791,INDEX([3]YSI_clean!$B$348:$H$396,MATCH(E60,[3]YSI_clean!$D$348:$D$396, FALSE), 4), IF(N60=44838, INDEX([3]YSI_clean!$B$680:$H$726,MATCH(E60,[3]YSI_clean!$D$680:$D$726, FALSE), 4),"N/A"))</f>
        <v>807</v>
      </c>
      <c r="AC60" s="1">
        <f>IF(N60=44791,INDEX([3]YSI_clean!$B$348:$H$396,MATCH(E60,[3]YSI_clean!$D$348:$D$396, FALSE), 5), IF(N60=44838, INDEX([3]YSI_clean!$B$680:$H$726,MATCH(E60,[3]YSI_clean!$D$680:$D$726, FALSE), 5),"N/A"))</f>
        <v>16.059999999999999</v>
      </c>
      <c r="AD60" s="1">
        <f>IF(N60=44791,INDEX([3]YSI_clean!$B$348:$H$396,MATCH(E60,[3]YSI_clean!$D$348:$D$396, FALSE), 6), IF(N60=44838, INDEX([3]YSI_clean!$B$680:$H$726,MATCH(E60,[3]YSI_clean!$D$680:$D$726, FALSE), 6),"N/A"))</f>
        <v>11.31</v>
      </c>
      <c r="AE60" s="1">
        <f>IF(N60=44791,INDEX([3]YSI_clean!$B$348:$H$396,MATCH(E60,[3]YSI_clean!$D$348:$D$396, FALSE), 7), IF(N60=44838, INDEX([3]YSI_clean!$B$680:$H$726,MATCH(E60,[3]YSI_clean!$D$680:$D$726, FALSE), 7),"N/A"))</f>
        <v>12.4</v>
      </c>
      <c r="AF60" s="1" t="s">
        <v>11</v>
      </c>
      <c r="AG60" s="1" t="s">
        <v>13</v>
      </c>
      <c r="AH60" s="1" t="s">
        <v>37</v>
      </c>
      <c r="AI60" s="3" t="s">
        <v>14</v>
      </c>
      <c r="AJ60" t="str">
        <f t="shared" si="1"/>
        <v>enriched</v>
      </c>
    </row>
    <row r="61" spans="1:36" x14ac:dyDescent="0.2">
      <c r="A61" t="str">
        <f t="shared" si="0"/>
        <v>np02_HM27f_barcode024-threshold-0.001</v>
      </c>
      <c r="B61" s="2" t="s">
        <v>148</v>
      </c>
      <c r="C61" s="2">
        <v>60</v>
      </c>
      <c r="D61" s="2" t="s">
        <v>203</v>
      </c>
      <c r="E61" s="2" t="s">
        <v>82</v>
      </c>
      <c r="F61" s="1" cm="1">
        <f t="array" ref="F61">IF(OR(E61={"B5","B8","C6","C7","D5","D6","E7","F5","F8","H5","H8"}), 2, IF(OR(E61={"A4","B1","B4","C1","C2","C3","D1","D2","D4","E2","E3","F1","F4","H1","H2","H4","I5"}), 1, "N/A"))</f>
        <v>2</v>
      </c>
      <c r="G61" s="1" t="str" cm="1">
        <f t="array" ref="G61">IF( OR(E61={"A4","B1","B4","C1","C2","C3","D1","D2","D4","E2","E3","F1","F4","H1","H2","H4","I5"}), "resevoir", IF(E61="B5", "B1", IF( E61="B8", "B4", IF(E61="C6", "C2", IF(E61="C7", "C3", IF(E61="D5", "D1", IF(E61="D6", "D2", IF(E61="E7", "E3", IF(E61="F5", "F1", IF(E61="F8", "F4", IF(E61="H5", "H1", IF(E61="H8", "H4", "N/A"))))))))))))</f>
        <v>D1</v>
      </c>
      <c r="H61" s="1" cm="1">
        <f t="array" ref="H61">IF(OR(E61={"A4","C1","D4","E2","H2","I5"}),0,IF(OR(E61={"C2","D1","D2","F4","H1","H4","C6","D5","D6","F8","H5","H8"}),20,IF(OR(E61={"B1","B5","B4","B8","C3","C7","E3","E7","F1","F5"}),40,"N/A")))</f>
        <v>20</v>
      </c>
      <c r="I61" s="1" cm="1">
        <f t="array" ref="I61">IF(OR(E61={"B1","B5","C1","C2","C6","D4","E3","E7","H1","H5"}),0,IF(OR(E61={"A4","D1","D5","F1","F5","H4","H8","I5"}),50,IF(OR(E61={"B4","B8","C3","C7","D2","D6","E2","F4","F8","H2"}),200,"N/A")))</f>
        <v>50</v>
      </c>
      <c r="J61" s="1">
        <f>IF(N61=44791,INDEX([1]LEAP_2022_Nutrient_Data!$B$258:$G$286,MATCH(E61,[1]LEAP_2022_Nutrient_Data!$B$258:$B$286, FALSE), 6), IF(N61=44838, INDEX([1]LEAP_2022_Nutrient_Data!$B$374:$G$402,MATCH(E61,[1]LEAP_2022_Nutrient_Data!$B$374:$B$402, FALSE), 6),"N/A"))</f>
        <v>10205.4565</v>
      </c>
      <c r="K61" s="1">
        <f>IF(N61=44791,INDEX([1]LEAP_2022_Nutrient_Data!$B$229:$G$257,MATCH(E61,[1]LEAP_2022_Nutrient_Data!$B$229:$B$257, FALSE), 6), IF(N61=44838, INDEX([1]LEAP_2022_Nutrient_Data!$B$345:$G$373,MATCH(E61,[1]LEAP_2022_Nutrient_Data!$B$345:$B$373, FALSE), 6),"N/A"))</f>
        <v>9937.4565000000002</v>
      </c>
      <c r="L61" s="1">
        <f>IF(N61=44791,INDEX([1]LEAP_2022_Nutrient_Data!$B$316:$G$344,MATCH(E61,[1]LEAP_2022_Nutrient_Data!$B$316:$B$344, FALSE), 6), IF(N61=44838, INDEX([1]LEAP_2022_Nutrient_Data!$B$432:$G$460,MATCH(E61,[1]LEAP_2022_Nutrient_Data!$B$432:$B$460, FALSE), 6),"N/A"))</f>
        <v>36.498518166761997</v>
      </c>
      <c r="M61" s="1">
        <f>IF(N61=44791,INDEX([1]LEAP_2022_Nutrient_Data!$B$287:$G$315,MATCH(E61,[1]LEAP_2022_Nutrient_Data!$B$287:$B$315, FALSE), 6), IF(N61=44838, INDEX([1]LEAP_2022_Nutrient_Data!$B$403:$G$431,MATCH(E61,[1]LEAP_2022_Nutrient_Data!$B$403:$B$431, FALSE), 6),"N/A"))</f>
        <v>3.4284372168354298</v>
      </c>
      <c r="N61" s="4">
        <v>44838</v>
      </c>
      <c r="O61" s="4">
        <v>45006</v>
      </c>
      <c r="P61" s="1">
        <v>22</v>
      </c>
      <c r="Q61" s="4" t="s">
        <v>184</v>
      </c>
      <c r="R61" s="1">
        <f>IF(N61=44791,INDEX('[2]8 18 22'!$T$2:$Z$48,MATCH(E61,'[2]8 18 22'!$T$2:$T$48, FALSE), 3), IF(N61=44838, INDEX('[2]10 3 22'!$T$2:$Z$48,MATCH(E61,'[2]10 3 22'!$T$2:$T$48, FALSE), 3),"N/A"))</f>
        <v>0</v>
      </c>
      <c r="S61" s="1">
        <f>IF(N61=44791,INDEX('[2]8 18 22'!$T$2:$Z$48,MATCH(E61,'[2]8 18 22'!$T$2:$T$48, FALSE), 4), IF(N61=44838, INDEX('[2]10 3 22'!$T$2:$Z$48,MATCH(E61,'[2]10 3 22'!$T$2:$T$48, FALSE), 4),"N/A"))</f>
        <v>0</v>
      </c>
      <c r="T61" s="1">
        <f>IF(N61=44791,INDEX('[2]8 18 22'!$T$2:$Z$48,MATCH(E61,'[2]8 18 22'!$T$2:$T$48, FALSE), 5), IF(N61=44838, INDEX('[2]10 3 22'!$T$2:$Z$48,MATCH(E61,'[2]10 3 22'!$T$2:$T$48, FALSE), 5),"N/A"))</f>
        <v>0</v>
      </c>
      <c r="U61" s="1">
        <f>IF(N61=44791,INDEX('[2]8 18 22'!$T$2:$Z$48,MATCH(E61,'[2]8 18 22'!$T$2:$T$48, FALSE), 6), IF(N61=44838, INDEX('[2]10 3 22'!$T$2:$Z$48,MATCH(E61,'[2]10 3 22'!$T$2:$T$48, FALSE), 6),"N/A"))</f>
        <v>7.7979999999999992</v>
      </c>
      <c r="V61" s="1">
        <f>IF(N61=44791,INDEX('[2]8 18 22'!$T$2:$Z$48,MATCH(E61,'[2]8 18 22'!$T$2:$T$48, FALSE), 7), IF(N61=44838, INDEX('[2]10 3 22'!$T$2:$Z$48,MATCH(E61,'[2]10 3 22'!$T$2:$T$48, FALSE), 7),"N/A"))</f>
        <v>389.38600000000002</v>
      </c>
      <c r="W61" s="1">
        <f>IF(N61=44791,INDEX('[2]8 18 22'!$T$49:$Z$95,MATCH(E61,'[2]8 18 22'!$T$49:$T$95, FALSE), 3), IF(N61=44838, INDEX('[2]10 3 22'!$T$49:$Z$95,MATCH(E61,'[2]10 3 22'!$T$49:$T$95, FALSE), 3),"N/A"))</f>
        <v>0</v>
      </c>
      <c r="X61" s="1">
        <f>IF(N61=44791,INDEX('[2]8 18 22'!$T$49:$Z$95,MATCH(E61,'[2]8 18 22'!$T$49:$T$95, FALSE), 4), IF(N61=44838, INDEX('[2]10 3 22'!$T$49:$Z$95,MATCH(E61,'[2]10 3 22'!$T$49:$T$95, FALSE), 4),"N/A"))</f>
        <v>0</v>
      </c>
      <c r="Y61" s="1">
        <f>IF(N61=44791,INDEX('[2]8 18 22'!$T$49:$Z$95,MATCH(E61,'[2]8 18 22'!$T$49:$T$95, FALSE), 5), IF(N61=44838, INDEX('[2]10 3 22'!$T$49:$Z$95,MATCH(E61,'[2]10 3 22'!$T$49:$T$95, FALSE), 5),"N/A"))</f>
        <v>0</v>
      </c>
      <c r="Z61" s="1">
        <f>IF(N61=44791,INDEX('[2]8 18 22'!$T$49:$Z$95,MATCH(E61,'[2]8 18 22'!$T$49:$T$95, FALSE), 6), IF(N61=44838, INDEX('[2]10 3 22'!$T$49:$Z$95,MATCH(E61,'[2]10 3 22'!$T$49:$T$95, FALSE), 6),"N/A"))</f>
        <v>7.3659999999999997</v>
      </c>
      <c r="AA61" s="1">
        <f>IF(N61=44791,INDEX('[2]8 18 22'!$T$49:$Z$95,MATCH(E61,'[2]8 18 22'!$T$49:$T$95, FALSE), 7), IF(N61=44838, INDEX('[2]10 3 22'!$T$49:$Z$95,MATCH(E61,'[2]10 3 22'!$T$49:$T$95, FALSE), 7),"N/A"))</f>
        <v>395.71099999999996</v>
      </c>
      <c r="AB61" s="1">
        <f>IF(N61=44791,INDEX([3]YSI_clean!$B$348:$H$396,MATCH(E61,[3]YSI_clean!$D$348:$D$396, FALSE), 4), IF(N61=44838, INDEX([3]YSI_clean!$B$680:$H$726,MATCH(E61,[3]YSI_clean!$D$680:$D$726, FALSE), 4),"N/A"))</f>
        <v>176.3</v>
      </c>
      <c r="AC61" s="1">
        <f>IF(N61=44791,INDEX([3]YSI_clean!$B$348:$H$396,MATCH(E61,[3]YSI_clean!$D$348:$D$396, FALSE), 5), IF(N61=44838, INDEX([3]YSI_clean!$B$680:$H$726,MATCH(E61,[3]YSI_clean!$D$680:$D$726, FALSE), 5),"N/A"))</f>
        <v>9.81</v>
      </c>
      <c r="AD61" s="1">
        <f>IF(N61=44791,INDEX([3]YSI_clean!$B$348:$H$396,MATCH(E61,[3]YSI_clean!$D$348:$D$396, FALSE), 6), IF(N61=44838, INDEX([3]YSI_clean!$B$680:$H$726,MATCH(E61,[3]YSI_clean!$D$680:$D$726, FALSE), 6),"N/A"))</f>
        <v>9.68</v>
      </c>
      <c r="AE61" s="1">
        <f>IF(N61=44791,INDEX([3]YSI_clean!$B$348:$H$396,MATCH(E61,[3]YSI_clean!$D$348:$D$396, FALSE), 7), IF(N61=44838, INDEX([3]YSI_clean!$B$680:$H$726,MATCH(E61,[3]YSI_clean!$D$680:$D$726, FALSE), 7),"N/A"))</f>
        <v>14.6</v>
      </c>
      <c r="AF61" s="1" t="s">
        <v>11</v>
      </c>
      <c r="AG61" s="1" t="s">
        <v>13</v>
      </c>
      <c r="AH61" s="1" t="s">
        <v>38</v>
      </c>
      <c r="AI61" s="3" t="s">
        <v>14</v>
      </c>
      <c r="AJ61" t="str">
        <f t="shared" si="1"/>
        <v>enriched</v>
      </c>
    </row>
    <row r="62" spans="1:36" x14ac:dyDescent="0.2">
      <c r="A62" t="str">
        <f t="shared" si="0"/>
        <v>np02_HM27f_barcode025-threshold-0.001</v>
      </c>
      <c r="B62" s="2" t="s">
        <v>149</v>
      </c>
      <c r="C62" s="2">
        <v>61</v>
      </c>
      <c r="D62" s="2" t="s">
        <v>203</v>
      </c>
      <c r="E62" s="2" t="s">
        <v>62</v>
      </c>
      <c r="F62" s="1" cm="1">
        <f t="array" ref="F62">IF(OR(E62={"B5","B8","C6","C7","D5","D6","E7","F5","F8","H5","H8"}), 2, IF(OR(E62={"A4","B1","B4","C1","C2","C3","D1","D2","D4","E2","E3","F1","F4","H1","H2","H4","I5"}), 1, "N/A"))</f>
        <v>2</v>
      </c>
      <c r="G62" s="1" t="str" cm="1">
        <f t="array" ref="G62">IF( OR(E62={"A4","B1","B4","C1","C2","C3","D1","D2","D4","E2","E3","F1","F4","H1","H2","H4","I5"}), "resevoir", IF(E62="B5", "B1", IF( E62="B8", "B4", IF(E62="C6", "C2", IF(E62="C7", "C3", IF(E62="D5", "D1", IF(E62="D6", "D2", IF(E62="E7", "E3", IF(E62="F5", "F1", IF(E62="F8", "F4", IF(E62="H5", "H1", IF(E62="H8", "H4", "N/A"))))))))))))</f>
        <v>B1</v>
      </c>
      <c r="H62" s="1" cm="1">
        <f t="array" ref="H62">IF(OR(E62={"A4","C1","D4","E2","H2","I5"}),0,IF(OR(E62={"C2","D1","D2","F4","H1","H4","C6","D5","D6","F8","H5","H8"}),20,IF(OR(E62={"B1","B5","B4","B8","C3","C7","E3","E7","F1","F5"}),40,"N/A")))</f>
        <v>40</v>
      </c>
      <c r="I62" s="1" cm="1">
        <f t="array" ref="I62">IF(OR(E62={"B1","B5","C1","C2","C6","D4","E3","E7","H1","H5"}),0,IF(OR(E62={"A4","D1","D5","F1","F5","H4","H8","I5"}),50,IF(OR(E62={"B4","B8","C3","C7","D2","D6","E2","F4","F8","H2"}),200,"N/A")))</f>
        <v>0</v>
      </c>
      <c r="J62" s="1">
        <f>IF(N62=44791,INDEX([1]LEAP_2022_Nutrient_Data!$B$258:$G$286,MATCH(E62,[1]LEAP_2022_Nutrient_Data!$B$258:$B$286, FALSE), 6), IF(N62=44838, INDEX([1]LEAP_2022_Nutrient_Data!$B$374:$G$402,MATCH(E62,[1]LEAP_2022_Nutrient_Data!$B$374:$B$402, FALSE), 6),"N/A"))</f>
        <v>189.45850000000002</v>
      </c>
      <c r="K62" s="1">
        <f>IF(N62=44791,INDEX([1]LEAP_2022_Nutrient_Data!$B$229:$G$257,MATCH(E62,[1]LEAP_2022_Nutrient_Data!$B$229:$B$257, FALSE), 6), IF(N62=44838, INDEX([1]LEAP_2022_Nutrient_Data!$B$345:$G$373,MATCH(E62,[1]LEAP_2022_Nutrient_Data!$B$345:$B$373, FALSE), 6),"N/A"))</f>
        <v>169.10049999999998</v>
      </c>
      <c r="L62" s="1">
        <f>IF(N62=44791,INDEX([1]LEAP_2022_Nutrient_Data!$B$316:$G$344,MATCH(E62,[1]LEAP_2022_Nutrient_Data!$B$316:$B$344, FALSE), 6), IF(N62=44838, INDEX([1]LEAP_2022_Nutrient_Data!$B$432:$G$460,MATCH(E62,[1]LEAP_2022_Nutrient_Data!$B$432:$B$460, FALSE), 6),"N/A"))</f>
        <v>7.5111632600362297</v>
      </c>
      <c r="M62" s="1">
        <f>IF(N62=44791,INDEX([1]LEAP_2022_Nutrient_Data!$B$287:$G$315,MATCH(E62,[1]LEAP_2022_Nutrient_Data!$B$287:$B$315, FALSE), 6), IF(N62=44838, INDEX([1]LEAP_2022_Nutrient_Data!$B$403:$G$431,MATCH(E62,[1]LEAP_2022_Nutrient_Data!$B$403:$B$431, FALSE), 6),"N/A"))</f>
        <v>4.6532550297956696</v>
      </c>
      <c r="N62" s="5">
        <v>44838</v>
      </c>
      <c r="O62" s="4">
        <v>45006</v>
      </c>
      <c r="P62" s="1">
        <v>1.4</v>
      </c>
      <c r="Q62" s="4" t="s">
        <v>185</v>
      </c>
      <c r="R62" s="1">
        <f>IF(N62=44791,INDEX('[2]8 18 22'!$T$2:$Z$48,MATCH(E62,'[2]8 18 22'!$T$2:$T$48, FALSE), 3), IF(N62=44838, INDEX('[2]10 3 22'!$T$2:$Z$48,MATCH(E62,'[2]10 3 22'!$T$2:$T$48, FALSE), 3),"N/A"))</f>
        <v>0</v>
      </c>
      <c r="S62" s="1">
        <f>IF(N62=44791,INDEX('[2]8 18 22'!$T$2:$Z$48,MATCH(E62,'[2]8 18 22'!$T$2:$T$48, FALSE), 4), IF(N62=44838, INDEX('[2]10 3 22'!$T$2:$Z$48,MATCH(E62,'[2]10 3 22'!$T$2:$T$48, FALSE), 4),"N/A"))</f>
        <v>0.88800000000000012</v>
      </c>
      <c r="T62" s="1">
        <f>IF(N62=44791,INDEX('[2]8 18 22'!$T$2:$Z$48,MATCH(E62,'[2]8 18 22'!$T$2:$T$48, FALSE), 5), IF(N62=44838, INDEX('[2]10 3 22'!$T$2:$Z$48,MATCH(E62,'[2]10 3 22'!$T$2:$T$48, FALSE), 5),"N/A"))</f>
        <v>0</v>
      </c>
      <c r="U62" s="1">
        <f>IF(N62=44791,INDEX('[2]8 18 22'!$T$2:$Z$48,MATCH(E62,'[2]8 18 22'!$T$2:$T$48, FALSE), 6), IF(N62=44838, INDEX('[2]10 3 22'!$T$2:$Z$48,MATCH(E62,'[2]10 3 22'!$T$2:$T$48, FALSE), 6),"N/A"))</f>
        <v>0.30599999999999994</v>
      </c>
      <c r="V62" s="1">
        <f>IF(N62=44791,INDEX('[2]8 18 22'!$T$2:$Z$48,MATCH(E62,'[2]8 18 22'!$T$2:$T$48, FALSE), 7), IF(N62=44838, INDEX('[2]10 3 22'!$T$2:$Z$48,MATCH(E62,'[2]10 3 22'!$T$2:$T$48, FALSE), 7),"N/A"))</f>
        <v>2.7360000000000002</v>
      </c>
      <c r="W62" s="1">
        <f>IF(N62=44791,INDEX('[2]8 18 22'!$T$49:$Z$95,MATCH(E62,'[2]8 18 22'!$T$49:$T$95, FALSE), 3), IF(N62=44838, INDEX('[2]10 3 22'!$T$49:$Z$95,MATCH(E62,'[2]10 3 22'!$T$49:$T$95, FALSE), 3),"N/A"))</f>
        <v>0</v>
      </c>
      <c r="X62" s="1">
        <f>IF(N62=44791,INDEX('[2]8 18 22'!$T$49:$Z$95,MATCH(E62,'[2]8 18 22'!$T$49:$T$95, FALSE), 4), IF(N62=44838, INDEX('[2]10 3 22'!$T$49:$Z$95,MATCH(E62,'[2]10 3 22'!$T$49:$T$95, FALSE), 4),"N/A"))</f>
        <v>0.877</v>
      </c>
      <c r="Y62" s="1">
        <f>IF(N62=44791,INDEX('[2]8 18 22'!$T$49:$Z$95,MATCH(E62,'[2]8 18 22'!$T$49:$T$95, FALSE), 5), IF(N62=44838, INDEX('[2]10 3 22'!$T$49:$Z$95,MATCH(E62,'[2]10 3 22'!$T$49:$T$95, FALSE), 5),"N/A"))</f>
        <v>0</v>
      </c>
      <c r="Z62" s="1">
        <f>IF(N62=44791,INDEX('[2]8 18 22'!$T$49:$Z$95,MATCH(E62,'[2]8 18 22'!$T$49:$T$95, FALSE), 6), IF(N62=44838, INDEX('[2]10 3 22'!$T$49:$Z$95,MATCH(E62,'[2]10 3 22'!$T$49:$T$95, FALSE), 6),"N/A"))</f>
        <v>0.29000000000000004</v>
      </c>
      <c r="AA62" s="1">
        <f>IF(N62=44791,INDEX('[2]8 18 22'!$T$49:$Z$95,MATCH(E62,'[2]8 18 22'!$T$49:$T$95, FALSE), 7), IF(N62=44838, INDEX('[2]10 3 22'!$T$49:$Z$95,MATCH(E62,'[2]10 3 22'!$T$49:$T$95, FALSE), 7),"N/A"))</f>
        <v>2.3909999999999996</v>
      </c>
      <c r="AB62" s="1">
        <f>IF(N62=44791,INDEX([3]YSI_clean!$B$348:$H$396,MATCH(E62,[3]YSI_clean!$D$348:$D$396, FALSE), 4), IF(N62=44838, INDEX([3]YSI_clean!$B$680:$H$726,MATCH(E62,[3]YSI_clean!$D$680:$D$726, FALSE), 4),"N/A"))</f>
        <v>70.5</v>
      </c>
      <c r="AC62" s="1">
        <f>IF(N62=44791,INDEX([3]YSI_clean!$B$348:$H$396,MATCH(E62,[3]YSI_clean!$D$348:$D$396, FALSE), 5), IF(N62=44838, INDEX([3]YSI_clean!$B$680:$H$726,MATCH(E62,[3]YSI_clean!$D$680:$D$726, FALSE), 5),"N/A"))</f>
        <v>9.8800000000000008</v>
      </c>
      <c r="AD62" s="1">
        <f>IF(N62=44791,INDEX([3]YSI_clean!$B$348:$H$396,MATCH(E62,[3]YSI_clean!$D$348:$D$396, FALSE), 6), IF(N62=44838, INDEX([3]YSI_clean!$B$680:$H$726,MATCH(E62,[3]YSI_clean!$D$680:$D$726, FALSE), 6),"N/A"))</f>
        <v>7.99</v>
      </c>
      <c r="AE62" s="1">
        <f>IF(N62=44791,INDEX([3]YSI_clean!$B$348:$H$396,MATCH(E62,[3]YSI_clean!$D$348:$D$396, FALSE), 7), IF(N62=44838, INDEX([3]YSI_clean!$B$680:$H$726,MATCH(E62,[3]YSI_clean!$D$680:$D$726, FALSE), 7),"N/A"))</f>
        <v>14.3</v>
      </c>
      <c r="AF62" s="1" t="s">
        <v>11</v>
      </c>
      <c r="AG62" s="1" t="s">
        <v>13</v>
      </c>
      <c r="AH62" s="1" t="s">
        <v>39</v>
      </c>
      <c r="AI62" s="3" t="s">
        <v>14</v>
      </c>
      <c r="AJ62" t="str">
        <f t="shared" si="1"/>
        <v>unenriched</v>
      </c>
    </row>
    <row r="63" spans="1:36" x14ac:dyDescent="0.2">
      <c r="A63" t="str">
        <f t="shared" si="0"/>
        <v>np02_HM27f_barcode026-threshold-0.001</v>
      </c>
      <c r="B63" s="2" t="s">
        <v>150</v>
      </c>
      <c r="C63" s="2">
        <v>62</v>
      </c>
      <c r="D63" s="2" t="s">
        <v>55</v>
      </c>
      <c r="E63" s="2" t="s">
        <v>54</v>
      </c>
      <c r="F63" s="1" t="str" cm="1">
        <f t="array" ref="F63">IF(OR(E63={"B5","B8","C6","C7","D5","D6","E7","F5","F8","H5","H8"}), 2, IF(OR(E63={"A4","B1","B4","C1","C2","C3","D1","D2","D4","E2","E3","F1","F4","H1","H2","H4","I5"}), 1, "N/A"))</f>
        <v>N/A</v>
      </c>
      <c r="G63" s="1" t="str" cm="1">
        <f t="array" ref="G63">IF( OR(E63={"A4","B1","B4","C1","C2","C3","D1","D2","D4","E2","E3","F1","F4","H1","H2","H4","I5"}), "resevoir", IF(E63="B5", "B1", IF( E63="B8", "B4", IF(E63="C6", "C2", IF(E63="C7", "C3", IF(E63="D5", "D1", IF(E63="D6", "D2", IF(E63="E7", "E3", IF(E63="F5", "F1", IF(E63="F8", "F4", IF(E63="H5", "H1", IF(E63="H8", "H4", "N/A"))))))))))))</f>
        <v>N/A</v>
      </c>
      <c r="H63" s="1" t="str" cm="1">
        <f t="array" ref="H63">IF(OR(E63={"A4","C1","D4","E2","H2","I5"}),0,IF(OR(E63={"C2","D1","D2","F4","H1","H4","C6","D5","D6","F8","H5","H8"}),20,IF(OR(E63={"B1","B5","B4","B8","C3","C7","E3","E7","F1","F5"}),40,"N/A")))</f>
        <v>N/A</v>
      </c>
      <c r="I63" s="1" t="str" cm="1">
        <f t="array" ref="I63">IF(OR(E63={"B1","B5","C1","C2","C6","D4","E3","E7","H1","H5"}),0,IF(OR(E63={"A4","D1","D5","F1","F5","H4","H8","I5"}),50,IF(OR(E63={"B4","B8","C3","C7","D2","D6","E2","F4","F8","H2"}),200,"N/A")))</f>
        <v>N/A</v>
      </c>
      <c r="J63" s="1" t="str">
        <f>IF(N63=44791,INDEX([1]LEAP_2022_Nutrient_Data!$B$258:$G$286,MATCH(E63,[1]LEAP_2022_Nutrient_Data!$B$258:$B$286, FALSE), 6), IF(N63=44838, INDEX([1]LEAP_2022_Nutrient_Data!$B$374:$G$402,MATCH(E63,[1]LEAP_2022_Nutrient_Data!$B$374:$B$402, FALSE), 6),"N/A"))</f>
        <v>N/A</v>
      </c>
      <c r="K63" s="1" t="str">
        <f>IF(N63=44791,INDEX([1]LEAP_2022_Nutrient_Data!$B$229:$G$257,MATCH(E63,[1]LEAP_2022_Nutrient_Data!$B$229:$B$257, FALSE), 6), IF(N63=44838, INDEX([1]LEAP_2022_Nutrient_Data!$B$345:$G$373,MATCH(E63,[1]LEAP_2022_Nutrient_Data!$B$345:$B$373, FALSE), 6),"N/A"))</f>
        <v>N/A</v>
      </c>
      <c r="L63" s="1" t="str">
        <f>IF(N63=44791,INDEX([1]LEAP_2022_Nutrient_Data!$B$316:$G$344,MATCH(E63,[1]LEAP_2022_Nutrient_Data!$B$316:$B$344, FALSE), 6), IF(N63=44838, INDEX([1]LEAP_2022_Nutrient_Data!$B$432:$G$460,MATCH(E63,[1]LEAP_2022_Nutrient_Data!$B$432:$B$460, FALSE), 6),"N/A"))</f>
        <v>N/A</v>
      </c>
      <c r="M63" s="1" t="str">
        <f>IF(N63=44791,INDEX([1]LEAP_2022_Nutrient_Data!$B$287:$G$315,MATCH(E63,[1]LEAP_2022_Nutrient_Data!$B$287:$B$315, FALSE), 6), IF(N63=44838, INDEX([1]LEAP_2022_Nutrient_Data!$B$403:$G$431,MATCH(E63,[1]LEAP_2022_Nutrient_Data!$B$403:$B$431, FALSE), 6),"N/A"))</f>
        <v>N/A</v>
      </c>
      <c r="N63" s="1" t="s">
        <v>54</v>
      </c>
      <c r="O63" s="4">
        <v>45006</v>
      </c>
      <c r="P63" s="1">
        <v>0.45300000000000001</v>
      </c>
      <c r="Q63" s="4" t="s">
        <v>54</v>
      </c>
      <c r="R63" s="1" t="str">
        <f>IF(N63=44791,INDEX('[2]8 18 22'!$T$2:$Z$48,MATCH(E63,'[2]8 18 22'!$T$2:$T$48, FALSE), 3), IF(N63=44838, INDEX('[2]10 3 22'!$T$2:$Z$48,MATCH(E63,'[2]10 3 22'!$T$2:$T$48, FALSE), 3),"N/A"))</f>
        <v>N/A</v>
      </c>
      <c r="S63" s="1" t="str">
        <f>IF(N63=44791,INDEX('[2]8 18 22'!$T$2:$Z$48,MATCH(E63,'[2]8 18 22'!$T$2:$T$48, FALSE), 4), IF(N63=44838, INDEX('[2]10 3 22'!$T$2:$Z$48,MATCH(E63,'[2]10 3 22'!$T$2:$T$48, FALSE), 4),"N/A"))</f>
        <v>N/A</v>
      </c>
      <c r="T63" s="1" t="str">
        <f>IF(N63=44791,INDEX('[2]8 18 22'!$T$2:$Z$48,MATCH(E63,'[2]8 18 22'!$T$2:$T$48, FALSE), 5), IF(N63=44838, INDEX('[2]10 3 22'!$T$2:$Z$48,MATCH(E63,'[2]10 3 22'!$T$2:$T$48, FALSE), 5),"N/A"))</f>
        <v>N/A</v>
      </c>
      <c r="U63" s="1" t="str">
        <f>IF(N63=44791,INDEX('[2]8 18 22'!$T$2:$Z$48,MATCH(E63,'[2]8 18 22'!$T$2:$T$48, FALSE), 6), IF(N63=44838, INDEX('[2]10 3 22'!$T$2:$Z$48,MATCH(E63,'[2]10 3 22'!$T$2:$T$48, FALSE), 6),"N/A"))</f>
        <v>N/A</v>
      </c>
      <c r="V63" s="1" t="str">
        <f>IF(N63=44791,INDEX('[2]8 18 22'!$T$2:$Z$48,MATCH(E63,'[2]8 18 22'!$T$2:$T$48, FALSE), 7), IF(N63=44838, INDEX('[2]10 3 22'!$T$2:$Z$48,MATCH(E63,'[2]10 3 22'!$T$2:$T$48, FALSE), 7),"N/A"))</f>
        <v>N/A</v>
      </c>
      <c r="W63" s="1" t="str">
        <f>IF(N63=44791,INDEX('[2]8 18 22'!$T$49:$Z$95,MATCH(E63,'[2]8 18 22'!$T$49:$T$95, FALSE), 3), IF(N63=44838, INDEX('[2]10 3 22'!$T$49:$Z$95,MATCH(E63,'[2]10 3 22'!$T$49:$T$95, FALSE), 3),"N/A"))</f>
        <v>N/A</v>
      </c>
      <c r="X63" s="1" t="str">
        <f>IF(N63=44791,INDEX('[2]8 18 22'!$T$49:$Z$95,MATCH(E63,'[2]8 18 22'!$T$49:$T$95, FALSE), 4), IF(N63=44838, INDEX('[2]10 3 22'!$T$49:$Z$95,MATCH(E63,'[2]10 3 22'!$T$49:$T$95, FALSE), 4),"N/A"))</f>
        <v>N/A</v>
      </c>
      <c r="Y63" s="1" t="str">
        <f>IF(N63=44791,INDEX('[2]8 18 22'!$T$49:$Z$95,MATCH(E63,'[2]8 18 22'!$T$49:$T$95, FALSE), 5), IF(N63=44838, INDEX('[2]10 3 22'!$T$49:$Z$95,MATCH(E63,'[2]10 3 22'!$T$49:$T$95, FALSE), 5),"N/A"))</f>
        <v>N/A</v>
      </c>
      <c r="Z63" s="1" t="str">
        <f>IF(N63=44791,INDEX('[2]8 18 22'!$T$49:$Z$95,MATCH(E63,'[2]8 18 22'!$T$49:$T$95, FALSE), 6), IF(N63=44838, INDEX('[2]10 3 22'!$T$49:$Z$95,MATCH(E63,'[2]10 3 22'!$T$49:$T$95, FALSE), 6),"N/A"))</f>
        <v>N/A</v>
      </c>
      <c r="AA63" s="1" t="str">
        <f>IF(N63=44791,INDEX('[2]8 18 22'!$T$49:$Z$95,MATCH(E63,'[2]8 18 22'!$T$49:$T$95, FALSE), 7), IF(N63=44838, INDEX('[2]10 3 22'!$T$49:$Z$95,MATCH(E63,'[2]10 3 22'!$T$49:$T$95, FALSE), 7),"N/A"))</f>
        <v>N/A</v>
      </c>
      <c r="AB63" s="1" t="str">
        <f>IF(N63=44791,INDEX([3]YSI_clean!$B$348:$H$396,MATCH(E63,[3]YSI_clean!$D$348:$D$396, FALSE), 4), IF(N63=44838, INDEX([3]YSI_clean!$B$680:$H$726,MATCH(E63,[3]YSI_clean!$D$680:$D$726, FALSE), 4),"N/A"))</f>
        <v>N/A</v>
      </c>
      <c r="AC63" s="1" t="str">
        <f>IF(N63=44791,INDEX([3]YSI_clean!$B$348:$H$396,MATCH(E63,[3]YSI_clean!$D$348:$D$396, FALSE), 5), IF(N63=44838, INDEX([3]YSI_clean!$B$680:$H$726,MATCH(E63,[3]YSI_clean!$D$680:$D$726, FALSE), 5),"N/A"))</f>
        <v>N/A</v>
      </c>
      <c r="AD63" s="1" t="str">
        <f>IF(N63=44791,INDEX([3]YSI_clean!$B$348:$H$396,MATCH(E63,[3]YSI_clean!$D$348:$D$396, FALSE), 6), IF(N63=44838, INDEX([3]YSI_clean!$B$680:$H$726,MATCH(E63,[3]YSI_clean!$D$680:$D$726, FALSE), 6),"N/A"))</f>
        <v>N/A</v>
      </c>
      <c r="AE63" s="1" t="str">
        <f>IF(N63=44791,INDEX([3]YSI_clean!$B$348:$H$396,MATCH(E63,[3]YSI_clean!$D$348:$D$396, FALSE), 7), IF(N63=44838, INDEX([3]YSI_clean!$B$680:$H$726,MATCH(E63,[3]YSI_clean!$D$680:$D$726, FALSE), 7),"N/A"))</f>
        <v>N/A</v>
      </c>
      <c r="AF63" s="1" t="s">
        <v>11</v>
      </c>
      <c r="AG63" s="1" t="s">
        <v>13</v>
      </c>
      <c r="AH63" s="1" t="s">
        <v>40</v>
      </c>
      <c r="AI63" s="3" t="s">
        <v>14</v>
      </c>
      <c r="AJ63" t="str">
        <f t="shared" si="1"/>
        <v>N/A</v>
      </c>
    </row>
    <row r="64" spans="1:36" x14ac:dyDescent="0.2">
      <c r="A64" t="str">
        <f t="shared" si="0"/>
        <v>np02_HM27f_barcode027-threshold-0.001</v>
      </c>
      <c r="B64" s="2" t="s">
        <v>151</v>
      </c>
      <c r="C64" s="2">
        <v>63</v>
      </c>
      <c r="D64" s="2" t="s">
        <v>53</v>
      </c>
      <c r="E64" s="2" t="s">
        <v>88</v>
      </c>
      <c r="F64" s="1" cm="1">
        <f t="array" ref="F64">IF(OR(E64={"B5","B8","C6","C7","D5","D6","E7","F5","F8","H5","H8"}), 2, IF(OR(E64={"A4","B1","B4","C1","C2","C3","D1","D2","D4","E2","E3","F1","F4","H1","H2","H4","I5"}), 1, "N/A"))</f>
        <v>1</v>
      </c>
      <c r="G64" s="1" t="str" cm="1">
        <f t="array" ref="G64">IF( OR(E64={"A4","B1","B4","C1","C2","C3","D1","D2","D4","E2","E3","F1","F4","H1","H2","H4","I5"}), "resevoir", IF(E64="B5", "B1", IF( E64="B8", "B4", IF(E64="C6", "C2", IF(E64="C7", "C3", IF(E64="D5", "D1", IF(E64="D6", "D2", IF(E64="E7", "E3", IF(E64="F5", "F1", IF(E64="F8", "F4", IF(E64="H5", "H1", IF(E64="H8", "H4", "N/A"))))))))))))</f>
        <v>resevoir</v>
      </c>
      <c r="H64" s="1" cm="1">
        <f t="array" ref="H64">IF(OR(E64={"A4","C1","D4","E2","H2","I5"}),0,IF(OR(E64={"C2","D1","D2","F4","H1","H4","C6","D5","D6","F8","H5","H8"}),20,IF(OR(E64={"B1","B5","B4","B8","C3","C7","E3","E7","F1","F5"}),40,"N/A")))</f>
        <v>40</v>
      </c>
      <c r="I64" s="1" cm="1">
        <f t="array" ref="I64">IF(OR(E64={"B1","B5","C1","C2","C6","D4","E3","E7","H1","H5"}),0,IF(OR(E64={"A4","D1","D5","F1","F5","H4","H8","I5"}),50,IF(OR(E64={"B4","B8","C3","C7","D2","D6","E2","F4","F8","H2"}),200,"N/A")))</f>
        <v>50</v>
      </c>
      <c r="J64" s="1">
        <f>IF(N64=44791,INDEX([1]LEAP_2022_Nutrient_Data!$B$258:$G$286,MATCH(E64,[1]LEAP_2022_Nutrient_Data!$B$258:$B$286, FALSE), 6), IF(N64=44838, INDEX([1]LEAP_2022_Nutrient_Data!$B$374:$G$402,MATCH(E64,[1]LEAP_2022_Nutrient_Data!$B$374:$B$402, FALSE), 6),"N/A"))</f>
        <v>6596.1945000000005</v>
      </c>
      <c r="K64" s="1">
        <f>IF(N64=44791,INDEX([1]LEAP_2022_Nutrient_Data!$B$229:$G$257,MATCH(E64,[1]LEAP_2022_Nutrient_Data!$B$229:$B$257, FALSE), 6), IF(N64=44838, INDEX([1]LEAP_2022_Nutrient_Data!$B$345:$G$373,MATCH(E64,[1]LEAP_2022_Nutrient_Data!$B$345:$B$373, FALSE), 6),"N/A"))</f>
        <v>5549.1644999999999</v>
      </c>
      <c r="L64" s="1">
        <f>IF(N64=44791,INDEX([1]LEAP_2022_Nutrient_Data!$B$316:$G$344,MATCH(E64,[1]LEAP_2022_Nutrient_Data!$B$316:$B$344, FALSE), 6), IF(N64=44838, INDEX([1]LEAP_2022_Nutrient_Data!$B$432:$G$460,MATCH(E64,[1]LEAP_2022_Nutrient_Data!$B$432:$B$460, FALSE), 6),"N/A"))</f>
        <v>101.13737322049001</v>
      </c>
      <c r="M64" s="1">
        <f>IF(N64=44791,INDEX([1]LEAP_2022_Nutrient_Data!$B$287:$G$315,MATCH(E64,[1]LEAP_2022_Nutrient_Data!$B$287:$B$315, FALSE), 6), IF(N64=44838, INDEX([1]LEAP_2022_Nutrient_Data!$B$403:$G$431,MATCH(E64,[1]LEAP_2022_Nutrient_Data!$B$403:$B$431, FALSE), 6),"N/A"))</f>
        <v>10.3338634152949</v>
      </c>
      <c r="N64" s="4">
        <v>44791</v>
      </c>
      <c r="O64" s="4">
        <v>45006</v>
      </c>
      <c r="P64" s="1">
        <v>17.7</v>
      </c>
      <c r="Q64" s="4" t="s">
        <v>166</v>
      </c>
      <c r="R64" s="1">
        <f>IF(N64=44791,INDEX('[2]8 18 22'!$T$2:$Z$48,MATCH(E64,'[2]8 18 22'!$T$2:$T$48, FALSE), 3), IF(N64=44838, INDEX('[2]10 3 22'!$T$2:$Z$48,MATCH(E64,'[2]10 3 22'!$T$2:$T$48, FALSE), 3),"N/A"))</f>
        <v>1.4360000000000002</v>
      </c>
      <c r="S64" s="1">
        <f>IF(N64=44791,INDEX('[2]8 18 22'!$T$2:$Z$48,MATCH(E64,'[2]8 18 22'!$T$2:$T$48, FALSE), 4), IF(N64=44838, INDEX('[2]10 3 22'!$T$2:$Z$48,MATCH(E64,'[2]10 3 22'!$T$2:$T$48, FALSE), 4),"N/A"))</f>
        <v>0</v>
      </c>
      <c r="T64" s="1">
        <f>IF(N64=44791,INDEX('[2]8 18 22'!$T$2:$Z$48,MATCH(E64,'[2]8 18 22'!$T$2:$T$48, FALSE), 5), IF(N64=44838, INDEX('[2]10 3 22'!$T$2:$Z$48,MATCH(E64,'[2]10 3 22'!$T$2:$T$48, FALSE), 5),"N/A"))</f>
        <v>8.3695000000000004</v>
      </c>
      <c r="U64" s="1">
        <f>IF(N64=44791,INDEX('[2]8 18 22'!$T$2:$Z$48,MATCH(E64,'[2]8 18 22'!$T$2:$T$48, FALSE), 6), IF(N64=44838, INDEX('[2]10 3 22'!$T$2:$Z$48,MATCH(E64,'[2]10 3 22'!$T$2:$T$48, FALSE), 6),"N/A"))</f>
        <v>3.6395000000000004</v>
      </c>
      <c r="V64" s="1">
        <f>IF(N64=44791,INDEX('[2]8 18 22'!$T$2:$Z$48,MATCH(E64,'[2]8 18 22'!$T$2:$T$48, FALSE), 7), IF(N64=44838, INDEX('[2]10 3 22'!$T$2:$Z$48,MATCH(E64,'[2]10 3 22'!$T$2:$T$48, FALSE), 7),"N/A"))</f>
        <v>296.33299999999997</v>
      </c>
      <c r="W64" s="1">
        <f>IF(N64=44791,INDEX('[2]8 18 22'!$T$49:$Z$95,MATCH(E64,'[2]8 18 22'!$T$49:$T$95, FALSE), 3), IF(N64=44838, INDEX('[2]10 3 22'!$T$49:$Z$95,MATCH(E64,'[2]10 3 22'!$T$49:$T$95, FALSE), 3),"N/A"))</f>
        <v>4.7770000000000001</v>
      </c>
      <c r="X64" s="1">
        <f>IF(N64=44791,INDEX('[2]8 18 22'!$T$49:$Z$95,MATCH(E64,'[2]8 18 22'!$T$49:$T$95, FALSE), 4), IF(N64=44838, INDEX('[2]10 3 22'!$T$49:$Z$95,MATCH(E64,'[2]10 3 22'!$T$49:$T$95, FALSE), 4),"N/A"))</f>
        <v>0</v>
      </c>
      <c r="Y64" s="1">
        <f>IF(N64=44791,INDEX('[2]8 18 22'!$T$49:$Z$95,MATCH(E64,'[2]8 18 22'!$T$49:$T$95, FALSE), 5), IF(N64=44838, INDEX('[2]10 3 22'!$T$49:$Z$95,MATCH(E64,'[2]10 3 22'!$T$49:$T$95, FALSE), 5),"N/A"))</f>
        <v>16.946000000000002</v>
      </c>
      <c r="Z64" s="1">
        <f>IF(N64=44791,INDEX('[2]8 18 22'!$T$49:$Z$95,MATCH(E64,'[2]8 18 22'!$T$49:$T$95, FALSE), 6), IF(N64=44838, INDEX('[2]10 3 22'!$T$49:$Z$95,MATCH(E64,'[2]10 3 22'!$T$49:$T$95, FALSE), 6),"N/A"))</f>
        <v>8.1539999999999999</v>
      </c>
      <c r="AA64" s="1">
        <f>IF(N64=44791,INDEX('[2]8 18 22'!$T$49:$Z$95,MATCH(E64,'[2]8 18 22'!$T$49:$T$95, FALSE), 7), IF(N64=44838, INDEX('[2]10 3 22'!$T$49:$Z$95,MATCH(E64,'[2]10 3 22'!$T$49:$T$95, FALSE), 7),"N/A"))</f>
        <v>597.31299999999999</v>
      </c>
      <c r="AB64" s="1">
        <f>IF(N64=44791,INDEX([3]YSI_clean!$B$348:$H$396,MATCH(E64,[3]YSI_clean!$D$348:$D$396, FALSE), 4), IF(N64=44838, INDEX([3]YSI_clean!$B$680:$H$726,MATCH(E64,[3]YSI_clean!$D$680:$D$726, FALSE), 4),"N/A"))</f>
        <v>228.3</v>
      </c>
      <c r="AC64" s="1">
        <f>IF(N64=44791,INDEX([3]YSI_clean!$B$348:$H$396,MATCH(E64,[3]YSI_clean!$D$348:$D$396, FALSE), 5), IF(N64=44838, INDEX([3]YSI_clean!$B$680:$H$726,MATCH(E64,[3]YSI_clean!$D$680:$D$726, FALSE), 5),"N/A"))</f>
        <v>19.36</v>
      </c>
      <c r="AD64" s="1">
        <f>IF(N64=44791,INDEX([3]YSI_clean!$B$348:$H$396,MATCH(E64,[3]YSI_clean!$D$348:$D$396, FALSE), 6), IF(N64=44838, INDEX([3]YSI_clean!$B$680:$H$726,MATCH(E64,[3]YSI_clean!$D$680:$D$726, FALSE), 6),"N/A"))</f>
        <v>10.73</v>
      </c>
      <c r="AE64" s="1">
        <f>IF(N64=44791,INDEX([3]YSI_clean!$B$348:$H$396,MATCH(E64,[3]YSI_clean!$D$348:$D$396, FALSE), 7), IF(N64=44838, INDEX([3]YSI_clean!$B$680:$H$726,MATCH(E64,[3]YSI_clean!$D$680:$D$726, FALSE), 7),"N/A"))</f>
        <v>21.1</v>
      </c>
      <c r="AF64" s="1" t="s">
        <v>11</v>
      </c>
      <c r="AG64" s="1" t="s">
        <v>13</v>
      </c>
      <c r="AH64" s="1" t="s">
        <v>41</v>
      </c>
      <c r="AI64" s="3" t="s">
        <v>14</v>
      </c>
      <c r="AJ64" t="str">
        <f t="shared" si="1"/>
        <v>enriched</v>
      </c>
    </row>
    <row r="65" spans="1:36" x14ac:dyDescent="0.2">
      <c r="A65" t="str">
        <f t="shared" si="0"/>
        <v>np02_HM27f_barcode028-threshold-0.001</v>
      </c>
      <c r="B65" s="2" t="s">
        <v>152</v>
      </c>
      <c r="C65" s="2">
        <v>64</v>
      </c>
      <c r="D65" s="2" t="s">
        <v>203</v>
      </c>
      <c r="E65" s="2" t="s">
        <v>86</v>
      </c>
      <c r="F65" s="1" cm="1">
        <f t="array" ref="F65">IF(OR(E65={"B5","B8","C6","C7","D5","D6","E7","F5","F8","H5","H8"}), 2, IF(OR(E65={"A4","B1","B4","C1","C2","C3","D1","D2","D4","E2","E3","F1","F4","H1","H2","H4","I5"}), 1, "N/A"))</f>
        <v>2</v>
      </c>
      <c r="G65" s="1" t="str" cm="1">
        <f t="array" ref="G65">IF( OR(E65={"A4","B1","B4","C1","C2","C3","D1","D2","D4","E2","E3","F1","F4","H1","H2","H4","I5"}), "resevoir", IF(E65="B5", "B1", IF( E65="B8", "B4", IF(E65="C6", "C2", IF(E65="C7", "C3", IF(E65="D5", "D1", IF(E65="D6", "D2", IF(E65="E7", "E3", IF(E65="F5", "F1", IF(E65="F8", "F4", IF(E65="H5", "H1", IF(E65="H8", "H4", "N/A"))))))))))))</f>
        <v>B4</v>
      </c>
      <c r="H65" s="1" cm="1">
        <f t="array" ref="H65">IF(OR(E65={"A4","C1","D4","E2","H2","I5"}),0,IF(OR(E65={"C2","D1","D2","F4","H1","H4","C6","D5","D6","F8","H5","H8"}),20,IF(OR(E65={"B1","B5","B4","B8","C3","C7","E3","E7","F1","F5"}),40,"N/A")))</f>
        <v>40</v>
      </c>
      <c r="I65" s="1" cm="1">
        <f t="array" ref="I65">IF(OR(E65={"B1","B5","C1","C2","C6","D4","E3","E7","H1","H5"}),0,IF(OR(E65={"A4","D1","D5","F1","F5","H4","H8","I5"}),50,IF(OR(E65={"B4","B8","C3","C7","D2","D6","E2","F4","F8","H2"}),200,"N/A")))</f>
        <v>200</v>
      </c>
      <c r="J65" s="1">
        <f>IF(N65=44791,INDEX([1]LEAP_2022_Nutrient_Data!$B$258:$G$286,MATCH(E65,[1]LEAP_2022_Nutrient_Data!$B$258:$B$286, FALSE), 6), IF(N65=44838, INDEX([1]LEAP_2022_Nutrient_Data!$B$374:$G$402,MATCH(E65,[1]LEAP_2022_Nutrient_Data!$B$374:$B$402, FALSE), 6),"N/A"))</f>
        <v>18015.684499999999</v>
      </c>
      <c r="K65" s="1">
        <f>IF(N65=44791,INDEX([1]LEAP_2022_Nutrient_Data!$B$229:$G$257,MATCH(E65,[1]LEAP_2022_Nutrient_Data!$B$229:$B$257, FALSE), 6), IF(N65=44838, INDEX([1]LEAP_2022_Nutrient_Data!$B$345:$G$373,MATCH(E65,[1]LEAP_2022_Nutrient_Data!$B$345:$B$373, FALSE), 6),"N/A"))</f>
        <v>17874.934499999999</v>
      </c>
      <c r="L65" s="1">
        <f>IF(N65=44791,INDEX([1]LEAP_2022_Nutrient_Data!$B$316:$G$344,MATCH(E65,[1]LEAP_2022_Nutrient_Data!$B$316:$B$344, FALSE), 6), IF(N65=44838, INDEX([1]LEAP_2022_Nutrient_Data!$B$432:$G$460,MATCH(E65,[1]LEAP_2022_Nutrient_Data!$B$432:$B$460, FALSE), 6),"N/A"))</f>
        <v>44.298535021818402</v>
      </c>
      <c r="M65" s="1">
        <f>IF(N65=44791,INDEX([1]LEAP_2022_Nutrient_Data!$B$287:$G$315,MATCH(E65,[1]LEAP_2022_Nutrient_Data!$B$287:$B$315, FALSE), 6), IF(N65=44838, INDEX([1]LEAP_2022_Nutrient_Data!$B$403:$G$431,MATCH(E65,[1]LEAP_2022_Nutrient_Data!$B$403:$B$431, FALSE), 6),"N/A"))</f>
        <v>3.8181917193495698</v>
      </c>
      <c r="N65" s="4">
        <v>44791</v>
      </c>
      <c r="O65" s="4">
        <v>45006</v>
      </c>
      <c r="P65" s="1">
        <v>21.2</v>
      </c>
      <c r="Q65" s="4" t="s">
        <v>186</v>
      </c>
      <c r="R65" s="1">
        <f>IF(N65=44791,INDEX('[2]8 18 22'!$T$2:$Z$48,MATCH(E65,'[2]8 18 22'!$T$2:$T$48, FALSE), 3), IF(N65=44838, INDEX('[2]10 3 22'!$T$2:$Z$48,MATCH(E65,'[2]10 3 22'!$T$2:$T$48, FALSE), 3),"N/A"))</f>
        <v>0</v>
      </c>
      <c r="S65" s="1">
        <f>IF(N65=44791,INDEX('[2]8 18 22'!$T$2:$Z$48,MATCH(E65,'[2]8 18 22'!$T$2:$T$48, FALSE), 4), IF(N65=44838, INDEX('[2]10 3 22'!$T$2:$Z$48,MATCH(E65,'[2]10 3 22'!$T$2:$T$48, FALSE), 4),"N/A"))</f>
        <v>0</v>
      </c>
      <c r="T65" s="1">
        <f>IF(N65=44791,INDEX('[2]8 18 22'!$T$2:$Z$48,MATCH(E65,'[2]8 18 22'!$T$2:$T$48, FALSE), 5), IF(N65=44838, INDEX('[2]10 3 22'!$T$2:$Z$48,MATCH(E65,'[2]10 3 22'!$T$2:$T$48, FALSE), 5),"N/A"))</f>
        <v>0</v>
      </c>
      <c r="U65" s="1">
        <f>IF(N65=44791,INDEX('[2]8 18 22'!$T$2:$Z$48,MATCH(E65,'[2]8 18 22'!$T$2:$T$48, FALSE), 6), IF(N65=44838, INDEX('[2]10 3 22'!$T$2:$Z$48,MATCH(E65,'[2]10 3 22'!$T$2:$T$48, FALSE), 6),"N/A"))</f>
        <v>2.8270000000000004</v>
      </c>
      <c r="V65" s="1">
        <f>IF(N65=44791,INDEX('[2]8 18 22'!$T$2:$Z$48,MATCH(E65,'[2]8 18 22'!$T$2:$T$48, FALSE), 7), IF(N65=44838, INDEX('[2]10 3 22'!$T$2:$Z$48,MATCH(E65,'[2]10 3 22'!$T$2:$T$48, FALSE), 7),"N/A"))</f>
        <v>193.58</v>
      </c>
      <c r="W65" s="1">
        <f>IF(N65=44791,INDEX('[2]8 18 22'!$T$49:$Z$95,MATCH(E65,'[2]8 18 22'!$T$49:$T$95, FALSE), 3), IF(N65=44838, INDEX('[2]10 3 22'!$T$49:$Z$95,MATCH(E65,'[2]10 3 22'!$T$49:$T$95, FALSE), 3),"N/A"))</f>
        <v>0</v>
      </c>
      <c r="X65" s="1">
        <f>IF(N65=44791,INDEX('[2]8 18 22'!$T$49:$Z$95,MATCH(E65,'[2]8 18 22'!$T$49:$T$95, FALSE), 4), IF(N65=44838, INDEX('[2]10 3 22'!$T$49:$Z$95,MATCH(E65,'[2]10 3 22'!$T$49:$T$95, FALSE), 4),"N/A"))</f>
        <v>0</v>
      </c>
      <c r="Y65" s="1">
        <f>IF(N65=44791,INDEX('[2]8 18 22'!$T$49:$Z$95,MATCH(E65,'[2]8 18 22'!$T$49:$T$95, FALSE), 5), IF(N65=44838, INDEX('[2]10 3 22'!$T$49:$Z$95,MATCH(E65,'[2]10 3 22'!$T$49:$T$95, FALSE), 5),"N/A"))</f>
        <v>0</v>
      </c>
      <c r="Z65" s="1">
        <f>IF(N65=44791,INDEX('[2]8 18 22'!$T$49:$Z$95,MATCH(E65,'[2]8 18 22'!$T$49:$T$95, FALSE), 6), IF(N65=44838, INDEX('[2]10 3 22'!$T$49:$Z$95,MATCH(E65,'[2]10 3 22'!$T$49:$T$95, FALSE), 6),"N/A"))</f>
        <v>2.9160000000000004</v>
      </c>
      <c r="AA65" s="1">
        <f>IF(N65=44791,INDEX('[2]8 18 22'!$T$49:$Z$95,MATCH(E65,'[2]8 18 22'!$T$49:$T$95, FALSE), 7), IF(N65=44838, INDEX('[2]10 3 22'!$T$49:$Z$95,MATCH(E65,'[2]10 3 22'!$T$49:$T$95, FALSE), 7),"N/A"))</f>
        <v>194.95699999999999</v>
      </c>
      <c r="AB65" s="1">
        <f>IF(N65=44791,INDEX([3]YSI_clean!$B$348:$H$396,MATCH(E65,[3]YSI_clean!$D$348:$D$396, FALSE), 4), IF(N65=44838, INDEX([3]YSI_clean!$B$680:$H$726,MATCH(E65,[3]YSI_clean!$D$680:$D$726, FALSE), 4),"N/A"))</f>
        <v>398.8</v>
      </c>
      <c r="AC65" s="1">
        <f>IF(N65=44791,INDEX([3]YSI_clean!$B$348:$H$396,MATCH(E65,[3]YSI_clean!$D$348:$D$396, FALSE), 5), IF(N65=44838, INDEX([3]YSI_clean!$B$680:$H$726,MATCH(E65,[3]YSI_clean!$D$680:$D$726, FALSE), 5),"N/A"))</f>
        <v>17.78</v>
      </c>
      <c r="AD65" s="1">
        <f>IF(N65=44791,INDEX([3]YSI_clean!$B$348:$H$396,MATCH(E65,[3]YSI_clean!$D$348:$D$396, FALSE), 6), IF(N65=44838, INDEX([3]YSI_clean!$B$680:$H$726,MATCH(E65,[3]YSI_clean!$D$680:$D$726, FALSE), 6),"N/A"))</f>
        <v>10.77</v>
      </c>
      <c r="AE65" s="1">
        <f>IF(N65=44791,INDEX([3]YSI_clean!$B$348:$H$396,MATCH(E65,[3]YSI_clean!$D$348:$D$396, FALSE), 7), IF(N65=44838, INDEX([3]YSI_clean!$B$680:$H$726,MATCH(E65,[3]YSI_clean!$D$680:$D$726, FALSE), 7),"N/A"))</f>
        <v>21</v>
      </c>
      <c r="AF65" s="1" t="s">
        <v>11</v>
      </c>
      <c r="AG65" s="1" t="s">
        <v>13</v>
      </c>
      <c r="AH65" s="1" t="s">
        <v>42</v>
      </c>
      <c r="AI65" s="3" t="s">
        <v>14</v>
      </c>
      <c r="AJ65" t="str">
        <f t="shared" si="1"/>
        <v>enriched</v>
      </c>
    </row>
    <row r="66" spans="1:36" x14ac:dyDescent="0.2">
      <c r="A66" t="str">
        <f t="shared" si="0"/>
        <v>np02_HM27f_barcode029-threshold-0.001</v>
      </c>
      <c r="B66" s="2" t="s">
        <v>153</v>
      </c>
      <c r="C66" s="2">
        <v>65</v>
      </c>
      <c r="D66" s="2" t="s">
        <v>53</v>
      </c>
      <c r="E66" s="2" t="s">
        <v>87</v>
      </c>
      <c r="F66" s="1" cm="1">
        <f t="array" ref="F66">IF(OR(E66={"B5","B8","C6","C7","D5","D6","E7","F5","F8","H5","H8"}), 2, IF(OR(E66={"A4","B1","B4","C1","C2","C3","D1","D2","D4","E2","E3","F1","F4","H1","H2","H4","I5"}), 1, "N/A"))</f>
        <v>1</v>
      </c>
      <c r="G66" s="1" t="str" cm="1">
        <f t="array" ref="G66">IF( OR(E66={"A4","B1","B4","C1","C2","C3","D1","D2","D4","E2","E3","F1","F4","H1","H2","H4","I5"}), "resevoir", IF(E66="B5", "B1", IF( E66="B8", "B4", IF(E66="C6", "C2", IF(E66="C7", "C3", IF(E66="D5", "D1", IF(E66="D6", "D2", IF(E66="E7", "E3", IF(E66="F5", "F1", IF(E66="F8", "F4", IF(E66="H5", "H1", IF(E66="H8", "H4", "N/A"))))))))))))</f>
        <v>resevoir</v>
      </c>
      <c r="H66" s="1" cm="1">
        <f t="array" ref="H66">IF(OR(E66={"A4","C1","D4","E2","H2","I5"}),0,IF(OR(E66={"C2","D1","D2","F4","H1","H4","C6","D5","D6","F8","H5","H8"}),20,IF(OR(E66={"B1","B5","B4","B8","C3","C7","E3","E7","F1","F5"}),40,"N/A")))</f>
        <v>20</v>
      </c>
      <c r="I66" s="1" cm="1">
        <f t="array" ref="I66">IF(OR(E66={"B1","B5","C1","C2","C6","D4","E3","E7","H1","H5"}),0,IF(OR(E66={"A4","D1","D5","F1","F5","H4","H8","I5"}),50,IF(OR(E66={"B4","B8","C3","C7","D2","D6","E2","F4","F8","H2"}),200,"N/A")))</f>
        <v>200</v>
      </c>
      <c r="J66" s="1">
        <f>IF(N66=44791,INDEX([1]LEAP_2022_Nutrient_Data!$B$258:$G$286,MATCH(E66,[1]LEAP_2022_Nutrient_Data!$B$258:$B$286, FALSE), 6), IF(N66=44838, INDEX([1]LEAP_2022_Nutrient_Data!$B$374:$G$402,MATCH(E66,[1]LEAP_2022_Nutrient_Data!$B$374:$B$402, FALSE), 6),"N/A"))</f>
        <v>44435.904499999997</v>
      </c>
      <c r="K66" s="1">
        <f>IF(N66=44791,INDEX([1]LEAP_2022_Nutrient_Data!$B$229:$G$257,MATCH(E66,[1]LEAP_2022_Nutrient_Data!$B$229:$B$257, FALSE), 6), IF(N66=44838, INDEX([1]LEAP_2022_Nutrient_Data!$B$345:$G$373,MATCH(E66,[1]LEAP_2022_Nutrient_Data!$B$345:$B$373, FALSE), 6),"N/A"))</f>
        <v>42021.894500000002</v>
      </c>
      <c r="L66" s="1">
        <f>IF(N66=44791,INDEX([1]LEAP_2022_Nutrient_Data!$B$316:$G$344,MATCH(E66,[1]LEAP_2022_Nutrient_Data!$B$316:$B$344, FALSE), 6), IF(N66=44838, INDEX([1]LEAP_2022_Nutrient_Data!$B$432:$G$460,MATCH(E66,[1]LEAP_2022_Nutrient_Data!$B$432:$B$460, FALSE), 6),"N/A"))</f>
        <v>392.90446261686702</v>
      </c>
      <c r="M66" s="1">
        <f>IF(N66=44791,INDEX([1]LEAP_2022_Nutrient_Data!$B$287:$G$315,MATCH(E66,[1]LEAP_2022_Nutrient_Data!$B$287:$B$315, FALSE), 6), IF(N66=44838, INDEX([1]LEAP_2022_Nutrient_Data!$B$403:$G$431,MATCH(E66,[1]LEAP_2022_Nutrient_Data!$B$403:$B$431, FALSE), 6),"N/A"))</f>
        <v>14.9086967337246</v>
      </c>
      <c r="N66" s="4">
        <v>44791</v>
      </c>
      <c r="O66" s="4">
        <v>45006</v>
      </c>
      <c r="P66" s="1">
        <v>47.3</v>
      </c>
      <c r="Q66" s="4" t="s">
        <v>166</v>
      </c>
      <c r="R66" s="1">
        <f>IF(N66=44791,INDEX('[2]8 18 22'!$T$2:$Z$48,MATCH(E66,'[2]8 18 22'!$T$2:$T$48, FALSE), 3), IF(N66=44838, INDEX('[2]10 3 22'!$T$2:$Z$48,MATCH(E66,'[2]10 3 22'!$T$2:$T$48, FALSE), 3),"N/A"))</f>
        <v>221.66300000000001</v>
      </c>
      <c r="S66" s="1">
        <f>IF(N66=44791,INDEX('[2]8 18 22'!$T$2:$Z$48,MATCH(E66,'[2]8 18 22'!$T$2:$T$48, FALSE), 4), IF(N66=44838, INDEX('[2]10 3 22'!$T$2:$Z$48,MATCH(E66,'[2]10 3 22'!$T$2:$T$48, FALSE), 4),"N/A"))</f>
        <v>138.64500000000001</v>
      </c>
      <c r="T66" s="1">
        <f>IF(N66=44791,INDEX('[2]8 18 22'!$T$2:$Z$48,MATCH(E66,'[2]8 18 22'!$T$2:$T$48, FALSE), 5), IF(N66=44838, INDEX('[2]10 3 22'!$T$2:$Z$48,MATCH(E66,'[2]10 3 22'!$T$2:$T$48, FALSE), 5),"N/A"))</f>
        <v>144.60700000000003</v>
      </c>
      <c r="U66" s="1">
        <f>IF(N66=44791,INDEX('[2]8 18 22'!$T$2:$Z$48,MATCH(E66,'[2]8 18 22'!$T$2:$T$48, FALSE), 6), IF(N66=44838, INDEX('[2]10 3 22'!$T$2:$Z$48,MATCH(E66,'[2]10 3 22'!$T$2:$T$48, FALSE), 6),"N/A"))</f>
        <v>45.177000000000007</v>
      </c>
      <c r="V66" s="1">
        <f>IF(N66=44791,INDEX('[2]8 18 22'!$T$2:$Z$48,MATCH(E66,'[2]8 18 22'!$T$2:$T$48, FALSE), 7), IF(N66=44838, INDEX('[2]10 3 22'!$T$2:$Z$48,MATCH(E66,'[2]10 3 22'!$T$2:$T$48, FALSE), 7),"N/A"))</f>
        <v>1061.2909999999999</v>
      </c>
      <c r="W66" s="1">
        <f>IF(N66=44791,INDEX('[2]8 18 22'!$T$49:$Z$95,MATCH(E66,'[2]8 18 22'!$T$49:$T$95, FALSE), 3), IF(N66=44838, INDEX('[2]10 3 22'!$T$49:$Z$95,MATCH(E66,'[2]10 3 22'!$T$49:$T$95, FALSE), 3),"N/A"))</f>
        <v>224.51</v>
      </c>
      <c r="X66" s="1">
        <f>IF(N66=44791,INDEX('[2]8 18 22'!$T$49:$Z$95,MATCH(E66,'[2]8 18 22'!$T$49:$T$95, FALSE), 4), IF(N66=44838, INDEX('[2]10 3 22'!$T$49:$Z$95,MATCH(E66,'[2]10 3 22'!$T$49:$T$95, FALSE), 4),"N/A"))</f>
        <v>140.64400000000001</v>
      </c>
      <c r="Y66" s="1">
        <f>IF(N66=44791,INDEX('[2]8 18 22'!$T$49:$Z$95,MATCH(E66,'[2]8 18 22'!$T$49:$T$95, FALSE), 5), IF(N66=44838, INDEX('[2]10 3 22'!$T$49:$Z$95,MATCH(E66,'[2]10 3 22'!$T$49:$T$95, FALSE), 5),"N/A"))</f>
        <v>146.01900000000001</v>
      </c>
      <c r="Z66" s="1">
        <f>IF(N66=44791,INDEX('[2]8 18 22'!$T$49:$Z$95,MATCH(E66,'[2]8 18 22'!$T$49:$T$95, FALSE), 6), IF(N66=44838, INDEX('[2]10 3 22'!$T$49:$Z$95,MATCH(E66,'[2]10 3 22'!$T$49:$T$95, FALSE), 6),"N/A"))</f>
        <v>45.521999999999998</v>
      </c>
      <c r="AA66" s="1">
        <f>IF(N66=44791,INDEX('[2]8 18 22'!$T$49:$Z$95,MATCH(E66,'[2]8 18 22'!$T$49:$T$95, FALSE), 7), IF(N66=44838, INDEX('[2]10 3 22'!$T$49:$Z$95,MATCH(E66,'[2]10 3 22'!$T$49:$T$95, FALSE), 7),"N/A"))</f>
        <v>1062.952</v>
      </c>
      <c r="AB66" s="1">
        <f>IF(N66=44791,INDEX([3]YSI_clean!$B$348:$H$396,MATCH(E66,[3]YSI_clean!$D$348:$D$396, FALSE), 4), IF(N66=44838, INDEX([3]YSI_clean!$B$680:$H$726,MATCH(E66,[3]YSI_clean!$D$680:$D$726, FALSE), 4),"N/A"))</f>
        <v>702</v>
      </c>
      <c r="AC66" s="1">
        <f>IF(N66=44791,INDEX([3]YSI_clean!$B$348:$H$396,MATCH(E66,[3]YSI_clean!$D$348:$D$396, FALSE), 5), IF(N66=44838, INDEX([3]YSI_clean!$B$680:$H$726,MATCH(E66,[3]YSI_clean!$D$680:$D$726, FALSE), 5),"N/A"))</f>
        <v>26.1</v>
      </c>
      <c r="AD66" s="1">
        <f>IF(N66=44791,INDEX([3]YSI_clean!$B$348:$H$396,MATCH(E66,[3]YSI_clean!$D$348:$D$396, FALSE), 6), IF(N66=44838, INDEX([3]YSI_clean!$B$680:$H$726,MATCH(E66,[3]YSI_clean!$D$680:$D$726, FALSE), 6),"N/A"))</f>
        <v>11.08</v>
      </c>
      <c r="AE66" s="1">
        <f>IF(N66=44791,INDEX([3]YSI_clean!$B$348:$H$396,MATCH(E66,[3]YSI_clean!$D$348:$D$396, FALSE), 7), IF(N66=44838, INDEX([3]YSI_clean!$B$680:$H$726,MATCH(E66,[3]YSI_clean!$D$680:$D$726, FALSE), 7),"N/A"))</f>
        <v>20.5</v>
      </c>
      <c r="AF66" s="1" t="s">
        <v>11</v>
      </c>
      <c r="AG66" s="1" t="s">
        <v>13</v>
      </c>
      <c r="AH66" s="1" t="s">
        <v>43</v>
      </c>
      <c r="AI66" s="3" t="s">
        <v>14</v>
      </c>
      <c r="AJ66" t="str">
        <f t="shared" si="1"/>
        <v>enriched</v>
      </c>
    </row>
    <row r="67" spans="1:36" x14ac:dyDescent="0.2">
      <c r="A67" t="str">
        <f t="shared" ref="A67" si="2">_xlfn.CONCAT(B67,"-threshold-0.001")</f>
        <v>np02_HM27f_barcode030-threshold-0.001</v>
      </c>
      <c r="B67" s="2" t="s">
        <v>154</v>
      </c>
      <c r="C67" s="2">
        <v>66</v>
      </c>
      <c r="D67" s="2" t="s">
        <v>52</v>
      </c>
      <c r="E67" s="2" t="s">
        <v>54</v>
      </c>
      <c r="F67" s="1" t="str" cm="1">
        <f t="array" ref="F67">IF(OR(E67={"B5","B8","C6","C7","D5","D6","E7","F5","F8","H5","H8"}), 2, IF(OR(E67={"A4","B1","B4","C1","C2","C3","D1","D2","D4","E2","E3","F1","F4","H1","H2","H4","I5"}), 1, "N/A"))</f>
        <v>N/A</v>
      </c>
      <c r="G67" s="1" t="str" cm="1">
        <f t="array" ref="G67">IF( OR(E67={"A4","B1","B4","C1","C2","C3","D1","D2","D4","E2","E3","F1","F4","H1","H2","H4","I5"}), "resevoir", IF(E67="B5", "B1", IF( E67="B8", "B4", IF(E67="C6", "C2", IF(E67="C7", "C3", IF(E67="D5", "D1", IF(E67="D6", "D2", IF(E67="E7", "E3", IF(E67="F5", "F1", IF(E67="F8", "F4", IF(E67="H5", "H1", IF(E67="H8", "H4", "N/A"))))))))))))</f>
        <v>N/A</v>
      </c>
      <c r="H67" s="1" t="str" cm="1">
        <f t="array" ref="H67">IF(OR(E67={"A4","C1","D4","E2","H2","I5"}),0,IF(OR(E67={"C2","D1","D2","F4","H1","H4","C6","D5","D6","F8","H5","H8"}),20,IF(OR(E67={"B1","B5","B4","B8","C3","C7","E3","E7","F1","F5"}),40,"N/A")))</f>
        <v>N/A</v>
      </c>
      <c r="I67" s="1" t="str" cm="1">
        <f t="array" ref="I67">IF(OR(E67={"B1","B5","C1","C2","C6","D4","E3","E7","H1","H5"}),0,IF(OR(E67={"A4","D1","D5","F1","F5","H4","H8","I5"}),50,IF(OR(E67={"B4","B8","C3","C7","D2","D6","E2","F4","F8","H2"}),200,"N/A")))</f>
        <v>N/A</v>
      </c>
      <c r="J67" s="1" t="str">
        <f>IF(N67=44791,INDEX([1]LEAP_2022_Nutrient_Data!$B$258:$G$286,MATCH(E67,[1]LEAP_2022_Nutrient_Data!$B$258:$B$286, FALSE), 6), IF(N67=44838, INDEX([1]LEAP_2022_Nutrient_Data!$B$374:$G$402,MATCH(E67,[1]LEAP_2022_Nutrient_Data!$B$374:$B$402, FALSE), 6),"N/A"))</f>
        <v>N/A</v>
      </c>
      <c r="K67" s="1" t="str">
        <f>IF(N67=44791,INDEX([1]LEAP_2022_Nutrient_Data!$B$229:$G$257,MATCH(E67,[1]LEAP_2022_Nutrient_Data!$B$229:$B$257, FALSE), 6), IF(N67=44838, INDEX([1]LEAP_2022_Nutrient_Data!$B$345:$G$373,MATCH(E67,[1]LEAP_2022_Nutrient_Data!$B$345:$B$373, FALSE), 6),"N/A"))</f>
        <v>N/A</v>
      </c>
      <c r="L67" s="1" t="str">
        <f>IF(N67=44791,INDEX([1]LEAP_2022_Nutrient_Data!$B$316:$G$344,MATCH(E67,[1]LEAP_2022_Nutrient_Data!$B$316:$B$344, FALSE), 6), IF(N67=44838, INDEX([1]LEAP_2022_Nutrient_Data!$B$432:$G$460,MATCH(E67,[1]LEAP_2022_Nutrient_Data!$B$432:$B$460, FALSE), 6),"N/A"))</f>
        <v>N/A</v>
      </c>
      <c r="M67" s="1" t="str">
        <f>IF(N67=44791,INDEX([1]LEAP_2022_Nutrient_Data!$B$287:$G$315,MATCH(E67,[1]LEAP_2022_Nutrient_Data!$B$287:$B$315, FALSE), 6), IF(N67=44838, INDEX([1]LEAP_2022_Nutrient_Data!$B$403:$G$431,MATCH(E67,[1]LEAP_2022_Nutrient_Data!$B$403:$B$431, FALSE), 6),"N/A"))</f>
        <v>N/A</v>
      </c>
      <c r="N67" s="2" t="s">
        <v>54</v>
      </c>
      <c r="O67" s="2" t="s">
        <v>54</v>
      </c>
      <c r="P67" s="1" t="s">
        <v>54</v>
      </c>
      <c r="Q67" s="4" t="s">
        <v>54</v>
      </c>
      <c r="R67" s="1" t="str">
        <f>IF(N67=44791,INDEX('[2]8 18 22'!$T$2:$Z$48,MATCH(E67,'[2]8 18 22'!$T$2:$T$48, FALSE), 3), IF(N67=44838, INDEX('[2]10 3 22'!$T$2:$Z$48,MATCH(E67,'[2]10 3 22'!$T$2:$T$48, FALSE), 3),"N/A"))</f>
        <v>N/A</v>
      </c>
      <c r="S67" s="1" t="str">
        <f>IF(N67=44791,INDEX('[2]8 18 22'!$T$2:$Z$48,MATCH(E67,'[2]8 18 22'!$T$2:$T$48, FALSE), 4), IF(N67=44838, INDEX('[2]10 3 22'!$T$2:$Z$48,MATCH(E67,'[2]10 3 22'!$T$2:$T$48, FALSE), 4),"N/A"))</f>
        <v>N/A</v>
      </c>
      <c r="T67" s="1" t="str">
        <f>IF(N67=44791,INDEX('[2]8 18 22'!$T$2:$Z$48,MATCH(E67,'[2]8 18 22'!$T$2:$T$48, FALSE), 5), IF(N67=44838, INDEX('[2]10 3 22'!$T$2:$Z$48,MATCH(E67,'[2]10 3 22'!$T$2:$T$48, FALSE), 5),"N/A"))</f>
        <v>N/A</v>
      </c>
      <c r="U67" s="1" t="str">
        <f>IF(N67=44791,INDEX('[2]8 18 22'!$T$2:$Z$48,MATCH(E67,'[2]8 18 22'!$T$2:$T$48, FALSE), 6), IF(N67=44838, INDEX('[2]10 3 22'!$T$2:$Z$48,MATCH(E67,'[2]10 3 22'!$T$2:$T$48, FALSE), 6),"N/A"))</f>
        <v>N/A</v>
      </c>
      <c r="V67" s="1" t="str">
        <f>IF(N67=44791,INDEX('[2]8 18 22'!$T$2:$Z$48,MATCH(E67,'[2]8 18 22'!$T$2:$T$48, FALSE), 7), IF(N67=44838, INDEX('[2]10 3 22'!$T$2:$Z$48,MATCH(E67,'[2]10 3 22'!$T$2:$T$48, FALSE), 7),"N/A"))</f>
        <v>N/A</v>
      </c>
      <c r="W67" s="1" t="str">
        <f>IF(N67=44791,INDEX('[2]8 18 22'!$T$49:$Z$95,MATCH(E67,'[2]8 18 22'!$T$49:$T$95, FALSE), 3), IF(N67=44838, INDEX('[2]10 3 22'!$T$49:$Z$95,MATCH(E67,'[2]10 3 22'!$T$49:$T$95, FALSE), 3),"N/A"))</f>
        <v>N/A</v>
      </c>
      <c r="X67" s="1" t="str">
        <f>IF(N67=44791,INDEX('[2]8 18 22'!$T$49:$Z$95,MATCH(E67,'[2]8 18 22'!$T$49:$T$95, FALSE), 4), IF(N67=44838, INDEX('[2]10 3 22'!$T$49:$Z$95,MATCH(E67,'[2]10 3 22'!$T$49:$T$95, FALSE), 4),"N/A"))</f>
        <v>N/A</v>
      </c>
      <c r="Y67" s="1" t="str">
        <f>IF(N67=44791,INDEX('[2]8 18 22'!$T$49:$Z$95,MATCH(E67,'[2]8 18 22'!$T$49:$T$95, FALSE), 5), IF(N67=44838, INDEX('[2]10 3 22'!$T$49:$Z$95,MATCH(E67,'[2]10 3 22'!$T$49:$T$95, FALSE), 5),"N/A"))</f>
        <v>N/A</v>
      </c>
      <c r="Z67" s="1" t="str">
        <f>IF(N67=44791,INDEX('[2]8 18 22'!$T$49:$Z$95,MATCH(E67,'[2]8 18 22'!$T$49:$T$95, FALSE), 6), IF(N67=44838, INDEX('[2]10 3 22'!$T$49:$Z$95,MATCH(E67,'[2]10 3 22'!$T$49:$T$95, FALSE), 6),"N/A"))</f>
        <v>N/A</v>
      </c>
      <c r="AA67" s="1" t="str">
        <f>IF(N67=44791,INDEX('[2]8 18 22'!$T$49:$Z$95,MATCH(E67,'[2]8 18 22'!$T$49:$T$95, FALSE), 7), IF(N67=44838, INDEX('[2]10 3 22'!$T$49:$Z$95,MATCH(E67,'[2]10 3 22'!$T$49:$T$95, FALSE), 7),"N/A"))</f>
        <v>N/A</v>
      </c>
      <c r="AB67" s="1" t="str">
        <f>IF(N67=44791,INDEX([3]YSI_clean!$B$348:$H$396,MATCH(E67,[3]YSI_clean!$D$348:$D$396, FALSE), 4), IF(N67=44838, INDEX([3]YSI_clean!$B$680:$H$726,MATCH(E67,[3]YSI_clean!$D$680:$D$726, FALSE), 4),"N/A"))</f>
        <v>N/A</v>
      </c>
      <c r="AC67" s="1" t="str">
        <f>IF(N67=44791,INDEX([3]YSI_clean!$B$348:$H$396,MATCH(E67,[3]YSI_clean!$D$348:$D$396, FALSE), 5), IF(N67=44838, INDEX([3]YSI_clean!$B$680:$H$726,MATCH(E67,[3]YSI_clean!$D$680:$D$726, FALSE), 5),"N/A"))</f>
        <v>N/A</v>
      </c>
      <c r="AD67" s="1" t="str">
        <f>IF(N67=44791,INDEX([3]YSI_clean!$B$348:$H$396,MATCH(E67,[3]YSI_clean!$D$348:$D$396, FALSE), 6), IF(N67=44838, INDEX([3]YSI_clean!$B$680:$H$726,MATCH(E67,[3]YSI_clean!$D$680:$D$726, FALSE), 6),"N/A"))</f>
        <v>N/A</v>
      </c>
      <c r="AE67" s="1" t="str">
        <f>IF(N67=44791,INDEX([3]YSI_clean!$B$348:$H$396,MATCH(E67,[3]YSI_clean!$D$348:$D$396, FALSE), 7), IF(N67=44838, INDEX([3]YSI_clean!$B$680:$H$726,MATCH(E67,[3]YSI_clean!$D$680:$D$726, FALSE), 7),"N/A"))</f>
        <v>N/A</v>
      </c>
      <c r="AF67" s="1" t="s">
        <v>11</v>
      </c>
      <c r="AG67" s="1" t="s">
        <v>13</v>
      </c>
      <c r="AH67" s="1" t="s">
        <v>44</v>
      </c>
      <c r="AI67" s="3" t="s">
        <v>14</v>
      </c>
      <c r="AJ67" t="str">
        <f t="shared" ref="AJ67" si="3">IF(OR(I67=200,I67=50),"enriched",IF(I67=0,"unenriched","N/A"))</f>
        <v>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Kholwadwala</dc:creator>
  <cp:lastModifiedBy>Akhil Kholwadwala</cp:lastModifiedBy>
  <dcterms:created xsi:type="dcterms:W3CDTF">2024-04-11T17:58:47Z</dcterms:created>
  <dcterms:modified xsi:type="dcterms:W3CDTF">2025-06-13T15:32:30Z</dcterms:modified>
</cp:coreProperties>
</file>