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tables/table5.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Coding_ninjas_project\Excel_ CPI_ProjectCN\"/>
    </mc:Choice>
  </mc:AlternateContent>
  <xr:revisionPtr revIDLastSave="0" documentId="13_ncr:1_{B9349DDE-4981-4F22-9FD3-8A384AC9E1D0}" xr6:coauthVersionLast="47" xr6:coauthVersionMax="47" xr10:uidLastSave="{00000000-0000-0000-0000-000000000000}"/>
  <bookViews>
    <workbookView xWindow="-108" yWindow="-108" windowWidth="23256" windowHeight="12456" tabRatio="739" firstSheet="3" activeTab="3" xr2:uid="{A209348F-889D-40F0-898E-03402330B511}"/>
  </bookViews>
  <sheets>
    <sheet name="01_Raw_Data" sheetId="1" r:id="rId1"/>
    <sheet name="02_Clean_Data" sheetId="2" r:id="rId2"/>
    <sheet name="03_Q1_Contribution" sheetId="3" r:id="rId3"/>
    <sheet name="04_Q2_YoY_Trend" sheetId="4" r:id="rId4"/>
    <sheet name="05_Q3_Monthly_Trend" sheetId="5" r:id="rId5"/>
    <sheet name="06_Q4_COVID_Impact" sheetId="7" r:id="rId6"/>
    <sheet name="07_Q5_Imported_Oil_Analysis" sheetId="8" r:id="rId7"/>
    <sheet name="Pivot" sheetId="12" r:id="rId8"/>
    <sheet name="Dashboard" sheetId="13" r:id="rId9"/>
  </sheets>
  <definedNames>
    <definedName name="Slicer_Broader_Category">#N/A</definedName>
    <definedName name="Slicer_Month">#N/A</definedName>
    <definedName name="Slicer_Sector">#N/A</definedName>
    <definedName name="Slicer_Year">#N/A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3" i="12" l="1"/>
  <c r="C36" i="12"/>
  <c r="C35" i="12"/>
  <c r="C37" i="12"/>
  <c r="C34" i="12"/>
  <c r="B4" i="3"/>
  <c r="C4" i="3" s="1"/>
  <c r="B5" i="3"/>
  <c r="C5" i="3" s="1"/>
  <c r="B6" i="3"/>
  <c r="C6" i="3" s="1"/>
  <c r="B7" i="3"/>
  <c r="B8" i="3"/>
  <c r="C8" i="3" s="1"/>
  <c r="B9" i="3"/>
  <c r="C9" i="3" s="1"/>
  <c r="B10" i="3"/>
  <c r="C10" i="3" s="1"/>
  <c r="B11" i="3"/>
  <c r="C11" i="3" s="1"/>
  <c r="B12" i="3"/>
  <c r="C12" i="3" s="1"/>
  <c r="B13" i="3"/>
  <c r="C13" i="3" s="1"/>
  <c r="B14" i="3"/>
  <c r="C14" i="3" s="1"/>
  <c r="B15" i="3"/>
  <c r="C15" i="3" s="1"/>
  <c r="C11" i="4" a="1"/>
  <c r="C11" i="4" s="1"/>
  <c r="D11" i="4" s="1"/>
  <c r="B11" i="4" a="1"/>
  <c r="B11" i="4" s="1"/>
  <c r="C10" i="4" a="1"/>
  <c r="C10" i="4" s="1"/>
  <c r="B10" i="4" a="1"/>
  <c r="B10" i="4" s="1"/>
  <c r="C9" i="4" a="1"/>
  <c r="C9" i="4" s="1"/>
  <c r="D9" i="4" s="1"/>
  <c r="B9" i="4" a="1"/>
  <c r="B9" i="4" s="1"/>
  <c r="C8" i="4" a="1"/>
  <c r="C8" i="4" s="1"/>
  <c r="D8" i="4" s="1"/>
  <c r="B8" i="4" a="1"/>
  <c r="B8" i="4" s="1"/>
  <c r="C7" i="4" a="1"/>
  <c r="C7" i="4" s="1"/>
  <c r="D7" i="4" s="1"/>
  <c r="B7" i="4" a="1"/>
  <c r="B7" i="4" s="1"/>
  <c r="C6" i="4" a="1"/>
  <c r="C6" i="4" s="1"/>
  <c r="D6" i="4" s="1"/>
  <c r="B6" i="4" a="1"/>
  <c r="B6" i="4" s="1"/>
  <c r="B5" i="4" a="1"/>
  <c r="B5" i="4" s="1"/>
  <c r="C5" i="4" a="1"/>
  <c r="C5" i="4" s="1"/>
  <c r="AF2" i="2"/>
  <c r="I8" i="8"/>
  <c r="I9" i="8"/>
  <c r="I10" i="8"/>
  <c r="I11" i="8"/>
  <c r="I12" i="8"/>
  <c r="I13" i="8"/>
  <c r="I14" i="8"/>
  <c r="I15" i="8"/>
  <c r="I16" i="8"/>
  <c r="I17" i="8"/>
  <c r="I18" i="8"/>
  <c r="I19" i="8"/>
  <c r="I20" i="8"/>
  <c r="I21" i="8"/>
  <c r="I22" i="8"/>
  <c r="I23" i="8"/>
  <c r="I24" i="8"/>
  <c r="I25" i="8"/>
  <c r="I26" i="8"/>
  <c r="I27" i="8"/>
  <c r="I28" i="8"/>
  <c r="I29" i="8"/>
  <c r="I30" i="8"/>
  <c r="I31" i="8"/>
  <c r="I32" i="8"/>
  <c r="I33" i="8"/>
  <c r="I7" i="8"/>
  <c r="H8" i="8"/>
  <c r="H9" i="8"/>
  <c r="H10" i="8"/>
  <c r="H11" i="8"/>
  <c r="H12" i="8"/>
  <c r="H13" i="8"/>
  <c r="H14" i="8"/>
  <c r="H15" i="8"/>
  <c r="H16" i="8"/>
  <c r="H17" i="8"/>
  <c r="H18" i="8"/>
  <c r="H19" i="8"/>
  <c r="H20" i="8"/>
  <c r="H21" i="8"/>
  <c r="H22" i="8"/>
  <c r="H23" i="8"/>
  <c r="H24" i="8"/>
  <c r="H25" i="8"/>
  <c r="H26" i="8"/>
  <c r="H27" i="8"/>
  <c r="H28" i="8"/>
  <c r="H29" i="8"/>
  <c r="H30" i="8"/>
  <c r="H31" i="8"/>
  <c r="H32" i="8"/>
  <c r="H33" i="8"/>
  <c r="H7" i="8"/>
  <c r="G8" i="8"/>
  <c r="G9" i="8"/>
  <c r="G10" i="8"/>
  <c r="G11" i="8"/>
  <c r="G12" i="8"/>
  <c r="G13" i="8"/>
  <c r="G14" i="8"/>
  <c r="G15" i="8"/>
  <c r="G16" i="8"/>
  <c r="G17" i="8"/>
  <c r="G18" i="8"/>
  <c r="G19" i="8"/>
  <c r="G20" i="8"/>
  <c r="G21" i="8"/>
  <c r="G22" i="8"/>
  <c r="G23" i="8"/>
  <c r="G24" i="8"/>
  <c r="G25" i="8"/>
  <c r="G26" i="8"/>
  <c r="G27" i="8"/>
  <c r="G28" i="8"/>
  <c r="G29" i="8"/>
  <c r="G30" i="8"/>
  <c r="G31" i="8"/>
  <c r="G32" i="8"/>
  <c r="G33" i="8"/>
  <c r="G7" i="8"/>
  <c r="F8" i="8"/>
  <c r="F9" i="8"/>
  <c r="F10" i="8"/>
  <c r="F11" i="8"/>
  <c r="F12" i="8"/>
  <c r="F13" i="8"/>
  <c r="F14" i="8"/>
  <c r="F15" i="8"/>
  <c r="F16" i="8"/>
  <c r="F17" i="8"/>
  <c r="F18" i="8"/>
  <c r="F19" i="8"/>
  <c r="F20" i="8"/>
  <c r="F21" i="8"/>
  <c r="F22" i="8"/>
  <c r="F23" i="8"/>
  <c r="F24" i="8"/>
  <c r="F25" i="8"/>
  <c r="F26" i="8"/>
  <c r="F27" i="8"/>
  <c r="F28" i="8"/>
  <c r="F29" i="8"/>
  <c r="F30" i="8"/>
  <c r="F31" i="8"/>
  <c r="F32" i="8"/>
  <c r="F33" i="8"/>
  <c r="F7" i="8"/>
  <c r="E8" i="8"/>
  <c r="E9" i="8"/>
  <c r="E10" i="8"/>
  <c r="E11" i="8"/>
  <c r="E12" i="8"/>
  <c r="E13" i="8"/>
  <c r="E14" i="8"/>
  <c r="E15" i="8"/>
  <c r="E16" i="8"/>
  <c r="E17" i="8"/>
  <c r="E18" i="8"/>
  <c r="E19" i="8"/>
  <c r="E20" i="8"/>
  <c r="E21" i="8"/>
  <c r="E22" i="8"/>
  <c r="E23" i="8"/>
  <c r="E24" i="8"/>
  <c r="E25" i="8"/>
  <c r="E26" i="8"/>
  <c r="E27" i="8"/>
  <c r="E28" i="8"/>
  <c r="E29" i="8"/>
  <c r="E30" i="8"/>
  <c r="E31" i="8"/>
  <c r="E32" i="8"/>
  <c r="E33" i="8"/>
  <c r="E7" i="8"/>
  <c r="C7" i="8"/>
  <c r="C8" i="8"/>
  <c r="D8" i="8" s="1"/>
  <c r="C9" i="8"/>
  <c r="C10" i="8"/>
  <c r="D10" i="8" s="1"/>
  <c r="C11" i="8"/>
  <c r="D12" i="8" s="1"/>
  <c r="C12" i="8"/>
  <c r="C13" i="8"/>
  <c r="C14" i="8"/>
  <c r="C15" i="8"/>
  <c r="D15" i="8" s="1"/>
  <c r="C16" i="8"/>
  <c r="D16" i="8" s="1"/>
  <c r="C17" i="8"/>
  <c r="C18" i="8"/>
  <c r="D18" i="8" s="1"/>
  <c r="C19" i="8"/>
  <c r="D20" i="8" s="1"/>
  <c r="C20" i="8"/>
  <c r="C21" i="8"/>
  <c r="C22" i="8"/>
  <c r="C23" i="8"/>
  <c r="D23" i="8" s="1"/>
  <c r="C24" i="8"/>
  <c r="D24" i="8" s="1"/>
  <c r="C25" i="8"/>
  <c r="C26" i="8"/>
  <c r="D26" i="8" s="1"/>
  <c r="C27" i="8"/>
  <c r="D28" i="8" s="1"/>
  <c r="C28" i="8"/>
  <c r="C29" i="8"/>
  <c r="C30" i="8"/>
  <c r="D30" i="8" s="1"/>
  <c r="C31" i="8"/>
  <c r="D31" i="8" s="1"/>
  <c r="C32" i="8"/>
  <c r="D32" i="8" s="1"/>
  <c r="C33" i="8"/>
  <c r="C6" i="8"/>
  <c r="E6" i="7" a="1"/>
  <c r="E6" i="7" s="1"/>
  <c r="E7" i="7" a="1"/>
  <c r="E7" i="7" s="1"/>
  <c r="E8" i="7" a="1"/>
  <c r="E8" i="7" s="1"/>
  <c r="E9" i="7" a="1"/>
  <c r="E9" i="7" s="1"/>
  <c r="E10" i="7" a="1"/>
  <c r="E10" i="7" s="1"/>
  <c r="E11" i="7" a="1"/>
  <c r="E11" i="7" s="1"/>
  <c r="E12" i="7" a="1"/>
  <c r="E12" i="7" s="1"/>
  <c r="E13" i="7" a="1"/>
  <c r="E13" i="7" s="1"/>
  <c r="E14" i="7" a="1"/>
  <c r="E14" i="7" s="1"/>
  <c r="J14" i="7" s="1"/>
  <c r="E15" i="7" a="1"/>
  <c r="E15" i="7" s="1"/>
  <c r="E16" i="7" a="1"/>
  <c r="E16" i="7" s="1"/>
  <c r="E17" i="7" a="1"/>
  <c r="E17" i="7" s="1"/>
  <c r="E18" i="7" a="1"/>
  <c r="E18" i="7" s="1"/>
  <c r="E19" i="7" a="1"/>
  <c r="E19" i="7" s="1"/>
  <c r="E20" i="7" a="1"/>
  <c r="E20" i="7" s="1"/>
  <c r="E21" i="7" a="1"/>
  <c r="E21" i="7" s="1"/>
  <c r="E22" i="7" a="1"/>
  <c r="E22" i="7" s="1"/>
  <c r="E23" i="7" a="1"/>
  <c r="E23" i="7" s="1"/>
  <c r="E24" i="7" a="1"/>
  <c r="E24" i="7" s="1"/>
  <c r="E25" i="7" a="1"/>
  <c r="E25" i="7" s="1"/>
  <c r="E26" i="7" a="1"/>
  <c r="E26" i="7" s="1"/>
  <c r="E27" i="7" a="1"/>
  <c r="E27" i="7" s="1"/>
  <c r="E28" i="7" a="1"/>
  <c r="E28" i="7" s="1"/>
  <c r="E29" i="7" a="1"/>
  <c r="E29" i="7" s="1"/>
  <c r="D7" i="7" a="1"/>
  <c r="D7" i="7" s="1"/>
  <c r="D6" i="7" a="1"/>
  <c r="D6" i="7" s="1"/>
  <c r="D8" i="7" a="1"/>
  <c r="D8" i="7" s="1"/>
  <c r="D9" i="7" a="1"/>
  <c r="D9" i="7" s="1"/>
  <c r="D10" i="7" a="1"/>
  <c r="D10" i="7" s="1"/>
  <c r="D11" i="7" a="1"/>
  <c r="D11" i="7" s="1"/>
  <c r="D12" i="7" a="1"/>
  <c r="D12" i="7" s="1"/>
  <c r="D13" i="7" a="1"/>
  <c r="D13" i="7" s="1"/>
  <c r="D14" i="7" a="1"/>
  <c r="D14" i="7" s="1"/>
  <c r="D15" i="7" a="1"/>
  <c r="D15" i="7" s="1"/>
  <c r="D16" i="7" a="1"/>
  <c r="D16" i="7" s="1"/>
  <c r="D17" i="7" a="1"/>
  <c r="D17" i="7" s="1"/>
  <c r="D18" i="7" a="1"/>
  <c r="D18" i="7" s="1"/>
  <c r="D19" i="7" a="1"/>
  <c r="D19" i="7" s="1"/>
  <c r="D20" i="7" a="1"/>
  <c r="D20" i="7" s="1"/>
  <c r="D21" i="7" a="1"/>
  <c r="D21" i="7" s="1"/>
  <c r="D22" i="7" a="1"/>
  <c r="D22" i="7" s="1"/>
  <c r="D23" i="7" a="1"/>
  <c r="D23" i="7" s="1"/>
  <c r="D24" i="7" a="1"/>
  <c r="D24" i="7" s="1"/>
  <c r="D25" i="7" a="1"/>
  <c r="D25" i="7" s="1"/>
  <c r="D26" i="7" a="1"/>
  <c r="D26" i="7" s="1"/>
  <c r="D27" i="7" a="1"/>
  <c r="D27" i="7" s="1"/>
  <c r="D28" i="7" a="1"/>
  <c r="D28" i="7" s="1"/>
  <c r="D29" i="7" a="1"/>
  <c r="D29" i="7" s="1"/>
  <c r="C6" i="7" a="1"/>
  <c r="C6" i="7" s="1"/>
  <c r="M7" i="7"/>
  <c r="O7" i="7" s="1"/>
  <c r="M8" i="7"/>
  <c r="O8" i="7" s="1"/>
  <c r="M9" i="7"/>
  <c r="O9" i="7" s="1"/>
  <c r="M10" i="7"/>
  <c r="O10" i="7" s="1"/>
  <c r="M11" i="7"/>
  <c r="O11" i="7" s="1"/>
  <c r="M12" i="7"/>
  <c r="O12" i="7" s="1"/>
  <c r="M13" i="7"/>
  <c r="O13" i="7" s="1"/>
  <c r="M14" i="7"/>
  <c r="O14" i="7" s="1"/>
  <c r="M15" i="7"/>
  <c r="O15" i="7" s="1"/>
  <c r="M16" i="7"/>
  <c r="O16" i="7" s="1"/>
  <c r="M17" i="7"/>
  <c r="O17" i="7" s="1"/>
  <c r="M18" i="7"/>
  <c r="O18" i="7" s="1"/>
  <c r="M19" i="7"/>
  <c r="O19" i="7" s="1"/>
  <c r="M20" i="7"/>
  <c r="O20" i="7" s="1"/>
  <c r="M21" i="7"/>
  <c r="O21" i="7" s="1"/>
  <c r="M22" i="7"/>
  <c r="O22" i="7" s="1"/>
  <c r="M23" i="7"/>
  <c r="O23" i="7" s="1"/>
  <c r="M24" i="7"/>
  <c r="O24" i="7" s="1"/>
  <c r="M25" i="7"/>
  <c r="O25" i="7" s="1"/>
  <c r="M26" i="7"/>
  <c r="O26" i="7" s="1"/>
  <c r="M27" i="7"/>
  <c r="O27" i="7" s="1"/>
  <c r="M28" i="7"/>
  <c r="O28" i="7" s="1"/>
  <c r="M29" i="7"/>
  <c r="O29" i="7" s="1"/>
  <c r="M6" i="7"/>
  <c r="L7" i="7"/>
  <c r="L8" i="7"/>
  <c r="L9" i="7"/>
  <c r="L10" i="7"/>
  <c r="L11" i="7"/>
  <c r="L12" i="7"/>
  <c r="L13" i="7"/>
  <c r="L14" i="7"/>
  <c r="L15" i="7"/>
  <c r="L16" i="7"/>
  <c r="L17" i="7"/>
  <c r="L18" i="7"/>
  <c r="L19" i="7"/>
  <c r="L20" i="7"/>
  <c r="L21" i="7"/>
  <c r="L22" i="7"/>
  <c r="L23" i="7"/>
  <c r="L24" i="7"/>
  <c r="L25" i="7"/>
  <c r="L26" i="7"/>
  <c r="L27" i="7"/>
  <c r="L28" i="7"/>
  <c r="L29" i="7"/>
  <c r="L6" i="7"/>
  <c r="F7" i="7" a="1"/>
  <c r="F7" i="7" s="1"/>
  <c r="F8" i="7" a="1"/>
  <c r="F8" i="7" s="1"/>
  <c r="F9" i="7" a="1"/>
  <c r="F9" i="7" s="1"/>
  <c r="F10" i="7" a="1"/>
  <c r="F10" i="7" s="1"/>
  <c r="F11" i="7" a="1"/>
  <c r="F11" i="7" s="1"/>
  <c r="F12" i="7" a="1"/>
  <c r="F12" i="7" s="1"/>
  <c r="F13" i="7" a="1"/>
  <c r="F13" i="7" s="1"/>
  <c r="F14" i="7" a="1"/>
  <c r="F14" i="7" s="1"/>
  <c r="F15" i="7" a="1"/>
  <c r="F15" i="7" s="1"/>
  <c r="F16" i="7" a="1"/>
  <c r="F16" i="7" s="1"/>
  <c r="F17" i="7" a="1"/>
  <c r="F17" i="7" s="1"/>
  <c r="F18" i="7" a="1"/>
  <c r="F18" i="7" s="1"/>
  <c r="F19" i="7" a="1"/>
  <c r="F19" i="7" s="1"/>
  <c r="F20" i="7" a="1"/>
  <c r="F20" i="7" s="1"/>
  <c r="F21" i="7" a="1"/>
  <c r="F21" i="7" s="1"/>
  <c r="F22" i="7" a="1"/>
  <c r="F22" i="7" s="1"/>
  <c r="F23" i="7" a="1"/>
  <c r="F23" i="7" s="1"/>
  <c r="F24" i="7" a="1"/>
  <c r="F24" i="7" s="1"/>
  <c r="F25" i="7" a="1"/>
  <c r="F25" i="7" s="1"/>
  <c r="F26" i="7" a="1"/>
  <c r="F26" i="7" s="1"/>
  <c r="F27" i="7" a="1"/>
  <c r="F27" i="7" s="1"/>
  <c r="F28" i="7" a="1"/>
  <c r="F28" i="7" s="1"/>
  <c r="F29" i="7" a="1"/>
  <c r="F29" i="7" s="1"/>
  <c r="F6" i="7" a="1"/>
  <c r="F6" i="7" s="1"/>
  <c r="C7" i="7" a="1"/>
  <c r="C7" i="7" s="1"/>
  <c r="C8" i="7" a="1"/>
  <c r="C8" i="7" s="1"/>
  <c r="C9" i="7" a="1"/>
  <c r="C9" i="7" s="1"/>
  <c r="C10" i="7" a="1"/>
  <c r="C10" i="7" s="1"/>
  <c r="C11" i="7" a="1"/>
  <c r="C11" i="7" s="1"/>
  <c r="C12" i="7" a="1"/>
  <c r="C12" i="7" s="1"/>
  <c r="C13" i="7" a="1"/>
  <c r="C13" i="7" s="1"/>
  <c r="C14" i="7" a="1"/>
  <c r="C14" i="7" s="1"/>
  <c r="C15" i="7" a="1"/>
  <c r="C15" i="7" s="1"/>
  <c r="C16" i="7" a="1"/>
  <c r="C16" i="7" s="1"/>
  <c r="C17" i="7" a="1"/>
  <c r="C17" i="7" s="1"/>
  <c r="C18" i="7" a="1"/>
  <c r="C18" i="7" s="1"/>
  <c r="C19" i="7" a="1"/>
  <c r="C19" i="7" s="1"/>
  <c r="C20" i="7" a="1"/>
  <c r="C20" i="7" s="1"/>
  <c r="C21" i="7" a="1"/>
  <c r="C21" i="7" s="1"/>
  <c r="C22" i="7" a="1"/>
  <c r="C22" i="7" s="1"/>
  <c r="C23" i="7" a="1"/>
  <c r="C23" i="7" s="1"/>
  <c r="C24" i="7" a="1"/>
  <c r="C24" i="7" s="1"/>
  <c r="C25" i="7" a="1"/>
  <c r="C25" i="7" s="1"/>
  <c r="C26" i="7" a="1"/>
  <c r="C26" i="7" s="1"/>
  <c r="C27" i="7" a="1"/>
  <c r="C27" i="7" s="1"/>
  <c r="C28" i="7" a="1"/>
  <c r="C28" i="7" s="1"/>
  <c r="C29" i="7" a="1"/>
  <c r="C29" i="7" s="1"/>
  <c r="B7" i="7" a="1"/>
  <c r="B7" i="7" s="1"/>
  <c r="B8" i="7" a="1"/>
  <c r="B8" i="7" s="1"/>
  <c r="B9" i="7" a="1"/>
  <c r="B9" i="7" s="1"/>
  <c r="B10" i="7" a="1"/>
  <c r="B10" i="7" s="1"/>
  <c r="B11" i="7" a="1"/>
  <c r="B11" i="7" s="1"/>
  <c r="B12" i="7" a="1"/>
  <c r="B12" i="7" s="1"/>
  <c r="B13" i="7" a="1"/>
  <c r="B13" i="7" s="1"/>
  <c r="B14" i="7" a="1"/>
  <c r="B14" i="7" s="1"/>
  <c r="B15" i="7" a="1"/>
  <c r="B15" i="7" s="1"/>
  <c r="B16" i="7" a="1"/>
  <c r="B16" i="7" s="1"/>
  <c r="B17" i="7" a="1"/>
  <c r="B17" i="7" s="1"/>
  <c r="B18" i="7" a="1"/>
  <c r="B18" i="7" s="1"/>
  <c r="B19" i="7" a="1"/>
  <c r="B19" i="7" s="1"/>
  <c r="B20" i="7" a="1"/>
  <c r="B20" i="7" s="1"/>
  <c r="B21" i="7" a="1"/>
  <c r="B21" i="7" s="1"/>
  <c r="B22" i="7" a="1"/>
  <c r="B22" i="7" s="1"/>
  <c r="B23" i="7" a="1"/>
  <c r="B23" i="7" s="1"/>
  <c r="B24" i="7" a="1"/>
  <c r="B24" i="7" s="1"/>
  <c r="B25" i="7" a="1"/>
  <c r="B25" i="7" s="1"/>
  <c r="B26" i="7" a="1"/>
  <c r="B26" i="7" s="1"/>
  <c r="B27" i="7" a="1"/>
  <c r="B27" i="7" s="1"/>
  <c r="B28" i="7" a="1"/>
  <c r="B28" i="7" s="1"/>
  <c r="B29" i="7" a="1"/>
  <c r="B29" i="7" s="1"/>
  <c r="B6" i="7" a="1"/>
  <c r="B6" i="7" s="1"/>
  <c r="I17" i="5"/>
  <c r="I16" i="5"/>
  <c r="I15" i="5"/>
  <c r="I14" i="5"/>
  <c r="I13" i="5"/>
  <c r="I12" i="5"/>
  <c r="I11" i="5"/>
  <c r="I10" i="5"/>
  <c r="I9" i="5"/>
  <c r="I8" i="5"/>
  <c r="I7" i="5"/>
  <c r="I6" i="5"/>
  <c r="J17" i="5"/>
  <c r="J16" i="5"/>
  <c r="J15" i="5"/>
  <c r="J14" i="5"/>
  <c r="J13" i="5"/>
  <c r="J12" i="5"/>
  <c r="J11" i="5"/>
  <c r="J10" i="5"/>
  <c r="J9" i="5"/>
  <c r="J8" i="5"/>
  <c r="J7" i="5"/>
  <c r="J6" i="5"/>
  <c r="I25" i="5"/>
  <c r="C17" i="5"/>
  <c r="C8" i="5"/>
  <c r="C9" i="5"/>
  <c r="C10" i="5"/>
  <c r="C11" i="5"/>
  <c r="C12" i="5"/>
  <c r="C13" i="5"/>
  <c r="C14" i="5"/>
  <c r="C15" i="5"/>
  <c r="C16" i="5"/>
  <c r="C7" i="5"/>
  <c r="D22" i="8" l="1"/>
  <c r="D14" i="8"/>
  <c r="D29" i="8"/>
  <c r="D21" i="8"/>
  <c r="D13" i="8"/>
  <c r="D19" i="8"/>
  <c r="D11" i="8"/>
  <c r="D7" i="8"/>
  <c r="D27" i="8"/>
  <c r="C7" i="3"/>
  <c r="D5" i="4"/>
  <c r="D10" i="4"/>
  <c r="I22" i="7"/>
  <c r="R22" i="7" s="1"/>
  <c r="I14" i="7"/>
  <c r="J22" i="7"/>
  <c r="E38" i="8"/>
  <c r="H38" i="8"/>
  <c r="F38" i="8"/>
  <c r="I37" i="8"/>
  <c r="G38" i="8"/>
  <c r="H37" i="8"/>
  <c r="G37" i="8"/>
  <c r="I38" i="8"/>
  <c r="F37" i="8"/>
  <c r="E37" i="8"/>
  <c r="D33" i="8"/>
  <c r="D25" i="8"/>
  <c r="D17" i="8"/>
  <c r="D9" i="8"/>
  <c r="R14" i="7"/>
  <c r="S22" i="7"/>
  <c r="S14" i="7"/>
  <c r="I24" i="5"/>
  <c r="I24" i="7"/>
  <c r="R24" i="7" s="1"/>
  <c r="I16" i="7"/>
  <c r="R16" i="7" s="1"/>
  <c r="J24" i="7"/>
  <c r="S24" i="7" s="1"/>
  <c r="J11" i="7"/>
  <c r="S11" i="7" s="1"/>
  <c r="I25" i="7"/>
  <c r="R25" i="7" s="1"/>
  <c r="I17" i="7"/>
  <c r="R17" i="7" s="1"/>
  <c r="I9" i="7"/>
  <c r="R9" i="7" s="1"/>
  <c r="J25" i="7"/>
  <c r="S25" i="7" s="1"/>
  <c r="J7" i="7"/>
  <c r="S7" i="7" s="1"/>
  <c r="I29" i="7"/>
  <c r="R29" i="7" s="1"/>
  <c r="I21" i="7"/>
  <c r="R21" i="7" s="1"/>
  <c r="I13" i="7"/>
  <c r="R13" i="7" s="1"/>
  <c r="J29" i="7"/>
  <c r="S29" i="7" s="1"/>
  <c r="J21" i="7"/>
  <c r="S21" i="7" s="1"/>
  <c r="J17" i="7"/>
  <c r="S17" i="7" s="1"/>
  <c r="J9" i="7"/>
  <c r="S9" i="7" s="1"/>
  <c r="I8" i="7"/>
  <c r="R8" i="7" s="1"/>
  <c r="G24" i="7"/>
  <c r="P24" i="7" s="1"/>
  <c r="G16" i="7"/>
  <c r="P16" i="7" s="1"/>
  <c r="G8" i="7"/>
  <c r="P8" i="7" s="1"/>
  <c r="K15" i="7"/>
  <c r="T15" i="7" s="1"/>
  <c r="I23" i="7"/>
  <c r="R23" i="7" s="1"/>
  <c r="I15" i="7"/>
  <c r="R15" i="7" s="1"/>
  <c r="J23" i="7"/>
  <c r="S23" i="7" s="1"/>
  <c r="J15" i="7"/>
  <c r="S15" i="7" s="1"/>
  <c r="J13" i="7"/>
  <c r="S13" i="7" s="1"/>
  <c r="I27" i="7"/>
  <c r="R27" i="7" s="1"/>
  <c r="I19" i="7"/>
  <c r="R19" i="7" s="1"/>
  <c r="I11" i="7"/>
  <c r="R11" i="7" s="1"/>
  <c r="J27" i="7"/>
  <c r="S27" i="7" s="1"/>
  <c r="I28" i="7"/>
  <c r="R28" i="7" s="1"/>
  <c r="I20" i="7"/>
  <c r="R20" i="7" s="1"/>
  <c r="I12" i="7"/>
  <c r="J28" i="7"/>
  <c r="S28" i="7" s="1"/>
  <c r="J20" i="7"/>
  <c r="S20" i="7" s="1"/>
  <c r="J12" i="7"/>
  <c r="S12" i="7" s="1"/>
  <c r="J19" i="7"/>
  <c r="S19" i="7" s="1"/>
  <c r="I26" i="7"/>
  <c r="R26" i="7" s="1"/>
  <c r="I18" i="7"/>
  <c r="R18" i="7" s="1"/>
  <c r="I10" i="7"/>
  <c r="R10" i="7" s="1"/>
  <c r="J26" i="7"/>
  <c r="J18" i="7"/>
  <c r="S18" i="7" s="1"/>
  <c r="J10" i="7"/>
  <c r="S10" i="7" s="1"/>
  <c r="J16" i="7"/>
  <c r="S16" i="7" s="1"/>
  <c r="J8" i="7"/>
  <c r="I7" i="7"/>
  <c r="R7" i="7" s="1"/>
  <c r="K17" i="7"/>
  <c r="T17" i="7" s="1"/>
  <c r="K9" i="7"/>
  <c r="T9" i="7" s="1"/>
  <c r="K11" i="7"/>
  <c r="T11" i="7" s="1"/>
  <c r="K26" i="7"/>
  <c r="K18" i="7"/>
  <c r="H8" i="7"/>
  <c r="Q8" i="7" s="1"/>
  <c r="K16" i="7"/>
  <c r="T16" i="7" s="1"/>
  <c r="K8" i="7"/>
  <c r="T8" i="7" s="1"/>
  <c r="K21" i="7"/>
  <c r="T21" i="7" s="1"/>
  <c r="K13" i="7"/>
  <c r="T13" i="7" s="1"/>
  <c r="H7" i="7"/>
  <c r="Q7" i="7" s="1"/>
  <c r="T26" i="7"/>
  <c r="T18" i="7"/>
  <c r="K10" i="7"/>
  <c r="T10" i="7" s="1"/>
  <c r="G25" i="7"/>
  <c r="P25" i="7" s="1"/>
  <c r="G17" i="7"/>
  <c r="P17" i="7" s="1"/>
  <c r="G9" i="7"/>
  <c r="P9" i="7" s="1"/>
  <c r="H25" i="7"/>
  <c r="Q25" i="7" s="1"/>
  <c r="H17" i="7"/>
  <c r="Q17" i="7" s="1"/>
  <c r="H9" i="7"/>
  <c r="Q9" i="7" s="1"/>
  <c r="K25" i="7"/>
  <c r="T25" i="7" s="1"/>
  <c r="G23" i="7"/>
  <c r="P23" i="7" s="1"/>
  <c r="G15" i="7"/>
  <c r="P15" i="7" s="1"/>
  <c r="H23" i="7"/>
  <c r="Q23" i="7" s="1"/>
  <c r="H15" i="7"/>
  <c r="Q15" i="7" s="1"/>
  <c r="K23" i="7"/>
  <c r="T23" i="7" s="1"/>
  <c r="K22" i="7"/>
  <c r="T22" i="7" s="1"/>
  <c r="K14" i="7"/>
  <c r="T14" i="7" s="1"/>
  <c r="O6" i="7"/>
  <c r="G29" i="7"/>
  <c r="P29" i="7" s="1"/>
  <c r="G21" i="7"/>
  <c r="P21" i="7" s="1"/>
  <c r="G13" i="7"/>
  <c r="P13" i="7" s="1"/>
  <c r="H29" i="7"/>
  <c r="Q29" i="7" s="1"/>
  <c r="H21" i="7"/>
  <c r="Q21" i="7" s="1"/>
  <c r="H13" i="7"/>
  <c r="Q13" i="7" s="1"/>
  <c r="K29" i="7"/>
  <c r="T29" i="7" s="1"/>
  <c r="K20" i="7"/>
  <c r="T20" i="7" s="1"/>
  <c r="K12" i="7"/>
  <c r="T12" i="7" s="1"/>
  <c r="H11" i="7"/>
  <c r="Q11" i="7" s="1"/>
  <c r="K19" i="7"/>
  <c r="T19" i="7" s="1"/>
  <c r="H18" i="7"/>
  <c r="Q18" i="7" s="1"/>
  <c r="H10" i="7"/>
  <c r="Q10" i="7" s="1"/>
  <c r="H24" i="7"/>
  <c r="Q24" i="7" s="1"/>
  <c r="H16" i="7"/>
  <c r="Q16" i="7" s="1"/>
  <c r="K24" i="7"/>
  <c r="T24" i="7" s="1"/>
  <c r="K7" i="7"/>
  <c r="T7" i="7" s="1"/>
  <c r="H22" i="7"/>
  <c r="Q22" i="7" s="1"/>
  <c r="H14" i="7"/>
  <c r="Q14" i="7" s="1"/>
  <c r="G28" i="7"/>
  <c r="P28" i="7" s="1"/>
  <c r="H20" i="7"/>
  <c r="Q20" i="7" s="1"/>
  <c r="H12" i="7"/>
  <c r="Q12" i="7" s="1"/>
  <c r="K28" i="7"/>
  <c r="T28" i="7" s="1"/>
  <c r="G27" i="7"/>
  <c r="P27" i="7" s="1"/>
  <c r="G19" i="7"/>
  <c r="P19" i="7" s="1"/>
  <c r="G11" i="7"/>
  <c r="P11" i="7" s="1"/>
  <c r="H27" i="7"/>
  <c r="Q27" i="7" s="1"/>
  <c r="H19" i="7"/>
  <c r="Q19" i="7" s="1"/>
  <c r="K27" i="7"/>
  <c r="T27" i="7" s="1"/>
  <c r="G26" i="7"/>
  <c r="P26" i="7" s="1"/>
  <c r="G18" i="7"/>
  <c r="P18" i="7" s="1"/>
  <c r="G10" i="7"/>
  <c r="P10" i="7" s="1"/>
  <c r="H26" i="7"/>
  <c r="Q26" i="7" s="1"/>
  <c r="G7" i="7"/>
  <c r="P7" i="7" s="1"/>
  <c r="G22" i="7"/>
  <c r="P22" i="7" s="1"/>
  <c r="G14" i="7"/>
  <c r="P14" i="7" s="1"/>
  <c r="G20" i="7"/>
  <c r="P20" i="7" s="1"/>
  <c r="G12" i="7"/>
  <c r="P12" i="7" s="1"/>
  <c r="H28" i="7"/>
  <c r="Q28" i="7" s="1"/>
  <c r="I23" i="5"/>
  <c r="C19" i="5"/>
  <c r="K6" i="5"/>
  <c r="K11" i="5"/>
  <c r="K14" i="5"/>
  <c r="K15" i="5"/>
  <c r="K12" i="5"/>
  <c r="K13" i="5"/>
  <c r="K7" i="5"/>
  <c r="K8" i="5"/>
  <c r="K16" i="5"/>
  <c r="K9" i="5"/>
  <c r="K17" i="5"/>
  <c r="K10" i="5"/>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X7" i="8" l="1"/>
  <c r="D37" i="8"/>
  <c r="X6" i="8"/>
  <c r="I22" i="5"/>
  <c r="X3" i="8"/>
  <c r="D38" i="8"/>
  <c r="X4" i="8"/>
  <c r="X5" i="8"/>
  <c r="S6" i="7"/>
  <c r="R6" i="7"/>
  <c r="P6" i="7"/>
  <c r="I21" i="5"/>
  <c r="Q35" i="7" a="1"/>
  <c r="Q35" i="7" s="1"/>
  <c r="Q36" i="7" a="1"/>
  <c r="Q36" i="7" s="1"/>
  <c r="S8" i="7"/>
  <c r="P36" i="7" a="1"/>
  <c r="P36" i="7" s="1"/>
  <c r="S26" i="7"/>
  <c r="P35" i="7" a="1"/>
  <c r="P35" i="7" s="1"/>
  <c r="R12" i="7"/>
  <c r="P37" i="7" a="1"/>
  <c r="P37" i="7" s="1"/>
  <c r="Q37" i="7" a="1"/>
  <c r="Q37" i="7" s="1"/>
  <c r="T6" i="7"/>
  <c r="Q6" i="7"/>
  <c r="P33" i="7" a="1"/>
  <c r="P33" i="7" s="1"/>
  <c r="Q33" i="7" a="1"/>
  <c r="Q33" i="7" s="1"/>
  <c r="P34" i="7" a="1"/>
  <c r="P34" i="7" s="1"/>
  <c r="Q34" i="7" a="1"/>
  <c r="Q3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<sst xmlns="http://schemas.openxmlformats.org/spreadsheetml/2006/main" count="2214" uniqueCount="148">
  <si>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</si>
  <si>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</si>
  <si>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</si>
  <si>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</si>
  <si>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</si>
  <si>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</si>
  <si>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</si>
  <si>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</si>
  <si>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</si>
  <si>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</si>
  <si>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</si>
  <si>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</si>
  <si>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</si>
  <si>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</si>
  <si>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</si>
  <si>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</si>
  <si>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</si>
  <si>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</si>
  <si>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</si>
  <si>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</si>
  <si>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</si>
  <si>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</si>
  <si>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</si>
  <si>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</si>
  <si>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</si>
  <si>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</si>
  <si>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</si>
  <si>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</si>
  <si>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</si>
  <si>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</si>
  <si>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</si>
  <si>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</si>
  <si>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</si>
  <si>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</si>
  <si>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</si>
  <si>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</si>
  <si>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</si>
  <si>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</si>
  <si>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</si>
  <si>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</si>
  <si>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</si>
  <si>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</si>
  <si>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</si>
  <si>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</si>
  <si>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</si>
  <si>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</si>
  <si>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</si>
  <si>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</si>
  <si>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</si>
  <si>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Unique ID</t>
  </si>
  <si>
    <t>Date</t>
  </si>
  <si>
    <t>Broader Category</t>
  </si>
  <si>
    <t>Index Value</t>
  </si>
  <si>
    <t>Contribution %</t>
  </si>
  <si>
    <t>Food</t>
  </si>
  <si>
    <t>Fuel &amp; Light</t>
  </si>
  <si>
    <t>Clothing &amp; Footwear</t>
  </si>
  <si>
    <t>Household Goods &amp; Services</t>
  </si>
  <si>
    <t>Transport &amp; Communication</t>
  </si>
  <si>
    <t>Recreation &amp; Amusement</t>
  </si>
  <si>
    <t>Personal Care &amp; Effects</t>
  </si>
  <si>
    <t>Pan, Tobacco &amp; Intoxicants</t>
  </si>
  <si>
    <t>Grand Total</t>
  </si>
  <si>
    <t>Question 1 - Calculate the contribution of broader CPI categories to the overall CPI for May 2023.</t>
  </si>
  <si>
    <t>Highest Contribution</t>
  </si>
  <si>
    <t>Pan, Tobacco &amp; Intoxicants — 9.31%</t>
  </si>
  <si>
    <t>General Index</t>
  </si>
  <si>
    <t>YoY Inflation %</t>
  </si>
  <si>
    <t>Row Labels</t>
  </si>
  <si>
    <t>Average of General index</t>
  </si>
  <si>
    <t>Food index</t>
  </si>
  <si>
    <t>MoM Inflation %</t>
  </si>
  <si>
    <t>Average of Food and beverages</t>
  </si>
  <si>
    <t>Category</t>
  </si>
  <si>
    <t>Absolute Change</t>
  </si>
  <si>
    <t>June(2022)</t>
  </si>
  <si>
    <t>May(2023)</t>
  </si>
  <si>
    <t>Highest Category</t>
  </si>
  <si>
    <t>Lowest Category</t>
  </si>
  <si>
    <t>Highest Food Inflation Month</t>
  </si>
  <si>
    <t>Lowest Food Inflation Month</t>
  </si>
  <si>
    <t>Absolute Change in overall Food Index</t>
  </si>
  <si>
    <t>Biggest Absolute Change - Spices(30.47)</t>
  </si>
  <si>
    <t>Food Index</t>
  </si>
  <si>
    <t>Health Index</t>
  </si>
  <si>
    <t>Food MoM %</t>
  </si>
  <si>
    <t>General MoM %</t>
  </si>
  <si>
    <t>Health MoM %</t>
  </si>
  <si>
    <t xml:space="preserve">COVID Phase </t>
  </si>
  <si>
    <t>Relative Month</t>
  </si>
  <si>
    <t>Metric</t>
  </si>
  <si>
    <t>Before COVID</t>
  </si>
  <si>
    <t>After COVID</t>
  </si>
  <si>
    <t>Fuel &amp; light</t>
  </si>
  <si>
    <t>Transport &amp; communication</t>
  </si>
  <si>
    <t>Fuel MoM %</t>
  </si>
  <si>
    <t>Transport MoM %</t>
  </si>
  <si>
    <t>Indian CrudeOil</t>
  </si>
  <si>
    <t>CrudeOil Price</t>
  </si>
  <si>
    <t>Oil MoM %</t>
  </si>
  <si>
    <r>
      <t>Insight:</t>
    </r>
    <r>
      <rPr>
        <sz val="11"/>
        <color theme="1"/>
        <rFont val="Calibri"/>
        <family val="2"/>
        <scheme val="minor"/>
      </rPr>
      <t xml:space="preserve"> Crude oil prices rose sharply during early/mid-2022 and then declined toward 2023.</t>
    </r>
  </si>
  <si>
    <r>
      <t>Insight:</t>
    </r>
    <r>
      <rPr>
        <sz val="11"/>
        <color theme="1"/>
        <rFont val="Calibri"/>
        <family val="2"/>
        <scheme val="minor"/>
      </rPr>
      <t xml:space="preserve"> March 2022 mein crude oil price ka </t>
    </r>
    <r>
      <rPr>
        <b/>
        <sz val="11"/>
        <color theme="1"/>
        <rFont val="Calibri"/>
        <family val="2"/>
        <scheme val="minor"/>
      </rPr>
      <t>sabse sharp monthly increase (20%)</t>
    </r>
    <r>
      <rPr>
        <sz val="11"/>
        <color theme="1"/>
        <rFont val="Calibri"/>
        <family val="2"/>
        <scheme val="minor"/>
      </rPr>
      <t xml:space="preserve"> hua, while December 2022 mein </t>
    </r>
    <r>
      <rPr>
        <b/>
        <sz val="11"/>
        <color theme="1"/>
        <rFont val="Calibri"/>
        <family val="2"/>
        <scheme val="minor"/>
      </rPr>
      <t>sabse sharp decline (-10.8%)</t>
    </r>
  </si>
  <si>
    <r>
      <t>Insight:</t>
    </r>
    <r>
      <rPr>
        <sz val="11"/>
        <color theme="1"/>
        <rFont val="Calibri"/>
        <family val="2"/>
        <scheme val="minor"/>
      </rPr>
      <t xml:space="preserve"> In categories mein </t>
    </r>
    <r>
      <rPr>
        <b/>
        <sz val="11"/>
        <color theme="1"/>
        <rFont val="Calibri"/>
        <family val="2"/>
        <scheme val="minor"/>
      </rPr>
      <t>Fuel ka highest monthly increase 3.04%</t>
    </r>
    <r>
      <rPr>
        <sz val="11"/>
        <color theme="1"/>
        <rFont val="Calibri"/>
        <family val="2"/>
        <scheme val="minor"/>
      </rPr>
      <t xml:space="preserve"> raha, followed by </t>
    </r>
    <r>
      <rPr>
        <b/>
        <sz val="11"/>
        <color theme="1"/>
        <rFont val="Calibri"/>
        <family val="2"/>
        <scheme val="minor"/>
      </rPr>
      <t>Transport at 2.98%</t>
    </r>
    <r>
      <rPr>
        <sz val="11"/>
        <color theme="1"/>
        <rFont val="Calibri"/>
        <family val="2"/>
        <scheme val="minor"/>
      </rPr>
      <t>.</t>
    </r>
  </si>
  <si>
    <t>Correlation with Oil</t>
  </si>
  <si>
    <t>Fuel</t>
  </si>
  <si>
    <t>Transport</t>
  </si>
  <si>
    <t>General</t>
  </si>
  <si>
    <t>Insight: General category has the strongest correlation with imported oil prices (0.13), followed by Food and Fuel (0.11 each). However, all correlations are weak, indicating a limited relationship between monthly imported oil price changes and category inflation changes.</t>
  </si>
  <si>
    <t>Question 4 - COVID Impact</t>
  </si>
  <si>
    <t>Question 5 - Imported Oil Analysis</t>
  </si>
  <si>
    <t>Count of General index</t>
  </si>
  <si>
    <t>Question 2 - YoY trend (2017 onwards)</t>
  </si>
  <si>
    <t>In May 2023, Pan, Tobacco &amp; Intoxicants contributed the highest share (9.31%) to CPI, followed closely by Clothing &amp; Footwear, Health, and Personal Care. Food remained a significant contributor at 8.29%, highlighting its continued importance in inflation measurement.</t>
  </si>
  <si>
    <t>General Index (Jan)</t>
  </si>
  <si>
    <t>Genaral Index(Last Month)</t>
  </si>
  <si>
    <t>Question 3 - Monthly Trend</t>
  </si>
  <si>
    <t>2017</t>
  </si>
  <si>
    <t>2018</t>
  </si>
  <si>
    <t>2019</t>
  </si>
  <si>
    <t>2020</t>
  </si>
  <si>
    <t>2021</t>
  </si>
  <si>
    <t>2022</t>
  </si>
  <si>
    <t>2023</t>
  </si>
  <si>
    <t>Sum of Contribution %</t>
  </si>
  <si>
    <t>Average of YoY Inflation %</t>
  </si>
  <si>
    <t>Average of Food index</t>
  </si>
  <si>
    <t>Average of MoM Inflation %</t>
  </si>
  <si>
    <t>Average of Before COVID</t>
  </si>
  <si>
    <t>Average of After COVID</t>
  </si>
  <si>
    <t>Average of Indian CrudeOil</t>
  </si>
  <si>
    <t>India CPI Inflation Analysis Dashboard</t>
  </si>
  <si>
    <t>Consumer Price Index | 2017–2023 | Rural + Urban</t>
  </si>
  <si>
    <r>
      <t xml:space="preserve">S T A B L E P R I C E S </t>
    </r>
    <r>
      <rPr>
        <sz val="12"/>
        <color theme="0"/>
        <rFont val="Calibri"/>
        <family val="2"/>
        <scheme val="minor"/>
      </rPr>
      <t xml:space="preserve"> </t>
    </r>
    <r>
      <rPr>
        <i/>
        <sz val="12"/>
        <color theme="0"/>
        <rFont val="Calibri"/>
        <family val="2"/>
        <scheme val="minor"/>
      </rPr>
      <t>|</t>
    </r>
    <r>
      <rPr>
        <sz val="12"/>
        <color theme="0"/>
        <rFont val="Calibri"/>
        <family val="2"/>
        <scheme val="minor"/>
      </rPr>
      <t xml:space="preserve">  </t>
    </r>
    <r>
      <rPr>
        <i/>
        <sz val="12"/>
        <color theme="0"/>
        <rFont val="Calibri"/>
        <family val="2"/>
        <scheme val="minor"/>
      </rPr>
      <t>S T R O N G E R    P E O P L E |  A   B R I G H T E R   I N D I A</t>
    </r>
  </si>
  <si>
    <t>KPIs</t>
  </si>
  <si>
    <t>Values</t>
  </si>
  <si>
    <t>Top Contributing Category</t>
  </si>
  <si>
    <t>Lowest Monthly Inflation</t>
  </si>
  <si>
    <t>Highest Monthly Inflation</t>
  </si>
  <si>
    <t>Average YoY Inflation</t>
  </si>
  <si>
    <t>Latest CPI Index</t>
  </si>
  <si>
    <t>2017–2023</t>
  </si>
  <si>
    <t>KPIs  Name</t>
  </si>
  <si>
    <t xml:space="preserve"> Oil MoM %</t>
  </si>
  <si>
    <t xml:space="preserve"> Food MoM %</t>
  </si>
  <si>
    <t xml:space="preserve"> Health MoM %</t>
  </si>
  <si>
    <t xml:space="preserve"> Fuel MoM %</t>
  </si>
  <si>
    <t xml:space="preserve"> Transport MoM %</t>
  </si>
  <si>
    <t xml:space="preserve"> General MoM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</si>
</sst>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yyyy"/>
    <numFmt numFmtId="165" formatCode="0.0%"/>
    <numFmt numFmtId="166" formatCode="&quot;₹&quot;\ #,##0.00"/>
  </numFmts>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name val="Calibri"/>
      <family val="2"/>
      <scheme val="minor"/>
    </font>
    <font>
      <b/>
      <sz val="16"/>
      <color theme="2"/>
      <name val="Calibri"/>
      <family val="2"/>
      <scheme val="minor"/>
    </font>
    <font>
      <b/>
      <sz val="14"/>
      <color theme="2"/>
      <name val="Calibri"/>
      <family val="2"/>
      <scheme val="minor"/>
    </font>
    <font>
      <sz val="14"/>
      <color theme="2"/>
      <name val="Calibri"/>
      <family val="2"/>
      <scheme val="minor"/>
    </font>
    <font>
      <b/>
      <sz val="14"/>
      <color theme="1"/>
      <name val="Calibri"/>
      <family val="2"/>
      <scheme val="minor"/>
    </font>
    <font>
      <b/>
      <sz val="16"/>
      <color theme="1"/>
      <name val="Calibri"/>
      <family val="2"/>
      <scheme val="minor"/>
    </font>
    <font>
      <sz val="10"/>
      <color theme="1"/>
      <name val="Arial Unicode MS"/>
    </font>
    <font>
      <i/>
      <sz val="12"/>
      <color theme="0"/>
      <name val="Calibri"/>
      <family val="2"/>
      <scheme val="minor"/>
    </font>
    <font>
      <sz val="12"/>
      <color theme="0"/>
      <name val="Calibri"/>
      <family val="2"/>
      <scheme val="minor"/>
    </font>
    <font>
      <b/>
      <sz val="26"/>
      <color theme="0"/>
      <name val="Calibri"/>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6ED559"/>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rgb="FF76C569"/>
        <bgColor indexed="64"/>
      </patternFill>
    </fill>
    <fill>
      <patternFill patternType="solid">
        <fgColor rgb="FFFFFF66"/>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4" tint="0.39997558519241921"/>
        <bgColor indexed="64"/>
      </patternFill>
    </fill>
    <fill>
      <patternFill patternType="solid">
        <fgColor rgb="FFFD6349"/>
        <bgColor indexed="64"/>
      </patternFill>
    </fill>
    <fill>
      <patternFill patternType="solid">
        <fgColor theme="2"/>
        <bgColor indexed="64"/>
      </patternFill>
    </fill>
    <fill>
      <patternFill patternType="solid">
        <fgColor rgb="FF123A63"/>
        <bgColor indexed="64"/>
      </patternFill>
    </fill>
    <fill>
      <patternFill patternType="solid">
        <fgColor rgb="FFE7E6E6"/>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6">
    <xf numFmtId="0" fontId="0" fillId="0" borderId="0" xfId="0"/>
    <xf numFmtId="14" fontId="0" fillId="0" borderId="0" xfId="0" applyNumberFormat="1"/>
    <xf numFmtId="10" fontId="0" fillId="0" borderId="0" xfId="42" applyNumberFormat="1" applyFont="1"/>
    <xf numFmtId="0" fontId="16" fillId="0" borderId="0" xfId="0" applyFont="1"/>
    <xf numFmtId="10" fontId="16" fillId="0" borderId="0" xfId="0" applyNumberFormat="1" applyFont="1"/>
    <xf numFmtId="0" fontId="18" fillId="33" borderId="0" xfId="0" applyFont="1" applyFill="1"/>
    <xf numFmtId="0" fontId="19" fillId="33" borderId="0" xfId="0" applyFont="1" applyFill="1"/>
    <xf numFmtId="0" fontId="20" fillId="33" borderId="0" xfId="0" applyFont="1" applyFill="1"/>
    <xf numFmtId="0" fontId="21" fillId="33" borderId="0" xfId="0" applyFont="1" applyFill="1"/>
    <xf numFmtId="0" fontId="0" fillId="0" borderId="0" xfId="0" pivotButton="1"/>
    <xf numFmtId="0" fontId="0" fillId="0" borderId="0" xfId="0" applyAlignment="1">
      <alignment horizontal="left"/>
    </xf>
    <xf numFmtId="2" fontId="0" fillId="0" borderId="0" xfId="0" applyNumberFormat="1"/>
    <xf numFmtId="0" fontId="0" fillId="35" borderId="0" xfId="0" applyFill="1"/>
    <xf numFmtId="0" fontId="16" fillId="36" borderId="0" xfId="0" applyFont="1" applyFill="1"/>
    <xf numFmtId="0" fontId="0" fillId="36" borderId="0" xfId="0" applyFill="1"/>
    <xf numFmtId="0" fontId="0" fillId="0" borderId="0" xfId="0" applyAlignment="1">
      <alignment wrapText="1"/>
    </xf>
    <xf numFmtId="14" fontId="0" fillId="0" borderId="0" xfId="0" applyNumberFormat="1" applyAlignment="1">
      <alignment horizontal="left"/>
    </xf>
    <xf numFmtId="0" fontId="0" fillId="37" borderId="0" xfId="0" applyFill="1"/>
    <xf numFmtId="10" fontId="0" fillId="37" borderId="0" xfId="0" applyNumberFormat="1" applyFill="1"/>
    <xf numFmtId="49" fontId="16" fillId="36" borderId="0" xfId="0" applyNumberFormat="1" applyFont="1" applyFill="1"/>
    <xf numFmtId="0" fontId="0" fillId="35" borderId="0" xfId="0" applyFill="1" applyAlignment="1">
      <alignment vertical="center" wrapText="1"/>
    </xf>
    <xf numFmtId="164" fontId="0" fillId="38" borderId="0" xfId="0" applyNumberFormat="1" applyFill="1"/>
    <xf numFmtId="2" fontId="0" fillId="39" borderId="0" xfId="0" applyNumberFormat="1" applyFill="1" applyAlignment="1">
      <alignment vertical="center" wrapText="1"/>
    </xf>
    <xf numFmtId="2" fontId="0" fillId="39" borderId="0" xfId="0" applyNumberFormat="1" applyFill="1"/>
    <xf numFmtId="2" fontId="0" fillId="37" borderId="0" xfId="0" applyNumberFormat="1" applyFill="1" applyAlignment="1">
      <alignment vertical="center" wrapText="1"/>
    </xf>
    <xf numFmtId="2" fontId="0" fillId="40" borderId="0" xfId="0" applyNumberFormat="1" applyFill="1" applyAlignment="1">
      <alignment vertical="center" wrapText="1"/>
    </xf>
    <xf numFmtId="0" fontId="16" fillId="41" borderId="0" xfId="0" applyFont="1" applyFill="1"/>
    <xf numFmtId="2" fontId="16" fillId="41" borderId="0" xfId="0" applyNumberFormat="1" applyFont="1" applyFill="1"/>
    <xf numFmtId="0" fontId="16" fillId="42" borderId="0" xfId="0" applyFont="1" applyFill="1"/>
    <xf numFmtId="0" fontId="16" fillId="43" borderId="0" xfId="0" applyFont="1" applyFill="1"/>
    <xf numFmtId="10" fontId="16" fillId="43" borderId="0" xfId="0" applyNumberFormat="1" applyFont="1" applyFill="1"/>
    <xf numFmtId="164" fontId="16" fillId="42" borderId="0" xfId="0" applyNumberFormat="1" applyFont="1" applyFill="1"/>
    <xf numFmtId="164" fontId="16" fillId="43" borderId="0" xfId="0" applyNumberFormat="1" applyFont="1" applyFill="1"/>
    <xf numFmtId="0" fontId="0" fillId="44" borderId="10" xfId="0" applyFill="1" applyBorder="1"/>
    <xf numFmtId="0" fontId="0" fillId="0" borderId="0" xfId="0" applyAlignment="1">
      <alignment horizontal="center" vertical="center" wrapText="1"/>
    </xf>
    <xf numFmtId="17" fontId="0" fillId="0" borderId="0" xfId="0" applyNumberFormat="1"/>
    <xf numFmtId="165" fontId="0" fillId="0" borderId="0" xfId="42" applyNumberFormat="1" applyFont="1"/>
    <xf numFmtId="10" fontId="0" fillId="0" borderId="0" xfId="0" applyNumberFormat="1"/>
    <xf numFmtId="10" fontId="0" fillId="44" borderId="11" xfId="42" applyNumberFormat="1" applyFont="1" applyFill="1" applyBorder="1"/>
    <xf numFmtId="10" fontId="0" fillId="44" borderId="12" xfId="42" applyNumberFormat="1" applyFont="1" applyFill="1" applyBorder="1"/>
    <xf numFmtId="17" fontId="0" fillId="0" borderId="0" xfId="0" applyNumberFormat="1" applyAlignment="1">
      <alignment vertical="center" wrapText="1"/>
    </xf>
    <xf numFmtId="0" fontId="0" fillId="0" borderId="0" xfId="0" applyAlignment="1">
      <alignment vertical="center" wrapText="1"/>
    </xf>
    <xf numFmtId="17" fontId="0" fillId="0" borderId="0" xfId="0" applyNumberFormat="1" applyAlignment="1">
      <alignment vertical="top" wrapText="1"/>
    </xf>
    <xf numFmtId="166" fontId="0" fillId="0" borderId="0" xfId="0" applyNumberFormat="1"/>
    <xf numFmtId="165" fontId="16" fillId="0" borderId="0" xfId="0" applyNumberFormat="1" applyFont="1"/>
    <xf numFmtId="17" fontId="16" fillId="0" borderId="0" xfId="0" applyNumberFormat="1" applyFont="1"/>
    <xf numFmtId="0" fontId="16" fillId="45" borderId="0" xfId="0" applyFont="1" applyFill="1"/>
    <xf numFmtId="0" fontId="0" fillId="45" borderId="0" xfId="0" applyFill="1"/>
    <xf numFmtId="2" fontId="0" fillId="0" borderId="0" xfId="42" applyNumberFormat="1" applyFont="1" applyAlignment="1">
      <alignment vertical="center" wrapText="1"/>
    </xf>
    <xf numFmtId="2" fontId="0" fillId="0" borderId="0" xfId="42" applyNumberFormat="1" applyFont="1"/>
    <xf numFmtId="0" fontId="24" fillId="0" borderId="0" xfId="0" applyFont="1" applyAlignment="1">
      <alignment vertical="center"/>
    </xf>
    <xf numFmtId="17" fontId="0" fillId="47" borderId="0" xfId="0" applyNumberFormat="1" applyFill="1"/>
    <xf numFmtId="0" fontId="0" fillId="47" borderId="0" xfId="0" applyFill="1"/>
    <xf numFmtId="0" fontId="16" fillId="34" borderId="0" xfId="0" applyFont="1" applyFill="1"/>
    <xf numFmtId="165" fontId="0" fillId="0" borderId="0" xfId="0" applyNumberFormat="1"/>
    <xf numFmtId="164" fontId="0" fillId="0" borderId="0" xfId="0" applyNumberFormat="1" applyAlignment="1">
      <alignment horizontal="left"/>
    </xf>
    <xf numFmtId="17" fontId="0" fillId="0" borderId="0" xfId="0" applyNumberFormat="1" applyAlignment="1">
      <alignment horizontal="left"/>
    </xf>
    <xf numFmtId="0" fontId="0" fillId="48" borderId="0" xfId="0" applyFill="1"/>
    <xf numFmtId="49" fontId="0" fillId="0" borderId="0" xfId="0" applyNumberFormat="1"/>
    <xf numFmtId="0" fontId="0" fillId="50" borderId="0" xfId="0" applyFill="1"/>
    <xf numFmtId="0" fontId="26" fillId="49" borderId="0" xfId="0" applyFont="1" applyFill="1" applyAlignment="1">
      <alignment horizontal="center"/>
    </xf>
    <xf numFmtId="0" fontId="25" fillId="49" borderId="0" xfId="0" applyFont="1" applyFill="1" applyAlignment="1">
      <alignment horizontal="center" vertical="center"/>
    </xf>
    <xf numFmtId="0" fontId="27" fillId="49" borderId="0" xfId="0" applyFont="1" applyFill="1" applyAlignment="1">
      <alignment horizontal="center" vertical="center"/>
    </xf>
    <xf numFmtId="0" fontId="16" fillId="46" borderId="0" xfId="0" applyFont="1" applyFill="1" applyAlignment="1">
      <alignment horizontal="center" vertical="center"/>
    </xf>
    <xf numFmtId="0" fontId="22" fillId="46" borderId="0" xfId="0" applyFont="1" applyFill="1" applyAlignment="1">
      <alignment horizontal="center" vertical="center"/>
    </xf>
    <xf numFmtId="0" fontId="23" fillId="46"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7">
    <dxf>
      <font>
        <b val="0"/>
        <i val="0"/>
        <strike val="0"/>
        <condense val="0"/>
        <extend val="0"/>
        <outline val="0"/>
        <shadow val="0"/>
        <u val="none"/>
        <vertAlign val="baseline"/>
        <sz val="11"/>
        <color theme="1"/>
        <name val="Calibri"/>
        <family val="2"/>
        <scheme val="minor"/>
      </font>
    </dxf>
    <dxf>
      <numFmt numFmtId="2" formatCode="0.0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65" formatCode="0.0%"/>
    </dxf>
    <dxf>
      <numFmt numFmtId="166" formatCode="&quot;₹&quot;\ #,##0.00"/>
    </dxf>
    <dxf>
      <alignment horizontal="general" vertical="center" textRotation="0" wrapText="1" indent="0" justifyLastLine="0" shrinkToFit="0" readingOrder="0"/>
    </dxf>
    <dxf>
      <numFmt numFmtId="22" formatCode="mmm/yy"/>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0" formatCode="General"/>
    </dxf>
    <dxf>
      <numFmt numFmtId="0" formatCode="General"/>
    </dxf>
    <dxf>
      <numFmt numFmtId="22" formatCode="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4" formatCode="0.00%"/>
    </dxf>
    <dxf>
      <numFmt numFmtId="2" formatCode="0.00"/>
    </dxf>
    <dxf>
      <numFmt numFmtId="164" formatCode="mmm/yyyy"/>
      <fill>
        <patternFill patternType="solid">
          <fgColor indexed="64"/>
          <bgColor theme="7"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dxf>
    <dxf>
      <fill>
        <patternFill>
          <bgColor theme="8" tint="0.39997558519241921"/>
        </patternFill>
      </fill>
    </dxf>
    <dxf>
      <fill>
        <patternFill>
          <bgColor theme="8" tint="0.39997558519241921"/>
        </patternFill>
      </fill>
    </dxf>
    <dxf>
      <fill>
        <patternFill patternType="solid">
          <bgColor rgb="FF00B050"/>
        </patternFill>
      </fill>
    </dxf>
    <dxf>
      <fill>
        <patternFill patternType="solid">
          <bgColor rgb="FF00B050"/>
        </patternFill>
      </fill>
    </dxf>
    <dxf>
      <font>
        <b val="0"/>
        <i val="0"/>
        <strike val="0"/>
        <condense val="0"/>
        <extend val="0"/>
        <outline val="0"/>
        <shadow val="0"/>
        <u val="none"/>
        <vertAlign val="baseline"/>
        <sz val="11"/>
        <color theme="1"/>
        <name val="Calibri"/>
        <family val="2"/>
        <scheme val="minor"/>
      </font>
      <numFmt numFmtId="165" formatCode="0.0%"/>
    </dxf>
    <dxf>
      <font>
        <b/>
        <i val="0"/>
        <strike val="0"/>
        <condense val="0"/>
        <extend val="0"/>
        <outline val="0"/>
        <shadow val="0"/>
        <u val="none"/>
        <vertAlign val="baseline"/>
        <sz val="11"/>
        <color theme="1"/>
        <name val="Calibri"/>
        <family val="2"/>
        <scheme val="minor"/>
      </font>
      <fill>
        <patternFill patternType="solid">
          <fgColor indexed="64"/>
          <bgColor rgb="FF6ED559"/>
        </patternFill>
      </fill>
    </dxf>
    <dxf>
      <numFmt numFmtId="14" formatCode="0.00%"/>
    </dxf>
    <dxf>
      <numFmt numFmtId="19" formatCode="dd/mm/yyyy"/>
    </dxf>
    <dxf>
      <numFmt numFmtId="0" formatCode="General"/>
    </dxf>
    <dxf>
      <font>
        <b/>
        <i val="0"/>
        <sz val="12"/>
        <color theme="0"/>
        <name val="Calibri"/>
        <family val="2"/>
        <scheme val="minor"/>
      </font>
      <fill>
        <patternFill>
          <bgColor rgb="FF123A63"/>
        </patternFill>
      </fill>
    </dxf>
    <dxf>
      <fill>
        <patternFill>
          <bgColor rgb="FF9BC2E6"/>
        </patternFill>
      </fill>
    </dxf>
    <dxf>
      <font>
        <b val="0"/>
        <i/>
        <sz val="10"/>
        <color rgb="FF17365D"/>
        <name val="Calibri"/>
        <family val="2"/>
        <scheme val="minor"/>
      </font>
      <border diagonalUp="0" diagonalDown="0">
        <left/>
        <right/>
        <top/>
        <bottom/>
        <vertical/>
        <horizontal/>
      </border>
    </dxf>
  </dxfs>
  <tableStyles count="3" defaultTableStyle="TableStyleMedium2" defaultPivotStyle="PivotStyleLight16">
    <tableStyle name="Invisible" pivot="0" table="0" count="0" xr9:uid="{1F051324-3A27-43F7-8A23-21B5566BDF8B}"/>
    <tableStyle name="Slicer Style 1" pivot="0" table="0" count="1" xr9:uid="{D57503FA-E74D-49A0-9B18-D52AD94DA9AA}">
      <tableStyleElement type="headerRow" dxfId="46"/>
    </tableStyle>
    <tableStyle name="Slicer Style 2" pivot="0" table="0" count="3" xr9:uid="{67583C35-EAFA-4732-A39D-2C8B8473FBDE}">
      <tableStyleElement type="wholeTable" dxfId="45"/>
      <tableStyleElement type="headerRow" dxfId="44"/>
    </tableStyle>
  </tableStyles>
  <colors>
    <mruColors>
      <color rgb="FF123A63"/>
      <color rgb="FF292929"/>
      <color rgb="FF9BC2E6"/>
      <color rgb="FF17365D"/>
      <color rgb="FFD0CECE"/>
      <color rgb="FFE7E6E6"/>
      <color rgb="FFE9DDF7"/>
      <color rgb="FFFFF1CC"/>
      <color rgb="FFF9E1E1"/>
      <color rgb="FFDDF3E7"/>
    </mruColors>
  </colors>
  <extLst>
    <ext xmlns:x14="http://schemas.microsoft.com/office/spreadsheetml/2009/9/main" uri="{46F421CA-312F-682f-3DD2-61675219B42D}">
      <x14:dxfs count="1">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eetMetadata" Target="metadata.xml"/><Relationship Id="rId10" Type="http://schemas.openxmlformats.org/officeDocument/2006/relationships/pivotCacheDefinition" Target="pivotCache/pivotCacheDefinition1.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(Akash).xlsx]02_Clean_Data!PivotTable1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Sectors  by General Index</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370526854874851"/>
          <c:y val="0.16366063012605134"/>
          <c:w val="0.56271531912169515"/>
          <c:h val="0.81649965504305244"/>
        </c:manualLayout>
      </c:layout>
      <c:pieChart>
        <c:varyColors val="1"/>
        <c:ser>
          <c:idx val="0"/>
          <c:order val="0"/>
          <c:tx>
            <c:strRef>
              <c:f>'02_Clean_Data'!$AJ$8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C6B-465B-BF94-F0B6C7467A0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C6B-465B-BF94-F0B6C7467A0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C6B-465B-BF94-F0B6C7467A0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'02_Clean_Data'!$AI$9:$AI$12</c:f>
              <c:strCache>
                <c:ptCount val="3"/>
                <c:pt idx="0">
                  <c:v>Rural</c:v>
                </c:pt>
                <c:pt idx="1">
                  <c:v>Rural+Urban</c:v>
                </c:pt>
                <c:pt idx="2">
                  <c:v>Urban</c:v>
                </c:pt>
              </c:strCache>
            </c:strRef>
          </c:cat>
          <c:val>
            <c:numRef>
              <c:f>'02_Clean_Data'!$AJ$9:$AJ$12</c:f>
              <c:numCache>
                <c:formatCode>General</c:formatCode>
                <c:ptCount val="3"/>
                <c:pt idx="0">
                  <c:v>124</c:v>
                </c:pt>
                <c:pt idx="1">
                  <c:v>124</c:v>
                </c:pt>
                <c:pt idx="2">
                  <c:v>124</c:v>
                </c:pt>
              </c:numCache>
            </c:numRef>
          </c:val>
          <c:extLst>
            <c:ext xmlns:c16="http://schemas.microsoft.com/office/drawing/2014/chart" uri="{C3380CC4-5D6E-409C-BE32-E72D297353CC}">
              <c16:uniqueId val="{00000000-E188-4514-8356-0BE5A226A1B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0518763203380064"/>
          <c:y val="0.25130396063556226"/>
          <c:w val="0.26310289953913246"/>
          <c:h val="0.5522591271401062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000" b="1" i="1" u="none" strike="noStrike" cap="all" baseline="0">
                <a:solidFill>
                  <a:schemeClr val="tx1">
                    <a:lumMod val="85000"/>
                    <a:lumOff val="15000"/>
                  </a:schemeClr>
                </a:solidFill>
              </a:rPr>
              <a:t>CPI CONTRIBUTION BY BROADER CATEGORY (MAY 2023)</a:t>
            </a:r>
            <a:endParaRPr lang="en-US" sz="1000" i="1">
              <a:solidFill>
                <a:schemeClr val="tx1">
                  <a:lumMod val="85000"/>
                  <a:lumOff val="15000"/>
                </a:schemeClr>
              </a:solidFill>
            </a:endParaRPr>
          </a:p>
        </c:rich>
      </c:tx>
      <c:layout>
        <c:manualLayout>
          <c:xMode val="edge"/>
          <c:yMode val="edge"/>
          <c:x val="0.24335124782840739"/>
          <c:y val="1.728684940363772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'03_Q1_Contribution'!$B$3</c:f>
              <c:strCache>
                <c:ptCount val="1"/>
                <c:pt idx="0">
                  <c:v>Index Value</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CBFC-4452-B5CD-E08CCA804F9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BFC-4452-B5CD-E08CCA804F9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CBFC-4452-B5CD-E08CCA804F9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BFC-4452-B5CD-E08CCA804F9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CBFC-4452-B5CD-E08CCA804F9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BFC-4452-B5CD-E08CCA804F9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CBFC-4452-B5CD-E08CCA804F9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CBFC-4452-B5CD-E08CCA804F9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CBFC-4452-B5CD-E08CCA804F9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CBFC-4452-B5CD-E08CCA804F9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CBFC-4452-B5CD-E08CCA804F9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CBFC-4452-B5CD-E08CCA804F94}"/>
              </c:ext>
            </c:extLst>
          </c:dPt>
          <c:dLbls>
            <c:dLbl>
              <c:idx val="0"/>
              <c:layout>
                <c:manualLayout>
                  <c:x val="-5.7589336374179012E-2"/>
                  <c:y val="2.0760224373851673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fld id="{1DF9E676-8B25-4FC2-A793-F8AF2356C969}" type="CATEGORYNAME">
                      <a:rPr lang="en-US" sz="900"/>
                      <a:pPr>
                        <a:defRPr/>
                      </a:pPr>
                      <a:t>[CATEGORY NAME]</a:t>
                    </a:fld>
                    <a:r>
                      <a:rPr lang="en-US" sz="900" baseline="0"/>
                      <a:t>
</a:t>
                    </a:r>
                    <a:fld id="{ADE860BD-D5DE-42AD-80FB-94C0969A17D1}" type="PERCENTAGE">
                      <a:rPr lang="en-US" sz="900" baseline="0"/>
                      <a:pPr>
                        <a:defRPr/>
                      </a:pPr>
                      <a:t>[PERCENTAGE]</a:t>
                    </a:fld>
                    <a:endParaRPr lang="en-US" sz="9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379458054135542"/>
                      <c:h val="0.11350973350764225"/>
                    </c:manualLayout>
                  </c15:layout>
                  <c15:dlblFieldTable/>
                  <c15:showDataLabelsRange val="0"/>
                </c:ext>
                <c:ext xmlns:c16="http://schemas.microsoft.com/office/drawing/2014/chart" uri="{C3380CC4-5D6E-409C-BE32-E72D297353CC}">
                  <c16:uniqueId val="{00000002-CBFC-4452-B5CD-E08CCA804F94}"/>
                </c:ext>
              </c:extLst>
            </c:dLbl>
            <c:dLbl>
              <c:idx val="1"/>
              <c:layout>
                <c:manualLayout>
                  <c:x val="-1.8415983800084045E-2"/>
                  <c:y val="1.216363522932868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BFC-4452-B5CD-E08CCA804F94}"/>
                </c:ext>
              </c:extLst>
            </c:dLbl>
            <c:dLbl>
              <c:idx val="2"/>
              <c:layout>
                <c:manualLayout>
                  <c:x val="-1.5645977615927825E-2"/>
                  <c:y val="-1.6967201492748937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5B27AD93-6A26-406E-AE22-1898F1B8C85C}" type="CATEGORYNAME">
                      <a:rPr lang="en-US">
                        <a:solidFill>
                          <a:schemeClr val="bg2">
                            <a:lumMod val="25000"/>
                          </a:schemeClr>
                        </a:solidFill>
                      </a:rPr>
                      <a:pPr>
                        <a:defRPr>
                          <a:solidFill>
                            <a:schemeClr val="accent1"/>
                          </a:solidFill>
                        </a:defRPr>
                      </a:pPr>
                      <a:t>[CATEGORY NAME]</a:t>
                    </a:fld>
                    <a:r>
                      <a:rPr lang="en-US" baseline="0">
                        <a:solidFill>
                          <a:schemeClr val="bg2">
                            <a:lumMod val="25000"/>
                          </a:schemeClr>
                        </a:solidFill>
                      </a:rPr>
                      <a:t>
</a:t>
                    </a:r>
                    <a:fld id="{7A02FB68-1A9C-482E-9558-FCB5DCE65AB6}" type="PERCENTAGE">
                      <a:rPr lang="en-US" baseline="0">
                        <a:solidFill>
                          <a:schemeClr val="bg2">
                            <a:lumMod val="25000"/>
                          </a:schemeClr>
                        </a:solidFill>
                      </a:rPr>
                      <a:pPr>
                        <a:defRPr>
                          <a:solidFill>
                            <a:schemeClr val="accent1"/>
                          </a:solidFill>
                        </a:defRPr>
                      </a:pPr>
                      <a:t>[PERCENTAGE]</a:t>
                    </a:fld>
                    <a:endParaRPr lang="en-US" baseline="0">
                      <a:solidFill>
                        <a:schemeClr val="bg2">
                          <a:lumMod val="25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BFC-4452-B5CD-E08CCA804F94}"/>
                </c:ext>
              </c:extLst>
            </c:dLbl>
            <c:dLbl>
              <c:idx val="3"/>
              <c:layout>
                <c:manualLayout>
                  <c:x val="3.4089728935669404E-4"/>
                  <c:y val="-2.85983926859839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BFC-4452-B5CD-E08CCA804F94}"/>
                </c:ext>
              </c:extLst>
            </c:dLbl>
            <c:dLbl>
              <c:idx val="4"/>
              <c:layout>
                <c:manualLayout>
                  <c:x val="2.333256044455642E-3"/>
                  <c:y val="-4.35367714199830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BFC-4452-B5CD-E08CCA804F94}"/>
                </c:ext>
              </c:extLst>
            </c:dLbl>
            <c:dLbl>
              <c:idx val="5"/>
              <c:layout>
                <c:manualLayout>
                  <c:x val="-1.6479519959701414E-2"/>
                  <c:y val="-1.405241106732488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6"/>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228502577245874"/>
                      <c:h val="9.4761382867897911E-2"/>
                    </c:manualLayout>
                  </c15:layout>
                </c:ext>
                <c:ext xmlns:c16="http://schemas.microsoft.com/office/drawing/2014/chart" uri="{C3380CC4-5D6E-409C-BE32-E72D297353CC}">
                  <c16:uniqueId val="{00000007-CBFC-4452-B5CD-E08CCA804F94}"/>
                </c:ext>
              </c:extLst>
            </c:dLbl>
            <c:dLbl>
              <c:idx val="6"/>
              <c:layout>
                <c:manualLayout>
                  <c:x val="2.188940145435854E-2"/>
                  <c:y val="-1.10960223399693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7066137211708041"/>
                      <c:h val="0.11585119729926191"/>
                    </c:manualLayout>
                  </c15:layout>
                </c:ext>
                <c:ext xmlns:c16="http://schemas.microsoft.com/office/drawing/2014/chart" uri="{C3380CC4-5D6E-409C-BE32-E72D297353CC}">
                  <c16:uniqueId val="{00000008-CBFC-4452-B5CD-E08CCA804F94}"/>
                </c:ext>
              </c:extLst>
            </c:dLbl>
            <c:dLbl>
              <c:idx val="7"/>
              <c:layout>
                <c:manualLayout>
                  <c:x val="-2.2012112913716433E-2"/>
                  <c:y val="-6.21453161599146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BFC-4452-B5CD-E08CCA804F94}"/>
                </c:ext>
              </c:extLst>
            </c:dLbl>
            <c:dLbl>
              <c:idx val="8"/>
              <c:layout>
                <c:manualLayout>
                  <c:x val="9.210345079673773E-4"/>
                  <c:y val="-4.629881067837282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CBFC-4452-B5CD-E08CCA804F94}"/>
                </c:ext>
              </c:extLst>
            </c:dLbl>
            <c:dLbl>
              <c:idx val="9"/>
              <c:layout>
                <c:manualLayout>
                  <c:x val="1.4577320305712529E-2"/>
                  <c:y val="2.571021841094780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CBFC-4452-B5CD-E08CCA804F94}"/>
                </c:ext>
              </c:extLst>
            </c:dLbl>
            <c:dLbl>
              <c:idx val="10"/>
              <c:layout>
                <c:manualLayout>
                  <c:x val="2.1915946306088393E-2"/>
                  <c:y val="5.7622831345459343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62F8881-9A95-4832-9627-24862BD5C91E}" type="CATEGORYNAME">
                      <a:rPr lang="en-US" sz="1000"/>
                      <a:pPr>
                        <a:defRPr>
                          <a:solidFill>
                            <a:schemeClr val="accent1"/>
                          </a:solidFill>
                        </a:defRPr>
                      </a:pPr>
                      <a:t>[CATEGORY NAME]</a:t>
                    </a:fld>
                    <a:r>
                      <a:rPr lang="en-US" sz="1000" baseline="0"/>
                      <a:t>
</a:t>
                    </a:r>
                    <a:fld id="{1D8F1DA7-4AD2-46BF-AB7C-3C0AFBEA3A70}" type="PERCENTAGE">
                      <a:rPr lang="en-US" sz="1000" baseline="0"/>
                      <a:pPr>
                        <a:defRPr>
                          <a:solidFill>
                            <a:schemeClr val="accent1"/>
                          </a:solidFill>
                        </a:defRPr>
                      </a:pPr>
                      <a:t>[PERCENTAGE]</a:t>
                    </a:fld>
                    <a:endParaRPr lang="en-US" sz="1000"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CBFC-4452-B5CD-E08CCA804F94}"/>
                </c:ext>
              </c:extLst>
            </c:dLbl>
            <c:dLbl>
              <c:idx val="11"/>
              <c:layout>
                <c:manualLayout>
                  <c:x val="5.1703435359881138E-2"/>
                  <c:y val="1.109216817246013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E33AD008-8643-4D53-8B6B-D3D70A7674A2}" type="CATEGORYNAME">
                      <a:rPr lang="en-US" sz="800"/>
                      <a:pPr>
                        <a:defRPr>
                          <a:solidFill>
                            <a:schemeClr val="accent1"/>
                          </a:solidFill>
                        </a:defRPr>
                      </a:pPr>
                      <a:t>[CATEGORY NAME]</a:t>
                    </a:fld>
                    <a:r>
                      <a:rPr lang="en-US" sz="800" baseline="0"/>
                      <a:t>
</a:t>
                    </a:r>
                    <a:fld id="{0E386239-50DD-45CC-9AD9-5F0EFE9E926E}" type="PERCENTAGE">
                      <a:rPr lang="en-US" sz="800" baseline="0"/>
                      <a:pPr>
                        <a:defRPr>
                          <a:solidFill>
                            <a:schemeClr val="accent1"/>
                          </a:solidFill>
                        </a:defRPr>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6985368138402782"/>
                      <c:h val="9.6486582938487858E-2"/>
                    </c:manualLayout>
                  </c15:layout>
                  <c15:dlblFieldTable/>
                  <c15:showDataLabelsRange val="0"/>
                </c:ext>
                <c:ext xmlns:c16="http://schemas.microsoft.com/office/drawing/2014/chart" uri="{C3380CC4-5D6E-409C-BE32-E72D297353CC}">
                  <c16:uniqueId val="{0000000D-CBFC-4452-B5CD-E08CCA804F94}"/>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'03_Q1_Contribution'!$A$4:$A$15</c:f>
              <c:strCache>
                <c:ptCount val="12"/>
                <c:pt idx="0">
                  <c:v>Food</c:v>
                </c:pt>
                <c:pt idx="1">
                  <c:v>Fuel &amp; Light</c:v>
                </c:pt>
                <c:pt idx="2">
                  <c:v>Clothing &amp; Footwear</c:v>
                </c:pt>
                <c:pt idx="3">
                  <c:v>Housing</c:v>
                </c:pt>
                <c:pt idx="4">
                  <c:v>Household Goods &amp; Services</c:v>
                </c:pt>
                <c:pt idx="5">
                  <c:v>Health</c:v>
                </c:pt>
                <c:pt idx="6">
                  <c:v>Transport &amp; Communication</c:v>
                </c:pt>
                <c:pt idx="7">
                  <c:v>Recreation &amp; Amusement</c:v>
                </c:pt>
                <c:pt idx="8">
                  <c:v>Education</c:v>
                </c:pt>
                <c:pt idx="9">
                  <c:v>Personal Care &amp; Effects</c:v>
                </c:pt>
                <c:pt idx="10">
                  <c:v>Miscellaneous</c:v>
                </c:pt>
                <c:pt idx="11">
                  <c:v>Pan, Tobacco &amp; Intoxicants</c:v>
                </c:pt>
              </c:strCache>
            </c:strRef>
          </c:cat>
          <c:val>
            <c:numRef>
              <c:f>'03_Q1_Contribution'!$B$4:$B$15</c:f>
              <c:numCache>
                <c:formatCode>General</c:formatCode>
                <c:ptCount val="12"/>
                <c:pt idx="0">
                  <c:v>179.1</c:v>
                </c:pt>
                <c:pt idx="1">
                  <c:v>182.8</c:v>
                </c:pt>
                <c:pt idx="2">
                  <c:v>186.2</c:v>
                </c:pt>
                <c:pt idx="3">
                  <c:v>175.6</c:v>
                </c:pt>
                <c:pt idx="4">
                  <c:v>175.2</c:v>
                </c:pt>
                <c:pt idx="5">
                  <c:v>185.7</c:v>
                </c:pt>
                <c:pt idx="6">
                  <c:v>164.8</c:v>
                </c:pt>
                <c:pt idx="7">
                  <c:v>171.2</c:v>
                </c:pt>
                <c:pt idx="8">
                  <c:v>177.1</c:v>
                </c:pt>
                <c:pt idx="9">
                  <c:v>185.2</c:v>
                </c:pt>
                <c:pt idx="10">
                  <c:v>175.7</c:v>
                </c:pt>
                <c:pt idx="11">
                  <c:v>201</c:v>
                </c:pt>
              </c:numCache>
            </c:numRef>
          </c:val>
          <c:extLst>
            <c:ext xmlns:c16="http://schemas.microsoft.com/office/drawing/2014/chart" uri="{C3380CC4-5D6E-409C-BE32-E72D297353CC}">
              <c16:uniqueId val="{00000000-CBFC-4452-B5CD-E08CCA804F94}"/>
            </c:ext>
          </c:extLst>
        </c:ser>
        <c:ser>
          <c:idx val="1"/>
          <c:order val="1"/>
          <c:tx>
            <c:strRef>
              <c:f>'03_Q1_Contribution'!$C$3</c:f>
              <c:strCache>
                <c:ptCount val="1"/>
                <c:pt idx="0">
                  <c:v>Contribution %</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CBFC-4452-B5CD-E08CCA804F94}"/>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CBFC-4452-B5CD-E08CCA804F94}"/>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CBFC-4452-B5CD-E08CCA804F94}"/>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CBFC-4452-B5CD-E08CCA804F94}"/>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CBFC-4452-B5CD-E08CCA804F94}"/>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CBFC-4452-B5CD-E08CCA804F94}"/>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CBFC-4452-B5CD-E08CCA804F94}"/>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CBFC-4452-B5CD-E08CCA804F94}"/>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CBFC-4452-B5CD-E08CCA804F94}"/>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CBFC-4452-B5CD-E08CCA804F94}"/>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CBFC-4452-B5CD-E08CCA804F94}"/>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CBFC-4452-B5CD-E08CCA804F94}"/>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E-CBFC-4452-B5CD-E08CCA804F94}"/>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F-CBFC-4452-B5CD-E08CCA804F9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0-CBFC-4452-B5CD-E08CCA804F94}"/>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1-CBFC-4452-B5CD-E08CCA804F94}"/>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2-CBFC-4452-B5CD-E08CCA804F94}"/>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3-CBFC-4452-B5CD-E08CCA804F94}"/>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4-CBFC-4452-B5CD-E08CCA804F94}"/>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5-CBFC-4452-B5CD-E08CCA804F94}"/>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6-CBFC-4452-B5CD-E08CCA804F94}"/>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7-CBFC-4452-B5CD-E08CCA804F94}"/>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8-CBFC-4452-B5CD-E08CCA804F94}"/>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19-CBFC-4452-B5CD-E08CCA804F94}"/>
                </c:ext>
              </c:extLst>
            </c:dLbl>
            <c:spPr>
              <a:noFill/>
              <a:ln>
                <a:noFill/>
              </a:ln>
              <a:effectLst/>
            </c:sp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'03_Q1_Contribution'!$A$4:$A$15</c:f>
              <c:strCache>
                <c:ptCount val="12"/>
                <c:pt idx="0">
                  <c:v>Food</c:v>
                </c:pt>
                <c:pt idx="1">
                  <c:v>Fuel &amp; Light</c:v>
                </c:pt>
                <c:pt idx="2">
                  <c:v>Clothing &amp; Footwear</c:v>
                </c:pt>
                <c:pt idx="3">
                  <c:v>Housing</c:v>
                </c:pt>
                <c:pt idx="4">
                  <c:v>Household Goods &amp; Services</c:v>
                </c:pt>
                <c:pt idx="5">
                  <c:v>Health</c:v>
                </c:pt>
                <c:pt idx="6">
                  <c:v>Transport &amp; Communication</c:v>
                </c:pt>
                <c:pt idx="7">
                  <c:v>Recreation &amp; Amusement</c:v>
                </c:pt>
                <c:pt idx="8">
                  <c:v>Education</c:v>
                </c:pt>
                <c:pt idx="9">
                  <c:v>Personal Care &amp; Effects</c:v>
                </c:pt>
                <c:pt idx="10">
                  <c:v>Miscellaneous</c:v>
                </c:pt>
                <c:pt idx="11">
                  <c:v>Pan, Tobacco &amp; Intoxicants</c:v>
                </c:pt>
              </c:strCache>
            </c:strRef>
          </c:cat>
          <c:val>
            <c:numRef>
              <c:f>'03_Q1_Contribution'!$C$4:$C$15</c:f>
              <c:numCache>
                <c:formatCode>0.00%</c:formatCode>
                <c:ptCount val="12"/>
                <c:pt idx="0">
                  <c:v>8.2932024448972033E-2</c:v>
                </c:pt>
                <c:pt idx="1">
                  <c:v>8.4645304686052983E-2</c:v>
                </c:pt>
                <c:pt idx="2">
                  <c:v>8.6219670309316543E-2</c:v>
                </c:pt>
                <c:pt idx="3">
                  <c:v>8.1311353954436005E-2</c:v>
                </c:pt>
                <c:pt idx="4">
                  <c:v>8.1126134469346176E-2</c:v>
                </c:pt>
                <c:pt idx="5">
                  <c:v>8.5988145952954245E-2</c:v>
                </c:pt>
                <c:pt idx="6">
                  <c:v>7.631042785701056E-2</c:v>
                </c:pt>
                <c:pt idx="7">
                  <c:v>7.9273939618447864E-2</c:v>
                </c:pt>
                <c:pt idx="8">
                  <c:v>8.200592702352287E-2</c:v>
                </c:pt>
                <c:pt idx="9">
                  <c:v>8.5756621596591961E-2</c:v>
                </c:pt>
                <c:pt idx="10">
                  <c:v>8.1357658825708459E-2</c:v>
                </c:pt>
                <c:pt idx="11">
                  <c:v>9.3072791257640314E-2</c:v>
                </c:pt>
              </c:numCache>
            </c:numRef>
          </c:val>
          <c:extLst>
            <c:ext xmlns:c16="http://schemas.microsoft.com/office/drawing/2014/chart" uri="{C3380CC4-5D6E-409C-BE32-E72D297353CC}">
              <c16:uniqueId val="{00000001-CBFC-4452-B5CD-E08CCA804F9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'04_Q2_YoY_Trend'!$D$4</c:f>
              <c:strCache>
                <c:ptCount val="1"/>
                <c:pt idx="0">
                  <c:v>YoY Inflation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'04_Q2_YoY_Trend'!$A$5:$A$11</c:f>
              <c:numCache>
                <c:formatCode>General</c:formatCode>
                <c:ptCount val="7"/>
                <c:pt idx="0">
                  <c:v>2017</c:v>
                </c:pt>
                <c:pt idx="1">
                  <c:v>2018</c:v>
                </c:pt>
                <c:pt idx="2">
                  <c:v>2019</c:v>
                </c:pt>
                <c:pt idx="3">
                  <c:v>2020</c:v>
                </c:pt>
                <c:pt idx="4">
                  <c:v>2021</c:v>
                </c:pt>
                <c:pt idx="5">
                  <c:v>2022</c:v>
                </c:pt>
                <c:pt idx="6">
                  <c:v>2023</c:v>
                </c:pt>
              </c:numCache>
            </c:numRef>
          </c:xVal>
          <c:yVal>
            <c:numRef>
              <c:f>'04_Q2_YoY_Trend'!$D$5:$D$11</c:f>
              <c:numCache>
                <c:formatCode>0.0%</c:formatCode>
                <c:ptCount val="7"/>
                <c:pt idx="0">
                  <c:v>5.295471987720627E-2</c:v>
                </c:pt>
                <c:pt idx="1">
                  <c:v>2.3374726077428697E-2</c:v>
                </c:pt>
                <c:pt idx="2">
                  <c:v>7.7363896848137617E-2</c:v>
                </c:pt>
                <c:pt idx="3">
                  <c:v>5.7922769640479481E-2</c:v>
                </c:pt>
                <c:pt idx="4">
                  <c:v>5.657978385251098E-2</c:v>
                </c:pt>
                <c:pt idx="5">
                  <c:v>6.0350030175015092E-2</c:v>
                </c:pt>
                <c:pt idx="6">
                  <c:v>1.4730878186968806E-2</c:v>
                </c:pt>
              </c:numCache>
            </c:numRef>
          </c:yVal>
          <c:smooth val="0"/>
          <c:extLst>
            <c:ext xmlns:c16="http://schemas.microsoft.com/office/drawing/2014/chart" uri="{C3380CC4-5D6E-409C-BE32-E72D297353CC}">
              <c16:uniqueId val="{00000000-2C15-478A-9B45-21C3DA246FDF}"/>
            </c:ext>
          </c:extLst>
        </c:ser>
        <c:dLbls>
          <c:showLegendKey val="0"/>
          <c:showVal val="0"/>
          <c:showCatName val="0"/>
          <c:showSerName val="0"/>
          <c:showPercent val="0"/>
          <c:showBubbleSize val="0"/>
        </c:dLbls>
        <c:axId val="323018528"/>
        <c:axId val="330736624"/>
      </c:scatterChart>
      <c:valAx>
        <c:axId val="32301852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736624"/>
        <c:crosses val="autoZero"/>
        <c:crossBetween val="midCat"/>
      </c:valAx>
      <c:valAx>
        <c:axId val="330736624"/>
        <c:scaling>
          <c:orientation val="minMax"/>
        </c:scaling>
        <c:delete val="0"/>
        <c:axPos val="l"/>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18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1" u="none" strike="noStrike" baseline="0"/>
              <a:t>COVID Period Inflation Trend</a:t>
            </a:r>
            <a:endParaRPr lang="en-IN" sz="16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'06_Q4_COVID_Impact'!$P$5</c:f>
              <c:strCache>
                <c:ptCount val="1"/>
                <c:pt idx="0">
                  <c:v>Food MoM %</c:v>
                </c:pt>
              </c:strCache>
            </c:strRef>
          </c:tx>
          <c:spPr>
            <a:ln w="28575" cap="rnd">
              <a:solidFill>
                <a:schemeClr val="accent1"/>
              </a:solidFill>
              <a:round/>
            </a:ln>
            <a:effectLst/>
          </c:spPr>
          <c:marker>
            <c:symbol val="none"/>
          </c:marker>
          <c:cat>
            <c:numRef>
              <c:f>'06_Q4_COVID_Impact'!$O$6:$O$29</c:f>
              <c:numCache>
                <c:formatCode>General</c:formatCode>
                <c:ptCount val="24"/>
                <c:pt idx="0">
                  <c:v>-14</c:v>
                </c:pt>
                <c:pt idx="1">
                  <c:v>-13</c:v>
                </c:pt>
                <c:pt idx="2">
                  <c:v>-12</c:v>
                </c:pt>
                <c:pt idx="3">
                  <c:v>-11</c:v>
                </c:pt>
                <c:pt idx="4">
                  <c:v>-10</c:v>
                </c:pt>
                <c:pt idx="5">
                  <c:v>-9</c:v>
                </c:pt>
                <c:pt idx="6">
                  <c:v>-8</c:v>
                </c:pt>
                <c:pt idx="7">
                  <c:v>-7</c:v>
                </c:pt>
                <c:pt idx="8">
                  <c:v>-6</c:v>
                </c:pt>
                <c:pt idx="9">
                  <c:v>-5</c:v>
                </c:pt>
                <c:pt idx="10">
                  <c:v>-4</c:v>
                </c:pt>
                <c:pt idx="11">
                  <c:v>-3</c:v>
                </c:pt>
                <c:pt idx="12">
                  <c:v>-2</c:v>
                </c:pt>
                <c:pt idx="13">
                  <c:v>-1</c:v>
                </c:pt>
                <c:pt idx="14">
                  <c:v>0</c:v>
                </c:pt>
                <c:pt idx="15">
                  <c:v>1</c:v>
                </c:pt>
                <c:pt idx="16">
                  <c:v>2</c:v>
                </c:pt>
                <c:pt idx="17">
                  <c:v>3</c:v>
                </c:pt>
                <c:pt idx="18">
                  <c:v>4</c:v>
                </c:pt>
                <c:pt idx="19">
                  <c:v>5</c:v>
                </c:pt>
                <c:pt idx="20">
                  <c:v>6</c:v>
                </c:pt>
                <c:pt idx="21">
                  <c:v>7</c:v>
                </c:pt>
                <c:pt idx="22">
                  <c:v>8</c:v>
                </c:pt>
                <c:pt idx="23">
                  <c:v>9</c:v>
                </c:pt>
              </c:numCache>
            </c:numRef>
          </c:cat>
          <c:val>
            <c:numRef>
              <c:f>'06_Q4_COVID_Impact'!$P$6:$P$29</c:f>
              <c:numCache>
                <c:formatCode>0.00%</c:formatCode>
                <c:ptCount val="24"/>
                <c:pt idx="0">
                  <c:v>0</c:v>
                </c:pt>
                <c:pt idx="1">
                  <c:v>7.2780203784566459E-4</c:v>
                </c:pt>
                <c:pt idx="2">
                  <c:v>4.3636363636363222E-3</c:v>
                </c:pt>
                <c:pt idx="3">
                  <c:v>#N/A</c:v>
                </c:pt>
                <c:pt idx="4">
                  <c:v>#N/A</c:v>
                </c:pt>
                <c:pt idx="5">
                  <c:v>1.2775017743080078E-2</c:v>
                </c:pt>
                <c:pt idx="6">
                  <c:v>1.4015416958654521E-2</c:v>
                </c:pt>
                <c:pt idx="7">
                  <c:v>8.2930200414652183E-3</c:v>
                </c:pt>
                <c:pt idx="8">
                  <c:v>7.5394105551747376E-3</c:v>
                </c:pt>
                <c:pt idx="9">
                  <c:v>1.7687074829931933E-2</c:v>
                </c:pt>
                <c:pt idx="10">
                  <c:v>1.5374331550802216E-2</c:v>
                </c:pt>
                <c:pt idx="11">
                  <c:v>2.0408163265306083E-2</c:v>
                </c:pt>
                <c:pt idx="12">
                  <c:v>-9.6774193548387101E-3</c:v>
                </c:pt>
                <c:pt idx="13">
                  <c:v>-1.9543973941368076E-2</c:v>
                </c:pt>
                <c:pt idx="14">
                  <c:v>-1.0631229235880361E-2</c:v>
                </c:pt>
                <c:pt idx="15">
                  <c:v>1.6789791806581598E-2</c:v>
                </c:pt>
                <c:pt idx="16">
                  <c:v>0</c:v>
                </c:pt>
                <c:pt idx="17">
                  <c:v>0</c:v>
                </c:pt>
                <c:pt idx="18">
                  <c:v>0</c:v>
                </c:pt>
                <c:pt idx="19">
                  <c:v>1.948051948051948E-2</c:v>
                </c:pt>
                <c:pt idx="20">
                  <c:v>6.369426751592357E-3</c:v>
                </c:pt>
                <c:pt idx="21">
                  <c:v>2.1518987341772187E-2</c:v>
                </c:pt>
                <c:pt idx="22">
                  <c:v>2.0446096654274985E-2</c:v>
                </c:pt>
                <c:pt idx="23">
                  <c:v>4.2501517911355015E-3</c:v>
                </c:pt>
              </c:numCache>
            </c:numRef>
          </c:val>
          <c:smooth val="0"/>
          <c:extLst>
            <c:ext xmlns:c16="http://schemas.microsoft.com/office/drawing/2014/chart" uri="{C3380CC4-5D6E-409C-BE32-E72D297353CC}">
              <c16:uniqueId val="{00000000-0C51-4DAB-891E-9D68810571AF}"/>
            </c:ext>
          </c:extLst>
        </c:ser>
        <c:ser>
          <c:idx val="1"/>
          <c:order val="1"/>
          <c:tx>
            <c:strRef>
              <c:f>'06_Q4_COVID_Impact'!$Q$5</c:f>
              <c:strCache>
                <c:ptCount val="1"/>
                <c:pt idx="0">
                  <c:v>Health MoM %</c:v>
                </c:pt>
              </c:strCache>
            </c:strRef>
          </c:tx>
          <c:spPr>
            <a:ln w="28575" cap="rnd">
              <a:solidFill>
                <a:schemeClr val="accent2"/>
              </a:solidFill>
              <a:round/>
            </a:ln>
            <a:effectLst/>
          </c:spPr>
          <c:marker>
            <c:symbol val="none"/>
          </c:marker>
          <c:cat>
            <c:numRef>
              <c:f>'06_Q4_COVID_Impact'!$O$6:$O$29</c:f>
              <c:numCache>
                <c:formatCode>General</c:formatCode>
                <c:ptCount val="24"/>
                <c:pt idx="0">
                  <c:v>-14</c:v>
                </c:pt>
                <c:pt idx="1">
                  <c:v>-13</c:v>
                </c:pt>
                <c:pt idx="2">
                  <c:v>-12</c:v>
                </c:pt>
                <c:pt idx="3">
                  <c:v>-11</c:v>
                </c:pt>
                <c:pt idx="4">
                  <c:v>-10</c:v>
                </c:pt>
                <c:pt idx="5">
                  <c:v>-9</c:v>
                </c:pt>
                <c:pt idx="6">
                  <c:v>-8</c:v>
                </c:pt>
                <c:pt idx="7">
                  <c:v>-7</c:v>
                </c:pt>
                <c:pt idx="8">
                  <c:v>-6</c:v>
                </c:pt>
                <c:pt idx="9">
                  <c:v>-5</c:v>
                </c:pt>
                <c:pt idx="10">
                  <c:v>-4</c:v>
                </c:pt>
                <c:pt idx="11">
                  <c:v>-3</c:v>
                </c:pt>
                <c:pt idx="12">
                  <c:v>-2</c:v>
                </c:pt>
                <c:pt idx="13">
                  <c:v>-1</c:v>
                </c:pt>
                <c:pt idx="14">
                  <c:v>0</c:v>
                </c:pt>
                <c:pt idx="15">
                  <c:v>1</c:v>
                </c:pt>
                <c:pt idx="16">
                  <c:v>2</c:v>
                </c:pt>
                <c:pt idx="17">
                  <c:v>3</c:v>
                </c:pt>
                <c:pt idx="18">
                  <c:v>4</c:v>
                </c:pt>
                <c:pt idx="19">
                  <c:v>5</c:v>
                </c:pt>
                <c:pt idx="20">
                  <c:v>6</c:v>
                </c:pt>
                <c:pt idx="21">
                  <c:v>7</c:v>
                </c:pt>
                <c:pt idx="22">
                  <c:v>8</c:v>
                </c:pt>
                <c:pt idx="23">
                  <c:v>9</c:v>
                </c:pt>
              </c:numCache>
            </c:numRef>
          </c:cat>
          <c:val>
            <c:numRef>
              <c:f>'06_Q4_COVID_Impact'!$Q$6:$Q$29</c:f>
              <c:numCache>
                <c:formatCode>0.00%</c:formatCode>
                <c:ptCount val="24"/>
                <c:pt idx="0">
                  <c:v>0</c:v>
                </c:pt>
                <c:pt idx="1">
                  <c:v>3.4458993797381117E-3</c:v>
                </c:pt>
                <c:pt idx="2">
                  <c:v>4.120879120879082E-3</c:v>
                </c:pt>
                <c:pt idx="3">
                  <c:v>#N/A</c:v>
                </c:pt>
                <c:pt idx="4">
                  <c:v>#N/A</c:v>
                </c:pt>
                <c:pt idx="5">
                  <c:v>3.4036759700476512E-3</c:v>
                </c:pt>
                <c:pt idx="6">
                  <c:v>3.3921302578018993E-3</c:v>
                </c:pt>
                <c:pt idx="7">
                  <c:v>4.0567951318458036E-3</c:v>
                </c:pt>
                <c:pt idx="8">
                  <c:v>3.3670033670033669E-3</c:v>
                </c:pt>
                <c:pt idx="9">
                  <c:v>2.6845637583892998E-3</c:v>
                </c:pt>
                <c:pt idx="10">
                  <c:v>3.3467202141900937E-3</c:v>
                </c:pt>
                <c:pt idx="11">
                  <c:v>3.3355570380253501E-3</c:v>
                </c:pt>
                <c:pt idx="12">
                  <c:v>5.319148936170099E-3</c:v>
                </c:pt>
                <c:pt idx="13">
                  <c:v>3.3068783068783071E-3</c:v>
                </c:pt>
                <c:pt idx="14">
                  <c:v>3.9551746868821541E-3</c:v>
                </c:pt>
                <c:pt idx="15">
                  <c:v>-1.0505581089954186E-2</c:v>
                </c:pt>
                <c:pt idx="16">
                  <c:v>0</c:v>
                </c:pt>
                <c:pt idx="17">
                  <c:v>0</c:v>
                </c:pt>
                <c:pt idx="18">
                  <c:v>0</c:v>
                </c:pt>
                <c:pt idx="19">
                  <c:v>3.8860103626942636E-3</c:v>
                </c:pt>
                <c:pt idx="20">
                  <c:v>3.870967741935447E-3</c:v>
                </c:pt>
                <c:pt idx="21">
                  <c:v>4.4987146529564077E-3</c:v>
                </c:pt>
                <c:pt idx="22">
                  <c:v>5.7581573896351712E-3</c:v>
                </c:pt>
                <c:pt idx="23">
                  <c:v>6.9974554707380584E-3</c:v>
                </c:pt>
              </c:numCache>
            </c:numRef>
          </c:val>
          <c:smooth val="0"/>
          <c:extLst>
            <c:ext xmlns:c16="http://schemas.microsoft.com/office/drawing/2014/chart" uri="{C3380CC4-5D6E-409C-BE32-E72D297353CC}">
              <c16:uniqueId val="{00000001-0C51-4DAB-891E-9D68810571AF}"/>
            </c:ext>
          </c:extLst>
        </c:ser>
        <c:ser>
          <c:idx val="2"/>
          <c:order val="2"/>
          <c:tx>
            <c:strRef>
              <c:f>'06_Q4_COVID_Impact'!$R$5</c:f>
              <c:strCache>
                <c:ptCount val="1"/>
                <c:pt idx="0">
                  <c:v>Fuel MoM %</c:v>
                </c:pt>
              </c:strCache>
            </c:strRef>
          </c:tx>
          <c:spPr>
            <a:ln w="28575" cap="rnd">
              <a:solidFill>
                <a:schemeClr val="accent3"/>
              </a:solidFill>
              <a:round/>
            </a:ln>
            <a:effectLst/>
          </c:spPr>
          <c:marker>
            <c:symbol val="none"/>
          </c:marker>
          <c:cat>
            <c:numRef>
              <c:f>'06_Q4_COVID_Impact'!$O$6:$O$29</c:f>
              <c:numCache>
                <c:formatCode>General</c:formatCode>
                <c:ptCount val="24"/>
                <c:pt idx="0">
                  <c:v>-14</c:v>
                </c:pt>
                <c:pt idx="1">
                  <c:v>-13</c:v>
                </c:pt>
                <c:pt idx="2">
                  <c:v>-12</c:v>
                </c:pt>
                <c:pt idx="3">
                  <c:v>-11</c:v>
                </c:pt>
                <c:pt idx="4">
                  <c:v>-10</c:v>
                </c:pt>
                <c:pt idx="5">
                  <c:v>-9</c:v>
                </c:pt>
                <c:pt idx="6">
                  <c:v>-8</c:v>
                </c:pt>
                <c:pt idx="7">
                  <c:v>-7</c:v>
                </c:pt>
                <c:pt idx="8">
                  <c:v>-6</c:v>
                </c:pt>
                <c:pt idx="9">
                  <c:v>-5</c:v>
                </c:pt>
                <c:pt idx="10">
                  <c:v>-4</c:v>
                </c:pt>
                <c:pt idx="11">
                  <c:v>-3</c:v>
                </c:pt>
                <c:pt idx="12">
                  <c:v>-2</c:v>
                </c:pt>
                <c:pt idx="13">
                  <c:v>-1</c:v>
                </c:pt>
                <c:pt idx="14">
                  <c:v>0</c:v>
                </c:pt>
                <c:pt idx="15">
                  <c:v>1</c:v>
                </c:pt>
                <c:pt idx="16">
                  <c:v>2</c:v>
                </c:pt>
                <c:pt idx="17">
                  <c:v>3</c:v>
                </c:pt>
                <c:pt idx="18">
                  <c:v>4</c:v>
                </c:pt>
                <c:pt idx="19">
                  <c:v>5</c:v>
                </c:pt>
                <c:pt idx="20">
                  <c:v>6</c:v>
                </c:pt>
                <c:pt idx="21">
                  <c:v>7</c:v>
                </c:pt>
                <c:pt idx="22">
                  <c:v>8</c:v>
                </c:pt>
                <c:pt idx="23">
                  <c:v>9</c:v>
                </c:pt>
              </c:numCache>
            </c:numRef>
          </c:cat>
          <c:val>
            <c:numRef>
              <c:f>'06_Q4_COVID_Impact'!$R$6:$R$29</c:f>
              <c:numCache>
                <c:formatCode>0.00%</c:formatCode>
                <c:ptCount val="24"/>
                <c:pt idx="0">
                  <c:v>0</c:v>
                </c:pt>
                <c:pt idx="1">
                  <c:v>-7.8853046594981671E-3</c:v>
                </c:pt>
                <c:pt idx="2">
                  <c:v>9.3930635838149045E-3</c:v>
                </c:pt>
                <c:pt idx="3">
                  <c:v>#N/A</c:v>
                </c:pt>
                <c:pt idx="4">
                  <c:v>#N/A</c:v>
                </c:pt>
                <c:pt idx="5">
                  <c:v>6.4148253741979841E-3</c:v>
                </c:pt>
                <c:pt idx="6">
                  <c:v>-1.3456090651557914E-2</c:v>
                </c:pt>
                <c:pt idx="7">
                  <c:v>-5.7430007178751706E-3</c:v>
                </c:pt>
                <c:pt idx="8">
                  <c:v>5.0541516245486548E-3</c:v>
                </c:pt>
                <c:pt idx="9">
                  <c:v>1.0057471264367858E-2</c:v>
                </c:pt>
                <c:pt idx="10">
                  <c:v>1.2091038406828002E-2</c:v>
                </c:pt>
                <c:pt idx="11">
                  <c:v>9.8383696416020888E-3</c:v>
                </c:pt>
                <c:pt idx="12">
                  <c:v>6.2630480167015015E-3</c:v>
                </c:pt>
                <c:pt idx="13">
                  <c:v>1.7980636237897609E-2</c:v>
                </c:pt>
                <c:pt idx="14">
                  <c:v>1.1548913043478378E-2</c:v>
                </c:pt>
                <c:pt idx="15">
                  <c:v>-3.2236400268636743E-2</c:v>
                </c:pt>
                <c:pt idx="16">
                  <c:v>0</c:v>
                </c:pt>
                <c:pt idx="17">
                  <c:v>0</c:v>
                </c:pt>
                <c:pt idx="18">
                  <c:v>0</c:v>
                </c:pt>
                <c:pt idx="19">
                  <c:v>7.751937984496084E-3</c:v>
                </c:pt>
                <c:pt idx="20">
                  <c:v>-6.9930069930065951E-4</c:v>
                </c:pt>
                <c:pt idx="21">
                  <c:v>1.3995801259621317E-3</c:v>
                </c:pt>
                <c:pt idx="22">
                  <c:v>3.4940600978336828E-3</c:v>
                </c:pt>
                <c:pt idx="23">
                  <c:v>6.9637883008356553E-3</c:v>
                </c:pt>
              </c:numCache>
            </c:numRef>
          </c:val>
          <c:smooth val="0"/>
          <c:extLst>
            <c:ext xmlns:c16="http://schemas.microsoft.com/office/drawing/2014/chart" uri="{C3380CC4-5D6E-409C-BE32-E72D297353CC}">
              <c16:uniqueId val="{00000002-0C51-4DAB-891E-9D68810571AF}"/>
            </c:ext>
          </c:extLst>
        </c:ser>
        <c:ser>
          <c:idx val="3"/>
          <c:order val="3"/>
          <c:tx>
            <c:strRef>
              <c:f>'06_Q4_COVID_Impact'!$S$5</c:f>
              <c:strCache>
                <c:ptCount val="1"/>
                <c:pt idx="0">
                  <c:v>Transport MoM %</c:v>
                </c:pt>
              </c:strCache>
            </c:strRef>
          </c:tx>
          <c:spPr>
            <a:ln w="28575" cap="rnd">
              <a:solidFill>
                <a:schemeClr val="accent4"/>
              </a:solidFill>
              <a:round/>
            </a:ln>
            <a:effectLst/>
          </c:spPr>
          <c:marker>
            <c:symbol val="none"/>
          </c:marker>
          <c:cat>
            <c:numRef>
              <c:f>'06_Q4_COVID_Impact'!$O$6:$O$29</c:f>
              <c:numCache>
                <c:formatCode>General</c:formatCode>
                <c:ptCount val="24"/>
                <c:pt idx="0">
                  <c:v>-14</c:v>
                </c:pt>
                <c:pt idx="1">
                  <c:v>-13</c:v>
                </c:pt>
                <c:pt idx="2">
                  <c:v>-12</c:v>
                </c:pt>
                <c:pt idx="3">
                  <c:v>-11</c:v>
                </c:pt>
                <c:pt idx="4">
                  <c:v>-10</c:v>
                </c:pt>
                <c:pt idx="5">
                  <c:v>-9</c:v>
                </c:pt>
                <c:pt idx="6">
                  <c:v>-8</c:v>
                </c:pt>
                <c:pt idx="7">
                  <c:v>-7</c:v>
                </c:pt>
                <c:pt idx="8">
                  <c:v>-6</c:v>
                </c:pt>
                <c:pt idx="9">
                  <c:v>-5</c:v>
                </c:pt>
                <c:pt idx="10">
                  <c:v>-4</c:v>
                </c:pt>
                <c:pt idx="11">
                  <c:v>-3</c:v>
                </c:pt>
                <c:pt idx="12">
                  <c:v>-2</c:v>
                </c:pt>
                <c:pt idx="13">
                  <c:v>-1</c:v>
                </c:pt>
                <c:pt idx="14">
                  <c:v>0</c:v>
                </c:pt>
                <c:pt idx="15">
                  <c:v>1</c:v>
                </c:pt>
                <c:pt idx="16">
                  <c:v>2</c:v>
                </c:pt>
                <c:pt idx="17">
                  <c:v>3</c:v>
                </c:pt>
                <c:pt idx="18">
                  <c:v>4</c:v>
                </c:pt>
                <c:pt idx="19">
                  <c:v>5</c:v>
                </c:pt>
                <c:pt idx="20">
                  <c:v>6</c:v>
                </c:pt>
                <c:pt idx="21">
                  <c:v>7</c:v>
                </c:pt>
                <c:pt idx="22">
                  <c:v>8</c:v>
                </c:pt>
                <c:pt idx="23">
                  <c:v>9</c:v>
                </c:pt>
              </c:numCache>
            </c:numRef>
          </c:cat>
          <c:val>
            <c:numRef>
              <c:f>'06_Q4_COVID_Impact'!$S$6:$S$29</c:f>
              <c:numCache>
                <c:formatCode>0.00%</c:formatCode>
                <c:ptCount val="24"/>
                <c:pt idx="0">
                  <c:v>0</c:v>
                </c:pt>
                <c:pt idx="1">
                  <c:v>4.86618004866187E-3</c:v>
                </c:pt>
                <c:pt idx="2">
                  <c:v>5.6497175141242018E-3</c:v>
                </c:pt>
                <c:pt idx="3">
                  <c:v>#N/A</c:v>
                </c:pt>
                <c:pt idx="4">
                  <c:v>#N/A</c:v>
                </c:pt>
                <c:pt idx="5">
                  <c:v>-2.4019215372298747E-3</c:v>
                </c:pt>
                <c:pt idx="6">
                  <c:v>8.0256821829855548E-3</c:v>
                </c:pt>
                <c:pt idx="7">
                  <c:v>1.5923566878981118E-3</c:v>
                </c:pt>
                <c:pt idx="8">
                  <c:v>2.3847376788553032E-3</c:v>
                </c:pt>
                <c:pt idx="9">
                  <c:v>1.5860428231562478E-3</c:v>
                </c:pt>
                <c:pt idx="10">
                  <c:v>2.3752969121139918E-3</c:v>
                </c:pt>
                <c:pt idx="11">
                  <c:v>2.5276461295418776E-2</c:v>
                </c:pt>
                <c:pt idx="12">
                  <c:v>8.4745762711863955E-3</c:v>
                </c:pt>
                <c:pt idx="13">
                  <c:v>-4.583651642475128E-3</c:v>
                </c:pt>
                <c:pt idx="14">
                  <c:v>-3.0698388334612866E-3</c:v>
                </c:pt>
                <c:pt idx="15">
                  <c:v>0</c:v>
                </c:pt>
                <c:pt idx="16">
                  <c:v>0</c:v>
                </c:pt>
                <c:pt idx="17">
                  <c:v>0</c:v>
                </c:pt>
                <c:pt idx="18">
                  <c:v>0</c:v>
                </c:pt>
                <c:pt idx="19">
                  <c:v>2.5925925925925925E-2</c:v>
                </c:pt>
                <c:pt idx="20">
                  <c:v>7.9422382671479729E-3</c:v>
                </c:pt>
                <c:pt idx="21">
                  <c:v>7.1633237822349575E-3</c:v>
                </c:pt>
                <c:pt idx="22">
                  <c:v>-1.4224751066855522E-3</c:v>
                </c:pt>
                <c:pt idx="23">
                  <c:v>2.1367521367520151E-3</c:v>
                </c:pt>
              </c:numCache>
            </c:numRef>
          </c:val>
          <c:smooth val="0"/>
          <c:extLst>
            <c:ext xmlns:c16="http://schemas.microsoft.com/office/drawing/2014/chart" uri="{C3380CC4-5D6E-409C-BE32-E72D297353CC}">
              <c16:uniqueId val="{00000003-0C51-4DAB-891E-9D68810571AF}"/>
            </c:ext>
          </c:extLst>
        </c:ser>
        <c:ser>
          <c:idx val="4"/>
          <c:order val="4"/>
          <c:tx>
            <c:strRef>
              <c:f>'06_Q4_COVID_Impact'!$T$5</c:f>
              <c:strCache>
                <c:ptCount val="1"/>
                <c:pt idx="0">
                  <c:v>General MoM %</c:v>
                </c:pt>
              </c:strCache>
            </c:strRef>
          </c:tx>
          <c:spPr>
            <a:ln w="28575" cap="rnd">
              <a:solidFill>
                <a:schemeClr val="accent5"/>
              </a:solidFill>
              <a:round/>
            </a:ln>
            <a:effectLst/>
          </c:spPr>
          <c:marker>
            <c:symbol val="none"/>
          </c:marker>
          <c:cat>
            <c:numRef>
              <c:f>'06_Q4_COVID_Impact'!$O$6:$O$29</c:f>
              <c:numCache>
                <c:formatCode>General</c:formatCode>
                <c:ptCount val="24"/>
                <c:pt idx="0">
                  <c:v>-14</c:v>
                </c:pt>
                <c:pt idx="1">
                  <c:v>-13</c:v>
                </c:pt>
                <c:pt idx="2">
                  <c:v>-12</c:v>
                </c:pt>
                <c:pt idx="3">
                  <c:v>-11</c:v>
                </c:pt>
                <c:pt idx="4">
                  <c:v>-10</c:v>
                </c:pt>
                <c:pt idx="5">
                  <c:v>-9</c:v>
                </c:pt>
                <c:pt idx="6">
                  <c:v>-8</c:v>
                </c:pt>
                <c:pt idx="7">
                  <c:v>-7</c:v>
                </c:pt>
                <c:pt idx="8">
                  <c:v>-6</c:v>
                </c:pt>
                <c:pt idx="9">
                  <c:v>-5</c:v>
                </c:pt>
                <c:pt idx="10">
                  <c:v>-4</c:v>
                </c:pt>
                <c:pt idx="11">
                  <c:v>-3</c:v>
                </c:pt>
                <c:pt idx="12">
                  <c:v>-2</c:v>
                </c:pt>
                <c:pt idx="13">
                  <c:v>-1</c:v>
                </c:pt>
                <c:pt idx="14">
                  <c:v>0</c:v>
                </c:pt>
                <c:pt idx="15">
                  <c:v>1</c:v>
                </c:pt>
                <c:pt idx="16">
                  <c:v>2</c:v>
                </c:pt>
                <c:pt idx="17">
                  <c:v>3</c:v>
                </c:pt>
                <c:pt idx="18">
                  <c:v>4</c:v>
                </c:pt>
                <c:pt idx="19">
                  <c:v>5</c:v>
                </c:pt>
                <c:pt idx="20">
                  <c:v>6</c:v>
                </c:pt>
                <c:pt idx="21">
                  <c:v>7</c:v>
                </c:pt>
                <c:pt idx="22">
                  <c:v>8</c:v>
                </c:pt>
                <c:pt idx="23">
                  <c:v>9</c:v>
                </c:pt>
              </c:numCache>
            </c:numRef>
          </c:cat>
          <c:val>
            <c:numRef>
              <c:f>'06_Q4_COVID_Impact'!$T$6:$T$29</c:f>
              <c:numCache>
                <c:formatCode>0.00%</c:formatCode>
                <c:ptCount val="24"/>
                <c:pt idx="0">
                  <c:v>0</c:v>
                </c:pt>
                <c:pt idx="1">
                  <c:v>2.1489971346705687E-3</c:v>
                </c:pt>
                <c:pt idx="2">
                  <c:v>3.5739814152966403E-3</c:v>
                </c:pt>
                <c:pt idx="3">
                  <c:v>#N/A</c:v>
                </c:pt>
                <c:pt idx="4">
                  <c:v>#N/A</c:v>
                </c:pt>
                <c:pt idx="5">
                  <c:v>6.3380281690141246E-3</c:v>
                </c:pt>
                <c:pt idx="6">
                  <c:v>9.0972708187542547E-3</c:v>
                </c:pt>
                <c:pt idx="7">
                  <c:v>5.5478502080444619E-3</c:v>
                </c:pt>
                <c:pt idx="8">
                  <c:v>5.5172413793104233E-3</c:v>
                </c:pt>
                <c:pt idx="9">
                  <c:v>9.6021947873798155E-3</c:v>
                </c:pt>
                <c:pt idx="10">
                  <c:v>9.5108695652174301E-3</c:v>
                </c:pt>
                <c:pt idx="11">
                  <c:v>1.2113055181695904E-2</c:v>
                </c:pt>
                <c:pt idx="12">
                  <c:v>-1.3297872340426666E-3</c:v>
                </c:pt>
                <c:pt idx="13">
                  <c:v>-7.3235685752329853E-3</c:v>
                </c:pt>
                <c:pt idx="14">
                  <c:v>-3.3534540576794099E-3</c:v>
                </c:pt>
                <c:pt idx="15">
                  <c:v>0</c:v>
                </c:pt>
                <c:pt idx="16">
                  <c:v>0</c:v>
                </c:pt>
                <c:pt idx="17">
                  <c:v>0</c:v>
                </c:pt>
                <c:pt idx="18">
                  <c:v>0</c:v>
                </c:pt>
                <c:pt idx="19">
                  <c:v>1.3833992094861622E-2</c:v>
                </c:pt>
                <c:pt idx="20">
                  <c:v>5.1981806367770167E-3</c:v>
                </c:pt>
                <c:pt idx="21">
                  <c:v>1.0989010989011101E-2</c:v>
                </c:pt>
                <c:pt idx="22">
                  <c:v>1.278772378516624E-2</c:v>
                </c:pt>
                <c:pt idx="23">
                  <c:v>3.1565656565656565E-3</c:v>
                </c:pt>
              </c:numCache>
            </c:numRef>
          </c:val>
          <c:smooth val="0"/>
          <c:extLst>
            <c:ext xmlns:c16="http://schemas.microsoft.com/office/drawing/2014/chart" uri="{C3380CC4-5D6E-409C-BE32-E72D297353CC}">
              <c16:uniqueId val="{00000004-0C51-4DAB-891E-9D68810571AF}"/>
            </c:ext>
          </c:extLst>
        </c:ser>
        <c:dLbls>
          <c:showLegendKey val="0"/>
          <c:showVal val="0"/>
          <c:showCatName val="0"/>
          <c:showSerName val="0"/>
          <c:showPercent val="0"/>
          <c:showBubbleSize val="0"/>
        </c:dLbls>
        <c:smooth val="0"/>
        <c:axId val="1858075520"/>
        <c:axId val="1403575920"/>
      </c:lineChart>
      <c:catAx>
        <c:axId val="185807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575920"/>
        <c:crosses val="autoZero"/>
        <c:auto val="1"/>
        <c:lblAlgn val="ctr"/>
        <c:lblOffset val="100"/>
        <c:noMultiLvlLbl val="0"/>
      </c:catAx>
      <c:valAx>
        <c:axId val="1403575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07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Crude Oil Price Trend (Jan 2021 – Apr 2023)</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lotArea>
      <c:layout/>
      <c:lineChart>
        <c:grouping val="stacked"/>
        <c:varyColors val="0"/>
        <c:ser>
          <c:idx val="0"/>
          <c:order val="0"/>
          <c:tx>
            <c:strRef>
              <c:f>'07_Q5_Imported_Oil_Analysis'!$C$5</c:f>
              <c:strCache>
                <c:ptCount val="1"/>
                <c:pt idx="0">
                  <c:v>CrudeOil Price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'07_Q5_Imported_Oil_Analysis'!$A$6:$A$33</c:f>
              <c:numCache>
                <c:formatCode>mmm\-yy</c:formatCode>
                <c:ptCount val="28"/>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numCache>
            </c:numRef>
          </c:cat>
          <c:val>
            <c:numRef>
              <c:f>'07_Q5_Imported_Oil_Analysis'!$C$6:$C$33</c:f>
              <c:numCache>
                <c:formatCode>"₹"\ #,##0.00</c:formatCode>
                <c:ptCount val="28"/>
                <c:pt idx="0">
                  <c:v>54.79</c:v>
                </c:pt>
                <c:pt idx="1">
                  <c:v>61.22</c:v>
                </c:pt>
                <c:pt idx="2">
                  <c:v>64.73</c:v>
                </c:pt>
                <c:pt idx="3">
                  <c:v>63.4</c:v>
                </c:pt>
                <c:pt idx="4">
                  <c:v>66.95</c:v>
                </c:pt>
                <c:pt idx="5">
                  <c:v>71.98</c:v>
                </c:pt>
                <c:pt idx="6">
                  <c:v>73.540000000000006</c:v>
                </c:pt>
                <c:pt idx="7">
                  <c:v>69.8</c:v>
                </c:pt>
                <c:pt idx="8">
                  <c:v>73.13</c:v>
                </c:pt>
                <c:pt idx="9">
                  <c:v>82.11</c:v>
                </c:pt>
                <c:pt idx="10">
                  <c:v>80.64</c:v>
                </c:pt>
                <c:pt idx="11">
                  <c:v>73.3</c:v>
                </c:pt>
                <c:pt idx="12">
                  <c:v>84.67</c:v>
                </c:pt>
                <c:pt idx="13">
                  <c:v>94.07</c:v>
                </c:pt>
                <c:pt idx="14">
                  <c:v>112.87</c:v>
                </c:pt>
                <c:pt idx="15">
                  <c:v>102.97</c:v>
                </c:pt>
                <c:pt idx="16">
                  <c:v>109.51</c:v>
                </c:pt>
                <c:pt idx="17">
                  <c:v>116.01</c:v>
                </c:pt>
                <c:pt idx="18">
                  <c:v>105.49</c:v>
                </c:pt>
                <c:pt idx="19">
                  <c:v>97.4</c:v>
                </c:pt>
                <c:pt idx="20">
                  <c:v>90.71</c:v>
                </c:pt>
                <c:pt idx="21">
                  <c:v>91.7</c:v>
                </c:pt>
                <c:pt idx="22">
                  <c:v>87.55</c:v>
                </c:pt>
                <c:pt idx="23">
                  <c:v>78.099999999999994</c:v>
                </c:pt>
                <c:pt idx="24">
                  <c:v>80.92</c:v>
                </c:pt>
                <c:pt idx="25">
                  <c:v>82.28</c:v>
                </c:pt>
                <c:pt idx="26">
                  <c:v>78.540000000000006</c:v>
                </c:pt>
                <c:pt idx="27">
                  <c:v>83.76</c:v>
                </c:pt>
              </c:numCache>
            </c:numRef>
          </c:val>
          <c:smooth val="0"/>
          <c:extLst>
            <c:ext xmlns:c16="http://schemas.microsoft.com/office/drawing/2014/chart" uri="{C3380CC4-5D6E-409C-BE32-E72D297353CC}">
              <c16:uniqueId val="{00000000-3DA6-45D5-9C9C-AB7097D70369}"/>
            </c:ext>
          </c:extLst>
        </c:ser>
        <c:dLbls>
          <c:showLegendKey val="0"/>
          <c:showVal val="0"/>
          <c:showCatName val="0"/>
          <c:showSerName val="0"/>
          <c:showPercent val="0"/>
          <c:showBubbleSize val="0"/>
        </c:dLbls>
        <c:smooth val="0"/>
        <c:axId val="1034601344"/>
        <c:axId val="947455120"/>
      </c:lineChart>
      <c:dateAx>
        <c:axId val="1034601344"/>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455120"/>
        <c:crosses val="autoZero"/>
        <c:auto val="1"/>
        <c:lblOffset val="100"/>
        <c:baseTimeUnit val="months"/>
      </c:dateAx>
      <c:valAx>
        <c:axId val="94745512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6013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Crude Oil Month-on-Month Change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'07_Q5_Imported_Oil_Analysis'!$D$5:$D$6</c:f>
              <c:strCache>
                <c:ptCount val="2"/>
                <c:pt idx="0">
                  <c:v>Oil MoM %</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'07_Q5_Imported_Oil_Analysis'!$A$7:$A$33</c:f>
              <c:numCache>
                <c:formatCode>mmm\-yy</c:formatCode>
                <c:ptCount val="27"/>
                <c:pt idx="0">
                  <c:v>44228</c:v>
                </c:pt>
                <c:pt idx="1">
                  <c:v>44256</c:v>
                </c:pt>
                <c:pt idx="2">
                  <c:v>44287</c:v>
                </c:pt>
                <c:pt idx="3">
                  <c:v>44317</c:v>
                </c:pt>
                <c:pt idx="4">
                  <c:v>44348</c:v>
                </c:pt>
                <c:pt idx="5">
                  <c:v>44378</c:v>
                </c:pt>
                <c:pt idx="6">
                  <c:v>44409</c:v>
                </c:pt>
                <c:pt idx="7">
                  <c:v>44440</c:v>
                </c:pt>
                <c:pt idx="8">
                  <c:v>44470</c:v>
                </c:pt>
                <c:pt idx="9">
                  <c:v>44501</c:v>
                </c:pt>
                <c:pt idx="10">
                  <c:v>44531</c:v>
                </c:pt>
                <c:pt idx="11">
                  <c:v>44562</c:v>
                </c:pt>
                <c:pt idx="12">
                  <c:v>44593</c:v>
                </c:pt>
                <c:pt idx="13">
                  <c:v>44621</c:v>
                </c:pt>
                <c:pt idx="14">
                  <c:v>44652</c:v>
                </c:pt>
                <c:pt idx="15">
                  <c:v>44682</c:v>
                </c:pt>
                <c:pt idx="16">
                  <c:v>44713</c:v>
                </c:pt>
                <c:pt idx="17">
                  <c:v>44743</c:v>
                </c:pt>
                <c:pt idx="18">
                  <c:v>44774</c:v>
                </c:pt>
                <c:pt idx="19">
                  <c:v>44805</c:v>
                </c:pt>
                <c:pt idx="20">
                  <c:v>44835</c:v>
                </c:pt>
                <c:pt idx="21">
                  <c:v>44866</c:v>
                </c:pt>
                <c:pt idx="22">
                  <c:v>44896</c:v>
                </c:pt>
                <c:pt idx="23">
                  <c:v>44927</c:v>
                </c:pt>
                <c:pt idx="24">
                  <c:v>44958</c:v>
                </c:pt>
                <c:pt idx="25">
                  <c:v>44986</c:v>
                </c:pt>
                <c:pt idx="26">
                  <c:v>45017</c:v>
                </c:pt>
              </c:numCache>
            </c:numRef>
          </c:cat>
          <c:val>
            <c:numRef>
              <c:f>'07_Q5_Imported_Oil_Analysis'!$D$7:$D$33</c:f>
              <c:numCache>
                <c:formatCode>0.0%</c:formatCode>
                <c:ptCount val="27"/>
                <c:pt idx="0">
                  <c:v>0.11735718196751231</c:v>
                </c:pt>
                <c:pt idx="1">
                  <c:v>5.7334204508330697E-2</c:v>
                </c:pt>
                <c:pt idx="2">
                  <c:v>-2.0546887069365138E-2</c:v>
                </c:pt>
                <c:pt idx="3">
                  <c:v>5.5993690851735084E-2</c:v>
                </c:pt>
                <c:pt idx="4">
                  <c:v>7.5130694548170285E-2</c:v>
                </c:pt>
                <c:pt idx="5">
                  <c:v>2.1672686857460436E-2</c:v>
                </c:pt>
                <c:pt idx="6">
                  <c:v>-5.0856676638564163E-2</c:v>
                </c:pt>
                <c:pt idx="7">
                  <c:v>4.7707736389684792E-2</c:v>
                </c:pt>
                <c:pt idx="8">
                  <c:v>0.12279502256255989</c:v>
                </c:pt>
                <c:pt idx="9">
                  <c:v>-1.7902813299232722E-2</c:v>
                </c:pt>
                <c:pt idx="10">
                  <c:v>-9.1021825396825434E-2</c:v>
                </c:pt>
                <c:pt idx="11">
                  <c:v>0.15511596180081863</c:v>
                </c:pt>
                <c:pt idx="12">
                  <c:v>0.11101925121058216</c:v>
                </c:pt>
                <c:pt idx="13">
                  <c:v>0.19985117465717034</c:v>
                </c:pt>
                <c:pt idx="14">
                  <c:v>-8.7711526534951761E-2</c:v>
                </c:pt>
                <c:pt idx="15">
                  <c:v>6.3513644750898379E-2</c:v>
                </c:pt>
                <c:pt idx="16">
                  <c:v>5.9355310017350012E-2</c:v>
                </c:pt>
                <c:pt idx="17">
                  <c:v>-9.0681837772605897E-2</c:v>
                </c:pt>
                <c:pt idx="18">
                  <c:v>-7.6689733624040093E-2</c:v>
                </c:pt>
                <c:pt idx="19">
                  <c:v>-6.8685831622176716E-2</c:v>
                </c:pt>
                <c:pt idx="20">
                  <c:v>1.0913901444162818E-2</c:v>
                </c:pt>
                <c:pt idx="21">
                  <c:v>-4.5256270447110204E-2</c:v>
                </c:pt>
                <c:pt idx="22">
                  <c:v>-0.10793832095945177</c:v>
                </c:pt>
                <c:pt idx="23">
                  <c:v>3.6107554417413666E-2</c:v>
                </c:pt>
                <c:pt idx="24">
                  <c:v>1.6806722689075623E-2</c:v>
                </c:pt>
                <c:pt idx="25">
                  <c:v>-4.5454545454545393E-2</c:v>
                </c:pt>
                <c:pt idx="26">
                  <c:v>6.6462948815889974E-2</c:v>
                </c:pt>
              </c:numCache>
            </c:numRef>
          </c:val>
          <c:smooth val="0"/>
          <c:extLst>
            <c:ext xmlns:c16="http://schemas.microsoft.com/office/drawing/2014/chart" uri="{C3380CC4-5D6E-409C-BE32-E72D297353CC}">
              <c16:uniqueId val="{00000000-4819-4F8A-8D06-B238C18D271A}"/>
            </c:ext>
          </c:extLst>
        </c:ser>
        <c:dLbls>
          <c:dLblPos val="t"/>
          <c:showLegendKey val="0"/>
          <c:showVal val="1"/>
          <c:showCatName val="0"/>
          <c:showSerName val="0"/>
          <c:showPercent val="0"/>
          <c:showBubbleSize val="0"/>
        </c:dLbls>
        <c:smooth val="0"/>
        <c:axId val="1115310768"/>
        <c:axId val="947471440"/>
      </c:lineChart>
      <c:dateAx>
        <c:axId val="1115310768"/>
        <c:scaling>
          <c:orientation val="minMax"/>
        </c:scaling>
        <c:delete val="0"/>
        <c:axPos val="b"/>
        <c:numFmt formatCode="mmm\-yy"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471440"/>
        <c:crosses val="autoZero"/>
        <c:auto val="1"/>
        <c:lblOffset val="100"/>
        <c:baseTimeUnit val="months"/>
      </c:dateAx>
      <c:valAx>
        <c:axId val="94747144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310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(Akash).xlsx]Pivot!PivotTable3</c:name>
    <c:fmtId val="3"/>
  </c:pivotSource>
  <c:chart>
    <c:title>
      <c:tx>
        <c:rich>
          <a:bodyPr rot="0" spcFirstLastPara="1" vertOverflow="ellipsis" vert="horz" wrap="square" anchor="ctr" anchorCtr="1"/>
          <a:lstStyle/>
          <a:p>
            <a:pPr>
              <a:defRPr sz="1600" b="1" i="0" u="none" strike="noStrike" kern="1200" baseline="0">
                <a:solidFill>
                  <a:srgbClr val="17365D"/>
                </a:solidFill>
                <a:latin typeface="+mn-lt"/>
                <a:ea typeface="+mn-ea"/>
                <a:cs typeface="+mn-cs"/>
              </a:defRPr>
            </a:pPr>
            <a:r>
              <a:rPr lang="en-IN">
                <a:solidFill>
                  <a:srgbClr val="17365D"/>
                </a:solidFill>
              </a:rPr>
              <a:t>CPI Index Trend (2017–2023)</a:t>
            </a:r>
            <a:endParaRPr lang="en-US">
              <a:solidFill>
                <a:srgbClr val="17365D"/>
              </a:solidFill>
            </a:endParaRPr>
          </a:p>
        </c:rich>
      </c:tx>
      <c:layout>
        <c:manualLayout>
          <c:xMode val="edge"/>
          <c:yMode val="edge"/>
          <c:x val="2.8183933358065731E-2"/>
          <c:y val="1.8465904960203793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17365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3127033436708"/>
          <c:y val="0.18507453246364253"/>
          <c:w val="0.87409624423992538"/>
          <c:h val="0.70783121581263064"/>
        </c:manualLayout>
      </c:layout>
      <c:lineChart>
        <c:grouping val="standard"/>
        <c:varyColors val="0"/>
        <c:ser>
          <c:idx val="0"/>
          <c:order val="0"/>
          <c:tx>
            <c:strRef>
              <c:f>Pivot!$C$3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Pivot!$B$4:$B$11</c:f>
              <c:strCache>
                <c:ptCount val="7"/>
                <c:pt idx="0">
                  <c:v>2017</c:v>
                </c:pt>
                <c:pt idx="1">
                  <c:v>2018</c:v>
                </c:pt>
                <c:pt idx="2">
                  <c:v>2019</c:v>
                </c:pt>
                <c:pt idx="3">
                  <c:v>2020</c:v>
                </c:pt>
                <c:pt idx="4">
                  <c:v>2021</c:v>
                </c:pt>
                <c:pt idx="5">
                  <c:v>2022</c:v>
                </c:pt>
                <c:pt idx="6">
                  <c:v>2023</c:v>
                </c:pt>
              </c:strCache>
            </c:strRef>
          </c:cat>
          <c:val>
            <c:numRef>
              <c:f>Pivot!$C$4:$C$11</c:f>
              <c:numCache>
                <c:formatCode>0.00</c:formatCode>
                <c:ptCount val="7"/>
                <c:pt idx="0">
                  <c:v>133.38611111111112</c:v>
                </c:pt>
                <c:pt idx="1">
                  <c:v>138.66944444444442</c:v>
                </c:pt>
                <c:pt idx="2">
                  <c:v>144.1272727272727</c:v>
                </c:pt>
                <c:pt idx="3">
                  <c:v>153.32999999999998</c:v>
                </c:pt>
                <c:pt idx="4">
                  <c:v>161.41666666666666</c:v>
                </c:pt>
                <c:pt idx="5">
                  <c:v>172.07500000000002</c:v>
                </c:pt>
                <c:pt idx="6">
                  <c:v>177.57333333333332</c:v>
                </c:pt>
              </c:numCache>
            </c:numRef>
          </c:val>
          <c:smooth val="0"/>
          <c:extLst>
            <c:ext xmlns:c16="http://schemas.microsoft.com/office/drawing/2014/chart" uri="{C3380CC4-5D6E-409C-BE32-E72D297353CC}">
              <c16:uniqueId val="{00000000-D6E5-46FF-8AD6-983587F98EB3}"/>
            </c:ext>
          </c:extLst>
        </c:ser>
        <c:dLbls>
          <c:dLblPos val="t"/>
          <c:showLegendKey val="0"/>
          <c:showVal val="1"/>
          <c:showCatName val="0"/>
          <c:showSerName val="0"/>
          <c:showPercent val="0"/>
          <c:showBubbleSize val="0"/>
        </c:dLbls>
        <c:marker val="1"/>
        <c:smooth val="0"/>
        <c:axId val="1688488352"/>
        <c:axId val="1626678832"/>
      </c:lineChart>
      <c:catAx>
        <c:axId val="16884883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626678832"/>
        <c:crosses val="autoZero"/>
        <c:auto val="1"/>
        <c:lblAlgn val="ctr"/>
        <c:lblOffset val="100"/>
        <c:noMultiLvlLbl val="0"/>
      </c:catAx>
      <c:valAx>
        <c:axId val="16266788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68848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(Akash).xlsx]Pivot!PivotTable9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rgbClr val="17365D"/>
                </a:solidFill>
              </a:rPr>
              <a:t>CPI Contribution by Category (2023)</a:t>
            </a:r>
            <a:endParaRPr lang="en-US">
              <a:solidFill>
                <a:srgbClr val="17365D"/>
              </a:solidFill>
            </a:endParaRPr>
          </a:p>
        </c:rich>
      </c:tx>
      <c:layout>
        <c:manualLayout>
          <c:xMode val="edge"/>
          <c:yMode val="edge"/>
          <c:x val="2.8201224846894135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64799066234422"/>
          <c:y val="0.1837383990273446"/>
          <c:w val="0.63039589016781938"/>
          <c:h val="0.68519394183830995"/>
        </c:manualLayout>
      </c:layout>
      <c:barChart>
        <c:barDir val="bar"/>
        <c:grouping val="clustered"/>
        <c:varyColors val="0"/>
        <c:ser>
          <c:idx val="0"/>
          <c:order val="0"/>
          <c:tx>
            <c:strRef>
              <c:f>Pivot!$F$3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Pivot!$E$4:$E$15</c:f>
              <c:strCache>
                <c:ptCount val="12"/>
                <c:pt idx="0">
                  <c:v>Clothing &amp; Footwear</c:v>
                </c:pt>
                <c:pt idx="1">
                  <c:v>Education</c:v>
                </c:pt>
                <c:pt idx="2">
                  <c:v>Food</c:v>
                </c:pt>
                <c:pt idx="3">
                  <c:v>Fuel &amp; Light</c:v>
                </c:pt>
                <c:pt idx="4">
                  <c:v>Health</c:v>
                </c:pt>
                <c:pt idx="5">
                  <c:v>Household Goods &amp; Services</c:v>
                </c:pt>
                <c:pt idx="6">
                  <c:v>Housing</c:v>
                </c:pt>
                <c:pt idx="7">
                  <c:v>Miscellaneous</c:v>
                </c:pt>
                <c:pt idx="8">
                  <c:v>Pan, Tobacco &amp; Intoxicants</c:v>
                </c:pt>
                <c:pt idx="9">
                  <c:v>Personal Care &amp; Effects</c:v>
                </c:pt>
                <c:pt idx="10">
                  <c:v>Recreation &amp; Amusement</c:v>
                </c:pt>
                <c:pt idx="11">
                  <c:v>Transport &amp; Communication</c:v>
                </c:pt>
              </c:strCache>
            </c:strRef>
          </c:cat>
          <c:val>
            <c:numRef>
              <c:f>Pivot!$F$4:$F$15</c:f>
              <c:numCache>
                <c:formatCode>0.00%</c:formatCode>
                <c:ptCount val="12"/>
                <c:pt idx="0">
                  <c:v>8.6219670309316543E-2</c:v>
                </c:pt>
                <c:pt idx="1">
                  <c:v>8.200592702352287E-2</c:v>
                </c:pt>
                <c:pt idx="2">
                  <c:v>8.2932024448972033E-2</c:v>
                </c:pt>
                <c:pt idx="3">
                  <c:v>8.4645304686052983E-2</c:v>
                </c:pt>
                <c:pt idx="4">
                  <c:v>8.5988145952954245E-2</c:v>
                </c:pt>
                <c:pt idx="5">
                  <c:v>8.1126134469346176E-2</c:v>
                </c:pt>
                <c:pt idx="6">
                  <c:v>8.1311353954436005E-2</c:v>
                </c:pt>
                <c:pt idx="7">
                  <c:v>8.1357658825708459E-2</c:v>
                </c:pt>
                <c:pt idx="8">
                  <c:v>9.3072791257640314E-2</c:v>
                </c:pt>
                <c:pt idx="9">
                  <c:v>8.5756621596591961E-2</c:v>
                </c:pt>
                <c:pt idx="10">
                  <c:v>7.9273939618447864E-2</c:v>
                </c:pt>
                <c:pt idx="11">
                  <c:v>7.631042785701056E-2</c:v>
                </c:pt>
              </c:numCache>
            </c:numRef>
          </c:val>
          <c:extLst>
            <c:ext xmlns:c16="http://schemas.microsoft.com/office/drawing/2014/chart" uri="{C3380CC4-5D6E-409C-BE32-E72D297353CC}">
              <c16:uniqueId val="{00000000-9443-47FD-9876-0FF3A5799320}"/>
            </c:ext>
          </c:extLst>
        </c:ser>
        <c:dLbls>
          <c:dLblPos val="outEnd"/>
          <c:showLegendKey val="0"/>
          <c:showVal val="1"/>
          <c:showCatName val="0"/>
          <c:showSerName val="0"/>
          <c:showPercent val="0"/>
          <c:showBubbleSize val="0"/>
        </c:dLbls>
        <c:gapWidth val="115"/>
        <c:overlap val="-20"/>
        <c:axId val="1983865424"/>
        <c:axId val="1040864784"/>
      </c:barChart>
      <c:catAx>
        <c:axId val="19838654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040864784"/>
        <c:crosses val="autoZero"/>
        <c:auto val="1"/>
        <c:lblAlgn val="ctr"/>
        <c:lblOffset val="100"/>
        <c:noMultiLvlLbl val="0"/>
      </c:catAx>
      <c:valAx>
        <c:axId val="10408647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98386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(Akash).xlsx]Pivot!PivotTable10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17365D"/>
                </a:solidFill>
              </a:rPr>
              <a:t>YoY</a:t>
            </a:r>
            <a:r>
              <a:rPr lang="en-US" baseline="0">
                <a:solidFill>
                  <a:srgbClr val="17365D"/>
                </a:solidFill>
              </a:rPr>
              <a:t> Inflation Trend (2017-2023)</a:t>
            </a:r>
            <a:endParaRPr lang="en-US">
              <a:solidFill>
                <a:srgbClr val="17365D"/>
              </a:solidFill>
            </a:endParaRPr>
          </a:p>
        </c:rich>
      </c:tx>
      <c:layout>
        <c:manualLayout>
          <c:xMode val="edge"/>
          <c:yMode val="edge"/>
          <c:x val="2.7027777777777789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Pivot!$H$4:$H$11</c:f>
              <c:strCache>
                <c:ptCount val="7"/>
                <c:pt idx="0">
                  <c:v>2017</c:v>
                </c:pt>
                <c:pt idx="1">
                  <c:v>2018</c:v>
                </c:pt>
                <c:pt idx="2">
                  <c:v>2019</c:v>
                </c:pt>
                <c:pt idx="3">
                  <c:v>2020</c:v>
                </c:pt>
                <c:pt idx="4">
                  <c:v>2021</c:v>
                </c:pt>
                <c:pt idx="5">
                  <c:v>2022</c:v>
                </c:pt>
                <c:pt idx="6">
                  <c:v>2023</c:v>
                </c:pt>
              </c:strCache>
            </c:strRef>
          </c:cat>
          <c:val>
            <c:numRef>
              <c:f>Pivot!$I$4:$I$11</c:f>
              <c:numCache>
                <c:formatCode>0.0%</c:formatCode>
                <c:ptCount val="7"/>
                <c:pt idx="0">
                  <c:v>5.295471987720627E-2</c:v>
                </c:pt>
                <c:pt idx="1">
                  <c:v>2.3374726077428697E-2</c:v>
                </c:pt>
                <c:pt idx="2">
                  <c:v>7.7363896848137617E-2</c:v>
                </c:pt>
                <c:pt idx="3">
                  <c:v>5.7922769640479481E-2</c:v>
                </c:pt>
                <c:pt idx="4">
                  <c:v>5.657978385251098E-2</c:v>
                </c:pt>
                <c:pt idx="5">
                  <c:v>6.0350030175015092E-2</c:v>
                </c:pt>
                <c:pt idx="6">
                  <c:v>1.4730878186968806E-2</c:v>
                </c:pt>
              </c:numCache>
            </c:numRef>
          </c:val>
          <c:smooth val="0"/>
          <c:extLst>
            <c:ext xmlns:c16="http://schemas.microsoft.com/office/drawing/2014/chart" uri="{C3380CC4-5D6E-409C-BE32-E72D297353CC}">
              <c16:uniqueId val="{00000000-1E65-4D94-AA74-7D6F96487BF6}"/>
            </c:ext>
          </c:extLst>
        </c:ser>
        <c:dLbls>
          <c:dLblPos val="t"/>
          <c:showLegendKey val="0"/>
          <c:showVal val="1"/>
          <c:showCatName val="0"/>
          <c:showSerName val="0"/>
          <c:showPercent val="0"/>
          <c:showBubbleSize val="0"/>
        </c:dLbls>
        <c:marker val="1"/>
        <c:smooth val="0"/>
        <c:axId val="1984915680"/>
        <c:axId val="1986621904"/>
      </c:lineChart>
      <c:catAx>
        <c:axId val="1984915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986621904"/>
        <c:crosses val="autoZero"/>
        <c:auto val="1"/>
        <c:lblAlgn val="ctr"/>
        <c:lblOffset val="100"/>
        <c:noMultiLvlLbl val="0"/>
      </c:catAx>
      <c:valAx>
        <c:axId val="198662190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98491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(Akash).xlsx]Pivot!PivotTable11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17365D"/>
                </a:solidFill>
              </a:rPr>
              <a:t>Food Inflation Trend (Jun 2022–May 2023)</a:t>
            </a:r>
          </a:p>
        </c:rich>
      </c:tx>
      <c:layout>
        <c:manualLayout>
          <c:xMode val="edge"/>
          <c:yMode val="edge"/>
          <c:x val="1.2904787534120067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95817135287926E-2"/>
          <c:y val="0.22726851851851851"/>
          <c:w val="0.76783328400607942"/>
          <c:h val="0.55885717410323721"/>
        </c:manualLayout>
      </c:layout>
      <c:barChart>
        <c:barDir val="col"/>
        <c:grouping val="clustered"/>
        <c:varyColors val="0"/>
        <c:ser>
          <c:idx val="0"/>
          <c:order val="0"/>
          <c:tx>
            <c:strRef>
              <c:f>Pivot!$L$3</c:f>
              <c:strCache>
                <c:ptCount val="1"/>
                <c:pt idx="0">
                  <c:v>Average of Food index</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Pivot!$K$4:$K$16</c:f>
              <c:strCache>
                <c:ptCount val="12"/>
                <c:pt idx="0">
                  <c:v>Jun-2022</c:v>
                </c:pt>
                <c:pt idx="1">
                  <c:v>Jul-2022</c:v>
                </c:pt>
                <c:pt idx="2">
                  <c:v>Aug-2022</c:v>
                </c:pt>
                <c:pt idx="3">
                  <c:v>Sep-2022</c:v>
                </c:pt>
                <c:pt idx="4">
                  <c:v>Oct-2022</c:v>
                </c:pt>
                <c:pt idx="5">
                  <c:v>Nov-2022</c:v>
                </c:pt>
                <c:pt idx="6">
                  <c:v>Dec-2022</c:v>
                </c:pt>
                <c:pt idx="7">
                  <c:v>Jan-2023</c:v>
                </c:pt>
                <c:pt idx="8">
                  <c:v>Feb-2023</c:v>
                </c:pt>
                <c:pt idx="9">
                  <c:v>Mar-2023</c:v>
                </c:pt>
                <c:pt idx="10">
                  <c:v>Apr-2023</c:v>
                </c:pt>
                <c:pt idx="11">
                  <c:v>May-2023</c:v>
                </c:pt>
              </c:strCache>
            </c:strRef>
          </c:cat>
          <c:val>
            <c:numRef>
              <c:f>Pivot!$L$4:$L$16</c:f>
              <c:numCache>
                <c:formatCode>0.00</c:formatCode>
                <c:ptCount val="12"/>
                <c:pt idx="0">
                  <c:v>175.53333333333333</c:v>
                </c:pt>
                <c:pt idx="1">
                  <c:v>175.63333333333333</c:v>
                </c:pt>
                <c:pt idx="2">
                  <c:v>176.86666666666667</c:v>
                </c:pt>
                <c:pt idx="3">
                  <c:v>178.36666666666667</c:v>
                </c:pt>
                <c:pt idx="4">
                  <c:v>180.1</c:v>
                </c:pt>
                <c:pt idx="5">
                  <c:v>178.73333333333335</c:v>
                </c:pt>
                <c:pt idx="6">
                  <c:v>176.29999999999998</c:v>
                </c:pt>
                <c:pt idx="7">
                  <c:v>177.06666666666669</c:v>
                </c:pt>
                <c:pt idx="8">
                  <c:v>177.5</c:v>
                </c:pt>
                <c:pt idx="9">
                  <c:v>177.53333333333333</c:v>
                </c:pt>
                <c:pt idx="10">
                  <c:v>178.5</c:v>
                </c:pt>
                <c:pt idx="11">
                  <c:v>179.66666666666666</c:v>
                </c:pt>
              </c:numCache>
            </c:numRef>
          </c:val>
          <c:extLst>
            <c:ext xmlns:c16="http://schemas.microsoft.com/office/drawing/2014/chart" uri="{C3380CC4-5D6E-409C-BE32-E72D297353CC}">
              <c16:uniqueId val="{00000000-D7E7-45A7-AD73-3F1C8E1259C3}"/>
            </c:ext>
          </c:extLst>
        </c:ser>
        <c:dLbls>
          <c:showLegendKey val="0"/>
          <c:showVal val="0"/>
          <c:showCatName val="0"/>
          <c:showSerName val="0"/>
          <c:showPercent val="0"/>
          <c:showBubbleSize val="0"/>
        </c:dLbls>
        <c:gapWidth val="219"/>
        <c:overlap val="-27"/>
        <c:axId val="1983138640"/>
        <c:axId val="1986614704"/>
      </c:barChart>
      <c:lineChart>
        <c:grouping val="standard"/>
        <c:varyColors val="0"/>
        <c:ser>
          <c:idx val="1"/>
          <c:order val="1"/>
          <c:tx>
            <c:strRef>
              <c:f>Pivot!$M$3</c:f>
              <c:strCache>
                <c:ptCount val="1"/>
                <c:pt idx="0">
                  <c:v>Average of MoM Inflation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Pivot!$K$4:$K$16</c:f>
              <c:strCache>
                <c:ptCount val="12"/>
                <c:pt idx="0">
                  <c:v>Jun-2022</c:v>
                </c:pt>
                <c:pt idx="1">
                  <c:v>Jul-2022</c:v>
                </c:pt>
                <c:pt idx="2">
                  <c:v>Aug-2022</c:v>
                </c:pt>
                <c:pt idx="3">
                  <c:v>Sep-2022</c:v>
                </c:pt>
                <c:pt idx="4">
                  <c:v>Oct-2022</c:v>
                </c:pt>
                <c:pt idx="5">
                  <c:v>Nov-2022</c:v>
                </c:pt>
                <c:pt idx="6">
                  <c:v>Dec-2022</c:v>
                </c:pt>
                <c:pt idx="7">
                  <c:v>Jan-2023</c:v>
                </c:pt>
                <c:pt idx="8">
                  <c:v>Feb-2023</c:v>
                </c:pt>
                <c:pt idx="9">
                  <c:v>Mar-2023</c:v>
                </c:pt>
                <c:pt idx="10">
                  <c:v>Apr-2023</c:v>
                </c:pt>
                <c:pt idx="11">
                  <c:v>May-2023</c:v>
                </c:pt>
              </c:strCache>
            </c:strRef>
          </c:cat>
          <c:val>
            <c:numRef>
              <c:f>Pivot!$M$4:$M$16</c:f>
              <c:numCache>
                <c:formatCode>0.00%</c:formatCode>
                <c:ptCount val="12"/>
                <c:pt idx="1">
                  <c:v>5.6969236612226164E-4</c:v>
                </c:pt>
                <c:pt idx="2">
                  <c:v>7.0222053520593011E-3</c:v>
                </c:pt>
                <c:pt idx="3">
                  <c:v>8.4809649453448915E-3</c:v>
                </c:pt>
                <c:pt idx="4">
                  <c:v>9.7178097551858713E-3</c:v>
                </c:pt>
                <c:pt idx="5">
                  <c:v>-7.5883768276882061E-3</c:v>
                </c:pt>
                <c:pt idx="6">
                  <c:v>-1.3614323013801E-2</c:v>
                </c:pt>
                <c:pt idx="7">
                  <c:v>4.3486481376444038E-3</c:v>
                </c:pt>
                <c:pt idx="8">
                  <c:v>2.4472891566263665E-3</c:v>
                </c:pt>
                <c:pt idx="9">
                  <c:v>1.8779342723003627E-4</c:v>
                </c:pt>
                <c:pt idx="10">
                  <c:v>5.4449868569282868E-3</c:v>
                </c:pt>
                <c:pt idx="11">
                  <c:v>6.5359477124182479E-3</c:v>
                </c:pt>
              </c:numCache>
            </c:numRef>
          </c:val>
          <c:smooth val="0"/>
          <c:extLst>
            <c:ext xmlns:c16="http://schemas.microsoft.com/office/drawing/2014/chart" uri="{C3380CC4-5D6E-409C-BE32-E72D297353CC}">
              <c16:uniqueId val="{00000001-D7E7-45A7-AD73-3F1C8E1259C3}"/>
            </c:ext>
          </c:extLst>
        </c:ser>
        <c:dLbls>
          <c:showLegendKey val="0"/>
          <c:showVal val="0"/>
          <c:showCatName val="0"/>
          <c:showSerName val="0"/>
          <c:showPercent val="0"/>
          <c:showBubbleSize val="0"/>
        </c:dLbls>
        <c:marker val="1"/>
        <c:smooth val="0"/>
        <c:axId val="1983137248"/>
        <c:axId val="1986622384"/>
      </c:lineChart>
      <c:catAx>
        <c:axId val="1983138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986614704"/>
        <c:crosses val="autoZero"/>
        <c:auto val="1"/>
        <c:lblAlgn val="ctr"/>
        <c:lblOffset val="100"/>
        <c:noMultiLvlLbl val="0"/>
      </c:catAx>
      <c:valAx>
        <c:axId val="19866147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983138640"/>
        <c:crosses val="autoZero"/>
        <c:crossBetween val="between"/>
      </c:valAx>
      <c:valAx>
        <c:axId val="198662238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137248"/>
        <c:crosses val="max"/>
        <c:crossBetween val="between"/>
      </c:valAx>
      <c:catAx>
        <c:axId val="1983137248"/>
        <c:scaling>
          <c:orientation val="minMax"/>
        </c:scaling>
        <c:delete val="1"/>
        <c:axPos val="b"/>
        <c:numFmt formatCode="General" sourceLinked="1"/>
        <c:majorTickMark val="none"/>
        <c:minorTickMark val="none"/>
        <c:tickLblPos val="nextTo"/>
        <c:crossAx val="1986622384"/>
        <c:crosses val="autoZero"/>
        <c:auto val="1"/>
        <c:lblAlgn val="ctr"/>
        <c:lblOffset val="100"/>
        <c:noMultiLvlLbl val="0"/>
      </c:catAx>
      <c:spPr>
        <a:noFill/>
        <a:ln>
          <a:noFill/>
        </a:ln>
        <a:effectLst/>
      </c:spPr>
    </c:plotArea>
    <c:legend>
      <c:legendPos val="r"/>
      <c:layout>
        <c:manualLayout>
          <c:xMode val="edge"/>
          <c:yMode val="edge"/>
          <c:x val="0.60873659135216063"/>
          <c:y val="1.5253353747448233E-2"/>
          <c:w val="0.37459684693277706"/>
          <c:h val="0.159724409448818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(Akash).xlsx]Pivot!PivotTable14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a:solidFill>
                  <a:srgbClr val="17365D"/>
                </a:solidFill>
              </a:rPr>
              <a:t>Before Vs After COVID - Category Impact</a:t>
            </a:r>
          </a:p>
        </c:rich>
      </c:tx>
      <c:layout>
        <c:manualLayout>
          <c:xMode val="edge"/>
          <c:yMode val="edge"/>
          <c:x val="6.7911647844051569E-3"/>
          <c:y val="2.30926894915314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8114610673665"/>
          <c:y val="0.17171296296296296"/>
          <c:w val="0.86237160979877514"/>
          <c:h val="0.77736111111111106"/>
        </c:manualLayout>
      </c:layout>
      <c:barChart>
        <c:barDir val="col"/>
        <c:grouping val="clustered"/>
        <c:varyColors val="0"/>
        <c:ser>
          <c:idx val="0"/>
          <c:order val="0"/>
          <c:tx>
            <c:strRef>
              <c:f>Pivot!$D$22</c:f>
              <c:strCache>
                <c:ptCount val="1"/>
                <c:pt idx="0">
                  <c:v>Average of Before COVID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Pivot!$C$23:$C$27</c:f>
              <c:strCache>
                <c:ptCount val="5"/>
                <c:pt idx="0">
                  <c:v>Food MoM %</c:v>
                </c:pt>
                <c:pt idx="1">
                  <c:v>Fuel MoM %</c:v>
                </c:pt>
                <c:pt idx="2">
                  <c:v>General MoM %</c:v>
                </c:pt>
                <c:pt idx="3">
                  <c:v>Health MoM %</c:v>
                </c:pt>
                <c:pt idx="4">
                  <c:v>Transport MoM %</c:v>
                </c:pt>
              </c:strCache>
            </c:strRef>
          </c:cat>
          <c:val>
            <c:numRef>
              <c:f>Pivot!$D$23:$D$27</c:f>
              <c:numCache>
                <c:formatCode>0.00%</c:formatCode>
                <c:ptCount val="5"/>
                <c:pt idx="0">
                  <c:v>6.5420436408809074E-3</c:v>
                </c:pt>
                <c:pt idx="1">
                  <c:v>4.5462007382752138E-3</c:v>
                </c:pt>
                <c:pt idx="2">
                  <c:v>4.9814666227370888E-3</c:v>
                </c:pt>
                <c:pt idx="3">
                  <c:v>3.6162955891790058E-3</c:v>
                </c:pt>
                <c:pt idx="4">
                  <c:v>4.8404980213359499E-3</c:v>
                </c:pt>
              </c:numCache>
            </c:numRef>
          </c:val>
          <c:extLst>
            <c:ext xmlns:c16="http://schemas.microsoft.com/office/drawing/2014/chart" uri="{C3380CC4-5D6E-409C-BE32-E72D297353CC}">
              <c16:uniqueId val="{00000000-B9A1-45A0-A2E7-7433767C9203}"/>
            </c:ext>
          </c:extLst>
        </c:ser>
        <c:ser>
          <c:idx val="1"/>
          <c:order val="1"/>
          <c:tx>
            <c:strRef>
              <c:f>Pivot!$E$22</c:f>
              <c:strCache>
                <c:ptCount val="1"/>
                <c:pt idx="0">
                  <c:v>Average of After COVID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Pivot!$C$23:$C$27</c:f>
              <c:strCache>
                <c:ptCount val="5"/>
                <c:pt idx="0">
                  <c:v>Food MoM %</c:v>
                </c:pt>
                <c:pt idx="1">
                  <c:v>Fuel MoM %</c:v>
                </c:pt>
                <c:pt idx="2">
                  <c:v>General MoM %</c:v>
                </c:pt>
                <c:pt idx="3">
                  <c:v>Health MoM %</c:v>
                </c:pt>
                <c:pt idx="4">
                  <c:v>Transport MoM %</c:v>
                </c:pt>
              </c:strCache>
            </c:strRef>
          </c:cat>
          <c:val>
            <c:numRef>
              <c:f>Pivot!$E$23:$E$27</c:f>
              <c:numCache>
                <c:formatCode>0.00%</c:formatCode>
                <c:ptCount val="5"/>
                <c:pt idx="0">
                  <c:v>8.0777248932614627E-3</c:v>
                </c:pt>
                <c:pt idx="1">
                  <c:v>-1.9037620655442645E-3</c:v>
                </c:pt>
                <c:pt idx="2">
                  <c:v>4.1786793783983303E-3</c:v>
                </c:pt>
                <c:pt idx="3">
                  <c:v>1.318702229818651E-3</c:v>
                </c:pt>
                <c:pt idx="4">
                  <c:v>6.9576275008958856E-3</c:v>
                </c:pt>
              </c:numCache>
            </c:numRef>
          </c:val>
          <c:extLst>
            <c:ext xmlns:c16="http://schemas.microsoft.com/office/drawing/2014/chart" uri="{C3380CC4-5D6E-409C-BE32-E72D297353CC}">
              <c16:uniqueId val="{00000001-B9A1-45A0-A2E7-7433767C9203}"/>
            </c:ext>
          </c:extLst>
        </c:ser>
        <c:dLbls>
          <c:dLblPos val="outEnd"/>
          <c:showLegendKey val="0"/>
          <c:showVal val="1"/>
          <c:showCatName val="0"/>
          <c:showSerName val="0"/>
          <c:showPercent val="0"/>
          <c:showBubbleSize val="0"/>
        </c:dLbls>
        <c:gapWidth val="100"/>
        <c:overlap val="-24"/>
        <c:axId val="1991936048"/>
        <c:axId val="1986627184"/>
      </c:barChart>
      <c:catAx>
        <c:axId val="19919360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7365D"/>
                </a:solidFill>
                <a:latin typeface="+mn-lt"/>
                <a:ea typeface="+mn-ea"/>
                <a:cs typeface="+mn-cs"/>
              </a:defRPr>
            </a:pPr>
            <a:endParaRPr lang="en-US"/>
          </a:p>
        </c:txPr>
        <c:crossAx val="1986627184"/>
        <c:crosses val="autoZero"/>
        <c:auto val="1"/>
        <c:lblAlgn val="ctr"/>
        <c:lblOffset val="100"/>
        <c:noMultiLvlLbl val="0"/>
      </c:catAx>
      <c:valAx>
        <c:axId val="19866271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crossAx val="1991936048"/>
        <c:crosses val="autoZero"/>
        <c:crossBetween val="between"/>
      </c:valAx>
      <c:spPr>
        <a:noFill/>
        <a:ln>
          <a:noFill/>
        </a:ln>
        <a:effectLst/>
      </c:spPr>
    </c:plotArea>
    <c:legend>
      <c:legendPos val="r"/>
      <c:layout>
        <c:manualLayout>
          <c:xMode val="edge"/>
          <c:yMode val="edge"/>
          <c:x val="0.67582119767589299"/>
          <c:y val="1.4577264852836589E-2"/>
          <c:w val="0.31861622297796416"/>
          <c:h val="0.11595704179836558"/>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17365D"/>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(Akash).xlsx]Pivot!PivotTable17</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rgbClr val="17365D"/>
                </a:solidFill>
              </a:rPr>
              <a:t>Imported Oil vs Category Inflation (2021–2023)</a:t>
            </a:r>
          </a:p>
        </c:rich>
      </c:tx>
      <c:layout>
        <c:manualLayout>
          <c:xMode val="edge"/>
          <c:yMode val="edge"/>
          <c:x val="1.4367482216571975E-2"/>
          <c:y val="1.8960946346728349E-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054253625438965E-2"/>
          <c:y val="0.1321466242843484"/>
          <c:w val="0.94547477390917578"/>
          <c:h val="0.73773620183682054"/>
        </c:manualLayout>
      </c:layout>
      <c:lineChart>
        <c:grouping val="standard"/>
        <c:varyColors val="0"/>
        <c:ser>
          <c:idx val="0"/>
          <c:order val="0"/>
          <c:tx>
            <c:strRef>
              <c:f>Pivot!$K$22</c:f>
              <c:strCache>
                <c:ptCount val="1"/>
                <c:pt idx="0">
                  <c:v> Oil MoM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Pivot!$J$23:$J$50</c:f>
              <c:strCache>
                <c:ptCount val="28"/>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strCache>
            </c:strRef>
          </c:cat>
          <c:val>
            <c:numRef>
              <c:f>Pivot!$K$23:$K$50</c:f>
              <c:numCache>
                <c:formatCode>0.00</c:formatCode>
                <c:ptCount val="28"/>
                <c:pt idx="1">
                  <c:v>0.11735718196751231</c:v>
                </c:pt>
                <c:pt idx="2">
                  <c:v>5.7334204508330697E-2</c:v>
                </c:pt>
                <c:pt idx="3">
                  <c:v>-2.0546887069365138E-2</c:v>
                </c:pt>
                <c:pt idx="4">
                  <c:v>5.5993690851735084E-2</c:v>
                </c:pt>
                <c:pt idx="5">
                  <c:v>7.5130694548170285E-2</c:v>
                </c:pt>
                <c:pt idx="6">
                  <c:v>2.1672686857460436E-2</c:v>
                </c:pt>
                <c:pt idx="7">
                  <c:v>-5.0856676638564163E-2</c:v>
                </c:pt>
                <c:pt idx="8">
                  <c:v>4.7707736389684792E-2</c:v>
                </c:pt>
                <c:pt idx="9">
                  <c:v>0.12279502256255989</c:v>
                </c:pt>
                <c:pt idx="10">
                  <c:v>-1.7902813299232722E-2</c:v>
                </c:pt>
                <c:pt idx="11">
                  <c:v>-9.1021825396825434E-2</c:v>
                </c:pt>
                <c:pt idx="12">
                  <c:v>0.15511596180081863</c:v>
                </c:pt>
                <c:pt idx="13">
                  <c:v>0.11101925121058216</c:v>
                </c:pt>
                <c:pt idx="14">
                  <c:v>0.19985117465717034</c:v>
                </c:pt>
                <c:pt idx="15">
                  <c:v>-8.7711526534951761E-2</c:v>
                </c:pt>
                <c:pt idx="16">
                  <c:v>6.3513644750898379E-2</c:v>
                </c:pt>
                <c:pt idx="17">
                  <c:v>5.9355310017350012E-2</c:v>
                </c:pt>
                <c:pt idx="18">
                  <c:v>-9.0681837772605897E-2</c:v>
                </c:pt>
                <c:pt idx="19">
                  <c:v>-7.6689733624040093E-2</c:v>
                </c:pt>
                <c:pt idx="20">
                  <c:v>-6.8685831622176716E-2</c:v>
                </c:pt>
                <c:pt idx="21">
                  <c:v>1.0913901444162818E-2</c:v>
                </c:pt>
                <c:pt idx="22">
                  <c:v>-4.5256270447110204E-2</c:v>
                </c:pt>
                <c:pt idx="23">
                  <c:v>-0.10793832095945177</c:v>
                </c:pt>
                <c:pt idx="24">
                  <c:v>3.6107554417413666E-2</c:v>
                </c:pt>
                <c:pt idx="25">
                  <c:v>1.6806722689075623E-2</c:v>
                </c:pt>
                <c:pt idx="26">
                  <c:v>-4.5454545454545393E-2</c:v>
                </c:pt>
                <c:pt idx="27">
                  <c:v>6.6462948815889974E-2</c:v>
                </c:pt>
              </c:numCache>
            </c:numRef>
          </c:val>
          <c:smooth val="0"/>
          <c:extLst>
            <c:ext xmlns:c16="http://schemas.microsoft.com/office/drawing/2014/chart" uri="{C3380CC4-5D6E-409C-BE32-E72D297353CC}">
              <c16:uniqueId val="{00000000-2DD6-460D-A119-3BC68BEA3D25}"/>
            </c:ext>
          </c:extLst>
        </c:ser>
        <c:ser>
          <c:idx val="1"/>
          <c:order val="1"/>
          <c:tx>
            <c:strRef>
              <c:f>Pivot!$L$22</c:f>
              <c:strCache>
                <c:ptCount val="1"/>
                <c:pt idx="0">
                  <c:v> Food MoM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Pivot!$J$23:$J$50</c:f>
              <c:strCache>
                <c:ptCount val="28"/>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strCache>
            </c:strRef>
          </c:cat>
          <c:val>
            <c:numRef>
              <c:f>Pivot!$L$23:$L$50</c:f>
              <c:numCache>
                <c:formatCode>0.00</c:formatCode>
                <c:ptCount val="28"/>
                <c:pt idx="1">
                  <c:v>-2.5465838509316736E-2</c:v>
                </c:pt>
                <c:pt idx="2">
                  <c:v>-1.2746972594010009E-3</c:v>
                </c:pt>
                <c:pt idx="3">
                  <c:v>8.2961072112317253E-3</c:v>
                </c:pt>
                <c:pt idx="4">
                  <c:v>1.7088607594936637E-2</c:v>
                </c:pt>
                <c:pt idx="5">
                  <c:v>1.1823273179838244E-2</c:v>
                </c:pt>
                <c:pt idx="6">
                  <c:v>8.6100861008610446E-3</c:v>
                </c:pt>
                <c:pt idx="7">
                  <c:v>0</c:v>
                </c:pt>
                <c:pt idx="8">
                  <c:v>0</c:v>
                </c:pt>
                <c:pt idx="9">
                  <c:v>2.2560975609756027E-2</c:v>
                </c:pt>
                <c:pt idx="10">
                  <c:v>1.1926058437686345E-2</c:v>
                </c:pt>
                <c:pt idx="11">
                  <c:v>-8.8391278727165592E-3</c:v>
                </c:pt>
                <c:pt idx="12">
                  <c:v>-1.070154577883462E-2</c:v>
                </c:pt>
                <c:pt idx="13">
                  <c:v>-1.2019230769231793E-3</c:v>
                </c:pt>
                <c:pt idx="14">
                  <c:v>1.3237063778580128E-2</c:v>
                </c:pt>
                <c:pt idx="15">
                  <c:v>1.4251781472684119E-2</c:v>
                </c:pt>
                <c:pt idx="16">
                  <c:v>1.4637002341920374E-2</c:v>
                </c:pt>
                <c:pt idx="17">
                  <c:v>9.2325447201384546E-3</c:v>
                </c:pt>
                <c:pt idx="18">
                  <c:v>5.7175528873638828E-4</c:v>
                </c:pt>
                <c:pt idx="19">
                  <c:v>7.4285714285714935E-3</c:v>
                </c:pt>
                <c:pt idx="20">
                  <c:v>8.5082246171298923E-3</c:v>
                </c:pt>
                <c:pt idx="21">
                  <c:v>1.0123734533183255E-2</c:v>
                </c:pt>
                <c:pt idx="22">
                  <c:v>-7.2383073496658295E-3</c:v>
                </c:pt>
                <c:pt idx="23">
                  <c:v>-1.3460459899046581E-2</c:v>
                </c:pt>
                <c:pt idx="24">
                  <c:v>4.5480386583284984E-3</c:v>
                </c:pt>
                <c:pt idx="25">
                  <c:v>1.6977928692700134E-3</c:v>
                </c:pt>
                <c:pt idx="26">
                  <c:v>0</c:v>
                </c:pt>
                <c:pt idx="27">
                  <c:v>5.0847457627118961E-3</c:v>
                </c:pt>
              </c:numCache>
            </c:numRef>
          </c:val>
          <c:smooth val="0"/>
          <c:extLst>
            <c:ext xmlns:c16="http://schemas.microsoft.com/office/drawing/2014/chart" uri="{C3380CC4-5D6E-409C-BE32-E72D297353CC}">
              <c16:uniqueId val="{00000001-2DD6-460D-A119-3BC68BEA3D25}"/>
            </c:ext>
          </c:extLst>
        </c:ser>
        <c:ser>
          <c:idx val="2"/>
          <c:order val="2"/>
          <c:tx>
            <c:strRef>
              <c:f>Pivot!$M$22</c:f>
              <c:strCache>
                <c:ptCount val="1"/>
                <c:pt idx="0">
                  <c:v> Health MoM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Pivot!$J$23:$J$50</c:f>
              <c:strCache>
                <c:ptCount val="28"/>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strCache>
            </c:strRef>
          </c:cat>
          <c:val>
            <c:numRef>
              <c:f>Pivot!$M$23:$M$50</c:f>
              <c:numCache>
                <c:formatCode>0.00</c:formatCode>
                <c:ptCount val="28"/>
                <c:pt idx="1">
                  <c:v>1.2554927809165096E-2</c:v>
                </c:pt>
                <c:pt idx="2">
                  <c:v>2.4798512089273233E-3</c:v>
                </c:pt>
                <c:pt idx="3">
                  <c:v>3.7105751391467087E-3</c:v>
                </c:pt>
                <c:pt idx="4">
                  <c:v>2.1565003080714726E-2</c:v>
                </c:pt>
                <c:pt idx="5">
                  <c:v>3.0156815440289505E-3</c:v>
                </c:pt>
                <c:pt idx="6">
                  <c:v>4.2092603728201361E-3</c:v>
                </c:pt>
                <c:pt idx="7">
                  <c:v>8.3832335329341659E-3</c:v>
                </c:pt>
                <c:pt idx="8">
                  <c:v>0</c:v>
                </c:pt>
                <c:pt idx="9">
                  <c:v>4.1567695961994573E-3</c:v>
                </c:pt>
                <c:pt idx="10">
                  <c:v>4.730928444707341E-3</c:v>
                </c:pt>
                <c:pt idx="11">
                  <c:v>4.1200706297821578E-3</c:v>
                </c:pt>
                <c:pt idx="12">
                  <c:v>4.6893317702228097E-3</c:v>
                </c:pt>
                <c:pt idx="13">
                  <c:v>4.6674445740955833E-3</c:v>
                </c:pt>
                <c:pt idx="14">
                  <c:v>4.6457607433217848E-3</c:v>
                </c:pt>
                <c:pt idx="15">
                  <c:v>5.7803468208092483E-3</c:v>
                </c:pt>
                <c:pt idx="16">
                  <c:v>4.5977011494253523E-3</c:v>
                </c:pt>
                <c:pt idx="17">
                  <c:v>3.4324942791761686E-3</c:v>
                </c:pt>
                <c:pt idx="18">
                  <c:v>3.9908779931584299E-3</c:v>
                </c:pt>
                <c:pt idx="19">
                  <c:v>3.9750141964793699E-3</c:v>
                </c:pt>
                <c:pt idx="20">
                  <c:v>5.6561085972850677E-3</c:v>
                </c:pt>
                <c:pt idx="21">
                  <c:v>5.0618672665915477E-3</c:v>
                </c:pt>
                <c:pt idx="22">
                  <c:v>6.1555679910465745E-3</c:v>
                </c:pt>
                <c:pt idx="23">
                  <c:v>7.2302558398219295E-3</c:v>
                </c:pt>
                <c:pt idx="24">
                  <c:v>6.6261733848703317E-3</c:v>
                </c:pt>
                <c:pt idx="25">
                  <c:v>1.1519473395501889E-2</c:v>
                </c:pt>
                <c:pt idx="26">
                  <c:v>0</c:v>
                </c:pt>
                <c:pt idx="27">
                  <c:v>3.2537960954446546E-3</c:v>
                </c:pt>
              </c:numCache>
            </c:numRef>
          </c:val>
          <c:smooth val="0"/>
          <c:extLst>
            <c:ext xmlns:c16="http://schemas.microsoft.com/office/drawing/2014/chart" uri="{C3380CC4-5D6E-409C-BE32-E72D297353CC}">
              <c16:uniqueId val="{00000002-2DD6-460D-A119-3BC68BEA3D25}"/>
            </c:ext>
          </c:extLst>
        </c:ser>
        <c:ser>
          <c:idx val="3"/>
          <c:order val="3"/>
          <c:tx>
            <c:strRef>
              <c:f>Pivot!$N$22</c:f>
              <c:strCache>
                <c:ptCount val="1"/>
                <c:pt idx="0">
                  <c:v> Fuel MoM %</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Pivot!$J$23:$J$50</c:f>
              <c:strCache>
                <c:ptCount val="28"/>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strCache>
            </c:strRef>
          </c:cat>
          <c:val>
            <c:numRef>
              <c:f>Pivot!$N$23:$N$50</c:f>
              <c:numCache>
                <c:formatCode>0.00</c:formatCode>
                <c:ptCount val="28"/>
                <c:pt idx="1">
                  <c:v>3.0425963488843813E-2</c:v>
                </c:pt>
                <c:pt idx="2">
                  <c:v>2.0341207349081326E-2</c:v>
                </c:pt>
                <c:pt idx="3">
                  <c:v>6.4308681672022071E-4</c:v>
                </c:pt>
                <c:pt idx="4">
                  <c:v>2.4421593830334265E-2</c:v>
                </c:pt>
                <c:pt idx="5">
                  <c:v>2.5094102885822186E-3</c:v>
                </c:pt>
                <c:pt idx="6">
                  <c:v>5.6320400500624356E-3</c:v>
                </c:pt>
                <c:pt idx="7">
                  <c:v>1.1823273179838244E-2</c:v>
                </c:pt>
                <c:pt idx="8">
                  <c:v>0</c:v>
                </c:pt>
                <c:pt idx="9">
                  <c:v>9.8400984009839754E-3</c:v>
                </c:pt>
                <c:pt idx="10">
                  <c:v>-1.8270401948841837E-3</c:v>
                </c:pt>
                <c:pt idx="11">
                  <c:v>1.2202562538132314E-3</c:v>
                </c:pt>
                <c:pt idx="12">
                  <c:v>6.0938452163311586E-4</c:v>
                </c:pt>
                <c:pt idx="13">
                  <c:v>9.1352009744214372E-3</c:v>
                </c:pt>
                <c:pt idx="14">
                  <c:v>9.0525045262522634E-3</c:v>
                </c:pt>
                <c:pt idx="15">
                  <c:v>2.9904306220095697E-2</c:v>
                </c:pt>
                <c:pt idx="16">
                  <c:v>1.3937282229965191E-2</c:v>
                </c:pt>
                <c:pt idx="17">
                  <c:v>8.0183276059565042E-3</c:v>
                </c:pt>
                <c:pt idx="18">
                  <c:v>2.0454545454545423E-2</c:v>
                </c:pt>
                <c:pt idx="19">
                  <c:v>-4.4543429844097048E-3</c:v>
                </c:pt>
                <c:pt idx="20">
                  <c:v>3.9149888143176093E-3</c:v>
                </c:pt>
                <c:pt idx="21">
                  <c:v>5.5710306406685237E-3</c:v>
                </c:pt>
                <c:pt idx="22">
                  <c:v>4.4321329639889825E-3</c:v>
                </c:pt>
                <c:pt idx="23">
                  <c:v>3.8610038610037982E-3</c:v>
                </c:pt>
                <c:pt idx="24">
                  <c:v>0</c:v>
                </c:pt>
                <c:pt idx="25">
                  <c:v>5.4945054945051823E-4</c:v>
                </c:pt>
                <c:pt idx="26">
                  <c:v>-1.0982976386600144E-3</c:v>
                </c:pt>
                <c:pt idx="27">
                  <c:v>-1.0995052226499013E-3</c:v>
                </c:pt>
              </c:numCache>
            </c:numRef>
          </c:val>
          <c:smooth val="0"/>
          <c:extLst>
            <c:ext xmlns:c16="http://schemas.microsoft.com/office/drawing/2014/chart" uri="{C3380CC4-5D6E-409C-BE32-E72D297353CC}">
              <c16:uniqueId val="{00000003-2DD6-460D-A119-3BC68BEA3D25}"/>
            </c:ext>
          </c:extLst>
        </c:ser>
        <c:ser>
          <c:idx val="4"/>
          <c:order val="4"/>
          <c:tx>
            <c:strRef>
              <c:f>Pivot!$O$22</c:f>
              <c:strCache>
                <c:ptCount val="1"/>
                <c:pt idx="0">
                  <c:v> Transport MoM %</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Pivot!$J$23:$J$50</c:f>
              <c:strCache>
                <c:ptCount val="28"/>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strCache>
            </c:strRef>
          </c:cat>
          <c:val>
            <c:numRef>
              <c:f>Pivot!$O$23:$O$50</c:f>
              <c:numCache>
                <c:formatCode>0.00</c:formatCode>
                <c:ptCount val="28"/>
                <c:pt idx="1">
                  <c:v>2.2551092318534097E-2</c:v>
                </c:pt>
                <c:pt idx="2">
                  <c:v>7.5809786354238068E-3</c:v>
                </c:pt>
                <c:pt idx="3">
                  <c:v>2.7359781121751416E-3</c:v>
                </c:pt>
                <c:pt idx="4">
                  <c:v>1.568894952251031E-2</c:v>
                </c:pt>
                <c:pt idx="5">
                  <c:v>1.2088650100738636E-2</c:v>
                </c:pt>
                <c:pt idx="6">
                  <c:v>1.5925680159256841E-2</c:v>
                </c:pt>
                <c:pt idx="7">
                  <c:v>5.8785107772697954E-3</c:v>
                </c:pt>
                <c:pt idx="8">
                  <c:v>0</c:v>
                </c:pt>
                <c:pt idx="9">
                  <c:v>1.1038961038960965E-2</c:v>
                </c:pt>
                <c:pt idx="10">
                  <c:v>-5.7803468208091026E-3</c:v>
                </c:pt>
                <c:pt idx="11">
                  <c:v>5.8139534883719455E-3</c:v>
                </c:pt>
                <c:pt idx="12">
                  <c:v>5.1380860629416276E-3</c:v>
                </c:pt>
                <c:pt idx="13">
                  <c:v>2.5559105431310269E-3</c:v>
                </c:pt>
                <c:pt idx="14">
                  <c:v>6.3734862970044612E-3</c:v>
                </c:pt>
                <c:pt idx="15">
                  <c:v>2.9765674477517344E-2</c:v>
                </c:pt>
                <c:pt idx="16">
                  <c:v>2.4600246002460377E-3</c:v>
                </c:pt>
                <c:pt idx="17">
                  <c:v>-1.1656441717791446E-2</c:v>
                </c:pt>
                <c:pt idx="18">
                  <c:v>3.1036623215394167E-3</c:v>
                </c:pt>
                <c:pt idx="19">
                  <c:v>1.8564356435644268E-3</c:v>
                </c:pt>
                <c:pt idx="20">
                  <c:v>2.470660901791264E-3</c:v>
                </c:pt>
                <c:pt idx="21">
                  <c:v>3.6968576709796321E-3</c:v>
                </c:pt>
                <c:pt idx="22">
                  <c:v>6.1387354205030267E-4</c:v>
                </c:pt>
                <c:pt idx="23">
                  <c:v>2.4539877300613845E-3</c:v>
                </c:pt>
                <c:pt idx="24">
                  <c:v>1.2239902080782657E-3</c:v>
                </c:pt>
                <c:pt idx="25">
                  <c:v>3.6674816625916523E-3</c:v>
                </c:pt>
                <c:pt idx="26">
                  <c:v>0</c:v>
                </c:pt>
                <c:pt idx="27">
                  <c:v>1.8270401948843567E-3</c:v>
                </c:pt>
              </c:numCache>
            </c:numRef>
          </c:val>
          <c:smooth val="0"/>
          <c:extLst>
            <c:ext xmlns:c16="http://schemas.microsoft.com/office/drawing/2014/chart" uri="{C3380CC4-5D6E-409C-BE32-E72D297353CC}">
              <c16:uniqueId val="{00000004-2DD6-460D-A119-3BC68BEA3D25}"/>
            </c:ext>
          </c:extLst>
        </c:ser>
        <c:ser>
          <c:idx val="5"/>
          <c:order val="5"/>
          <c:tx>
            <c:strRef>
              <c:f>Pivot!$P$22</c:f>
              <c:strCache>
                <c:ptCount val="1"/>
                <c:pt idx="0">
                  <c:v> General MoM %</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Pivot!$J$23:$J$50</c:f>
              <c:strCache>
                <c:ptCount val="28"/>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strCache>
            </c:strRef>
          </c:cat>
          <c:val>
            <c:numRef>
              <c:f>Pivot!$P$23:$P$50</c:f>
              <c:numCache>
                <c:formatCode>0.00</c:formatCode>
                <c:ptCount val="28"/>
                <c:pt idx="1">
                  <c:v>-4.4500953591863762E-3</c:v>
                </c:pt>
                <c:pt idx="2">
                  <c:v>1.2771392081737999E-3</c:v>
                </c:pt>
                <c:pt idx="3">
                  <c:v>6.3775510204081625E-3</c:v>
                </c:pt>
                <c:pt idx="4">
                  <c:v>1.6476552598225565E-2</c:v>
                </c:pt>
                <c:pt idx="5">
                  <c:v>5.6109725685785893E-3</c:v>
                </c:pt>
                <c:pt idx="6">
                  <c:v>7.439553626782322E-3</c:v>
                </c:pt>
                <c:pt idx="7">
                  <c:v>4.3076923076922381E-3</c:v>
                </c:pt>
                <c:pt idx="8">
                  <c:v>0</c:v>
                </c:pt>
                <c:pt idx="9">
                  <c:v>1.4093137254902032E-2</c:v>
                </c:pt>
                <c:pt idx="10">
                  <c:v>7.2507552870089949E-3</c:v>
                </c:pt>
                <c:pt idx="11">
                  <c:v>-2.999400119976005E-3</c:v>
                </c:pt>
                <c:pt idx="12">
                  <c:v>-3.0084235860409147E-3</c:v>
                </c:pt>
                <c:pt idx="13">
                  <c:v>2.4140012070006378E-3</c:v>
                </c:pt>
                <c:pt idx="14">
                  <c:v>9.6327513546056245E-3</c:v>
                </c:pt>
                <c:pt idx="15">
                  <c:v>1.4311270125223648E-2</c:v>
                </c:pt>
                <c:pt idx="16">
                  <c:v>9.4062316284538178E-3</c:v>
                </c:pt>
                <c:pt idx="17">
                  <c:v>5.2417006406523343E-3</c:v>
                </c:pt>
                <c:pt idx="18">
                  <c:v>4.634994206257308E-3</c:v>
                </c:pt>
                <c:pt idx="19">
                  <c:v>5.1903114186851538E-3</c:v>
                </c:pt>
                <c:pt idx="20">
                  <c:v>5.737234652897303E-3</c:v>
                </c:pt>
                <c:pt idx="21">
                  <c:v>7.9863091842554308E-3</c:v>
                </c:pt>
                <c:pt idx="22">
                  <c:v>-1.1318619128465684E-3</c:v>
                </c:pt>
                <c:pt idx="23">
                  <c:v>-4.5325779036827843E-3</c:v>
                </c:pt>
                <c:pt idx="24">
                  <c:v>4.5532157085942599E-3</c:v>
                </c:pt>
                <c:pt idx="25">
                  <c:v>3.9660056657223148E-3</c:v>
                </c:pt>
                <c:pt idx="26">
                  <c:v>0</c:v>
                </c:pt>
                <c:pt idx="27">
                  <c:v>5.0790067720090613E-3</c:v>
                </c:pt>
              </c:numCache>
            </c:numRef>
          </c:val>
          <c:smooth val="0"/>
          <c:extLst>
            <c:ext xmlns:c16="http://schemas.microsoft.com/office/drawing/2014/chart" uri="{C3380CC4-5D6E-409C-BE32-E72D297353CC}">
              <c16:uniqueId val="{00000005-2DD6-460D-A119-3BC68BEA3D25}"/>
            </c:ext>
          </c:extLst>
        </c:ser>
        <c:dLbls>
          <c:showLegendKey val="0"/>
          <c:showVal val="0"/>
          <c:showCatName val="0"/>
          <c:showSerName val="0"/>
          <c:showPercent val="0"/>
          <c:showBubbleSize val="0"/>
        </c:dLbls>
        <c:marker val="1"/>
        <c:smooth val="0"/>
        <c:axId val="1984911504"/>
        <c:axId val="1986639664"/>
      </c:lineChart>
      <c:catAx>
        <c:axId val="1984911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639664"/>
        <c:crosses val="autoZero"/>
        <c:auto val="1"/>
        <c:lblAlgn val="ctr"/>
        <c:lblOffset val="700"/>
        <c:tickLblSkip val="1"/>
        <c:noMultiLvlLbl val="0"/>
      </c:catAx>
      <c:valAx>
        <c:axId val="1986639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1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17365D"/>
                </a:solidFill>
              </a:rPr>
              <a:t>Correlation with Oil</a:t>
            </a:r>
          </a:p>
        </c:rich>
      </c:tx>
      <c:layout>
        <c:manualLayout>
          <c:xMode val="edge"/>
          <c:yMode val="edge"/>
          <c:x val="2.8408132651147833E-2"/>
          <c:y val="2.41528361039890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'07_Q5_Imported_Oil_Analysis'!$X$2</c:f>
              <c:strCache>
                <c:ptCount val="1"/>
                <c:pt idx="0">
                  <c:v>Correlation with Oil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'07_Q5_Imported_Oil_Analysis'!$W$3:$W$7</c:f>
              <c:strCache>
                <c:ptCount val="5"/>
                <c:pt idx="0">
                  <c:v>Food</c:v>
                </c:pt>
                <c:pt idx="1">
                  <c:v>Health</c:v>
                </c:pt>
                <c:pt idx="2">
                  <c:v>Fuel</c:v>
                </c:pt>
                <c:pt idx="3">
                  <c:v>Transport</c:v>
                </c:pt>
                <c:pt idx="4">
                  <c:v>General</c:v>
                </c:pt>
              </c:strCache>
            </c:strRef>
          </c:cat>
          <c:val>
            <c:numRef>
              <c:f>'07_Q5_Imported_Oil_Analysis'!$X$3:$X$7</c:f>
              <c:numCache>
                <c:formatCode>0.00</c:formatCode>
                <c:ptCount val="5"/>
                <c:pt idx="0">
                  <c:v>0.1115318257503831</c:v>
                </c:pt>
                <c:pt idx="1">
                  <c:v>6.4229883038590896E-2</c:v>
                </c:pt>
                <c:pt idx="2">
                  <c:v>0.10884695931099583</c:v>
                </c:pt>
                <c:pt idx="3">
                  <c:v>8.6437368542903348E-2</c:v>
                </c:pt>
                <c:pt idx="4">
                  <c:v>0.13293837927925797</c:v>
                </c:pt>
              </c:numCache>
            </c:numRef>
          </c:val>
          <c:extLst>
            <c:ext xmlns:c16="http://schemas.microsoft.com/office/drawing/2014/chart" uri="{C3380CC4-5D6E-409C-BE32-E72D297353CC}">
              <c16:uniqueId val="{00000000-436C-46CA-834D-7A1B6F5D1CBE}"/>
            </c:ext>
          </c:extLst>
        </c:ser>
        <c:dLbls>
          <c:dLblPos val="outEnd"/>
          <c:showLegendKey val="0"/>
          <c:showVal val="1"/>
          <c:showCatName val="0"/>
          <c:showSerName val="0"/>
          <c:showPercent val="0"/>
          <c:showBubbleSize val="0"/>
        </c:dLbls>
        <c:gapWidth val="115"/>
        <c:overlap val="-20"/>
        <c:axId val="956298016"/>
        <c:axId val="947457040"/>
      </c:barChart>
      <c:catAx>
        <c:axId val="9562980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47457040"/>
        <c:crosses val="autoZero"/>
        <c:auto val="1"/>
        <c:lblAlgn val="ctr"/>
        <c:lblOffset val="100"/>
        <c:noMultiLvlLbl val="0"/>
      </c:catAx>
      <c:valAx>
        <c:axId val="9474570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56298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[All_India_Index_Upto_April23 (Akash).xlsx]Pivot!PivotTable16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17365D"/>
                </a:solidFill>
              </a:rPr>
              <a:t>Crude</a:t>
            </a:r>
            <a:r>
              <a:rPr lang="en-US" sz="1400" b="1" baseline="0">
                <a:solidFill>
                  <a:srgbClr val="17365D"/>
                </a:solidFill>
              </a:rPr>
              <a:t> Oil Price Trend (Jan 2021 - April 2023)</a:t>
            </a:r>
            <a:endParaRPr lang="en-US" sz="1400" b="1">
              <a:solidFill>
                <a:srgbClr val="17365D"/>
              </a:solidFill>
            </a:endParaRPr>
          </a:p>
        </c:rich>
      </c:tx>
      <c:layout>
        <c:manualLayout>
          <c:xMode val="edge"/>
          <c:yMode val="edge"/>
          <c:x val="9.913804170490809E-3"/>
          <c:y val="1.43497690289801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5826261390145"/>
          <c:y val="0.15894909434815685"/>
          <c:w val="0.85948684809778919"/>
          <c:h val="0.65376072405154007"/>
        </c:manualLayout>
      </c:layout>
      <c:lineChart>
        <c:grouping val="standard"/>
        <c:varyColors val="0"/>
        <c:ser>
          <c:idx val="0"/>
          <c:order val="0"/>
          <c:tx>
            <c:strRef>
              <c:f>Pivot!$H$22</c:f>
              <c:strCache>
                <c:ptCount val="1"/>
                <c:pt idx="0">
                  <c:v>Total</c:v>
                </c:pt>
              </c:strCache>
            </c:strRef>
          </c:tx>
          <c:spPr>
            <a:ln w="28575" cap="rnd">
              <a:solidFill>
                <a:schemeClr val="accent1"/>
              </a:solidFill>
              <a:round/>
            </a:ln>
            <a:effectLst/>
          </c:spPr>
          <c:marker>
            <c:symbol val="none"/>
          </c:marker>
          <c:cat>
            <c:strRef>
              <c:f>Pivot!$G$23:$G$50</c:f>
              <c:strCache>
                <c:ptCount val="28"/>
                <c:pt idx="0">
                  <c:v>Jan-21</c:v>
                </c:pt>
                <c:pt idx="1">
                  <c:v>Feb-21</c:v>
                </c:pt>
                <c:pt idx="2">
                  <c:v>Mar-21</c:v>
                </c:pt>
                <c:pt idx="3">
                  <c:v>Apr-21</c:v>
                </c:pt>
                <c:pt idx="4">
                  <c:v>May-21</c:v>
                </c:pt>
                <c:pt idx="5">
                  <c:v>Jun-21</c:v>
                </c:pt>
                <c:pt idx="6">
                  <c:v>Jul-21</c:v>
                </c:pt>
                <c:pt idx="7">
                  <c:v>Aug-21</c:v>
                </c:pt>
                <c:pt idx="8">
                  <c:v>Sep-21</c:v>
                </c:pt>
                <c:pt idx="9">
                  <c:v>Oct-21</c:v>
                </c:pt>
                <c:pt idx="10">
                  <c:v>Nov-21</c:v>
                </c:pt>
                <c:pt idx="11">
                  <c:v>Dec-21</c:v>
                </c:pt>
                <c:pt idx="12">
                  <c:v>Jan-22</c:v>
                </c:pt>
                <c:pt idx="13">
                  <c:v>Feb-22</c:v>
                </c:pt>
                <c:pt idx="14">
                  <c:v>Mar-22</c:v>
                </c:pt>
                <c:pt idx="15">
                  <c:v>Apr-22</c:v>
                </c:pt>
                <c:pt idx="16">
                  <c:v>May-22</c:v>
                </c:pt>
                <c:pt idx="17">
                  <c:v>Jun-22</c:v>
                </c:pt>
                <c:pt idx="18">
                  <c:v>Jul-22</c:v>
                </c:pt>
                <c:pt idx="19">
                  <c:v>Aug-22</c:v>
                </c:pt>
                <c:pt idx="20">
                  <c:v>Sep-22</c:v>
                </c:pt>
                <c:pt idx="21">
                  <c:v>Oct-22</c:v>
                </c:pt>
                <c:pt idx="22">
                  <c:v>Nov-22</c:v>
                </c:pt>
                <c:pt idx="23">
                  <c:v>Dec-22</c:v>
                </c:pt>
                <c:pt idx="24">
                  <c:v>Jan-23</c:v>
                </c:pt>
                <c:pt idx="25">
                  <c:v>Feb-23</c:v>
                </c:pt>
                <c:pt idx="26">
                  <c:v>Mar-23</c:v>
                </c:pt>
                <c:pt idx="27">
                  <c:v>Apr-23</c:v>
                </c:pt>
              </c:strCache>
            </c:strRef>
          </c:cat>
          <c:val>
            <c:numRef>
              <c:f>Pivot!$H$23:$H$50</c:f>
              <c:numCache>
                <c:formatCode>0.00</c:formatCode>
                <c:ptCount val="28"/>
                <c:pt idx="0">
                  <c:v>54.79</c:v>
                </c:pt>
                <c:pt idx="1">
                  <c:v>61.22</c:v>
                </c:pt>
                <c:pt idx="2">
                  <c:v>64.73</c:v>
                </c:pt>
                <c:pt idx="3">
                  <c:v>63.4</c:v>
                </c:pt>
                <c:pt idx="4">
                  <c:v>66.95</c:v>
                </c:pt>
                <c:pt idx="5">
                  <c:v>71.98</c:v>
                </c:pt>
                <c:pt idx="6">
                  <c:v>73.540000000000006</c:v>
                </c:pt>
                <c:pt idx="7">
                  <c:v>69.8</c:v>
                </c:pt>
                <c:pt idx="8">
                  <c:v>73.13</c:v>
                </c:pt>
                <c:pt idx="9">
                  <c:v>82.11</c:v>
                </c:pt>
                <c:pt idx="10">
                  <c:v>80.64</c:v>
                </c:pt>
                <c:pt idx="11">
                  <c:v>73.3</c:v>
                </c:pt>
                <c:pt idx="12">
                  <c:v>84.67</c:v>
                </c:pt>
                <c:pt idx="13">
                  <c:v>94.07</c:v>
                </c:pt>
                <c:pt idx="14">
                  <c:v>112.87</c:v>
                </c:pt>
                <c:pt idx="15">
                  <c:v>102.97</c:v>
                </c:pt>
                <c:pt idx="16">
                  <c:v>109.51</c:v>
                </c:pt>
                <c:pt idx="17">
                  <c:v>116.01</c:v>
                </c:pt>
                <c:pt idx="18">
                  <c:v>105.49</c:v>
                </c:pt>
                <c:pt idx="19">
                  <c:v>97.4</c:v>
                </c:pt>
                <c:pt idx="20">
                  <c:v>90.71</c:v>
                </c:pt>
                <c:pt idx="21">
                  <c:v>91.7</c:v>
                </c:pt>
                <c:pt idx="22">
                  <c:v>87.55</c:v>
                </c:pt>
                <c:pt idx="23">
                  <c:v>78.099999999999994</c:v>
                </c:pt>
                <c:pt idx="24">
                  <c:v>80.92</c:v>
                </c:pt>
                <c:pt idx="25">
                  <c:v>82.28</c:v>
                </c:pt>
                <c:pt idx="26">
                  <c:v>78.540000000000006</c:v>
                </c:pt>
                <c:pt idx="27">
                  <c:v>83.76</c:v>
                </c:pt>
              </c:numCache>
            </c:numRef>
          </c:val>
          <c:smooth val="0"/>
          <c:extLst>
            <c:ext xmlns:c16="http://schemas.microsoft.com/office/drawing/2014/chart" uri="{C3380CC4-5D6E-409C-BE32-E72D297353CC}">
              <c16:uniqueId val="{00000000-B7C7-454B-A57D-F10530366AD3}"/>
            </c:ext>
          </c:extLst>
        </c:ser>
        <c:dLbls>
          <c:showLegendKey val="0"/>
          <c:showVal val="0"/>
          <c:showCatName val="0"/>
          <c:showSerName val="0"/>
          <c:showPercent val="0"/>
          <c:showBubbleSize val="0"/>
        </c:dLbls>
        <c:smooth val="0"/>
        <c:axId val="1991939296"/>
        <c:axId val="1986601744"/>
      </c:lineChart>
      <c:catAx>
        <c:axId val="19919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601744"/>
        <c:crosses val="autoZero"/>
        <c:auto val="1"/>
        <c:lblAlgn val="ctr"/>
        <c:lblOffset val="100"/>
        <c:noMultiLvlLbl val="0"/>
      </c:catAx>
      <c:valAx>
        <c:axId val="1986601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9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image" Target="../media/image7.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33</xdr:col>
      <xdr:colOff>1285875</xdr:colOff>
      <xdr:row>15</xdr:row>
      <xdr:rowOff>14288</xdr:rowOff>
    </xdr:from>
    <xdr:to>
      <xdr:col>37</xdr:col>
      <xdr:colOff>19050</xdr:colOff>
      <xdr:row>30</xdr:row>
      <xdr:rowOff>133350</xdr:rowOff>
    </xdr:to>
    <xdr:graphicFrame macro="">
      <xdr:nvGraphicFramePr>
        <xdr:cNvPr id="2" name="Chart 1">
          <a:extLst>
            <a:ext uri="{FF2B5EF4-FFF2-40B4-BE49-F238E27FC236}">
              <a16:creationId xmlns:a16="http://schemas.microsoft.com/office/drawing/2014/main" id="{EBB2C2F6-6D70-EA67-6D57-E0B806F0D2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244392</xdr:colOff>
      <xdr:row>2</xdr:row>
      <xdr:rowOff>69271</xdr:rowOff>
    </xdr:from>
    <xdr:to>
      <xdr:col>7</xdr:col>
      <xdr:colOff>1374741</xdr:colOff>
      <xdr:row>21</xdr:row>
      <xdr:rowOff>117835</xdr:rowOff>
    </xdr:to>
    <xdr:graphicFrame macro="">
      <xdr:nvGraphicFramePr>
        <xdr:cNvPr id="2" name="Chart 1">
          <a:extLst>
            <a:ext uri="{FF2B5EF4-FFF2-40B4-BE49-F238E27FC236}">
              <a16:creationId xmlns:a16="http://schemas.microsoft.com/office/drawing/2014/main" id="{250227D6-8221-9BA9-9D7E-2462DE9947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108856</xdr:colOff>
      <xdr:row>2</xdr:row>
      <xdr:rowOff>184416</xdr:rowOff>
    </xdr:from>
    <xdr:to>
      <xdr:col>8</xdr:col>
      <xdr:colOff>601915</xdr:colOff>
      <xdr:row>13</xdr:row>
      <xdr:rowOff>179294</xdr:rowOff>
    </xdr:to>
    <xdr:graphicFrame macro="">
      <xdr:nvGraphicFramePr>
        <xdr:cNvPr id="3" name="Chart 2">
          <a:extLst>
            <a:ext uri="{FF2B5EF4-FFF2-40B4-BE49-F238E27FC236}">
              <a16:creationId xmlns:a16="http://schemas.microsoft.com/office/drawing/2014/main" id="{0AF9621F-718E-91DD-B695-842FE92FD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148005</xdr:colOff>
      <xdr:row>33</xdr:row>
      <xdr:rowOff>42133</xdr:rowOff>
    </xdr:from>
    <xdr:to>
      <xdr:col>7</xdr:col>
      <xdr:colOff>1025237</xdr:colOff>
      <xdr:row>47</xdr:row>
      <xdr:rowOff>70986</xdr:rowOff>
    </xdr:to>
    <xdr:graphicFrame macro="">
      <xdr:nvGraphicFramePr>
        <xdr:cNvPr id="3" name="Chart 2">
          <a:extLst>
            <a:ext uri="{FF2B5EF4-FFF2-40B4-BE49-F238E27FC236}">
              <a16:creationId xmlns:a16="http://schemas.microsoft.com/office/drawing/2014/main" id="{E7EE025B-4638-8C56-5073-6C8A092C0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608429</xdr:colOff>
      <xdr:row>4</xdr:row>
      <xdr:rowOff>4690</xdr:rowOff>
    </xdr:from>
    <xdr:to>
      <xdr:col>19</xdr:col>
      <xdr:colOff>281354</xdr:colOff>
      <xdr:row>18</xdr:row>
      <xdr:rowOff>106289</xdr:rowOff>
    </xdr:to>
    <xdr:graphicFrame macro="">
      <xdr:nvGraphicFramePr>
        <xdr:cNvPr id="2" name="Chart 1">
          <a:extLst>
            <a:ext uri="{FF2B5EF4-FFF2-40B4-BE49-F238E27FC236}">
              <a16:creationId xmlns:a16="http://schemas.microsoft.com/office/drawing/2014/main" id="{9F272C1A-B964-2D24-04EB-B938DF1B3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3770</xdr:colOff>
      <xdr:row>20</xdr:row>
      <xdr:rowOff>177799</xdr:rowOff>
    </xdr:from>
    <xdr:to>
      <xdr:col>20</xdr:col>
      <xdr:colOff>397564</xdr:colOff>
      <xdr:row>35</xdr:row>
      <xdr:rowOff>139504</xdr:rowOff>
    </xdr:to>
    <xdr:graphicFrame macro="">
      <xdr:nvGraphicFramePr>
        <xdr:cNvPr id="3" name="Chart 2">
          <a:extLst>
            <a:ext uri="{FF2B5EF4-FFF2-40B4-BE49-F238E27FC236}">
              <a16:creationId xmlns:a16="http://schemas.microsoft.com/office/drawing/2014/main" id="{60C4C6A1-F63A-3B55-AB22-DCE0D1DDF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54430</xdr:colOff>
      <xdr:row>4</xdr:row>
      <xdr:rowOff>21772</xdr:rowOff>
    </xdr:from>
    <xdr:to>
      <xdr:col>7</xdr:col>
      <xdr:colOff>446314</xdr:colOff>
      <xdr:row>10</xdr:row>
      <xdr:rowOff>119743</xdr:rowOff>
    </xdr:to>
    <xdr:sp macro="" textlink="Pivot!C33">
      <xdr:nvSpPr>
        <xdr:cNvPr id="3" name="Rectangle: Rounded Corners 2">
          <a:extLst>
            <a:ext uri="{FF2B5EF4-FFF2-40B4-BE49-F238E27FC236}">
              <a16:creationId xmlns:a16="http://schemas.microsoft.com/office/drawing/2014/main" id="{F4F84E5B-651E-0A13-C114-8DF160CCE511}"/>
            </a:ext>
          </a:extLst>
        </xdr:cNvPr>
        <xdr:cNvSpPr/>
      </xdr:nvSpPr>
      <xdr:spPr>
        <a:xfrm>
          <a:off x="1883230" y="772886"/>
          <a:ext cx="2830284" cy="1208314"/>
        </a:xfrm>
        <a:prstGeom prst="roundRect">
          <a:avLst/>
        </a:prstGeom>
        <a:solidFill>
          <a:srgbClr val="DCEBFA"/>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7AADFB-B178-43C1-81D4-53EFCF767922}" type="TxLink">
            <a:rPr lang="en-US" sz="2600" b="1" i="0" u="none" strike="noStrike">
              <a:solidFill>
                <a:srgbClr val="17365D"/>
              </a:solidFill>
              <a:latin typeface="Calibri"/>
              <a:ea typeface="Calibri"/>
              <a:cs typeface="Calibri"/>
            </a:rPr>
            <a:pPr algn="ctr"/>
            <a:t>177.57</a:t>
          </a:fld>
          <a:endParaRPr lang="en-IN" sz="2600" b="1">
            <a:solidFill>
              <a:srgbClr val="17365D"/>
            </a:solidFill>
          </a:endParaRPr>
        </a:p>
      </xdr:txBody>
    </xdr:sp>
    <xdr:clientData/>
  </xdr:twoCellAnchor>
  <xdr:twoCellAnchor>
    <xdr:from>
      <xdr:col>7</xdr:col>
      <xdr:colOff>500744</xdr:colOff>
      <xdr:row>4</xdr:row>
      <xdr:rowOff>32659</xdr:rowOff>
    </xdr:from>
    <xdr:to>
      <xdr:col>12</xdr:col>
      <xdr:colOff>239488</xdr:colOff>
      <xdr:row>10</xdr:row>
      <xdr:rowOff>130630</xdr:rowOff>
    </xdr:to>
    <xdr:sp macro="" textlink="Pivot!C34">
      <xdr:nvSpPr>
        <xdr:cNvPr id="4" name="Rectangle: Rounded Corners 3">
          <a:extLst>
            <a:ext uri="{FF2B5EF4-FFF2-40B4-BE49-F238E27FC236}">
              <a16:creationId xmlns:a16="http://schemas.microsoft.com/office/drawing/2014/main" id="{9603F491-1F6F-4588-BF6C-13E01273F7E5}"/>
            </a:ext>
          </a:extLst>
        </xdr:cNvPr>
        <xdr:cNvSpPr/>
      </xdr:nvSpPr>
      <xdr:spPr>
        <a:xfrm>
          <a:off x="4767944" y="783773"/>
          <a:ext cx="2786744" cy="1208314"/>
        </a:xfrm>
        <a:prstGeom prst="roundRect">
          <a:avLst/>
        </a:prstGeom>
        <a:solidFill>
          <a:srgbClr val="DDF3E7"/>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14A6B0-3E15-4C9A-932C-465BE2D164F5}" type="TxLink">
            <a:rPr lang="en-US" sz="2600" b="1" i="0" u="none" strike="noStrike">
              <a:solidFill>
                <a:srgbClr val="17365D"/>
              </a:solidFill>
              <a:latin typeface="Calibri"/>
              <a:ea typeface="Calibri"/>
              <a:cs typeface="Calibri"/>
            </a:rPr>
            <a:pPr algn="ctr"/>
            <a:t>4.9%</a:t>
          </a:fld>
          <a:endParaRPr lang="en-IN" sz="2600" b="1">
            <a:solidFill>
              <a:srgbClr val="17365D"/>
            </a:solidFill>
          </a:endParaRPr>
        </a:p>
      </xdr:txBody>
    </xdr:sp>
    <xdr:clientData/>
  </xdr:twoCellAnchor>
  <xdr:twoCellAnchor>
    <xdr:from>
      <xdr:col>12</xdr:col>
      <xdr:colOff>304801</xdr:colOff>
      <xdr:row>4</xdr:row>
      <xdr:rowOff>32656</xdr:rowOff>
    </xdr:from>
    <xdr:to>
      <xdr:col>17</xdr:col>
      <xdr:colOff>97971</xdr:colOff>
      <xdr:row>10</xdr:row>
      <xdr:rowOff>130628</xdr:rowOff>
    </xdr:to>
    <xdr:sp macro="" textlink="Pivot!C35">
      <xdr:nvSpPr>
        <xdr:cNvPr id="5" name="Rectangle: Rounded Corners 4">
          <a:extLst>
            <a:ext uri="{FF2B5EF4-FFF2-40B4-BE49-F238E27FC236}">
              <a16:creationId xmlns:a16="http://schemas.microsoft.com/office/drawing/2014/main" id="{375B9FA7-0D64-42D4-8FC6-903674C5B5C1}"/>
            </a:ext>
          </a:extLst>
        </xdr:cNvPr>
        <xdr:cNvSpPr/>
      </xdr:nvSpPr>
      <xdr:spPr>
        <a:xfrm>
          <a:off x="7620001" y="783770"/>
          <a:ext cx="2841170" cy="1208315"/>
        </a:xfrm>
        <a:prstGeom prst="roundRect">
          <a:avLst/>
        </a:prstGeom>
        <a:solidFill>
          <a:srgbClr val="F9E1E1"/>
        </a:solidFill>
        <a:effectLst>
          <a:innerShdw blurRad="63500" dist="50800" dir="81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3D4803-02F5-4190-9536-6DC9E4B76747}" type="TxLink">
            <a:rPr lang="en-US" sz="2600" b="1" i="0" u="none" strike="noStrike">
              <a:solidFill>
                <a:srgbClr val="17365D"/>
              </a:solidFill>
              <a:latin typeface="Calibri"/>
              <a:ea typeface="Calibri"/>
              <a:cs typeface="Calibri"/>
            </a:rPr>
            <a:pPr algn="ctr"/>
            <a:t>20.0%</a:t>
          </a:fld>
          <a:endParaRPr lang="en-IN" sz="2600" b="1">
            <a:solidFill>
              <a:srgbClr val="17365D"/>
            </a:solidFill>
          </a:endParaRPr>
        </a:p>
      </xdr:txBody>
    </xdr:sp>
    <xdr:clientData/>
  </xdr:twoCellAnchor>
  <xdr:twoCellAnchor>
    <xdr:from>
      <xdr:col>22</xdr:col>
      <xdr:colOff>141512</xdr:colOff>
      <xdr:row>4</xdr:row>
      <xdr:rowOff>21771</xdr:rowOff>
    </xdr:from>
    <xdr:to>
      <xdr:col>26</xdr:col>
      <xdr:colOff>599606</xdr:colOff>
      <xdr:row>10</xdr:row>
      <xdr:rowOff>124918</xdr:rowOff>
    </xdr:to>
    <xdr:sp macro="" textlink="Pivot!C37">
      <xdr:nvSpPr>
        <xdr:cNvPr id="7" name="Rectangle: Rounded Corners 6">
          <a:extLst>
            <a:ext uri="{FF2B5EF4-FFF2-40B4-BE49-F238E27FC236}">
              <a16:creationId xmlns:a16="http://schemas.microsoft.com/office/drawing/2014/main" id="{97B2534C-5BC9-440F-8521-771380FBE3A8}"/>
            </a:ext>
          </a:extLst>
        </xdr:cNvPr>
        <xdr:cNvSpPr/>
      </xdr:nvSpPr>
      <xdr:spPr>
        <a:xfrm>
          <a:off x="13607676" y="783771"/>
          <a:ext cx="2906487" cy="1227409"/>
        </a:xfrm>
        <a:prstGeom prst="roundRect">
          <a:avLst/>
        </a:prstGeom>
        <a:solidFill>
          <a:srgbClr val="E9DDF7"/>
        </a:solidFill>
        <a:ln>
          <a:solidFill>
            <a:srgbClr val="17365D"/>
          </a:solidFill>
        </a:ln>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9E554C1-43D5-4D3B-B54A-FDD344AB39E1}" type="TxLink">
            <a:rPr lang="en-US" sz="2600" b="1" i="0" u="none" strike="noStrike">
              <a:solidFill>
                <a:srgbClr val="17365D"/>
              </a:solidFill>
              <a:latin typeface="Calibri"/>
              <a:ea typeface="Calibri"/>
              <a:cs typeface="Calibri"/>
            </a:rPr>
            <a:pPr algn="ctr"/>
            <a:t>9.31%</a:t>
          </a:fld>
          <a:endParaRPr lang="en-IN" sz="2600" b="1">
            <a:solidFill>
              <a:srgbClr val="17365D"/>
            </a:solidFill>
          </a:endParaRPr>
        </a:p>
      </xdr:txBody>
    </xdr:sp>
    <xdr:clientData/>
  </xdr:twoCellAnchor>
  <xdr:twoCellAnchor>
    <xdr:from>
      <xdr:col>17</xdr:col>
      <xdr:colOff>141514</xdr:colOff>
      <xdr:row>4</xdr:row>
      <xdr:rowOff>10886</xdr:rowOff>
    </xdr:from>
    <xdr:to>
      <xdr:col>22</xdr:col>
      <xdr:colOff>76199</xdr:colOff>
      <xdr:row>10</xdr:row>
      <xdr:rowOff>130629</xdr:rowOff>
    </xdr:to>
    <xdr:sp macro="" textlink="Pivot!C36">
      <xdr:nvSpPr>
        <xdr:cNvPr id="8" name="Rectangle: Rounded Corners 7">
          <a:extLst>
            <a:ext uri="{FF2B5EF4-FFF2-40B4-BE49-F238E27FC236}">
              <a16:creationId xmlns:a16="http://schemas.microsoft.com/office/drawing/2014/main" id="{42040A40-9ADD-4427-ABA9-F38E3ED7CAAB}"/>
            </a:ext>
          </a:extLst>
        </xdr:cNvPr>
        <xdr:cNvSpPr/>
      </xdr:nvSpPr>
      <xdr:spPr>
        <a:xfrm>
          <a:off x="10504714" y="762000"/>
          <a:ext cx="2982685" cy="1230086"/>
        </a:xfrm>
        <a:prstGeom prst="roundRect">
          <a:avLst/>
        </a:prstGeom>
        <a:solidFill>
          <a:srgbClr val="FFF1CC"/>
        </a:solid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DA2AF9-C5E8-4C02-B87F-B54833A1895C}" type="TxLink">
            <a:rPr lang="en-US" sz="2600" b="1" i="0" u="none" strike="noStrike">
              <a:solidFill>
                <a:srgbClr val="17365D"/>
              </a:solidFill>
              <a:latin typeface="Calibri"/>
              <a:ea typeface="Calibri"/>
              <a:cs typeface="Calibri"/>
            </a:rPr>
            <a:pPr algn="ctr"/>
            <a:t>-10.8%</a:t>
          </a:fld>
          <a:endParaRPr lang="en-IN" sz="2600" b="1">
            <a:solidFill>
              <a:srgbClr val="17365D"/>
            </a:solidFill>
          </a:endParaRPr>
        </a:p>
      </xdr:txBody>
    </xdr:sp>
    <xdr:clientData/>
  </xdr:twoCellAnchor>
  <xdr:twoCellAnchor>
    <xdr:from>
      <xdr:col>3</xdr:col>
      <xdr:colOff>446313</xdr:colOff>
      <xdr:row>4</xdr:row>
      <xdr:rowOff>119742</xdr:rowOff>
    </xdr:from>
    <xdr:to>
      <xdr:col>7</xdr:col>
      <xdr:colOff>228599</xdr:colOff>
      <xdr:row>6</xdr:row>
      <xdr:rowOff>65315</xdr:rowOff>
    </xdr:to>
    <xdr:sp macro="" textlink="">
      <xdr:nvSpPr>
        <xdr:cNvPr id="9" name="TextBox 8">
          <a:extLst>
            <a:ext uri="{FF2B5EF4-FFF2-40B4-BE49-F238E27FC236}">
              <a16:creationId xmlns:a16="http://schemas.microsoft.com/office/drawing/2014/main" id="{226E58D9-3B29-2B09-0D28-80F711B0EBA8}"/>
            </a:ext>
          </a:extLst>
        </xdr:cNvPr>
        <xdr:cNvSpPr txBox="1"/>
      </xdr:nvSpPr>
      <xdr:spPr>
        <a:xfrm>
          <a:off x="2275113" y="870856"/>
          <a:ext cx="2220686" cy="315688"/>
        </a:xfrm>
        <a:prstGeom prst="rect">
          <a:avLst/>
        </a:prstGeom>
        <a:solidFill>
          <a:srgbClr val="DCEB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17365D"/>
              </a:solidFill>
            </a:rPr>
            <a:t>Latest CPI Index</a:t>
          </a:r>
          <a:r>
            <a:rPr lang="en-IN" sz="1600" b="1" baseline="0">
              <a:solidFill>
                <a:srgbClr val="17365D"/>
              </a:solidFill>
            </a:rPr>
            <a:t> </a:t>
          </a:r>
          <a:r>
            <a:rPr lang="en-IN" sz="1600" b="1">
              <a:solidFill>
                <a:srgbClr val="17365D"/>
              </a:solidFill>
            </a:rPr>
            <a:t>(2023)</a:t>
          </a:r>
        </a:p>
      </xdr:txBody>
    </xdr:sp>
    <xdr:clientData/>
  </xdr:twoCellAnchor>
  <xdr:twoCellAnchor editAs="oneCell">
    <xdr:from>
      <xdr:col>3</xdr:col>
      <xdr:colOff>10885</xdr:colOff>
      <xdr:row>6</xdr:row>
      <xdr:rowOff>21773</xdr:rowOff>
    </xdr:from>
    <xdr:to>
      <xdr:col>4</xdr:col>
      <xdr:colOff>370114</xdr:colOff>
      <xdr:row>10</xdr:row>
      <xdr:rowOff>70127</xdr:rowOff>
    </xdr:to>
    <xdr:pic>
      <xdr:nvPicPr>
        <xdr:cNvPr id="11" name="Picture 10">
          <a:extLst>
            <a:ext uri="{FF2B5EF4-FFF2-40B4-BE49-F238E27FC236}">
              <a16:creationId xmlns:a16="http://schemas.microsoft.com/office/drawing/2014/main" id="{3683137A-B5A5-CE34-09B7-B1D156DCDC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39685" y="1143002"/>
          <a:ext cx="968829" cy="788582"/>
        </a:xfrm>
        <a:prstGeom prst="rect">
          <a:avLst/>
        </a:prstGeom>
      </xdr:spPr>
    </xdr:pic>
    <xdr:clientData/>
  </xdr:twoCellAnchor>
  <xdr:twoCellAnchor>
    <xdr:from>
      <xdr:col>8</xdr:col>
      <xdr:colOff>185059</xdr:colOff>
      <xdr:row>4</xdr:row>
      <xdr:rowOff>108857</xdr:rowOff>
    </xdr:from>
    <xdr:to>
      <xdr:col>11</xdr:col>
      <xdr:colOff>424545</xdr:colOff>
      <xdr:row>6</xdr:row>
      <xdr:rowOff>10885</xdr:rowOff>
    </xdr:to>
    <xdr:sp macro="" textlink="">
      <xdr:nvSpPr>
        <xdr:cNvPr id="13" name="TextBox 12">
          <a:extLst>
            <a:ext uri="{FF2B5EF4-FFF2-40B4-BE49-F238E27FC236}">
              <a16:creationId xmlns:a16="http://schemas.microsoft.com/office/drawing/2014/main" id="{8813DEF0-CC3E-D2BF-F145-E231A50E07BB}"/>
            </a:ext>
          </a:extLst>
        </xdr:cNvPr>
        <xdr:cNvSpPr txBox="1"/>
      </xdr:nvSpPr>
      <xdr:spPr>
        <a:xfrm>
          <a:off x="5061859" y="859971"/>
          <a:ext cx="2068286" cy="272143"/>
        </a:xfrm>
        <a:prstGeom prst="rect">
          <a:avLst/>
        </a:prstGeom>
        <a:solidFill>
          <a:srgbClr val="DDF3E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rgbClr val="17365D"/>
              </a:solidFill>
            </a:rPr>
            <a:t>Average YoY Inflation</a:t>
          </a:r>
        </a:p>
      </xdr:txBody>
    </xdr:sp>
    <xdr:clientData/>
  </xdr:twoCellAnchor>
  <xdr:twoCellAnchor>
    <xdr:from>
      <xdr:col>13</xdr:col>
      <xdr:colOff>0</xdr:colOff>
      <xdr:row>4</xdr:row>
      <xdr:rowOff>87085</xdr:rowOff>
    </xdr:from>
    <xdr:to>
      <xdr:col>16</xdr:col>
      <xdr:colOff>555171</xdr:colOff>
      <xdr:row>6</xdr:row>
      <xdr:rowOff>21771</xdr:rowOff>
    </xdr:to>
    <xdr:sp macro="" textlink="">
      <xdr:nvSpPr>
        <xdr:cNvPr id="14" name="TextBox 13">
          <a:extLst>
            <a:ext uri="{FF2B5EF4-FFF2-40B4-BE49-F238E27FC236}">
              <a16:creationId xmlns:a16="http://schemas.microsoft.com/office/drawing/2014/main" id="{7B290153-6B0C-4C2A-9024-4E7B96000AF8}"/>
            </a:ext>
          </a:extLst>
        </xdr:cNvPr>
        <xdr:cNvSpPr txBox="1"/>
      </xdr:nvSpPr>
      <xdr:spPr>
        <a:xfrm>
          <a:off x="7924800" y="838199"/>
          <a:ext cx="2383971" cy="304801"/>
        </a:xfrm>
        <a:prstGeom prst="rect">
          <a:avLst/>
        </a:prstGeom>
        <a:solidFill>
          <a:srgbClr val="F9E1E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17365D"/>
              </a:solidFill>
            </a:rPr>
            <a:t>Highest Monthly Inflation</a:t>
          </a:r>
        </a:p>
      </xdr:txBody>
    </xdr:sp>
    <xdr:clientData/>
  </xdr:twoCellAnchor>
  <xdr:twoCellAnchor>
    <xdr:from>
      <xdr:col>22</xdr:col>
      <xdr:colOff>435429</xdr:colOff>
      <xdr:row>4</xdr:row>
      <xdr:rowOff>87084</xdr:rowOff>
    </xdr:from>
    <xdr:to>
      <xdr:col>26</xdr:col>
      <xdr:colOff>283029</xdr:colOff>
      <xdr:row>6</xdr:row>
      <xdr:rowOff>76197</xdr:rowOff>
    </xdr:to>
    <xdr:sp macro="" textlink="">
      <xdr:nvSpPr>
        <xdr:cNvPr id="15" name="TextBox 14">
          <a:extLst>
            <a:ext uri="{FF2B5EF4-FFF2-40B4-BE49-F238E27FC236}">
              <a16:creationId xmlns:a16="http://schemas.microsoft.com/office/drawing/2014/main" id="{FAD9DF52-CD16-43C5-B8AD-AB808653CBD3}"/>
            </a:ext>
          </a:extLst>
        </xdr:cNvPr>
        <xdr:cNvSpPr txBox="1"/>
      </xdr:nvSpPr>
      <xdr:spPr>
        <a:xfrm>
          <a:off x="13846629" y="838198"/>
          <a:ext cx="2286000" cy="359228"/>
        </a:xfrm>
        <a:prstGeom prst="rect">
          <a:avLst/>
        </a:prstGeom>
        <a:solidFill>
          <a:srgbClr val="E9DD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rgbClr val="17365D"/>
              </a:solidFill>
            </a:rPr>
            <a:t>Top Contributing Category</a:t>
          </a:r>
        </a:p>
      </xdr:txBody>
    </xdr:sp>
    <xdr:clientData/>
  </xdr:twoCellAnchor>
  <xdr:twoCellAnchor>
    <xdr:from>
      <xdr:col>17</xdr:col>
      <xdr:colOff>500745</xdr:colOff>
      <xdr:row>4</xdr:row>
      <xdr:rowOff>108858</xdr:rowOff>
    </xdr:from>
    <xdr:to>
      <xdr:col>21</xdr:col>
      <xdr:colOff>381001</xdr:colOff>
      <xdr:row>6</xdr:row>
      <xdr:rowOff>54429</xdr:rowOff>
    </xdr:to>
    <xdr:sp macro="" textlink="">
      <xdr:nvSpPr>
        <xdr:cNvPr id="16" name="TextBox 15">
          <a:extLst>
            <a:ext uri="{FF2B5EF4-FFF2-40B4-BE49-F238E27FC236}">
              <a16:creationId xmlns:a16="http://schemas.microsoft.com/office/drawing/2014/main" id="{C73E75C6-B442-4EAD-B2FF-EE45F5AAAB4B}"/>
            </a:ext>
          </a:extLst>
        </xdr:cNvPr>
        <xdr:cNvSpPr txBox="1"/>
      </xdr:nvSpPr>
      <xdr:spPr>
        <a:xfrm>
          <a:off x="10863945" y="859972"/>
          <a:ext cx="2318656" cy="315686"/>
        </a:xfrm>
        <a:prstGeom prst="rect">
          <a:avLst/>
        </a:prstGeom>
        <a:solidFill>
          <a:srgbClr val="FFF1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17365D"/>
              </a:solidFill>
            </a:rPr>
            <a:t>Lowest Monthly Inflation</a:t>
          </a:r>
        </a:p>
      </xdr:txBody>
    </xdr:sp>
    <xdr:clientData/>
  </xdr:twoCellAnchor>
  <xdr:twoCellAnchor>
    <xdr:from>
      <xdr:col>10</xdr:col>
      <xdr:colOff>381000</xdr:colOff>
      <xdr:row>5</xdr:row>
      <xdr:rowOff>141514</xdr:rowOff>
    </xdr:from>
    <xdr:to>
      <xdr:col>12</xdr:col>
      <xdr:colOff>174172</xdr:colOff>
      <xdr:row>6</xdr:row>
      <xdr:rowOff>174172</xdr:rowOff>
    </xdr:to>
    <xdr:sp macro="" textlink="">
      <xdr:nvSpPr>
        <xdr:cNvPr id="17" name="TextBox 16">
          <a:extLst>
            <a:ext uri="{FF2B5EF4-FFF2-40B4-BE49-F238E27FC236}">
              <a16:creationId xmlns:a16="http://schemas.microsoft.com/office/drawing/2014/main" id="{32F59A3D-4E81-429A-BEF2-0ABE45DFC7B5}"/>
            </a:ext>
          </a:extLst>
        </xdr:cNvPr>
        <xdr:cNvSpPr txBox="1"/>
      </xdr:nvSpPr>
      <xdr:spPr>
        <a:xfrm>
          <a:off x="6477000" y="1077685"/>
          <a:ext cx="1012372" cy="217716"/>
        </a:xfrm>
        <a:prstGeom prst="rect">
          <a:avLst/>
        </a:prstGeom>
        <a:solidFill>
          <a:srgbClr val="DDF3E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17365D"/>
              </a:solidFill>
            </a:rPr>
            <a:t>(2017-2023)</a:t>
          </a:r>
        </a:p>
      </xdr:txBody>
    </xdr:sp>
    <xdr:clientData/>
  </xdr:twoCellAnchor>
  <xdr:twoCellAnchor editAs="oneCell">
    <xdr:from>
      <xdr:col>7</xdr:col>
      <xdr:colOff>482598</xdr:colOff>
      <xdr:row>5</xdr:row>
      <xdr:rowOff>163870</xdr:rowOff>
    </xdr:from>
    <xdr:to>
      <xdr:col>9</xdr:col>
      <xdr:colOff>297541</xdr:colOff>
      <xdr:row>9</xdr:row>
      <xdr:rowOff>157686</xdr:rowOff>
    </xdr:to>
    <xdr:pic>
      <xdr:nvPicPr>
        <xdr:cNvPr id="19" name="Picture 18">
          <a:extLst>
            <a:ext uri="{FF2B5EF4-FFF2-40B4-BE49-F238E27FC236}">
              <a16:creationId xmlns:a16="http://schemas.microsoft.com/office/drawing/2014/main" id="{213F341D-BE74-42F7-2109-8B368A495D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15931" y="1083108"/>
          <a:ext cx="1024467" cy="719530"/>
        </a:xfrm>
        <a:prstGeom prst="rect">
          <a:avLst/>
        </a:prstGeom>
      </xdr:spPr>
    </xdr:pic>
    <xdr:clientData/>
  </xdr:twoCellAnchor>
  <xdr:twoCellAnchor editAs="oneCell">
    <xdr:from>
      <xdr:col>12</xdr:col>
      <xdr:colOff>320527</xdr:colOff>
      <xdr:row>6</xdr:row>
      <xdr:rowOff>64108</xdr:rowOff>
    </xdr:from>
    <xdr:to>
      <xdr:col>14</xdr:col>
      <xdr:colOff>81038</xdr:colOff>
      <xdr:row>9</xdr:row>
      <xdr:rowOff>169334</xdr:rowOff>
    </xdr:to>
    <xdr:pic>
      <xdr:nvPicPr>
        <xdr:cNvPr id="21" name="Picture 20">
          <a:extLst>
            <a:ext uri="{FF2B5EF4-FFF2-40B4-BE49-F238E27FC236}">
              <a16:creationId xmlns:a16="http://schemas.microsoft.com/office/drawing/2014/main" id="{DCDA0396-3A1D-949D-CC2F-0962E40A77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577670" y="1164775"/>
          <a:ext cx="970035" cy="649511"/>
        </a:xfrm>
        <a:prstGeom prst="rect">
          <a:avLst/>
        </a:prstGeom>
      </xdr:spPr>
    </xdr:pic>
    <xdr:clientData/>
  </xdr:twoCellAnchor>
  <xdr:twoCellAnchor editAs="oneCell">
    <xdr:from>
      <xdr:col>17</xdr:col>
      <xdr:colOff>283033</xdr:colOff>
      <xdr:row>6</xdr:row>
      <xdr:rowOff>32658</xdr:rowOff>
    </xdr:from>
    <xdr:to>
      <xdr:col>18</xdr:col>
      <xdr:colOff>544286</xdr:colOff>
      <xdr:row>9</xdr:row>
      <xdr:rowOff>163285</xdr:rowOff>
    </xdr:to>
    <xdr:pic>
      <xdr:nvPicPr>
        <xdr:cNvPr id="23" name="Picture 22">
          <a:extLst>
            <a:ext uri="{FF2B5EF4-FFF2-40B4-BE49-F238E27FC236}">
              <a16:creationId xmlns:a16="http://schemas.microsoft.com/office/drawing/2014/main" id="{099CCB0E-D906-9519-1484-ACD7790B36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46233" y="1153887"/>
          <a:ext cx="870853" cy="685798"/>
        </a:xfrm>
        <a:prstGeom prst="rect">
          <a:avLst/>
        </a:prstGeom>
      </xdr:spPr>
    </xdr:pic>
    <xdr:clientData/>
  </xdr:twoCellAnchor>
  <xdr:twoCellAnchor editAs="oneCell">
    <xdr:from>
      <xdr:col>22</xdr:col>
      <xdr:colOff>87085</xdr:colOff>
      <xdr:row>6</xdr:row>
      <xdr:rowOff>22365</xdr:rowOff>
    </xdr:from>
    <xdr:to>
      <xdr:col>23</xdr:col>
      <xdr:colOff>497247</xdr:colOff>
      <xdr:row>10</xdr:row>
      <xdr:rowOff>10886</xdr:rowOff>
    </xdr:to>
    <xdr:pic>
      <xdr:nvPicPr>
        <xdr:cNvPr id="25" name="Picture 24">
          <a:extLst>
            <a:ext uri="{FF2B5EF4-FFF2-40B4-BE49-F238E27FC236}">
              <a16:creationId xmlns:a16="http://schemas.microsoft.com/office/drawing/2014/main" id="{DFC08750-3E22-836F-7060-6FB89CABAD3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291324">
          <a:off x="13498285" y="1143594"/>
          <a:ext cx="1019762" cy="728749"/>
        </a:xfrm>
        <a:prstGeom prst="rect">
          <a:avLst/>
        </a:prstGeom>
      </xdr:spPr>
    </xdr:pic>
    <xdr:clientData/>
  </xdr:twoCellAnchor>
  <xdr:twoCellAnchor>
    <xdr:from>
      <xdr:col>3</xdr:col>
      <xdr:colOff>54429</xdr:colOff>
      <xdr:row>10</xdr:row>
      <xdr:rowOff>178079</xdr:rowOff>
    </xdr:from>
    <xdr:to>
      <xdr:col>11</xdr:col>
      <xdr:colOff>40193</xdr:colOff>
      <xdr:row>25</xdr:row>
      <xdr:rowOff>144864</xdr:rowOff>
    </xdr:to>
    <xdr:graphicFrame macro="">
      <xdr:nvGraphicFramePr>
        <xdr:cNvPr id="26" name="Chart 25">
          <a:extLst>
            <a:ext uri="{FF2B5EF4-FFF2-40B4-BE49-F238E27FC236}">
              <a16:creationId xmlns:a16="http://schemas.microsoft.com/office/drawing/2014/main" id="{612BB9A1-9011-47F9-BB3B-DAF47162C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54429</xdr:colOff>
      <xdr:row>11</xdr:row>
      <xdr:rowOff>1</xdr:rowOff>
    </xdr:from>
    <xdr:to>
      <xdr:col>18</xdr:col>
      <xdr:colOff>598715</xdr:colOff>
      <xdr:row>25</xdr:row>
      <xdr:rowOff>141515</xdr:rowOff>
    </xdr:to>
    <xdr:graphicFrame macro="">
      <xdr:nvGraphicFramePr>
        <xdr:cNvPr id="27" name="Chart 26">
          <a:extLst>
            <a:ext uri="{FF2B5EF4-FFF2-40B4-BE49-F238E27FC236}">
              <a16:creationId xmlns:a16="http://schemas.microsoft.com/office/drawing/2014/main" id="{E54DAE09-40E9-4833-8038-00F2443D1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10886</xdr:colOff>
      <xdr:row>11</xdr:row>
      <xdr:rowOff>0</xdr:rowOff>
    </xdr:from>
    <xdr:to>
      <xdr:col>26</xdr:col>
      <xdr:colOff>587829</xdr:colOff>
      <xdr:row>25</xdr:row>
      <xdr:rowOff>152400</xdr:rowOff>
    </xdr:to>
    <xdr:graphicFrame macro="">
      <xdr:nvGraphicFramePr>
        <xdr:cNvPr id="28" name="Chart 27">
          <a:extLst>
            <a:ext uri="{FF2B5EF4-FFF2-40B4-BE49-F238E27FC236}">
              <a16:creationId xmlns:a16="http://schemas.microsoft.com/office/drawing/2014/main" id="{D3C0C991-A9E5-4FF5-8F49-43DA8FD85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32657</xdr:colOff>
      <xdr:row>25</xdr:row>
      <xdr:rowOff>174172</xdr:rowOff>
    </xdr:from>
    <xdr:to>
      <xdr:col>11</xdr:col>
      <xdr:colOff>555171</xdr:colOff>
      <xdr:row>40</xdr:row>
      <xdr:rowOff>141515</xdr:rowOff>
    </xdr:to>
    <xdr:graphicFrame macro="">
      <xdr:nvGraphicFramePr>
        <xdr:cNvPr id="29" name="Chart 28">
          <a:extLst>
            <a:ext uri="{FF2B5EF4-FFF2-40B4-BE49-F238E27FC236}">
              <a16:creationId xmlns:a16="http://schemas.microsoft.com/office/drawing/2014/main" id="{6D40F341-1D6A-4C0F-9ABB-12E5EF49A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565728</xdr:colOff>
      <xdr:row>25</xdr:row>
      <xdr:rowOff>161637</xdr:rowOff>
    </xdr:from>
    <xdr:to>
      <xdr:col>19</xdr:col>
      <xdr:colOff>242455</xdr:colOff>
      <xdr:row>40</xdr:row>
      <xdr:rowOff>133928</xdr:rowOff>
    </xdr:to>
    <xdr:graphicFrame macro="">
      <xdr:nvGraphicFramePr>
        <xdr:cNvPr id="30" name="Chart 29">
          <a:extLst>
            <a:ext uri="{FF2B5EF4-FFF2-40B4-BE49-F238E27FC236}">
              <a16:creationId xmlns:a16="http://schemas.microsoft.com/office/drawing/2014/main" id="{02C38A98-7E84-48F2-B0C7-A36F8D5A5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23886</xdr:colOff>
      <xdr:row>40</xdr:row>
      <xdr:rowOff>147850</xdr:rowOff>
    </xdr:from>
    <xdr:to>
      <xdr:col>19</xdr:col>
      <xdr:colOff>167984</xdr:colOff>
      <xdr:row>57</xdr:row>
      <xdr:rowOff>119063</xdr:rowOff>
    </xdr:to>
    <xdr:graphicFrame macro="">
      <xdr:nvGraphicFramePr>
        <xdr:cNvPr id="31" name="Chart 30">
          <a:extLst>
            <a:ext uri="{FF2B5EF4-FFF2-40B4-BE49-F238E27FC236}">
              <a16:creationId xmlns:a16="http://schemas.microsoft.com/office/drawing/2014/main" id="{7385F575-54DF-4DC5-BC37-F9E2E277B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181437</xdr:colOff>
      <xdr:row>40</xdr:row>
      <xdr:rowOff>158692</xdr:rowOff>
    </xdr:from>
    <xdr:to>
      <xdr:col>26</xdr:col>
      <xdr:colOff>590870</xdr:colOff>
      <xdr:row>57</xdr:row>
      <xdr:rowOff>119063</xdr:rowOff>
    </xdr:to>
    <xdr:graphicFrame macro="">
      <xdr:nvGraphicFramePr>
        <xdr:cNvPr id="32" name="Chart 31">
          <a:extLst>
            <a:ext uri="{FF2B5EF4-FFF2-40B4-BE49-F238E27FC236}">
              <a16:creationId xmlns:a16="http://schemas.microsoft.com/office/drawing/2014/main" id="{7FEEAE98-3FD0-4060-88EE-959589965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238124</xdr:colOff>
      <xdr:row>25</xdr:row>
      <xdr:rowOff>166686</xdr:rowOff>
    </xdr:from>
    <xdr:to>
      <xdr:col>26</xdr:col>
      <xdr:colOff>583406</xdr:colOff>
      <xdr:row>40</xdr:row>
      <xdr:rowOff>142874</xdr:rowOff>
    </xdr:to>
    <xdr:graphicFrame macro="">
      <xdr:nvGraphicFramePr>
        <xdr:cNvPr id="33" name="Chart 32">
          <a:extLst>
            <a:ext uri="{FF2B5EF4-FFF2-40B4-BE49-F238E27FC236}">
              <a16:creationId xmlns:a16="http://schemas.microsoft.com/office/drawing/2014/main" id="{0A431339-301B-46F9-9C9B-1650E0292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241905</xdr:colOff>
      <xdr:row>0</xdr:row>
      <xdr:rowOff>0</xdr:rowOff>
    </xdr:from>
    <xdr:to>
      <xdr:col>6</xdr:col>
      <xdr:colOff>217714</xdr:colOff>
      <xdr:row>4</xdr:row>
      <xdr:rowOff>108856</xdr:rowOff>
    </xdr:to>
    <xdr:pic>
      <xdr:nvPicPr>
        <xdr:cNvPr id="35" name="Picture 34">
          <a:extLst>
            <a:ext uri="{FF2B5EF4-FFF2-40B4-BE49-F238E27FC236}">
              <a16:creationId xmlns:a16="http://schemas.microsoft.com/office/drawing/2014/main" id="{B6B93B2E-041E-783D-8CCD-CCCA8CE8CB5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41905" y="0"/>
          <a:ext cx="3604380" cy="846666"/>
        </a:xfrm>
        <a:prstGeom prst="rect">
          <a:avLst/>
        </a:prstGeom>
      </xdr:spPr>
    </xdr:pic>
    <xdr:clientData/>
  </xdr:twoCellAnchor>
  <xdr:twoCellAnchor editAs="oneCell">
    <xdr:from>
      <xdr:col>21</xdr:col>
      <xdr:colOff>254001</xdr:colOff>
      <xdr:row>0</xdr:row>
      <xdr:rowOff>0</xdr:rowOff>
    </xdr:from>
    <xdr:to>
      <xdr:col>26</xdr:col>
      <xdr:colOff>520095</xdr:colOff>
      <xdr:row>4</xdr:row>
      <xdr:rowOff>0</xdr:rowOff>
    </xdr:to>
    <xdr:pic>
      <xdr:nvPicPr>
        <xdr:cNvPr id="37" name="Picture 36">
          <a:extLst>
            <a:ext uri="{FF2B5EF4-FFF2-40B4-BE49-F238E27FC236}">
              <a16:creationId xmlns:a16="http://schemas.microsoft.com/office/drawing/2014/main" id="{42B15552-61EF-3A4D-8CC2-D9C4F154B194}"/>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2954001" y="0"/>
          <a:ext cx="3289904" cy="737810"/>
        </a:xfrm>
        <a:prstGeom prst="rect">
          <a:avLst/>
        </a:prstGeom>
      </xdr:spPr>
    </xdr:pic>
    <xdr:clientData/>
  </xdr:twoCellAnchor>
  <xdr:twoCellAnchor editAs="oneCell">
    <xdr:from>
      <xdr:col>0</xdr:col>
      <xdr:colOff>26635</xdr:colOff>
      <xdr:row>30</xdr:row>
      <xdr:rowOff>130341</xdr:rowOff>
    </xdr:from>
    <xdr:to>
      <xdr:col>2</xdr:col>
      <xdr:colOff>579783</xdr:colOff>
      <xdr:row>57</xdr:row>
      <xdr:rowOff>129152</xdr:rowOff>
    </xdr:to>
    <xdr:pic>
      <xdr:nvPicPr>
        <xdr:cNvPr id="43" name="Picture 42">
          <a:extLst>
            <a:ext uri="{FF2B5EF4-FFF2-40B4-BE49-F238E27FC236}">
              <a16:creationId xmlns:a16="http://schemas.microsoft.com/office/drawing/2014/main" id="{8F1AF70C-4FB2-0EF5-3472-16D9CF306BB9}"/>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6635" y="5574121"/>
          <a:ext cx="1767182" cy="4964726"/>
        </a:xfrm>
        <a:prstGeom prst="rect">
          <a:avLst/>
        </a:prstGeom>
      </xdr:spPr>
    </xdr:pic>
    <xdr:clientData/>
  </xdr:twoCellAnchor>
  <xdr:twoCellAnchor editAs="oneCell">
    <xdr:from>
      <xdr:col>0</xdr:col>
      <xdr:colOff>0</xdr:colOff>
      <xdr:row>11</xdr:row>
      <xdr:rowOff>105038</xdr:rowOff>
    </xdr:from>
    <xdr:to>
      <xdr:col>2</xdr:col>
      <xdr:colOff>590476</xdr:colOff>
      <xdr:row>17</xdr:row>
      <xdr:rowOff>129228</xdr:rowOff>
    </xdr:to>
    <mc:AlternateContent xmlns:mc="http://schemas.openxmlformats.org/markup-compatibility/2006" xmlns:a14="http://schemas.microsoft.com/office/drawing/2010/main">
      <mc:Choice Requires="a14">
        <xdr:graphicFrame macro="">
          <xdr:nvGraphicFramePr>
            <xdr:cNvPr id="45" name="Month">
              <a:extLst>
                <a:ext uri="{FF2B5EF4-FFF2-40B4-BE49-F238E27FC236}">
                  <a16:creationId xmlns:a16="http://schemas.microsoft.com/office/drawing/2014/main" id="{A64898EA-6BB6-4A5C-BE77-8EC9E570063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2105288"/>
              <a:ext cx="1818143" cy="1103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12095</xdr:colOff>
      <xdr:row>17</xdr:row>
      <xdr:rowOff>144507</xdr:rowOff>
    </xdr:from>
    <xdr:to>
      <xdr:col>2</xdr:col>
      <xdr:colOff>592665</xdr:colOff>
      <xdr:row>22</xdr:row>
      <xdr:rowOff>144507</xdr:rowOff>
    </xdr:to>
    <mc:AlternateContent xmlns:mc="http://schemas.openxmlformats.org/markup-compatibility/2006" xmlns:a14="http://schemas.microsoft.com/office/drawing/2010/main">
      <mc:Choice Requires="a14">
        <xdr:graphicFrame macro="">
          <xdr:nvGraphicFramePr>
            <xdr:cNvPr id="46" name="Sector">
              <a:extLst>
                <a:ext uri="{FF2B5EF4-FFF2-40B4-BE49-F238E27FC236}">
                  <a16:creationId xmlns:a16="http://schemas.microsoft.com/office/drawing/2014/main" id="{165AB8A8-FE96-4571-A3C0-A4488667930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2095" y="3224257"/>
              <a:ext cx="1808237" cy="899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160422</xdr:rowOff>
    </xdr:from>
    <xdr:to>
      <xdr:col>2</xdr:col>
      <xdr:colOff>592666</xdr:colOff>
      <xdr:row>30</xdr:row>
      <xdr:rowOff>125091</xdr:rowOff>
    </xdr:to>
    <mc:AlternateContent xmlns:mc="http://schemas.openxmlformats.org/markup-compatibility/2006" xmlns:a14="http://schemas.microsoft.com/office/drawing/2010/main">
      <mc:Choice Requires="a14">
        <xdr:graphicFrame macro="">
          <xdr:nvGraphicFramePr>
            <xdr:cNvPr id="47" name="Broader Category">
              <a:extLst>
                <a:ext uri="{FF2B5EF4-FFF2-40B4-BE49-F238E27FC236}">
                  <a16:creationId xmlns:a16="http://schemas.microsoft.com/office/drawing/2014/main" id="{796308B0-CDD9-4D5B-9067-D28A00AEC4F5}"/>
                </a:ext>
              </a:extLst>
            </xdr:cNvPr>
            <xdr:cNvGraphicFramePr/>
          </xdr:nvGraphicFramePr>
          <xdr:xfrm>
            <a:off x="0" y="0"/>
            <a:ext cx="0" cy="0"/>
          </xdr:xfrm>
          <a:graphic>
            <a:graphicData uri="http://schemas.microsoft.com/office/drawing/2010/slicer">
              <sle:slicer xmlns:sle="http://schemas.microsoft.com/office/drawing/2010/slicer" name="Broader Category"/>
            </a:graphicData>
          </a:graphic>
        </xdr:graphicFrame>
      </mc:Choice>
      <mc:Fallback xmlns="">
        <xdr:sp macro="" textlink="">
          <xdr:nvSpPr>
            <xdr:cNvPr id="0" name=""/>
            <xdr:cNvSpPr>
              <a:spLocks noTextEdit="1"/>
            </xdr:cNvSpPr>
          </xdr:nvSpPr>
          <xdr:spPr>
            <a:xfrm>
              <a:off x="0" y="4139755"/>
              <a:ext cx="1820333" cy="1404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25739</xdr:rowOff>
    </xdr:from>
    <xdr:to>
      <xdr:col>2</xdr:col>
      <xdr:colOff>590281</xdr:colOff>
      <xdr:row>11</xdr:row>
      <xdr:rowOff>92044</xdr:rowOff>
    </xdr:to>
    <mc:AlternateContent xmlns:mc="http://schemas.openxmlformats.org/markup-compatibility/2006" xmlns:a14="http://schemas.microsoft.com/office/drawing/2010/main">
      <mc:Choice Requires="a14">
        <xdr:graphicFrame macro="">
          <xdr:nvGraphicFramePr>
            <xdr:cNvPr id="48" name="Year">
              <a:extLst>
                <a:ext uri="{FF2B5EF4-FFF2-40B4-BE49-F238E27FC236}">
                  <a16:creationId xmlns:a16="http://schemas.microsoft.com/office/drawing/2014/main" id="{FA9F50DC-CC4F-4E05-B686-50C01BEFCC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766572"/>
              <a:ext cx="1817948" cy="1325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Das" refreshedDate="46275.508829282408" createdVersion="8" refreshedVersion="8" minRefreshableVersion="3" recordCount="28" xr:uid="{3443C95C-AA91-4496-9A22-60440E6377AB}">
  <cacheSource type="worksheet">
    <worksheetSource name="Table4"/>
  </cacheSource>
  <cacheFields count="12">
    <cacheField name="Month" numFmtId="17">
      <sharedItems containsSemiMixedTypes="0" containsNonDate="0" containsDate="1" containsString="0" minDate="2021-01-01T00:00:00" maxDate="2023-04-02T00:00:00" count="28">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sharedItems>
      <fieldGroup par="11"/>
    </cacheField>
    <cacheField name="Indian CrudeOil" numFmtId="0">
      <sharedItems containsSemiMixedTypes="0" containsString="0" containsNumber="1" minValue="54.79" maxValue="116.01"/>
    </cacheField>
    <cacheField name="CrudeOil Price" numFmtId="166">
      <sharedItems containsSemiMixedTypes="0" containsString="0" containsNumber="1" minValue="54.79" maxValue="116.01"/>
    </cacheField>
    <cacheField name="Oil MoM %" numFmtId="0">
      <sharedItems containsString="0" containsBlank="1" containsNumber="1" minValue="-0.10793832095945177" maxValue="0.19985117465717034"/>
    </cacheField>
    <cacheField name="Food MoM %" numFmtId="0">
      <sharedItems containsString="0" containsBlank="1" containsNumber="1" minValue="-2.5465838509316736E-2" maxValue="2.2560975609756027E-2"/>
    </cacheField>
    <cacheField name="Health MoM %" numFmtId="0">
      <sharedItems containsString="0" containsBlank="1" containsNumber="1" minValue="0" maxValue="2.1565003080714726E-2"/>
    </cacheField>
    <cacheField name="Fuel MoM %" numFmtId="0">
      <sharedItems containsString="0" containsBlank="1" containsNumber="1" minValue="-4.4543429844097048E-3" maxValue="3.0425963488843813E-2"/>
    </cacheField>
    <cacheField name="Transport MoM %" numFmtId="0">
      <sharedItems containsString="0" containsBlank="1" containsNumber="1" minValue="-1.1656441717791446E-2" maxValue="2.9765674477517344E-2"/>
    </cacheField>
    <cacheField name="General MoM %" numFmtId="0">
      <sharedItems containsString="0" containsBlank="1" containsNumber="1" minValue="-4.5325779036827843E-3" maxValue="1.6476552598225565E-2"/>
    </cacheField>
    <cacheField name="Months (Month)" numFmtId="0" databaseField="0">
      <fieldGroup base="0">
        <rangePr groupBy="months" startDate="2021-01-01T00:00:00" endDate="2023-04-02T00:00:00"/>
        <groupItems count="14">
          <s v="&lt;01-01-2021"/>
          <s v="Jan"/>
          <s v="Feb"/>
          <s v="Mar"/>
          <s v="Apr"/>
          <s v="May"/>
          <s v="Jun"/>
          <s v="Jul"/>
          <s v="Aug"/>
          <s v="Sep"/>
          <s v="Oct"/>
          <s v="Nov"/>
          <s v="Dec"/>
          <s v="&gt;02-04-2023"/>
        </groupItems>
      </fieldGroup>
    </cacheField>
    <cacheField name="Quarters (Month)" numFmtId="0" databaseField="0">
      <fieldGroup base="0">
        <rangePr groupBy="quarters" startDate="2021-01-01T00:00:00" endDate="2023-04-02T00:00:00"/>
        <groupItems count="6">
          <s v="&lt;01-01-2021"/>
          <s v="Qtr1"/>
          <s v="Qtr2"/>
          <s v="Qtr3"/>
          <s v="Qtr4"/>
          <s v="&gt;02-04-2023"/>
        </groupItems>
      </fieldGroup>
    </cacheField>
    <cacheField name="Years (Month)" numFmtId="0" databaseField="0">
      <fieldGroup base="0">
        <rangePr groupBy="years" startDate="2021-01-01T00:00:00" endDate="2023-04-02T00:00:00"/>
        <groupItems count="5">
          <s v="&lt;01-01-2021"/>
          <s v="2021"/>
          <s v="2022"/>
          <s v="2023"/>
          <s v="&gt;02-04-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Das" refreshedDate="46275.508829629631" createdVersion="8" refreshedVersion="8" minRefreshableVersion="3" recordCount="5" xr:uid="{B54EC1AE-AC0F-4451-9E76-AC43E66C0489}">
  <cacheSource type="worksheet">
    <worksheetSource ref="O32:Q37" sheet="06_Q4_COVID_Impact"/>
  </cacheSource>
  <cacheFields count="3">
    <cacheField name="Metric" numFmtId="0">
      <sharedItems count="5">
        <s v="Food MoM %"/>
        <s v="Health MoM %"/>
        <s v="Fuel MoM %"/>
        <s v="Transport MoM %"/>
        <s v="General MoM %"/>
      </sharedItems>
    </cacheField>
    <cacheField name="Before COVID" numFmtId="10">
      <sharedItems containsSemiMixedTypes="0" containsString="0" containsNumber="1" minValue="3.6162955891790058E-3" maxValue="6.5420436408809074E-3"/>
    </cacheField>
    <cacheField name="After COVID" numFmtId="10">
      <sharedItems containsSemiMixedTypes="0" containsString="0" containsNumber="1" minValue="-1.9037620655442645E-3" maxValue="8.0777248932614627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Das" refreshedDate="46275.508829861108" createdVersion="8" refreshedVersion="8" minRefreshableVersion="3" recordCount="12" xr:uid="{D7F5222B-3821-48A8-AA7F-F6BF05084678}">
  <cacheSource type="worksheet">
    <worksheetSource name="Table11"/>
  </cacheSource>
  <cacheFields count="6">
    <cacheField name="Month" numFmtId="164">
      <sharedItems containsSemiMixedTypes="0" containsNonDate="0" containsDate="1" containsString="0" minDate="2022-06-01T00:00:00" maxDate="2023-05-02T00:00:00" count="12">
        <d v="2022-06-01T00:00:00"/>
        <d v="2022-07-01T00:00:00"/>
        <d v="2022-08-01T00:00:00"/>
        <d v="2022-09-01T00:00:00"/>
        <d v="2022-10-01T00:00:00"/>
        <d v="2022-11-01T00:00:00"/>
        <d v="2022-12-01T00:00:00"/>
        <d v="2023-01-01T00:00:00"/>
        <d v="2023-02-01T00:00:00"/>
        <d v="2023-03-01T00:00:00"/>
        <d v="2023-04-01T00:00:00"/>
        <d v="2023-05-01T00:00:00"/>
      </sharedItems>
      <fieldGroup par="5"/>
    </cacheField>
    <cacheField name="Food index" numFmtId="2">
      <sharedItems containsSemiMixedTypes="0" containsString="0" containsNumber="1" minValue="175.53333333333333" maxValue="180.1"/>
    </cacheField>
    <cacheField name="MoM Inflation %" numFmtId="0">
      <sharedItems containsString="0" containsBlank="1" containsNumber="1" minValue="-1.3614323013801E-2" maxValue="9.7178097551858713E-3"/>
    </cacheField>
    <cacheField name="Months (Month)" numFmtId="0" databaseField="0">
      <fieldGroup base="0">
        <rangePr groupBy="months" startDate="2022-06-01T00:00:00" endDate="2023-05-02T00:00:00"/>
        <groupItems count="14">
          <s v="&lt;01-06-2022"/>
          <s v="Jan"/>
          <s v="Feb"/>
          <s v="Mar"/>
          <s v="Apr"/>
          <s v="May"/>
          <s v="Jun"/>
          <s v="Jul"/>
          <s v="Aug"/>
          <s v="Sep"/>
          <s v="Oct"/>
          <s v="Nov"/>
          <s v="Dec"/>
          <s v="&gt;02-05-2023"/>
        </groupItems>
      </fieldGroup>
    </cacheField>
    <cacheField name="Quarters (Month)" numFmtId="0" databaseField="0">
      <fieldGroup base="0">
        <rangePr groupBy="quarters" startDate="2022-06-01T00:00:00" endDate="2023-05-02T00:00:00"/>
        <groupItems count="6">
          <s v="&lt;01-06-2022"/>
          <s v="Qtr1"/>
          <s v="Qtr2"/>
          <s v="Qtr3"/>
          <s v="Qtr4"/>
          <s v="&gt;02-05-2023"/>
        </groupItems>
      </fieldGroup>
    </cacheField>
    <cacheField name="Years (Month)" numFmtId="0" databaseField="0">
      <fieldGroup base="0">
        <rangePr groupBy="years" startDate="2022-06-01T00:00:00" endDate="2023-05-02T00:00:00"/>
        <groupItems count="4">
          <s v="&lt;01-06-2022"/>
          <s v="2022"/>
          <s v="2023"/>
          <s v="&gt;02-05-2023"/>
        </groupItems>
      </fieldGroup>
    </cacheField>
  </cacheFields>
  <extLst>
    <ext xmlns:x14="http://schemas.microsoft.com/office/spreadsheetml/2009/9/main" uri="{725AE2AE-9491-48be-B2B4-4EB974FC3084}">
      <x14:pivotCacheDefinition pivotCacheId="19190688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Das" refreshedDate="46275.508830208331" createdVersion="8" refreshedVersion="8" minRefreshableVersion="3" recordCount="7" xr:uid="{2BBA1EBC-638D-48BB-B71A-B24A4500333B}">
  <cacheSource type="worksheet">
    <worksheetSource name="Table10"/>
  </cacheSource>
  <cacheFields count="4">
    <cacheField name="Year" numFmtId="0">
      <sharedItems containsSemiMixedTypes="0" containsString="0" containsNumber="1" containsInteger="1" minValue="2017" maxValue="2023" count="7">
        <n v="2017"/>
        <n v="2018"/>
        <n v="2019"/>
        <n v="2020"/>
        <n v="2021"/>
        <n v="2022"/>
        <n v="2023"/>
      </sharedItems>
    </cacheField>
    <cacheField name="General Index (Jan)" numFmtId="0">
      <sharedItems containsSemiMixedTypes="0" containsString="0" containsNumber="1" minValue="130.30000000000001" maxValue="176.5"/>
    </cacheField>
    <cacheField name="Genaral Index(Last Month)" numFmtId="0">
      <sharedItems containsSemiMixedTypes="0" containsString="0" containsNumber="1" minValue="137.19999999999999" maxValue="179.1"/>
    </cacheField>
    <cacheField name="YoY Inflation %" numFmtId="165">
      <sharedItems containsSemiMixedTypes="0" containsString="0" containsNumber="1" minValue="1.4730878186968806E-2" maxValue="7.7363896848137617E-2"/>
    </cacheField>
  </cacheFields>
  <extLst>
    <ext xmlns:x14="http://schemas.microsoft.com/office/spreadsheetml/2009/9/main" uri="{725AE2AE-9491-48be-B2B4-4EB974FC3084}">
      <x14:pivotCacheDefinition pivotCacheId="145422501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Das" refreshedDate="46275.508830439816" createdVersion="8" refreshedVersion="8" minRefreshableVersion="3" recordCount="12" xr:uid="{3783FFAE-E481-4B0B-ACEA-21F3D17A84BC}">
  <cacheSource type="worksheet">
    <worksheetSource name="Table9"/>
  </cacheSource>
  <cacheFields count="3">
    <cacheField name="Broader Category" numFmtId="0">
      <sharedItems count="12">
        <s v="Food"/>
        <s v="Fuel &amp; Light"/>
        <s v="Clothing &amp; Footwear"/>
        <s v="Housing"/>
        <s v="Household Goods &amp; Services"/>
        <s v="Health"/>
        <s v="Transport &amp; Communication"/>
        <s v="Recreation &amp; Amusement"/>
        <s v="Education"/>
        <s v="Personal Care &amp; Effects"/>
        <s v="Miscellaneous"/>
        <s v="Pan, Tobacco &amp; Intoxicants"/>
      </sharedItems>
    </cacheField>
    <cacheField name="Index Value" numFmtId="0">
      <sharedItems containsSemiMixedTypes="0" containsString="0" containsNumber="1" minValue="164.8" maxValue="201"/>
    </cacheField>
    <cacheField name="Contribution %" numFmtId="10">
      <sharedItems containsSemiMixedTypes="0" containsString="0" containsNumber="1" minValue="7.631042785701056E-2" maxValue="9.3072791257640314E-2"/>
    </cacheField>
  </cacheFields>
  <extLst>
    <ext xmlns:x14="http://schemas.microsoft.com/office/spreadsheetml/2009/9/main" uri="{725AE2AE-9491-48be-B2B4-4EB974FC3084}">
      <x14:pivotCacheDefinition pivotCacheId="1995219154"/>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Das" refreshedDate="46275.508830671293" createdVersion="8" refreshedVersion="8" minRefreshableVersion="3" recordCount="372" xr:uid="{1F29C55B-E3CE-4105-A659-51E97FDE6512}">
  <cacheSource type="worksheet">
    <worksheetSource name="tbl_CPI_Clean"/>
  </cacheSource>
  <cacheFields count="35">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acheField>
    <cacheField name="Cereals and products" numFmtId="0">
      <sharedItems containsMixedTypes="1" containsNumber="1" minValue="107.5" maxValue="174.8"/>
    </cacheField>
    <cacheField name="Meat and fish" numFmtId="0">
      <sharedItems containsMixedTypes="1" containsNumber="1" minValue="106.3" maxValue="223.4"/>
    </cacheField>
    <cacheField name="Egg" numFmtId="0">
      <sharedItems containsMixedTypes="1" containsNumber="1" minValue="102.7" maxValue="197"/>
    </cacheField>
    <cacheField name="Milk and products" numFmtId="0">
      <sharedItems containsMixedTypes="1" containsNumber="1" minValue="103.6" maxValue="179.6"/>
    </cacheField>
    <cacheField name="Oils and fats" numFmtId="0">
      <sharedItems containsMixedTypes="1" containsNumber="1" minValue="101.1" maxValue="209.9"/>
    </cacheField>
    <cacheField name="Fruits" numFmtId="0">
      <sharedItems containsMixedTypes="1" containsNumber="1" minValue="102.3" maxValue="179.5"/>
    </cacheField>
    <cacheField name="Vegetables" numFmtId="0">
      <sharedItems containsMixedTypes="1" containsNumber="1" minValue="101.4" maxValue="245.3"/>
    </cacheField>
    <cacheField name="Pulses and products" numFmtId="0">
      <sharedItems containsMixedTypes="1" containsNumber="1" minValue="103.5" maxValue="191.6"/>
    </cacheField>
    <cacheField name="Sugar and Confectionery" numFmtId="0">
      <sharedItems containsMixedTypes="1" containsNumber="1" minValue="85.3" maxValue="124.2"/>
    </cacheField>
    <cacheField name="Spices" numFmtId="0">
      <sharedItems containsMixedTypes="1" containsNumber="1" minValue="101.8" maxValue="221"/>
    </cacheField>
    <cacheField name="Non-alcoholic beverages" numFmtId="0">
      <sharedItems containsMixedTypes="1" containsNumber="1" minValue="104.8" maxValue="178.7"/>
    </cacheField>
    <cacheField name="Prepared meals, snacks, sweets etc." numFmtId="0">
      <sharedItems containsMixedTypes="1" containsNumber="1" minValue="106.7" maxValue="197.7"/>
    </cacheField>
    <cacheField name="Food and beverages" numFmtId="0">
      <sharedItems containsMixedTypes="1" containsNumber="1" minValue="105.5" maxValue="183.3"/>
    </cacheField>
    <cacheField name="Pan, tobacco and intoxicants" numFmtId="0">
      <sharedItems containsMixedTypes="1" containsNumber="1" minValue="105.1" maxValue="204.2"/>
    </cacheField>
    <cacheField name="Clothing" numFmtId="0">
      <sharedItems containsMixedTypes="1" containsNumber="1" minValue="105.9" maxValue="191.2"/>
    </cacheField>
    <cacheField name="Footwear" numFmtId="0">
      <sharedItems containsMixedTypes="1" containsNumber="1" minValue="105" maxValue="187.9"/>
    </cacheField>
    <cacheField name="Clothing and footwear" numFmtId="0">
      <sharedItems containsMixedTypes="1" containsNumber="1" minValue="105.8" maxValue="190.8"/>
    </cacheField>
    <cacheField name="Housing" numFmtId="0">
      <sharedItems containsMixedTypes="1" containsNumber="1" minValue="100.3" maxValue="175.6"/>
    </cacheField>
    <cacheField name="Fuel and light" numFmtId="0">
      <sharedItems containsMixedTypes="1" containsNumber="1" minValue="105.4" maxValue="183.4"/>
    </cacheField>
    <cacheField name="Household goods and services" numFmtId="0">
      <sharedItems containsMixedTypes="1" containsNumber="1" minValue="104.8" maxValue="179.8"/>
    </cacheField>
    <cacheField name="Health" numFmtId="0">
      <sharedItems containsMixedTypes="1" containsNumber="1" minValue="104" maxValue="187.8"/>
    </cacheField>
    <cacheField name="Transport and communication" numFmtId="0">
      <sharedItems containsMixedTypes="1" containsNumber="1" minValue="103.2" maxValue="169.7"/>
    </cacheField>
    <cacheField name="Recreation and amusement" numFmtId="0">
      <sharedItems containsMixedTypes="1" containsNumber="1" minValue="102.9" maxValue="173.8"/>
    </cacheField>
    <cacheField name="Education" numFmtId="0">
      <sharedItems containsMixedTypes="1" containsNumber="1" minValue="103.5" maxValue="180.3"/>
    </cacheField>
    <cacheField name="Personal care and effects" numFmtId="0">
      <sharedItems containsMixedTypes="1" containsNumber="1" minValue="102.1" maxValue="185.6"/>
    </cacheField>
    <cacheField name="Miscellaneous" numFmtId="0">
      <sharedItems containsMixedTypes="1" containsNumber="1" minValue="103.7" maxValue="179.5"/>
    </cacheField>
    <cacheField name="General index" numFmtId="0">
      <sharedItems containsMixedTypes="1" containsNumber="1" minValue="104" maxValue="179.8"/>
    </cacheField>
    <cacheField name="Unique ID" numFmtId="0">
      <sharedItems/>
    </cacheField>
    <cacheField name="Date" numFmtId="14">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34"/>
    </cacheField>
    <cacheField name="Months (Date)" numFmtId="0" databaseField="0">
      <fieldGroup base="31">
        <rangePr groupBy="months" startDate="2013-01-01T00:00:00" endDate="2023-05-02T00:00:00"/>
        <groupItems count="14">
          <s v="&lt;01-01-2013"/>
          <s v="Jan"/>
          <s v="Feb"/>
          <s v="Mar"/>
          <s v="Apr"/>
          <s v="May"/>
          <s v="Jun"/>
          <s v="Jul"/>
          <s v="Aug"/>
          <s v="Sep"/>
          <s v="Oct"/>
          <s v="Nov"/>
          <s v="Dec"/>
          <s v="&gt;02-05-2023"/>
        </groupItems>
      </fieldGroup>
    </cacheField>
    <cacheField name="Quarters (Date)" numFmtId="0" databaseField="0">
      <fieldGroup base="31">
        <rangePr groupBy="quarters" startDate="2013-01-01T00:00:00" endDate="2023-05-02T00:00:00"/>
        <groupItems count="6">
          <s v="&lt;01-01-2013"/>
          <s v="Qtr1"/>
          <s v="Qtr2"/>
          <s v="Qtr3"/>
          <s v="Qtr4"/>
          <s v="&gt;02-05-2023"/>
        </groupItems>
      </fieldGroup>
    </cacheField>
    <cacheField name="Years (Date)" numFmtId="0" databaseField="0">
      <fieldGroup base="31">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pivotCacheId="1468772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n v="54.79"/>
    <n v="54.79"/>
    <m/>
    <m/>
    <m/>
    <m/>
    <m/>
    <m/>
  </r>
  <r>
    <x v="1"/>
    <n v="61.22"/>
    <n v="61.22"/>
    <n v="0.11735718196751231"/>
    <n v="-2.5465838509316736E-2"/>
    <n v="1.2554927809165096E-2"/>
    <n v="3.0425963488843813E-2"/>
    <n v="2.2551092318534097E-2"/>
    <n v="-4.4500953591863762E-3"/>
  </r>
  <r>
    <x v="2"/>
    <n v="64.73"/>
    <n v="64.73"/>
    <n v="5.7334204508330697E-2"/>
    <n v="-1.2746972594010009E-3"/>
    <n v="2.4798512089273233E-3"/>
    <n v="2.0341207349081326E-2"/>
    <n v="7.5809786354238068E-3"/>
    <n v="1.2771392081737999E-3"/>
  </r>
  <r>
    <x v="3"/>
    <n v="63.4"/>
    <n v="63.4"/>
    <n v="-2.0546887069365138E-2"/>
    <n v="8.2961072112317253E-3"/>
    <n v="3.7105751391467087E-3"/>
    <n v="6.4308681672022071E-4"/>
    <n v="2.7359781121751416E-3"/>
    <n v="6.3775510204081625E-3"/>
  </r>
  <r>
    <x v="4"/>
    <n v="66.95"/>
    <n v="66.95"/>
    <n v="5.5993690851735084E-2"/>
    <n v="1.7088607594936637E-2"/>
    <n v="2.1565003080714726E-2"/>
    <n v="2.4421593830334265E-2"/>
    <n v="1.568894952251031E-2"/>
    <n v="1.6476552598225565E-2"/>
  </r>
  <r>
    <x v="5"/>
    <n v="71.98"/>
    <n v="71.98"/>
    <n v="7.5130694548170285E-2"/>
    <n v="1.1823273179838244E-2"/>
    <n v="3.0156815440289505E-3"/>
    <n v="2.5094102885822186E-3"/>
    <n v="1.2088650100738636E-2"/>
    <n v="5.6109725685785893E-3"/>
  </r>
  <r>
    <x v="6"/>
    <n v="73.540000000000006"/>
    <n v="73.540000000000006"/>
    <n v="2.1672686857460436E-2"/>
    <n v="8.6100861008610446E-3"/>
    <n v="4.2092603728201361E-3"/>
    <n v="5.6320400500624356E-3"/>
    <n v="1.5925680159256841E-2"/>
    <n v="7.439553626782322E-3"/>
  </r>
  <r>
    <x v="7"/>
    <n v="69.8"/>
    <n v="69.8"/>
    <n v="-5.0856676638564163E-2"/>
    <n v="0"/>
    <n v="8.3832335329341659E-3"/>
    <n v="1.1823273179838244E-2"/>
    <n v="5.8785107772697954E-3"/>
    <n v="4.3076923076922381E-3"/>
  </r>
  <r>
    <x v="8"/>
    <n v="73.13"/>
    <n v="73.13"/>
    <n v="4.7707736389684792E-2"/>
    <n v="0"/>
    <n v="0"/>
    <n v="0"/>
    <n v="0"/>
    <n v="0"/>
  </r>
  <r>
    <x v="9"/>
    <n v="82.11"/>
    <n v="82.11"/>
    <n v="0.12279502256255989"/>
    <n v="2.2560975609756027E-2"/>
    <n v="4.1567695961994573E-3"/>
    <n v="9.8400984009839754E-3"/>
    <n v="1.1038961038960965E-2"/>
    <n v="1.4093137254902032E-2"/>
  </r>
  <r>
    <x v="10"/>
    <n v="80.64"/>
    <n v="80.64"/>
    <n v="-1.7902813299232722E-2"/>
    <n v="1.1926058437686345E-2"/>
    <n v="4.730928444707341E-3"/>
    <n v="-1.8270401948841837E-3"/>
    <n v="-5.7803468208091026E-3"/>
    <n v="7.2507552870089949E-3"/>
  </r>
  <r>
    <x v="11"/>
    <n v="73.3"/>
    <n v="73.3"/>
    <n v="-9.1021825396825434E-2"/>
    <n v="-8.8391278727165592E-3"/>
    <n v="4.1200706297821578E-3"/>
    <n v="1.2202562538132314E-3"/>
    <n v="5.8139534883719455E-3"/>
    <n v="-2.999400119976005E-3"/>
  </r>
  <r>
    <x v="12"/>
    <n v="84.67"/>
    <n v="84.67"/>
    <n v="0.15511596180081863"/>
    <n v="-1.070154577883462E-2"/>
    <n v="4.6893317702228097E-3"/>
    <n v="6.0938452163311586E-4"/>
    <n v="5.1380860629416276E-3"/>
    <n v="-3.0084235860409147E-3"/>
  </r>
  <r>
    <x v="13"/>
    <n v="94.07"/>
    <n v="94.07"/>
    <n v="0.11101925121058216"/>
    <n v="-1.2019230769231793E-3"/>
    <n v="4.6674445740955833E-3"/>
    <n v="9.1352009744214372E-3"/>
    <n v="2.5559105431310269E-3"/>
    <n v="2.4140012070006378E-3"/>
  </r>
  <r>
    <x v="14"/>
    <n v="112.87"/>
    <n v="112.87"/>
    <n v="0.19985117465717034"/>
    <n v="1.3237063778580128E-2"/>
    <n v="4.6457607433217848E-3"/>
    <n v="9.0525045262522634E-3"/>
    <n v="6.3734862970044612E-3"/>
    <n v="9.6327513546056245E-3"/>
  </r>
  <r>
    <x v="15"/>
    <n v="102.97"/>
    <n v="102.97"/>
    <n v="-8.7711526534951761E-2"/>
    <n v="1.4251781472684119E-2"/>
    <n v="5.7803468208092483E-3"/>
    <n v="2.9904306220095697E-2"/>
    <n v="2.9765674477517344E-2"/>
    <n v="1.4311270125223648E-2"/>
  </r>
  <r>
    <x v="16"/>
    <n v="109.51"/>
    <n v="109.51"/>
    <n v="6.3513644750898379E-2"/>
    <n v="1.4637002341920374E-2"/>
    <n v="4.5977011494253523E-3"/>
    <n v="1.3937282229965191E-2"/>
    <n v="2.4600246002460377E-3"/>
    <n v="9.4062316284538178E-3"/>
  </r>
  <r>
    <x v="17"/>
    <n v="116.01"/>
    <n v="116.01"/>
    <n v="5.9355310017350012E-2"/>
    <n v="9.2325447201384546E-3"/>
    <n v="3.4324942791761686E-3"/>
    <n v="8.0183276059565042E-3"/>
    <n v="-1.1656441717791446E-2"/>
    <n v="5.2417006406523343E-3"/>
  </r>
  <r>
    <x v="18"/>
    <n v="105.49"/>
    <n v="105.49"/>
    <n v="-9.0681837772605897E-2"/>
    <n v="5.7175528873638828E-4"/>
    <n v="3.9908779931584299E-3"/>
    <n v="2.0454545454545423E-2"/>
    <n v="3.1036623215394167E-3"/>
    <n v="4.634994206257308E-3"/>
  </r>
  <r>
    <x v="19"/>
    <n v="97.4"/>
    <n v="97.4"/>
    <n v="-7.6689733624040093E-2"/>
    <n v="7.4285714285714935E-3"/>
    <n v="3.9750141964793699E-3"/>
    <n v="-4.4543429844097048E-3"/>
    <n v="1.8564356435644268E-3"/>
    <n v="5.1903114186851538E-3"/>
  </r>
  <r>
    <x v="20"/>
    <n v="90.71"/>
    <n v="90.71"/>
    <n v="-6.8685831622176716E-2"/>
    <n v="8.5082246171298923E-3"/>
    <n v="5.6561085972850677E-3"/>
    <n v="3.9149888143176093E-3"/>
    <n v="2.470660901791264E-3"/>
    <n v="5.737234652897303E-3"/>
  </r>
  <r>
    <x v="21"/>
    <n v="91.7"/>
    <n v="91.7"/>
    <n v="1.0913901444162818E-2"/>
    <n v="1.0123734533183255E-2"/>
    <n v="5.0618672665915477E-3"/>
    <n v="5.5710306406685237E-3"/>
    <n v="3.6968576709796321E-3"/>
    <n v="7.9863091842554308E-3"/>
  </r>
  <r>
    <x v="22"/>
    <n v="87.55"/>
    <n v="87.55"/>
    <n v="-4.5256270447110204E-2"/>
    <n v="-7.2383073496658295E-3"/>
    <n v="6.1555679910465745E-3"/>
    <n v="4.4321329639889825E-3"/>
    <n v="6.1387354205030267E-4"/>
    <n v="-1.1318619128465684E-3"/>
  </r>
  <r>
    <x v="23"/>
    <n v="78.099999999999994"/>
    <n v="78.099999999999994"/>
    <n v="-0.10793832095945177"/>
    <n v="-1.3460459899046581E-2"/>
    <n v="7.2302558398219295E-3"/>
    <n v="3.8610038610037982E-3"/>
    <n v="2.4539877300613845E-3"/>
    <n v="-4.5325779036827843E-3"/>
  </r>
  <r>
    <x v="24"/>
    <n v="80.92"/>
    <n v="80.92"/>
    <n v="3.6107554417413666E-2"/>
    <n v="4.5480386583284984E-3"/>
    <n v="6.6261733848703317E-3"/>
    <n v="0"/>
    <n v="1.2239902080782657E-3"/>
    <n v="4.5532157085942599E-3"/>
  </r>
  <r>
    <x v="25"/>
    <n v="82.28"/>
    <n v="82.28"/>
    <n v="1.6806722689075623E-2"/>
    <n v="1.6977928692700134E-3"/>
    <n v="1.1519473395501889E-2"/>
    <n v="5.4945054945051823E-4"/>
    <n v="3.6674816625916523E-3"/>
    <n v="3.9660056657223148E-3"/>
  </r>
  <r>
    <x v="26"/>
    <n v="78.540000000000006"/>
    <n v="78.540000000000006"/>
    <n v="-4.5454545454545393E-2"/>
    <n v="0"/>
    <n v="0"/>
    <n v="-1.0982976386600144E-3"/>
    <n v="0"/>
    <n v="0"/>
  </r>
  <r>
    <x v="27"/>
    <n v="83.76"/>
    <n v="83.76"/>
    <n v="6.6462948815889974E-2"/>
    <n v="5.0847457627118961E-3"/>
    <n v="3.2537960954446546E-3"/>
    <n v="-1.0995052226499013E-3"/>
    <n v="1.8270401948843567E-3"/>
    <n v="5.0790067720090613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6.5420436408809074E-3"/>
    <n v="8.0777248932614627E-3"/>
  </r>
  <r>
    <x v="1"/>
    <n v="3.6162955891790058E-3"/>
    <n v="1.318702229818651E-3"/>
  </r>
  <r>
    <x v="2"/>
    <n v="4.5462007382752138E-3"/>
    <n v="-1.9037620655442645E-3"/>
  </r>
  <r>
    <x v="3"/>
    <n v="4.8404980213359499E-3"/>
    <n v="6.9576275008958856E-3"/>
  </r>
  <r>
    <x v="4"/>
    <n v="4.9814666227370888E-3"/>
    <n v="4.1786793783983303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75.53333333333333"/>
    <m/>
  </r>
  <r>
    <x v="1"/>
    <n v="175.63333333333333"/>
    <n v="5.6969236612226164E-4"/>
  </r>
  <r>
    <x v="2"/>
    <n v="176.86666666666667"/>
    <n v="7.0222053520593011E-3"/>
  </r>
  <r>
    <x v="3"/>
    <n v="178.36666666666667"/>
    <n v="8.4809649453448915E-3"/>
  </r>
  <r>
    <x v="4"/>
    <n v="180.1"/>
    <n v="9.7178097551858713E-3"/>
  </r>
  <r>
    <x v="5"/>
    <n v="178.73333333333335"/>
    <n v="-7.5883768276882061E-3"/>
  </r>
  <r>
    <x v="6"/>
    <n v="176.29999999999998"/>
    <n v="-1.3614323013801E-2"/>
  </r>
  <r>
    <x v="7"/>
    <n v="177.06666666666669"/>
    <n v="4.3486481376444038E-3"/>
  </r>
  <r>
    <x v="8"/>
    <n v="177.5"/>
    <n v="2.4472891566263665E-3"/>
  </r>
  <r>
    <x v="9"/>
    <n v="177.53333333333333"/>
    <n v="1.8779342723003627E-4"/>
  </r>
  <r>
    <x v="10"/>
    <n v="178.5"/>
    <n v="5.4449868569282868E-3"/>
  </r>
  <r>
    <x v="11"/>
    <n v="179.66666666666666"/>
    <n v="6.5359477124182479E-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30.30000000000001"/>
    <n v="137.19999999999999"/>
    <n v="5.295471987720627E-2"/>
  </r>
  <r>
    <x v="1"/>
    <n v="136.9"/>
    <n v="140.1"/>
    <n v="2.3374726077428697E-2"/>
  </r>
  <r>
    <x v="2"/>
    <n v="139.6"/>
    <n v="150.4"/>
    <n v="7.7363896848137617E-2"/>
  </r>
  <r>
    <x v="3"/>
    <n v="150.19999999999999"/>
    <n v="158.9"/>
    <n v="5.7922769640479481E-2"/>
  </r>
  <r>
    <x v="4"/>
    <n v="157.30000000000001"/>
    <n v="166.2"/>
    <n v="5.657978385251098E-2"/>
  </r>
  <r>
    <x v="5"/>
    <n v="165.7"/>
    <n v="175.7"/>
    <n v="6.0350030175015092E-2"/>
  </r>
  <r>
    <x v="6"/>
    <n v="176.5"/>
    <n v="179.1"/>
    <n v="1.4730878186968806E-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79.1"/>
    <n v="8.2932024448972033E-2"/>
  </r>
  <r>
    <x v="1"/>
    <n v="182.8"/>
    <n v="8.4645304686052983E-2"/>
  </r>
  <r>
    <x v="2"/>
    <n v="186.2"/>
    <n v="8.6219670309316543E-2"/>
  </r>
  <r>
    <x v="3"/>
    <n v="175.6"/>
    <n v="8.1311353954436005E-2"/>
  </r>
  <r>
    <x v="4"/>
    <n v="175.2"/>
    <n v="8.1126134469346176E-2"/>
  </r>
  <r>
    <x v="5"/>
    <n v="185.7"/>
    <n v="8.5988145952954245E-2"/>
  </r>
  <r>
    <x v="6"/>
    <n v="164.8"/>
    <n v="7.631042785701056E-2"/>
  </r>
  <r>
    <x v="7"/>
    <n v="171.2"/>
    <n v="7.9273939618447864E-2"/>
  </r>
  <r>
    <x v="8"/>
    <n v="177.1"/>
    <n v="8.200592702352287E-2"/>
  </r>
  <r>
    <x v="9"/>
    <n v="185.2"/>
    <n v="8.5756621596591961E-2"/>
  </r>
  <r>
    <x v="10"/>
    <n v="175.7"/>
    <n v="8.1357658825708459E-2"/>
  </r>
  <r>
    <x v="11"/>
    <n v="201"/>
    <n v="9.3072791257640314E-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x v="0"/>
    <x v="0"/>
    <s v="January"/>
    <n v="107.5"/>
    <n v="106.3"/>
    <n v="108.1"/>
    <n v="104.9"/>
    <n v="106.1"/>
    <n v="103.9"/>
    <n v="101.9"/>
    <n v="106.1"/>
    <n v="106.8"/>
    <n v="103.1"/>
    <n v="104.8"/>
    <n v="106.7"/>
    <n v="105.5"/>
    <n v="105.1"/>
    <n v="106.5"/>
    <n v="105.8"/>
    <n v="106.4"/>
    <s v="NA"/>
    <n v="105.5"/>
    <n v="104.8"/>
    <n v="104"/>
    <n v="103.3"/>
    <n v="103.4"/>
    <n v="103.8"/>
    <n v="104.7"/>
    <n v="104"/>
    <n v="105.1"/>
    <s v="Rural_2013_January"/>
    <x v="0"/>
  </r>
  <r>
    <x v="1"/>
    <x v="0"/>
    <s v="January"/>
    <n v="110.5"/>
    <n v="109.1"/>
    <n v="113"/>
    <n v="103.6"/>
    <n v="103.4"/>
    <n v="102.3"/>
    <n v="102.9"/>
    <n v="105.8"/>
    <n v="105.1"/>
    <n v="101.8"/>
    <n v="105.1"/>
    <n v="107.9"/>
    <n v="105.9"/>
    <n v="105.2"/>
    <n v="105.9"/>
    <n v="105"/>
    <n v="105.8"/>
    <n v="100.3"/>
    <n v="105.4"/>
    <n v="104.8"/>
    <n v="104.1"/>
    <n v="103.2"/>
    <n v="102.9"/>
    <n v="103.5"/>
    <n v="104.3"/>
    <n v="103.7"/>
    <n v="104"/>
    <s v="Urban_2013_January"/>
    <x v="0"/>
  </r>
  <r>
    <x v="2"/>
    <x v="0"/>
    <s v="January"/>
    <n v="108.4"/>
    <n v="107.3"/>
    <n v="110"/>
    <n v="104.4"/>
    <n v="105.1"/>
    <n v="103.2"/>
    <n v="102.2"/>
    <n v="106"/>
    <n v="106.2"/>
    <n v="102.7"/>
    <n v="104.9"/>
    <n v="107.3"/>
    <n v="105.6"/>
    <n v="105.1"/>
    <n v="106.3"/>
    <n v="105.5"/>
    <n v="106.2"/>
    <n v="100.3"/>
    <n v="105.5"/>
    <n v="104.8"/>
    <n v="104"/>
    <n v="103.2"/>
    <n v="103.1"/>
    <n v="103.6"/>
    <n v="104.5"/>
    <n v="103.9"/>
    <n v="104.6"/>
    <s v="Rural+Urban_2013_January"/>
    <x v="0"/>
  </r>
  <r>
    <x v="0"/>
    <x v="0"/>
    <s v="February"/>
    <n v="109.2"/>
    <n v="108.7"/>
    <n v="110.2"/>
    <n v="105.4"/>
    <n v="106.7"/>
    <n v="104"/>
    <n v="102.4"/>
    <n v="105.9"/>
    <n v="105.7"/>
    <n v="103.1"/>
    <n v="105.1"/>
    <n v="107.7"/>
    <n v="106.3"/>
    <n v="105.6"/>
    <n v="107.1"/>
    <n v="106.3"/>
    <n v="107"/>
    <s v="NA"/>
    <n v="106.2"/>
    <n v="105.2"/>
    <n v="104.4"/>
    <n v="103.9"/>
    <n v="104"/>
    <n v="104.1"/>
    <n v="104.6"/>
    <n v="104.4"/>
    <n v="105.8"/>
    <s v="Rural_2013_February"/>
    <x v="1"/>
  </r>
  <r>
    <x v="1"/>
    <x v="0"/>
    <s v="February"/>
    <n v="112.9"/>
    <n v="112.9"/>
    <n v="116.9"/>
    <n v="104"/>
    <n v="103.5"/>
    <n v="103.1"/>
    <n v="104.9"/>
    <n v="104.1"/>
    <n v="103.8"/>
    <n v="102.3"/>
    <n v="106"/>
    <n v="109"/>
    <n v="107.2"/>
    <n v="106"/>
    <n v="106.6"/>
    <n v="105.5"/>
    <n v="106.4"/>
    <n v="100.4"/>
    <n v="105.7"/>
    <n v="105.2"/>
    <n v="104.7"/>
    <n v="104.4"/>
    <n v="103.3"/>
    <n v="103.7"/>
    <n v="104.3"/>
    <n v="104.3"/>
    <n v="104.7"/>
    <s v="Urban_2013_February"/>
    <x v="1"/>
  </r>
  <r>
    <x v="2"/>
    <x v="0"/>
    <s v="February"/>
    <n v="110.4"/>
    <n v="110.2"/>
    <n v="112.8"/>
    <n v="104.9"/>
    <n v="105.5"/>
    <n v="103.6"/>
    <n v="103.2"/>
    <n v="105.3"/>
    <n v="105.1"/>
    <n v="102.8"/>
    <n v="105.5"/>
    <n v="108.3"/>
    <n v="106.6"/>
    <n v="105.7"/>
    <n v="106.9"/>
    <n v="106"/>
    <n v="106.8"/>
    <n v="100.4"/>
    <n v="106"/>
    <n v="105.2"/>
    <n v="104.5"/>
    <n v="104.2"/>
    <n v="103.6"/>
    <n v="103.9"/>
    <n v="104.5"/>
    <n v="104.4"/>
    <n v="105.3"/>
    <s v="Rural+Urban_2013_February"/>
    <x v="1"/>
  </r>
  <r>
    <x v="0"/>
    <x v="0"/>
    <s v="March"/>
    <n v="110.2"/>
    <n v="108.8"/>
    <n v="109.9"/>
    <n v="105.6"/>
    <n v="106.2"/>
    <n v="105.7"/>
    <n v="101.4"/>
    <n v="105.7"/>
    <n v="105"/>
    <n v="103.3"/>
    <n v="105.6"/>
    <n v="108.2"/>
    <n v="106.6"/>
    <n v="106.5"/>
    <n v="107.6"/>
    <n v="106.8"/>
    <n v="107.5"/>
    <s v="NA"/>
    <n v="106.1"/>
    <n v="105.6"/>
    <n v="104.7"/>
    <n v="104.6"/>
    <n v="104"/>
    <n v="104.3"/>
    <n v="104.3"/>
    <n v="104.6"/>
    <n v="106"/>
    <s v="Rural_2013_March"/>
    <x v="2"/>
  </r>
  <r>
    <x v="1"/>
    <x v="0"/>
    <s v="March"/>
    <n v="113.9"/>
    <n v="111.4"/>
    <n v="113.2"/>
    <n v="104.3"/>
    <n v="102.7"/>
    <n v="104.9"/>
    <n v="103.8"/>
    <n v="103.5"/>
    <n v="102.6"/>
    <n v="102.4"/>
    <n v="107"/>
    <n v="109.8"/>
    <n v="107.3"/>
    <n v="106.8"/>
    <n v="107.2"/>
    <n v="106"/>
    <n v="107"/>
    <n v="100.4"/>
    <n v="106"/>
    <n v="105.7"/>
    <n v="105.2"/>
    <n v="105.5"/>
    <n v="103.5"/>
    <n v="103.8"/>
    <n v="104.2"/>
    <n v="104.9"/>
    <n v="105"/>
    <s v="Urban_2013_March"/>
    <x v="2"/>
  </r>
  <r>
    <x v="2"/>
    <x v="0"/>
    <s v="March"/>
    <n v="111.4"/>
    <n v="109.7"/>
    <n v="111.2"/>
    <n v="105.1"/>
    <n v="104.9"/>
    <n v="105.3"/>
    <n v="102.2"/>
    <n v="105"/>
    <n v="104.2"/>
    <n v="103"/>
    <n v="106.2"/>
    <n v="108.9"/>
    <n v="106.9"/>
    <n v="106.6"/>
    <n v="107.4"/>
    <n v="106.5"/>
    <n v="107.3"/>
    <n v="100.4"/>
    <n v="106.1"/>
    <n v="105.6"/>
    <n v="104.9"/>
    <n v="105.1"/>
    <n v="103.7"/>
    <n v="104"/>
    <n v="104.3"/>
    <n v="104.7"/>
    <n v="105.5"/>
    <s v="Rural+Urban_2013_March"/>
    <x v="2"/>
  </r>
  <r>
    <x v="0"/>
    <x v="0"/>
    <s v="April"/>
    <n v="110.2"/>
    <n v="109.5"/>
    <n v="106.9"/>
    <n v="106.3"/>
    <n v="105.7"/>
    <n v="108.3"/>
    <n v="103.4"/>
    <n v="105.7"/>
    <n v="104.2"/>
    <n v="103.2"/>
    <n v="106.5"/>
    <n v="108.8"/>
    <n v="107.1"/>
    <n v="107.1"/>
    <n v="108.1"/>
    <n v="107.4"/>
    <n v="108"/>
    <s v="NA"/>
    <n v="106.5"/>
    <n v="106.1"/>
    <n v="105.1"/>
    <n v="104.4"/>
    <n v="104.5"/>
    <n v="104.8"/>
    <n v="102.7"/>
    <n v="104.6"/>
    <n v="106.4"/>
    <s v="Rural_2013_April"/>
    <x v="3"/>
  </r>
  <r>
    <x v="1"/>
    <x v="0"/>
    <s v="April"/>
    <n v="114.6"/>
    <n v="113.4"/>
    <n v="106"/>
    <n v="104.7"/>
    <n v="102.1"/>
    <n v="109.5"/>
    <n v="109.7"/>
    <n v="104.6"/>
    <n v="102"/>
    <n v="103.5"/>
    <n v="108.2"/>
    <n v="110.6"/>
    <n v="108.8"/>
    <n v="108.5"/>
    <n v="107.9"/>
    <n v="106.4"/>
    <n v="107.7"/>
    <n v="100.5"/>
    <n v="106.4"/>
    <n v="106.5"/>
    <n v="105.7"/>
    <n v="105"/>
    <n v="104"/>
    <n v="105.2"/>
    <n v="103.2"/>
    <n v="105.1"/>
    <n v="105.7"/>
    <s v="Urban_2013_April"/>
    <x v="3"/>
  </r>
  <r>
    <x v="2"/>
    <x v="0"/>
    <s v="April"/>
    <n v="111.6"/>
    <n v="110.9"/>
    <n v="106.6"/>
    <n v="105.7"/>
    <n v="104.4"/>
    <n v="108.9"/>
    <n v="105.5"/>
    <n v="105.3"/>
    <n v="103.5"/>
    <n v="103.3"/>
    <n v="107.2"/>
    <n v="109.6"/>
    <n v="107.7"/>
    <n v="107.5"/>
    <n v="108"/>
    <n v="107"/>
    <n v="107.9"/>
    <n v="100.5"/>
    <n v="106.5"/>
    <n v="106.3"/>
    <n v="105.3"/>
    <n v="104.7"/>
    <n v="104.2"/>
    <n v="105"/>
    <n v="102.9"/>
    <n v="104.8"/>
    <n v="106.1"/>
    <s v="Rural+Urban_2013_April"/>
    <x v="3"/>
  </r>
  <r>
    <x v="0"/>
    <x v="0"/>
    <s v="May"/>
    <n v="110.9"/>
    <n v="109.8"/>
    <n v="105.9"/>
    <n v="107.5"/>
    <n v="105.3"/>
    <n v="108.1"/>
    <n v="107.3"/>
    <n v="106.1"/>
    <n v="103.7"/>
    <n v="104"/>
    <n v="107.4"/>
    <n v="109.9"/>
    <n v="108.1"/>
    <n v="108.1"/>
    <n v="108.8"/>
    <n v="107.9"/>
    <n v="108.6"/>
    <s v="NA"/>
    <n v="107.5"/>
    <n v="106.8"/>
    <n v="105.7"/>
    <n v="104.1"/>
    <n v="105"/>
    <n v="105.5"/>
    <n v="102.1"/>
    <n v="104.8"/>
    <n v="107.2"/>
    <s v="Rural_2013_May"/>
    <x v="4"/>
  </r>
  <r>
    <x v="1"/>
    <x v="0"/>
    <s v="May"/>
    <n v="115.4"/>
    <n v="114.2"/>
    <n v="102.7"/>
    <n v="105.5"/>
    <n v="101.5"/>
    <n v="110.6"/>
    <n v="123.7"/>
    <n v="105.2"/>
    <n v="101.9"/>
    <n v="105"/>
    <n v="109.1"/>
    <n v="111.3"/>
    <n v="111.1"/>
    <n v="109.8"/>
    <n v="108.5"/>
    <n v="106.7"/>
    <n v="108.3"/>
    <n v="100.5"/>
    <n v="107.2"/>
    <n v="107.1"/>
    <n v="106.2"/>
    <n v="103.9"/>
    <n v="104.6"/>
    <n v="105.7"/>
    <n v="102.6"/>
    <n v="104.9"/>
    <n v="106.6"/>
    <s v="Urban_2013_May"/>
    <x v="4"/>
  </r>
  <r>
    <x v="2"/>
    <x v="0"/>
    <s v="May"/>
    <n v="112.3"/>
    <n v="111.3"/>
    <n v="104.7"/>
    <n v="106.8"/>
    <n v="103.9"/>
    <n v="109.3"/>
    <n v="112.9"/>
    <n v="105.8"/>
    <n v="103.1"/>
    <n v="104.3"/>
    <n v="108.1"/>
    <n v="110.5"/>
    <n v="109.2"/>
    <n v="108.6"/>
    <n v="108.7"/>
    <n v="107.4"/>
    <n v="108.5"/>
    <n v="100.5"/>
    <n v="107.4"/>
    <n v="106.9"/>
    <n v="105.9"/>
    <n v="104"/>
    <n v="104.8"/>
    <n v="105.6"/>
    <n v="102.3"/>
    <n v="104.8"/>
    <n v="106.9"/>
    <s v="Rural+Urban_2013_May"/>
    <x v="4"/>
  </r>
  <r>
    <x v="0"/>
    <x v="0"/>
    <s v="June"/>
    <n v="112.3"/>
    <n v="112.1"/>
    <n v="108.1"/>
    <n v="108.3"/>
    <n v="105.9"/>
    <n v="109.2"/>
    <n v="118"/>
    <n v="106.8"/>
    <n v="104.1"/>
    <n v="105.4"/>
    <n v="108.2"/>
    <n v="111"/>
    <n v="110.6"/>
    <n v="109"/>
    <n v="109.7"/>
    <n v="108.8"/>
    <n v="109.5"/>
    <s v="NA"/>
    <n v="108.5"/>
    <n v="107.5"/>
    <n v="106.3"/>
    <n v="105"/>
    <n v="105.6"/>
    <n v="106.5"/>
    <n v="102.5"/>
    <n v="105.5"/>
    <n v="108.9"/>
    <s v="Rural_2013_June"/>
    <x v="5"/>
  </r>
  <r>
    <x v="1"/>
    <x v="0"/>
    <s v="June"/>
    <n v="117"/>
    <n v="120.1"/>
    <n v="112.5"/>
    <n v="107.3"/>
    <n v="101.3"/>
    <n v="112.4"/>
    <n v="143.6"/>
    <n v="105.4"/>
    <n v="101.4"/>
    <n v="106.4"/>
    <n v="110"/>
    <n v="112.2"/>
    <n v="115"/>
    <n v="110.9"/>
    <n v="109.2"/>
    <n v="107.2"/>
    <n v="108.9"/>
    <n v="106.6"/>
    <n v="108"/>
    <n v="107.7"/>
    <n v="106.5"/>
    <n v="105.2"/>
    <n v="105.2"/>
    <n v="108.1"/>
    <n v="103.3"/>
    <n v="106.1"/>
    <n v="109.7"/>
    <s v="Urban_2013_June"/>
    <x v="5"/>
  </r>
  <r>
    <x v="2"/>
    <x v="0"/>
    <s v="June"/>
    <n v="113.8"/>
    <n v="114.9"/>
    <n v="109.8"/>
    <n v="107.9"/>
    <n v="104.2"/>
    <n v="110.7"/>
    <n v="126.7"/>
    <n v="106.3"/>
    <n v="103.2"/>
    <n v="105.7"/>
    <n v="109"/>
    <n v="111.6"/>
    <n v="112.2"/>
    <n v="109.5"/>
    <n v="109.5"/>
    <n v="108.1"/>
    <n v="109.3"/>
    <n v="106.6"/>
    <n v="108.3"/>
    <n v="107.6"/>
    <n v="106.4"/>
    <n v="105.1"/>
    <n v="105.4"/>
    <n v="107.4"/>
    <n v="102.8"/>
    <n v="105.8"/>
    <n v="109.3"/>
    <s v="Rural+Urban_2013_June"/>
    <x v="5"/>
  </r>
  <r>
    <x v="0"/>
    <x v="0"/>
    <s v="July"/>
    <n v="113.4"/>
    <n v="114.9"/>
    <n v="110.5"/>
    <n v="109.3"/>
    <n v="106.2"/>
    <n v="110.3"/>
    <n v="129.19999999999999"/>
    <n v="107.1"/>
    <n v="104.3"/>
    <n v="106.4"/>
    <n v="109.1"/>
    <n v="112.1"/>
    <n v="113.1"/>
    <n v="109.8"/>
    <n v="110.5"/>
    <n v="109.5"/>
    <n v="110.3"/>
    <s v="NA"/>
    <n v="109.5"/>
    <n v="108.3"/>
    <n v="106.9"/>
    <n v="106.8"/>
    <n v="106.4"/>
    <n v="107.8"/>
    <n v="102.5"/>
    <n v="106.5"/>
    <n v="110.7"/>
    <s v="Rural_2013_July"/>
    <x v="6"/>
  </r>
  <r>
    <x v="1"/>
    <x v="0"/>
    <s v="July"/>
    <n v="117.8"/>
    <n v="119.2"/>
    <n v="114"/>
    <n v="108.3"/>
    <n v="101.1"/>
    <n v="113.2"/>
    <n v="160.9"/>
    <n v="105.1"/>
    <n v="101.3"/>
    <n v="107.5"/>
    <n v="110.4"/>
    <n v="113.1"/>
    <n v="117.5"/>
    <n v="111.7"/>
    <n v="109.8"/>
    <n v="107.8"/>
    <n v="109.5"/>
    <n v="107.7"/>
    <n v="108.6"/>
    <n v="108.1"/>
    <n v="107.1"/>
    <n v="107.3"/>
    <n v="105.9"/>
    <n v="110.1"/>
    <n v="103.2"/>
    <n v="107.3"/>
    <n v="111.4"/>
    <s v="Urban_2013_July"/>
    <x v="6"/>
  </r>
  <r>
    <x v="2"/>
    <x v="0"/>
    <s v="July"/>
    <n v="114.8"/>
    <n v="116.4"/>
    <n v="111.9"/>
    <n v="108.9"/>
    <n v="104.3"/>
    <n v="111.7"/>
    <n v="140"/>
    <n v="106.4"/>
    <n v="103.3"/>
    <n v="106.8"/>
    <n v="109.6"/>
    <n v="112.6"/>
    <n v="114.7"/>
    <n v="110.3"/>
    <n v="110.2"/>
    <n v="108.8"/>
    <n v="110"/>
    <n v="107.7"/>
    <n v="109.2"/>
    <n v="108.2"/>
    <n v="107"/>
    <n v="107.1"/>
    <n v="106.1"/>
    <n v="109.1"/>
    <n v="102.8"/>
    <n v="106.9"/>
    <n v="111"/>
    <s v="Rural+Urban_2013_July"/>
    <x v="6"/>
  </r>
  <r>
    <x v="0"/>
    <x v="0"/>
    <s v="August"/>
    <n v="114.3"/>
    <n v="115.4"/>
    <n v="111.1"/>
    <n v="110"/>
    <n v="106.4"/>
    <n v="110.8"/>
    <n v="138.9"/>
    <n v="107.4"/>
    <n v="104.1"/>
    <n v="106.9"/>
    <n v="109.7"/>
    <n v="112.6"/>
    <n v="114.9"/>
    <n v="110.7"/>
    <n v="111.3"/>
    <n v="110.2"/>
    <n v="111.1"/>
    <s v="NA"/>
    <n v="109.9"/>
    <n v="108.7"/>
    <n v="107.5"/>
    <n v="107.8"/>
    <n v="106.8"/>
    <n v="108.7"/>
    <n v="105"/>
    <n v="107.5"/>
    <n v="112.1"/>
    <s v="Rural_2013_August"/>
    <x v="7"/>
  </r>
  <r>
    <x v="1"/>
    <x v="0"/>
    <s v="August"/>
    <n v="118.3"/>
    <n v="120.4"/>
    <n v="112.7"/>
    <n v="108.9"/>
    <n v="101.1"/>
    <n v="108.7"/>
    <n v="177"/>
    <n v="104.7"/>
    <n v="101"/>
    <n v="108.5"/>
    <n v="110.9"/>
    <n v="114.3"/>
    <n v="119.6"/>
    <n v="112.4"/>
    <n v="110.6"/>
    <n v="108.3"/>
    <n v="110.2"/>
    <n v="108.9"/>
    <n v="109.3"/>
    <n v="108.7"/>
    <n v="107.6"/>
    <n v="108.1"/>
    <n v="106.5"/>
    <n v="110.8"/>
    <n v="106"/>
    <n v="108.3"/>
    <n v="112.7"/>
    <s v="Urban_2013_August"/>
    <x v="7"/>
  </r>
  <r>
    <x v="2"/>
    <x v="0"/>
    <s v="August"/>
    <n v="115.6"/>
    <n v="117.2"/>
    <n v="111.7"/>
    <n v="109.6"/>
    <n v="104.5"/>
    <n v="109.8"/>
    <n v="151.80000000000001"/>
    <n v="106.5"/>
    <n v="103.1"/>
    <n v="107.4"/>
    <n v="110.2"/>
    <n v="113.4"/>
    <n v="116.6"/>
    <n v="111.2"/>
    <n v="111"/>
    <n v="109.4"/>
    <n v="110.7"/>
    <n v="108.9"/>
    <n v="109.7"/>
    <n v="108.7"/>
    <n v="107.5"/>
    <n v="108"/>
    <n v="106.6"/>
    <n v="109.9"/>
    <n v="105.4"/>
    <n v="107.9"/>
    <n v="112.4"/>
    <s v="Rural+Urban_2013_August"/>
    <x v="7"/>
  </r>
  <r>
    <x v="0"/>
    <x v="0"/>
    <s v="September"/>
    <n v="115.4"/>
    <n v="115.7"/>
    <n v="111.7"/>
    <n v="111"/>
    <n v="107.4"/>
    <n v="110.9"/>
    <n v="154"/>
    <n v="108.1"/>
    <n v="104.2"/>
    <n v="107.9"/>
    <n v="110.4"/>
    <n v="114"/>
    <n v="117.8"/>
    <n v="111.7"/>
    <n v="112.7"/>
    <n v="111.4"/>
    <n v="112.5"/>
    <s v="NA"/>
    <n v="111.1"/>
    <n v="109.6"/>
    <n v="108.3"/>
    <n v="109.3"/>
    <n v="107.7"/>
    <n v="109.8"/>
    <n v="106.7"/>
    <n v="108.7"/>
    <n v="114.2"/>
    <s v="Rural_2013_September"/>
    <x v="8"/>
  </r>
  <r>
    <x v="1"/>
    <x v="0"/>
    <s v="September"/>
    <n v="118.6"/>
    <n v="119.1"/>
    <n v="113.2"/>
    <n v="109.6"/>
    <n v="101.7"/>
    <n v="103.2"/>
    <n v="174.3"/>
    <n v="105.1"/>
    <n v="100.8"/>
    <n v="109.1"/>
    <n v="111.1"/>
    <n v="115.4"/>
    <n v="119.2"/>
    <n v="112.9"/>
    <n v="111.4"/>
    <n v="109"/>
    <n v="111.1"/>
    <n v="109.7"/>
    <n v="109.5"/>
    <n v="109.6"/>
    <n v="107.9"/>
    <n v="110.4"/>
    <n v="107.4"/>
    <n v="111.2"/>
    <n v="106.9"/>
    <n v="109.4"/>
    <n v="113.2"/>
    <s v="Urban_2013_September"/>
    <x v="8"/>
  </r>
  <r>
    <x v="2"/>
    <x v="0"/>
    <s v="September"/>
    <n v="116.4"/>
    <n v="116.9"/>
    <n v="112.3"/>
    <n v="110.5"/>
    <n v="105.3"/>
    <n v="107.3"/>
    <n v="160.9"/>
    <n v="107.1"/>
    <n v="103.1"/>
    <n v="108.3"/>
    <n v="110.7"/>
    <n v="114.6"/>
    <n v="118.3"/>
    <n v="112"/>
    <n v="112.2"/>
    <n v="110.4"/>
    <n v="111.9"/>
    <n v="109.7"/>
    <n v="110.5"/>
    <n v="109.6"/>
    <n v="108.1"/>
    <n v="109.9"/>
    <n v="107.5"/>
    <n v="110.6"/>
    <n v="106.8"/>
    <n v="109"/>
    <n v="113.7"/>
    <s v="Rural+Urban_2013_September"/>
    <x v="8"/>
  </r>
  <r>
    <x v="0"/>
    <x v="0"/>
    <s v="October"/>
    <n v="116.3"/>
    <n v="115.4"/>
    <n v="112.6"/>
    <n v="111.7"/>
    <n v="107.7"/>
    <n v="113.2"/>
    <n v="164.9"/>
    <n v="108.3"/>
    <n v="103.9"/>
    <n v="108.2"/>
    <n v="111.1"/>
    <n v="114.9"/>
    <n v="119.8"/>
    <n v="112.2"/>
    <n v="113.6"/>
    <n v="112.3"/>
    <n v="113.4"/>
    <s v="NA"/>
    <n v="111.6"/>
    <n v="110.4"/>
    <n v="108.9"/>
    <n v="109.3"/>
    <n v="108.3"/>
    <n v="110.2"/>
    <n v="107.5"/>
    <n v="109.1"/>
    <n v="115.5"/>
    <s v="Rural_2013_October"/>
    <x v="9"/>
  </r>
  <r>
    <x v="1"/>
    <x v="0"/>
    <s v="October"/>
    <n v="118.9"/>
    <n v="118.1"/>
    <n v="114.5"/>
    <n v="110.4"/>
    <n v="102.3"/>
    <n v="106.2"/>
    <n v="183.5"/>
    <n v="105.3"/>
    <n v="100.2"/>
    <n v="109.6"/>
    <n v="111.4"/>
    <n v="116"/>
    <n v="120.8"/>
    <n v="113.5"/>
    <n v="112.5"/>
    <n v="109.7"/>
    <n v="112"/>
    <n v="110.5"/>
    <n v="109.7"/>
    <n v="110.2"/>
    <n v="108.2"/>
    <n v="109.7"/>
    <n v="108"/>
    <n v="111.3"/>
    <n v="107.3"/>
    <n v="109.4"/>
    <n v="114"/>
    <s v="Urban_2013_October"/>
    <x v="9"/>
  </r>
  <r>
    <x v="2"/>
    <x v="0"/>
    <s v="October"/>
    <n v="117.1"/>
    <n v="116.3"/>
    <n v="113.3"/>
    <n v="111.2"/>
    <n v="105.7"/>
    <n v="109.9"/>
    <n v="171.2"/>
    <n v="107.3"/>
    <n v="102.7"/>
    <n v="108.7"/>
    <n v="111.2"/>
    <n v="115.4"/>
    <n v="120.2"/>
    <n v="112.5"/>
    <n v="113.2"/>
    <n v="111.2"/>
    <n v="112.8"/>
    <n v="110.5"/>
    <n v="110.9"/>
    <n v="110.3"/>
    <n v="108.6"/>
    <n v="109.5"/>
    <n v="108.1"/>
    <n v="110.8"/>
    <n v="107.4"/>
    <n v="109.2"/>
    <n v="114.8"/>
    <s v="Rural+Urban_2013_October"/>
    <x v="9"/>
  </r>
  <r>
    <x v="0"/>
    <x v="0"/>
    <s v="November"/>
    <n v="117.3"/>
    <n v="114.9"/>
    <n v="116.2"/>
    <n v="112.8"/>
    <n v="108.9"/>
    <n v="116.6"/>
    <n v="178.1"/>
    <n v="109.1"/>
    <n v="103.6"/>
    <n v="109"/>
    <n v="111.8"/>
    <n v="116"/>
    <n v="122.5"/>
    <n v="112.8"/>
    <n v="114.6"/>
    <n v="113.1"/>
    <n v="114.4"/>
    <s v="NA"/>
    <n v="112.6"/>
    <n v="111.3"/>
    <n v="109.7"/>
    <n v="109.6"/>
    <n v="108.7"/>
    <n v="111"/>
    <n v="108.2"/>
    <n v="109.8"/>
    <n v="117.4"/>
    <s v="Rural_2013_November"/>
    <x v="10"/>
  </r>
  <r>
    <x v="1"/>
    <x v="0"/>
    <s v="November"/>
    <n v="119.8"/>
    <n v="116.3"/>
    <n v="122.6"/>
    <n v="112"/>
    <n v="103.2"/>
    <n v="110"/>
    <n v="192.8"/>
    <n v="106.3"/>
    <n v="99.5"/>
    <n v="110.3"/>
    <n v="111.8"/>
    <n v="117.1"/>
    <n v="122.9"/>
    <n v="114.1"/>
    <n v="113.5"/>
    <n v="110.3"/>
    <n v="113"/>
    <n v="111.1"/>
    <n v="110"/>
    <n v="110.9"/>
    <n v="108.6"/>
    <n v="109.5"/>
    <n v="108.5"/>
    <n v="111.3"/>
    <n v="107.9"/>
    <n v="109.6"/>
    <n v="115"/>
    <s v="Urban_2013_November"/>
    <x v="10"/>
  </r>
  <r>
    <x v="2"/>
    <x v="0"/>
    <s v="November"/>
    <n v="118.1"/>
    <n v="115.4"/>
    <n v="118.7"/>
    <n v="112.5"/>
    <n v="106.8"/>
    <n v="113.5"/>
    <n v="183.1"/>
    <n v="108.2"/>
    <n v="102.2"/>
    <n v="109.4"/>
    <n v="111.8"/>
    <n v="116.5"/>
    <n v="122.6"/>
    <n v="113.1"/>
    <n v="114.2"/>
    <n v="111.9"/>
    <n v="113.8"/>
    <n v="111.1"/>
    <n v="111.6"/>
    <n v="111.1"/>
    <n v="109.3"/>
    <n v="109.5"/>
    <n v="108.6"/>
    <n v="111.2"/>
    <n v="108.1"/>
    <n v="109.7"/>
    <n v="116.3"/>
    <s v="Rural+Urban_2013_November"/>
    <x v="10"/>
  </r>
  <r>
    <x v="0"/>
    <x v="0"/>
    <s v="December"/>
    <n v="118.4"/>
    <n v="115.9"/>
    <n v="120.4"/>
    <n v="113.8"/>
    <n v="109.5"/>
    <n v="115.5"/>
    <n v="145.69999999999999"/>
    <n v="109.5"/>
    <n v="102.9"/>
    <n v="109.8"/>
    <n v="112.1"/>
    <n v="116.8"/>
    <n v="118.7"/>
    <n v="113.6"/>
    <n v="115.8"/>
    <n v="114"/>
    <n v="115.5"/>
    <s v="NA"/>
    <n v="112.8"/>
    <n v="112.1"/>
    <n v="110.1"/>
    <n v="109.9"/>
    <n v="109.2"/>
    <n v="111.6"/>
    <n v="108.1"/>
    <n v="110.1"/>
    <n v="115.5"/>
    <s v="Rural_2013_December"/>
    <x v="11"/>
  </r>
  <r>
    <x v="1"/>
    <x v="0"/>
    <s v="December"/>
    <n v="120.5"/>
    <n v="118.1"/>
    <n v="128.5"/>
    <n v="112.8"/>
    <n v="103.4"/>
    <n v="110.7"/>
    <n v="144.80000000000001"/>
    <n v="107.1"/>
    <n v="98.6"/>
    <n v="111.9"/>
    <n v="112.1"/>
    <n v="118.1"/>
    <n v="117.8"/>
    <n v="115"/>
    <n v="114.2"/>
    <n v="110.9"/>
    <n v="113.7"/>
    <n v="110.7"/>
    <n v="110.4"/>
    <n v="111.3"/>
    <n v="109"/>
    <n v="109.7"/>
    <n v="108.9"/>
    <n v="111.4"/>
    <n v="107.7"/>
    <n v="109.8"/>
    <n v="113.3"/>
    <s v="Urban_2013_December"/>
    <x v="11"/>
  </r>
  <r>
    <x v="2"/>
    <x v="0"/>
    <s v="December"/>
    <n v="119.1"/>
    <n v="116.7"/>
    <n v="123.5"/>
    <n v="113.4"/>
    <n v="107.3"/>
    <n v="113.3"/>
    <n v="145.4"/>
    <n v="108.7"/>
    <n v="101.5"/>
    <n v="110.5"/>
    <n v="112.1"/>
    <n v="117.4"/>
    <n v="118.4"/>
    <n v="114"/>
    <n v="115.2"/>
    <n v="112.7"/>
    <n v="114.8"/>
    <n v="110.7"/>
    <n v="111.9"/>
    <n v="111.7"/>
    <n v="109.7"/>
    <n v="109.8"/>
    <n v="109"/>
    <n v="111.5"/>
    <n v="107.9"/>
    <n v="110"/>
    <n v="114.5"/>
    <s v="Rural+Urban_2013_December"/>
    <x v="11"/>
  </r>
  <r>
    <x v="0"/>
    <x v="1"/>
    <s v="January"/>
    <n v="118.9"/>
    <n v="117.1"/>
    <n v="120.5"/>
    <n v="114.4"/>
    <n v="109"/>
    <n v="115.5"/>
    <n v="123.9"/>
    <n v="109.6"/>
    <n v="101.8"/>
    <n v="110.2"/>
    <n v="112.4"/>
    <n v="117.3"/>
    <n v="116"/>
    <n v="114"/>
    <n v="116.5"/>
    <n v="114.5"/>
    <n v="116.2"/>
    <s v="NA"/>
    <n v="113"/>
    <n v="112.6"/>
    <n v="110.6"/>
    <n v="110.5"/>
    <n v="109.6"/>
    <n v="111.8"/>
    <n v="108.3"/>
    <n v="110.6"/>
    <n v="114.2"/>
    <s v="Rural_2014_January"/>
    <x v="12"/>
  </r>
  <r>
    <x v="1"/>
    <x v="1"/>
    <s v="January"/>
    <n v="121.2"/>
    <n v="122"/>
    <n v="129.9"/>
    <n v="113.6"/>
    <n v="102.9"/>
    <n v="112.1"/>
    <n v="118.9"/>
    <n v="107.5"/>
    <n v="96.9"/>
    <n v="112.7"/>
    <n v="112.1"/>
    <n v="119"/>
    <n v="115.5"/>
    <n v="115.7"/>
    <n v="114.8"/>
    <n v="111.3"/>
    <n v="114.3"/>
    <n v="111.6"/>
    <n v="111"/>
    <n v="111.9"/>
    <n v="109.7"/>
    <n v="110.8"/>
    <n v="109.8"/>
    <n v="111.5"/>
    <n v="108"/>
    <n v="110.5"/>
    <n v="112.9"/>
    <s v="Urban_2014_January"/>
    <x v="12"/>
  </r>
  <r>
    <x v="2"/>
    <x v="1"/>
    <s v="January"/>
    <n v="119.6"/>
    <n v="118.8"/>
    <n v="124.1"/>
    <n v="114.1"/>
    <n v="106.8"/>
    <n v="113.9"/>
    <n v="122.2"/>
    <n v="108.9"/>
    <n v="100.2"/>
    <n v="111"/>
    <n v="112.3"/>
    <n v="118.1"/>
    <n v="115.8"/>
    <n v="114.5"/>
    <n v="115.8"/>
    <n v="113.2"/>
    <n v="115.4"/>
    <n v="111.6"/>
    <n v="112.2"/>
    <n v="112.3"/>
    <n v="110.3"/>
    <n v="110.7"/>
    <n v="109.7"/>
    <n v="111.6"/>
    <n v="108.2"/>
    <n v="110.6"/>
    <n v="113.6"/>
    <s v="Rural+Urban_2014_January"/>
    <x v="12"/>
  </r>
  <r>
    <x v="0"/>
    <x v="1"/>
    <s v="February"/>
    <n v="119.4"/>
    <n v="117.7"/>
    <n v="121.2"/>
    <n v="115"/>
    <n v="109"/>
    <n v="116.6"/>
    <n v="116"/>
    <n v="109.8"/>
    <n v="101.1"/>
    <n v="110.4"/>
    <n v="112.9"/>
    <n v="117.8"/>
    <n v="115.3"/>
    <n v="114.2"/>
    <n v="117.1"/>
    <n v="114.5"/>
    <n v="116.7"/>
    <s v="NA"/>
    <n v="113.2"/>
    <n v="112.9"/>
    <n v="110.9"/>
    <n v="110.8"/>
    <n v="109.9"/>
    <n v="112"/>
    <n v="108.7"/>
    <n v="110.9"/>
    <n v="114"/>
    <s v="Rural_2014_February"/>
    <x v="13"/>
  </r>
  <r>
    <x v="1"/>
    <x v="1"/>
    <s v="February"/>
    <n v="121.9"/>
    <n v="122"/>
    <n v="124.5"/>
    <n v="115.2"/>
    <n v="102.5"/>
    <n v="114.1"/>
    <n v="111.5"/>
    <n v="108.2"/>
    <n v="95.4"/>
    <n v="113.5"/>
    <n v="112.1"/>
    <n v="119.9"/>
    <n v="115.2"/>
    <n v="116.2"/>
    <n v="115.3"/>
    <n v="111.7"/>
    <n v="114.7"/>
    <n v="112.5"/>
    <n v="111.1"/>
    <n v="112.6"/>
    <n v="110.4"/>
    <n v="111.3"/>
    <n v="110.3"/>
    <n v="111.6"/>
    <n v="108.7"/>
    <n v="111"/>
    <n v="113.1"/>
    <s v="Urban_2014_February"/>
    <x v="13"/>
  </r>
  <r>
    <x v="2"/>
    <x v="1"/>
    <s v="February"/>
    <n v="120.2"/>
    <n v="119.2"/>
    <n v="122.5"/>
    <n v="115.1"/>
    <n v="106.6"/>
    <n v="115.4"/>
    <n v="114.5"/>
    <n v="109.3"/>
    <n v="99.2"/>
    <n v="111.4"/>
    <n v="112.6"/>
    <n v="118.8"/>
    <n v="115.3"/>
    <n v="114.7"/>
    <n v="116.4"/>
    <n v="113.3"/>
    <n v="115.9"/>
    <n v="112.5"/>
    <n v="112.4"/>
    <n v="112.8"/>
    <n v="110.7"/>
    <n v="111.1"/>
    <n v="110.1"/>
    <n v="111.8"/>
    <n v="108.7"/>
    <n v="110.9"/>
    <n v="113.6"/>
    <s v="Rural+Urban_2014_February"/>
    <x v="13"/>
  </r>
  <r>
    <x v="0"/>
    <x v="1"/>
    <s v="March"/>
    <n v="120.1"/>
    <n v="118.1"/>
    <n v="120.7"/>
    <n v="116.1"/>
    <n v="109.3"/>
    <n v="119.6"/>
    <n v="117.9"/>
    <n v="110.2"/>
    <n v="101.2"/>
    <n v="110.7"/>
    <n v="113"/>
    <n v="118.3"/>
    <n v="116.2"/>
    <n v="114.6"/>
    <n v="117.5"/>
    <n v="114.9"/>
    <n v="117.2"/>
    <s v="NA"/>
    <n v="113.4"/>
    <n v="113.4"/>
    <n v="111.4"/>
    <n v="111.2"/>
    <n v="110.2"/>
    <n v="112.4"/>
    <n v="108.9"/>
    <n v="111.3"/>
    <n v="114.6"/>
    <s v="Rural_2014_March"/>
    <x v="14"/>
  </r>
  <r>
    <x v="1"/>
    <x v="1"/>
    <s v="March"/>
    <n v="122.1"/>
    <n v="121.4"/>
    <n v="121.5"/>
    <n v="116.2"/>
    <n v="102.8"/>
    <n v="117.7"/>
    <n v="113.3"/>
    <n v="108.9"/>
    <n v="96.3"/>
    <n v="114.1"/>
    <n v="112.2"/>
    <n v="120.5"/>
    <n v="116"/>
    <n v="116.7"/>
    <n v="115.8"/>
    <n v="112.1"/>
    <n v="115.2"/>
    <n v="113.2"/>
    <n v="110.9"/>
    <n v="113"/>
    <n v="110.8"/>
    <n v="111.6"/>
    <n v="110.9"/>
    <n v="111.8"/>
    <n v="109.2"/>
    <n v="111.4"/>
    <n v="113.7"/>
    <s v="Urban_2014_March"/>
    <x v="14"/>
  </r>
  <r>
    <x v="2"/>
    <x v="1"/>
    <s v="March"/>
    <n v="120.7"/>
    <n v="119.3"/>
    <n v="121"/>
    <n v="116.1"/>
    <n v="106.9"/>
    <n v="118.7"/>
    <n v="116.3"/>
    <n v="109.8"/>
    <n v="99.6"/>
    <n v="111.8"/>
    <n v="112.7"/>
    <n v="119.3"/>
    <n v="116.1"/>
    <n v="115.2"/>
    <n v="116.8"/>
    <n v="113.7"/>
    <n v="116.4"/>
    <n v="113.2"/>
    <n v="112.5"/>
    <n v="113.2"/>
    <n v="111.2"/>
    <n v="111.4"/>
    <n v="110.6"/>
    <n v="112"/>
    <n v="109"/>
    <n v="111.3"/>
    <n v="114.2"/>
    <s v="Rural+Urban_2014_March"/>
    <x v="14"/>
  </r>
  <r>
    <x v="0"/>
    <x v="1"/>
    <s v="April"/>
    <n v="120.2"/>
    <n v="118.9"/>
    <n v="118.1"/>
    <n v="117"/>
    <n v="109.7"/>
    <n v="125.5"/>
    <n v="120.5"/>
    <n v="111"/>
    <n v="102.6"/>
    <n v="111.2"/>
    <n v="113.5"/>
    <n v="118.7"/>
    <n v="117.2"/>
    <n v="115.4"/>
    <n v="118.1"/>
    <n v="116.1"/>
    <n v="117.8"/>
    <s v="NA"/>
    <n v="113.4"/>
    <n v="113.7"/>
    <n v="111.8"/>
    <n v="111.2"/>
    <n v="110.5"/>
    <n v="113"/>
    <n v="108.9"/>
    <n v="111.5"/>
    <n v="115.4"/>
    <s v="Rural_2014_April"/>
    <x v="15"/>
  </r>
  <r>
    <x v="1"/>
    <x v="1"/>
    <s v="April"/>
    <n v="122.5"/>
    <n v="121.7"/>
    <n v="113.3"/>
    <n v="117"/>
    <n v="103.1"/>
    <n v="126.7"/>
    <n v="121.2"/>
    <n v="111"/>
    <n v="100.3"/>
    <n v="115.3"/>
    <n v="112.7"/>
    <n v="121"/>
    <n v="118.2"/>
    <n v="117.6"/>
    <n v="116.3"/>
    <n v="112.5"/>
    <n v="115.7"/>
    <n v="113.9"/>
    <n v="110.9"/>
    <n v="113.4"/>
    <n v="111"/>
    <n v="111.2"/>
    <n v="111.2"/>
    <n v="112.5"/>
    <n v="109.1"/>
    <n v="111.4"/>
    <n v="114.7"/>
    <s v="Urban_2014_April"/>
    <x v="15"/>
  </r>
  <r>
    <x v="2"/>
    <x v="1"/>
    <s v="April"/>
    <n v="120.9"/>
    <n v="119.9"/>
    <n v="116.2"/>
    <n v="117"/>
    <n v="107.3"/>
    <n v="126.1"/>
    <n v="120.7"/>
    <n v="111"/>
    <n v="101.8"/>
    <n v="112.6"/>
    <n v="113.2"/>
    <n v="119.8"/>
    <n v="117.6"/>
    <n v="116"/>
    <n v="117.4"/>
    <n v="114.6"/>
    <n v="117"/>
    <n v="113.9"/>
    <n v="112.5"/>
    <n v="113.6"/>
    <n v="111.5"/>
    <n v="111.2"/>
    <n v="110.9"/>
    <n v="112.7"/>
    <n v="109"/>
    <n v="111.5"/>
    <n v="115.1"/>
    <s v="Rural+Urban_2014_April"/>
    <x v="15"/>
  </r>
  <r>
    <x v="0"/>
    <x v="1"/>
    <s v="May"/>
    <n v="120.3"/>
    <n v="120.2"/>
    <n v="116.9"/>
    <n v="118"/>
    <n v="110.1"/>
    <n v="126.3"/>
    <n v="123.9"/>
    <n v="111.5"/>
    <n v="103.5"/>
    <n v="111.6"/>
    <n v="114.2"/>
    <n v="119.2"/>
    <n v="118.2"/>
    <n v="116.3"/>
    <n v="118.7"/>
    <n v="116.8"/>
    <n v="118.5"/>
    <s v="NA"/>
    <n v="113.4"/>
    <n v="114.1"/>
    <n v="112.1"/>
    <n v="111.4"/>
    <n v="110.9"/>
    <n v="113.1"/>
    <n v="108.9"/>
    <n v="111.8"/>
    <n v="116"/>
    <s v="Rural_2014_May"/>
    <x v="16"/>
  </r>
  <r>
    <x v="1"/>
    <x v="1"/>
    <s v="May"/>
    <n v="122.7"/>
    <n v="124.1"/>
    <n v="114.2"/>
    <n v="119.1"/>
    <n v="103.5"/>
    <n v="129.19999999999999"/>
    <n v="127"/>
    <n v="112.6"/>
    <n v="101.3"/>
    <n v="117"/>
    <n v="112.9"/>
    <n v="121.7"/>
    <n v="120"/>
    <n v="118.3"/>
    <n v="116.8"/>
    <n v="112.9"/>
    <n v="116.2"/>
    <n v="114.3"/>
    <n v="111.1"/>
    <n v="114.1"/>
    <n v="111.2"/>
    <n v="111.3"/>
    <n v="111.5"/>
    <n v="112.9"/>
    <n v="109.3"/>
    <n v="111.7"/>
    <n v="115.6"/>
    <s v="Urban_2014_May"/>
    <x v="16"/>
  </r>
  <r>
    <x v="2"/>
    <x v="1"/>
    <s v="May"/>
    <n v="121.1"/>
    <n v="121.6"/>
    <n v="115.9"/>
    <n v="118.4"/>
    <n v="107.7"/>
    <n v="127.7"/>
    <n v="125"/>
    <n v="111.9"/>
    <n v="102.8"/>
    <n v="113.4"/>
    <n v="113.7"/>
    <n v="120.4"/>
    <n v="118.9"/>
    <n v="116.8"/>
    <n v="118"/>
    <n v="115.2"/>
    <n v="117.6"/>
    <n v="114.3"/>
    <n v="112.5"/>
    <n v="114.1"/>
    <n v="111.8"/>
    <n v="111.3"/>
    <n v="111.2"/>
    <n v="113"/>
    <n v="109.1"/>
    <n v="111.8"/>
    <n v="115.8"/>
    <s v="Rural+Urban_2014_May"/>
    <x v="16"/>
  </r>
  <r>
    <x v="0"/>
    <x v="1"/>
    <s v="June"/>
    <n v="120.7"/>
    <n v="121.6"/>
    <n v="116.1"/>
    <n v="119.3"/>
    <n v="110.3"/>
    <n v="125.8"/>
    <n v="129.30000000000001"/>
    <n v="112.2"/>
    <n v="103.6"/>
    <n v="112.3"/>
    <n v="114.9"/>
    <n v="120.1"/>
    <n v="119.5"/>
    <n v="117.3"/>
    <n v="119.7"/>
    <n v="117.3"/>
    <n v="119.3"/>
    <s v="NA"/>
    <n v="114.4"/>
    <n v="114.9"/>
    <n v="112.8"/>
    <n v="112.2"/>
    <n v="111.4"/>
    <n v="114.3"/>
    <n v="108"/>
    <n v="112.3"/>
    <n v="117"/>
    <s v="Rural_2014_June"/>
    <x v="17"/>
  </r>
  <r>
    <x v="1"/>
    <x v="1"/>
    <s v="June"/>
    <n v="123.1"/>
    <n v="125.9"/>
    <n v="115.4"/>
    <n v="120.4"/>
    <n v="103.4"/>
    <n v="131.19999999999999"/>
    <n v="137.5"/>
    <n v="112.8"/>
    <n v="101.4"/>
    <n v="118.3"/>
    <n v="113.2"/>
    <n v="122.4"/>
    <n v="122"/>
    <n v="119"/>
    <n v="117.4"/>
    <n v="113.2"/>
    <n v="116.7"/>
    <n v="113.9"/>
    <n v="111.2"/>
    <n v="114.3"/>
    <n v="111.4"/>
    <n v="111.5"/>
    <n v="111.8"/>
    <n v="115.1"/>
    <n v="108.7"/>
    <n v="112.2"/>
    <n v="116.4"/>
    <s v="Urban_2014_June"/>
    <x v="17"/>
  </r>
  <r>
    <x v="2"/>
    <x v="1"/>
    <s v="June"/>
    <n v="121.5"/>
    <n v="123.1"/>
    <n v="115.8"/>
    <n v="119.7"/>
    <n v="107.8"/>
    <n v="128.30000000000001"/>
    <n v="132.1"/>
    <n v="112.4"/>
    <n v="102.9"/>
    <n v="114.3"/>
    <n v="114.2"/>
    <n v="121.2"/>
    <n v="120.4"/>
    <n v="117.8"/>
    <n v="118.8"/>
    <n v="115.6"/>
    <n v="118.3"/>
    <n v="113.9"/>
    <n v="113.2"/>
    <n v="114.6"/>
    <n v="112.3"/>
    <n v="111.8"/>
    <n v="111.6"/>
    <n v="114.8"/>
    <n v="108.3"/>
    <n v="112.3"/>
    <n v="116.7"/>
    <s v="Rural+Urban_2014_June"/>
    <x v="17"/>
  </r>
  <r>
    <x v="0"/>
    <x v="1"/>
    <s v="July"/>
    <n v="121.7"/>
    <n v="122.5"/>
    <n v="117.7"/>
    <n v="120.6"/>
    <n v="110.4"/>
    <n v="129.1"/>
    <n v="150.1"/>
    <n v="113.2"/>
    <n v="104.8"/>
    <n v="113.3"/>
    <n v="115.6"/>
    <n v="120.9"/>
    <n v="123.3"/>
    <n v="118"/>
    <n v="120.7"/>
    <n v="118.3"/>
    <n v="120.3"/>
    <s v="NA"/>
    <n v="115.3"/>
    <n v="115.4"/>
    <n v="113.4"/>
    <n v="113.2"/>
    <n v="111.8"/>
    <n v="115.5"/>
    <n v="108.8"/>
    <n v="113.1"/>
    <n v="119.5"/>
    <s v="Rural_2014_July"/>
    <x v="18"/>
  </r>
  <r>
    <x v="1"/>
    <x v="1"/>
    <s v="July"/>
    <n v="123.8"/>
    <n v="126.4"/>
    <n v="118"/>
    <n v="121.6"/>
    <n v="103.5"/>
    <n v="133.69999999999999"/>
    <n v="172.4"/>
    <n v="113.1"/>
    <n v="102.7"/>
    <n v="120"/>
    <n v="113.8"/>
    <n v="123.4"/>
    <n v="127.1"/>
    <n v="121"/>
    <n v="118"/>
    <n v="113.6"/>
    <n v="117.4"/>
    <n v="114.8"/>
    <n v="111.6"/>
    <n v="114.9"/>
    <n v="111.5"/>
    <n v="113"/>
    <n v="112.4"/>
    <n v="117.8"/>
    <n v="109.7"/>
    <n v="113.5"/>
    <n v="118.9"/>
    <s v="Urban_2014_July"/>
    <x v="18"/>
  </r>
  <r>
    <x v="2"/>
    <x v="1"/>
    <s v="July"/>
    <n v="122.4"/>
    <n v="123.9"/>
    <n v="117.8"/>
    <n v="121"/>
    <n v="107.9"/>
    <n v="131.19999999999999"/>
    <n v="157.69999999999999"/>
    <n v="113.2"/>
    <n v="104.1"/>
    <n v="115.5"/>
    <n v="114.8"/>
    <n v="122.1"/>
    <n v="124.7"/>
    <n v="118.8"/>
    <n v="119.6"/>
    <n v="116.3"/>
    <n v="119.1"/>
    <n v="114.8"/>
    <n v="113.9"/>
    <n v="115.2"/>
    <n v="112.7"/>
    <n v="113.1"/>
    <n v="112.1"/>
    <n v="116.8"/>
    <n v="109.2"/>
    <n v="113.3"/>
    <n v="119.2"/>
    <s v="Rural+Urban_2014_July"/>
    <x v="18"/>
  </r>
  <r>
    <x v="0"/>
    <x v="1"/>
    <s v="August"/>
    <n v="121.8"/>
    <n v="122.8"/>
    <n v="117.8"/>
    <n v="121.9"/>
    <n v="110.6"/>
    <n v="129.69999999999999"/>
    <n v="161.1"/>
    <n v="114.1"/>
    <n v="105.1"/>
    <n v="114.6"/>
    <n v="115.8"/>
    <n v="121.7"/>
    <n v="125.3"/>
    <n v="118.8"/>
    <n v="120.9"/>
    <n v="118.8"/>
    <n v="120.7"/>
    <s v="NA"/>
    <n v="115.4"/>
    <n v="115.9"/>
    <n v="114"/>
    <n v="113.2"/>
    <n v="112.2"/>
    <n v="116.2"/>
    <n v="109.4"/>
    <n v="113.5"/>
    <n v="120.7"/>
    <s v="Rural_2014_August"/>
    <x v="19"/>
  </r>
  <r>
    <x v="1"/>
    <x v="1"/>
    <s v="August"/>
    <n v="124.8"/>
    <n v="127.3"/>
    <n v="116.5"/>
    <n v="122.2"/>
    <n v="103.6"/>
    <n v="132.69999999999999"/>
    <n v="181.9"/>
    <n v="115.2"/>
    <n v="102.7"/>
    <n v="122.1"/>
    <n v="114.4"/>
    <n v="124.7"/>
    <n v="128.9"/>
    <n v="123"/>
    <n v="118.6"/>
    <n v="114.1"/>
    <n v="117.9"/>
    <n v="115.5"/>
    <n v="111.8"/>
    <n v="115.3"/>
    <n v="112.2"/>
    <n v="112.5"/>
    <n v="112.9"/>
    <n v="119.2"/>
    <n v="110.5"/>
    <n v="113.9"/>
    <n v="119.9"/>
    <s v="Urban_2014_August"/>
    <x v="19"/>
  </r>
  <r>
    <x v="2"/>
    <x v="1"/>
    <s v="August"/>
    <n v="122.7"/>
    <n v="124.4"/>
    <n v="117.3"/>
    <n v="122"/>
    <n v="108"/>
    <n v="131.1"/>
    <n v="168.2"/>
    <n v="114.5"/>
    <n v="104.3"/>
    <n v="117.1"/>
    <n v="115.2"/>
    <n v="123.1"/>
    <n v="126.6"/>
    <n v="119.9"/>
    <n v="120"/>
    <n v="116.8"/>
    <n v="119.6"/>
    <n v="115.5"/>
    <n v="114"/>
    <n v="115.6"/>
    <n v="113.3"/>
    <n v="112.8"/>
    <n v="112.6"/>
    <n v="118"/>
    <n v="109.9"/>
    <n v="113.7"/>
    <n v="120.3"/>
    <s v="Rural+Urban_2014_August"/>
    <x v="19"/>
  </r>
  <r>
    <x v="0"/>
    <x v="1"/>
    <s v="September"/>
    <n v="122.3"/>
    <n v="122.4"/>
    <n v="117.8"/>
    <n v="122.7"/>
    <n v="110.4"/>
    <n v="129.80000000000001"/>
    <n v="158.80000000000001"/>
    <n v="115"/>
    <n v="104.7"/>
    <n v="114.9"/>
    <n v="116.5"/>
    <n v="122.6"/>
    <n v="125.3"/>
    <n v="119.5"/>
    <n v="121.7"/>
    <n v="119.2"/>
    <n v="121.3"/>
    <s v="NA"/>
    <n v="115.8"/>
    <n v="116.7"/>
    <n v="114.5"/>
    <n v="112.8"/>
    <n v="112.6"/>
    <n v="116.6"/>
    <n v="109.1"/>
    <n v="113.7"/>
    <n v="120.9"/>
    <s v="Rural_2014_September"/>
    <x v="20"/>
  </r>
  <r>
    <x v="1"/>
    <x v="1"/>
    <s v="September"/>
    <n v="124.2"/>
    <n v="125.4"/>
    <n v="116.4"/>
    <n v="122.7"/>
    <n v="103.5"/>
    <n v="124.5"/>
    <n v="168.6"/>
    <n v="116.9"/>
    <n v="101.9"/>
    <n v="122.9"/>
    <n v="114.8"/>
    <n v="125.2"/>
    <n v="126.7"/>
    <n v="124.3"/>
    <n v="119.2"/>
    <n v="114.5"/>
    <n v="118.4"/>
    <n v="116.1"/>
    <n v="111.8"/>
    <n v="115.5"/>
    <n v="112.3"/>
    <n v="111.2"/>
    <n v="113.4"/>
    <n v="120"/>
    <n v="110"/>
    <n v="113.6"/>
    <n v="119.2"/>
    <s v="Urban_2014_September"/>
    <x v="20"/>
  </r>
  <r>
    <x v="2"/>
    <x v="1"/>
    <s v="September"/>
    <n v="122.9"/>
    <n v="123.5"/>
    <n v="117.3"/>
    <n v="122.7"/>
    <n v="107.9"/>
    <n v="127.3"/>
    <n v="162.1"/>
    <n v="115.6"/>
    <n v="103.8"/>
    <n v="117.6"/>
    <n v="115.8"/>
    <n v="123.8"/>
    <n v="125.8"/>
    <n v="120.8"/>
    <n v="120.7"/>
    <n v="117.2"/>
    <n v="120.1"/>
    <n v="116.1"/>
    <n v="114.3"/>
    <n v="116.1"/>
    <n v="113.7"/>
    <n v="112"/>
    <n v="113.1"/>
    <n v="118.6"/>
    <n v="109.5"/>
    <n v="113.7"/>
    <n v="120.1"/>
    <s v="Rural+Urban_2014_September"/>
    <x v="20"/>
  </r>
  <r>
    <x v="0"/>
    <x v="1"/>
    <s v="October"/>
    <n v="122.6"/>
    <n v="122.5"/>
    <n v="118.3"/>
    <n v="123.2"/>
    <n v="110.5"/>
    <n v="128.9"/>
    <n v="155.30000000000001"/>
    <n v="115.5"/>
    <n v="104"/>
    <n v="115.3"/>
    <n v="116.8"/>
    <n v="123.2"/>
    <n v="125.1"/>
    <n v="120"/>
    <n v="122.7"/>
    <n v="120.3"/>
    <n v="122.3"/>
    <s v="NA"/>
    <n v="116.4"/>
    <n v="117.5"/>
    <n v="115.3"/>
    <n v="112.6"/>
    <n v="113"/>
    <n v="116.9"/>
    <n v="109.3"/>
    <n v="114"/>
    <n v="121"/>
    <s v="Rural_2014_October"/>
    <x v="21"/>
  </r>
  <r>
    <x v="1"/>
    <x v="1"/>
    <s v="October"/>
    <n v="124.6"/>
    <n v="126.1"/>
    <n v="117.8"/>
    <n v="123.1"/>
    <n v="103.5"/>
    <n v="123.5"/>
    <n v="159.6"/>
    <n v="117.4"/>
    <n v="101.2"/>
    <n v="123.8"/>
    <n v="115.2"/>
    <n v="125.9"/>
    <n v="125.8"/>
    <n v="124.3"/>
    <n v="119.6"/>
    <n v="114.9"/>
    <n v="118.9"/>
    <n v="116.7"/>
    <n v="112"/>
    <n v="115.8"/>
    <n v="112.6"/>
    <n v="111"/>
    <n v="113.6"/>
    <n v="120.2"/>
    <n v="110.1"/>
    <n v="113.7"/>
    <n v="119.1"/>
    <s v="Urban_2014_October"/>
    <x v="21"/>
  </r>
  <r>
    <x v="2"/>
    <x v="1"/>
    <s v="October"/>
    <n v="123.2"/>
    <n v="123.8"/>
    <n v="118.1"/>
    <n v="123.2"/>
    <n v="107.9"/>
    <n v="126.4"/>
    <n v="156.80000000000001"/>
    <n v="116.1"/>
    <n v="103.1"/>
    <n v="118.1"/>
    <n v="116.1"/>
    <n v="124.5"/>
    <n v="125.4"/>
    <n v="121.1"/>
    <n v="121.5"/>
    <n v="118.1"/>
    <n v="121"/>
    <n v="116.7"/>
    <n v="114.7"/>
    <n v="116.7"/>
    <n v="114.3"/>
    <n v="111.8"/>
    <n v="113.3"/>
    <n v="118.8"/>
    <n v="109.6"/>
    <n v="113.9"/>
    <n v="120.1"/>
    <s v="Rural+Urban_2014_October"/>
    <x v="21"/>
  </r>
  <r>
    <x v="0"/>
    <x v="1"/>
    <s v="November"/>
    <n v="122.7"/>
    <n v="122.6"/>
    <n v="119.9"/>
    <n v="124"/>
    <n v="110.5"/>
    <n v="128.80000000000001"/>
    <n v="152"/>
    <n v="116.2"/>
    <n v="103.3"/>
    <n v="115.8"/>
    <n v="116.8"/>
    <n v="124.5"/>
    <n v="124.9"/>
    <n v="120.8"/>
    <n v="123.3"/>
    <n v="120.5"/>
    <n v="122.9"/>
    <s v="NA"/>
    <n v="117.3"/>
    <n v="118.1"/>
    <n v="115.9"/>
    <n v="112"/>
    <n v="113.3"/>
    <n v="117.2"/>
    <n v="108.8"/>
    <n v="114.1"/>
    <n v="121.1"/>
    <s v="Rural_2014_November"/>
    <x v="22"/>
  </r>
  <r>
    <x v="1"/>
    <x v="1"/>
    <s v="November"/>
    <n v="124.5"/>
    <n v="125.6"/>
    <n v="122.7"/>
    <n v="124.6"/>
    <n v="103.2"/>
    <n v="122.2"/>
    <n v="153.19999999999999"/>
    <n v="119.3"/>
    <n v="99.8"/>
    <n v="124.6"/>
    <n v="115.8"/>
    <n v="126.9"/>
    <n v="125.4"/>
    <n v="125.8"/>
    <n v="120.3"/>
    <n v="115.4"/>
    <n v="119.5"/>
    <n v="117.1"/>
    <n v="112.6"/>
    <n v="116.4"/>
    <n v="113"/>
    <n v="109.7"/>
    <n v="114"/>
    <n v="120.3"/>
    <n v="109.6"/>
    <n v="113.4"/>
    <n v="119"/>
    <s v="Urban_2014_November"/>
    <x v="22"/>
  </r>
  <r>
    <x v="2"/>
    <x v="1"/>
    <s v="November"/>
    <n v="123.3"/>
    <n v="123.7"/>
    <n v="121"/>
    <n v="124.2"/>
    <n v="107.8"/>
    <n v="125.7"/>
    <n v="152.4"/>
    <n v="117.2"/>
    <n v="102.1"/>
    <n v="118.7"/>
    <n v="116.4"/>
    <n v="125.6"/>
    <n v="125.1"/>
    <n v="122.1"/>
    <n v="122.1"/>
    <n v="118.4"/>
    <n v="121.6"/>
    <n v="117.1"/>
    <n v="115.5"/>
    <n v="117.3"/>
    <n v="114.8"/>
    <n v="110.8"/>
    <n v="113.7"/>
    <n v="119"/>
    <n v="109.1"/>
    <n v="113.8"/>
    <n v="120.1"/>
    <s v="Rural+Urban_2014_November"/>
    <x v="22"/>
  </r>
  <r>
    <x v="0"/>
    <x v="1"/>
    <s v="December"/>
    <n v="122.4"/>
    <n v="122.4"/>
    <n v="121.8"/>
    <n v="124.2"/>
    <n v="110.2"/>
    <n v="128.6"/>
    <n v="140.30000000000001"/>
    <n v="116.3"/>
    <n v="102"/>
    <n v="116"/>
    <n v="117.3"/>
    <n v="124.8"/>
    <n v="123.3"/>
    <n v="121.7"/>
    <n v="123.8"/>
    <n v="120.6"/>
    <n v="123.3"/>
    <s v="NA"/>
    <n v="117.4"/>
    <n v="118.2"/>
    <n v="116.2"/>
    <n v="111.5"/>
    <n v="113.3"/>
    <n v="117.7"/>
    <n v="109.4"/>
    <n v="114.2"/>
    <n v="120.3"/>
    <s v="Rural_2014_December"/>
    <x v="23"/>
  </r>
  <r>
    <x v="1"/>
    <x v="1"/>
    <s v="December"/>
    <n v="124"/>
    <n v="124.7"/>
    <n v="126.3"/>
    <n v="124.9"/>
    <n v="103"/>
    <n v="122.3"/>
    <n v="141"/>
    <n v="120.1"/>
    <n v="97.8"/>
    <n v="125.4"/>
    <n v="116.1"/>
    <n v="127.6"/>
    <n v="124"/>
    <n v="126.4"/>
    <n v="120.7"/>
    <n v="115.8"/>
    <n v="120"/>
    <n v="116.5"/>
    <n v="113"/>
    <n v="116.8"/>
    <n v="113.2"/>
    <n v="108.8"/>
    <n v="114.3"/>
    <n v="120.7"/>
    <n v="110.4"/>
    <n v="113.4"/>
    <n v="118.4"/>
    <s v="Urban_2014_December"/>
    <x v="23"/>
  </r>
  <r>
    <x v="2"/>
    <x v="1"/>
    <s v="December"/>
    <n v="122.9"/>
    <n v="123.2"/>
    <n v="123.5"/>
    <n v="124.5"/>
    <n v="107.6"/>
    <n v="125.7"/>
    <n v="140.5"/>
    <n v="117.6"/>
    <n v="100.6"/>
    <n v="119.1"/>
    <n v="116.8"/>
    <n v="126.1"/>
    <n v="123.6"/>
    <n v="123"/>
    <n v="122.6"/>
    <n v="118.6"/>
    <n v="122"/>
    <n v="116.5"/>
    <n v="115.7"/>
    <n v="117.5"/>
    <n v="115.1"/>
    <n v="110.1"/>
    <n v="113.9"/>
    <n v="119.5"/>
    <n v="109.8"/>
    <n v="113.8"/>
    <n v="119.4"/>
    <s v="Rural+Urban_2014_December"/>
    <x v="23"/>
  </r>
  <r>
    <x v="0"/>
    <x v="2"/>
    <s v="January"/>
    <n v="123.1"/>
    <n v="123.1"/>
    <n v="122.1"/>
    <n v="124.9"/>
    <n v="111"/>
    <n v="130.4"/>
    <n v="132.30000000000001"/>
    <n v="117.2"/>
    <n v="100.5"/>
    <n v="117.2"/>
    <n v="117.9"/>
    <n v="125.6"/>
    <n v="122.8"/>
    <n v="122.7"/>
    <n v="124.4"/>
    <n v="121.6"/>
    <n v="124"/>
    <s v="NA"/>
    <n v="118.4"/>
    <n v="118.9"/>
    <n v="116.6"/>
    <n v="111"/>
    <n v="114"/>
    <n v="118.2"/>
    <n v="110.2"/>
    <n v="114.5"/>
    <n v="120.3"/>
    <s v="Rural_2015_January"/>
    <x v="24"/>
  </r>
  <r>
    <x v="1"/>
    <x v="2"/>
    <s v="January"/>
    <n v="124"/>
    <n v="125.5"/>
    <n v="126.6"/>
    <n v="125.2"/>
    <n v="104.3"/>
    <n v="121.3"/>
    <n v="134.4"/>
    <n v="122.9"/>
    <n v="96.1"/>
    <n v="126.6"/>
    <n v="116.5"/>
    <n v="128"/>
    <n v="123.5"/>
    <n v="127.4"/>
    <n v="121"/>
    <n v="116.1"/>
    <n v="120.2"/>
    <n v="117.3"/>
    <n v="113.4"/>
    <n v="117.2"/>
    <n v="113.7"/>
    <n v="107.9"/>
    <n v="114.6"/>
    <n v="120.8"/>
    <n v="111.4"/>
    <n v="113.4"/>
    <n v="118.5"/>
    <s v="Urban_2015_January"/>
    <x v="24"/>
  </r>
  <r>
    <x v="2"/>
    <x v="2"/>
    <s v="January"/>
    <n v="123.4"/>
    <n v="123.9"/>
    <n v="123.8"/>
    <n v="125"/>
    <n v="108.5"/>
    <n v="126.2"/>
    <n v="133"/>
    <n v="119.1"/>
    <n v="99"/>
    <n v="120.3"/>
    <n v="117.3"/>
    <n v="126.7"/>
    <n v="123.1"/>
    <n v="124"/>
    <n v="123.1"/>
    <n v="119.3"/>
    <n v="122.5"/>
    <n v="117.3"/>
    <n v="116.5"/>
    <n v="118.1"/>
    <n v="115.5"/>
    <n v="109.4"/>
    <n v="114.3"/>
    <n v="119.7"/>
    <n v="110.7"/>
    <n v="114"/>
    <n v="119.5"/>
    <s v="Rural+Urban_2015_January"/>
    <x v="24"/>
  </r>
  <r>
    <x v="0"/>
    <x v="2"/>
    <s v="February"/>
    <n v="123.4"/>
    <n v="124.4"/>
    <n v="122.1"/>
    <n v="125.8"/>
    <n v="111.5"/>
    <n v="129.4"/>
    <n v="128.19999999999999"/>
    <n v="118.8"/>
    <n v="100"/>
    <n v="118.6"/>
    <n v="118.8"/>
    <n v="126.8"/>
    <n v="122.8"/>
    <n v="124.2"/>
    <n v="125.4"/>
    <n v="122.7"/>
    <n v="125"/>
    <s v="NA"/>
    <n v="120"/>
    <n v="119.6"/>
    <n v="117.7"/>
    <n v="110.9"/>
    <n v="114.8"/>
    <n v="118.7"/>
    <n v="110.8"/>
    <n v="115"/>
    <n v="120.6"/>
    <s v="Rural_2015_February"/>
    <x v="25"/>
  </r>
  <r>
    <x v="1"/>
    <x v="2"/>
    <s v="February"/>
    <n v="124.3"/>
    <n v="126.5"/>
    <n v="119.5"/>
    <n v="125.6"/>
    <n v="104.9"/>
    <n v="121.6"/>
    <n v="131.80000000000001"/>
    <n v="125.1"/>
    <n v="95"/>
    <n v="127.7"/>
    <n v="116.8"/>
    <n v="128.6"/>
    <n v="123.7"/>
    <n v="128.1"/>
    <n v="121.3"/>
    <n v="116.5"/>
    <n v="120.6"/>
    <n v="118.1"/>
    <n v="114"/>
    <n v="117.7"/>
    <n v="114.1"/>
    <n v="106.8"/>
    <n v="114.9"/>
    <n v="120.4"/>
    <n v="111.7"/>
    <n v="113.2"/>
    <n v="118.7"/>
    <s v="Urban_2015_February"/>
    <x v="25"/>
  </r>
  <r>
    <x v="2"/>
    <x v="2"/>
    <s v="February"/>
    <n v="123.7"/>
    <n v="125.1"/>
    <n v="121.1"/>
    <n v="125.7"/>
    <n v="109.1"/>
    <n v="125.8"/>
    <n v="129.4"/>
    <n v="120.9"/>
    <n v="98.3"/>
    <n v="121.6"/>
    <n v="118"/>
    <n v="127.6"/>
    <n v="123.1"/>
    <n v="125.2"/>
    <n v="123.8"/>
    <n v="120.1"/>
    <n v="123.3"/>
    <n v="118.1"/>
    <n v="117.7"/>
    <n v="118.7"/>
    <n v="116.3"/>
    <n v="108.7"/>
    <n v="114.9"/>
    <n v="119.7"/>
    <n v="111.2"/>
    <n v="114.1"/>
    <n v="119.7"/>
    <s v="Rural+Urban_2015_February"/>
    <x v="25"/>
  </r>
  <r>
    <x v="0"/>
    <x v="2"/>
    <s v="March"/>
    <n v="123.3"/>
    <n v="124.7"/>
    <n v="118.9"/>
    <n v="126"/>
    <n v="111.8"/>
    <n v="130.9"/>
    <n v="128"/>
    <n v="119.9"/>
    <n v="98.9"/>
    <n v="119.4"/>
    <n v="118.9"/>
    <n v="127.7"/>
    <n v="123.1"/>
    <n v="124.7"/>
    <n v="126"/>
    <n v="122.9"/>
    <n v="125.5"/>
    <s v="NA"/>
    <n v="120.6"/>
    <n v="120.2"/>
    <n v="118.2"/>
    <n v="111.6"/>
    <n v="115.5"/>
    <n v="119.4"/>
    <n v="110.8"/>
    <n v="115.5"/>
    <n v="121.1"/>
    <s v="Rural_2015_March"/>
    <x v="26"/>
  </r>
  <r>
    <x v="1"/>
    <x v="2"/>
    <s v="March"/>
    <n v="124"/>
    <n v="126.7"/>
    <n v="113.5"/>
    <n v="125.9"/>
    <n v="104.8"/>
    <n v="123.8"/>
    <n v="131.4"/>
    <n v="127.2"/>
    <n v="93.2"/>
    <n v="127.4"/>
    <n v="117"/>
    <n v="129.19999999999999"/>
    <n v="123.9"/>
    <n v="128.80000000000001"/>
    <n v="121.7"/>
    <n v="116.9"/>
    <n v="120.9"/>
    <n v="118.6"/>
    <n v="114.4"/>
    <n v="118"/>
    <n v="114.3"/>
    <n v="108.4"/>
    <n v="115.4"/>
    <n v="120.6"/>
    <n v="111.3"/>
    <n v="113.8"/>
    <n v="119.1"/>
    <s v="Urban_2015_March"/>
    <x v="26"/>
  </r>
  <r>
    <x v="2"/>
    <x v="2"/>
    <s v="March"/>
    <n v="123.5"/>
    <n v="125.4"/>
    <n v="116.8"/>
    <n v="126"/>
    <n v="109.2"/>
    <n v="127.6"/>
    <n v="129.19999999999999"/>
    <n v="122.4"/>
    <n v="97"/>
    <n v="122.1"/>
    <n v="118.1"/>
    <n v="128.4"/>
    <n v="123.4"/>
    <n v="125.8"/>
    <n v="124.3"/>
    <n v="120.4"/>
    <n v="123.7"/>
    <n v="118.6"/>
    <n v="118.3"/>
    <n v="119.2"/>
    <n v="116.7"/>
    <n v="109.9"/>
    <n v="115.4"/>
    <n v="120.1"/>
    <n v="111"/>
    <n v="114.7"/>
    <n v="120.2"/>
    <s v="Rural+Urban_2015_March"/>
    <x v="26"/>
  </r>
  <r>
    <x v="0"/>
    <x v="2"/>
    <s v="April"/>
    <n v="123.3"/>
    <n v="125.5"/>
    <n v="117.2"/>
    <n v="126.8"/>
    <n v="111.9"/>
    <n v="134.19999999999999"/>
    <n v="127.5"/>
    <n v="121.5"/>
    <n v="97.8"/>
    <n v="119.8"/>
    <n v="119.4"/>
    <n v="128.69999999999999"/>
    <n v="123.6"/>
    <n v="125.7"/>
    <n v="126.4"/>
    <n v="123.3"/>
    <n v="126"/>
    <s v="NA"/>
    <n v="121.2"/>
    <n v="120.9"/>
    <n v="118.6"/>
    <n v="111.9"/>
    <n v="116.2"/>
    <n v="119.9"/>
    <n v="111.6"/>
    <n v="116"/>
    <n v="121.5"/>
    <s v="Rural_2015_April"/>
    <x v="27"/>
  </r>
  <r>
    <x v="1"/>
    <x v="2"/>
    <s v="April"/>
    <n v="123.8"/>
    <n v="128.19999999999999"/>
    <n v="110"/>
    <n v="126.3"/>
    <n v="104.5"/>
    <n v="130.6"/>
    <n v="130.80000000000001"/>
    <n v="131.30000000000001"/>
    <n v="91.6"/>
    <n v="127.7"/>
    <n v="117.2"/>
    <n v="129.5"/>
    <n v="124.6"/>
    <n v="130.1"/>
    <n v="122.1"/>
    <n v="117.2"/>
    <n v="121.3"/>
    <n v="119.2"/>
    <n v="114.7"/>
    <n v="118.4"/>
    <n v="114.6"/>
    <n v="108.4"/>
    <n v="115.6"/>
    <n v="121.7"/>
    <n v="111.8"/>
    <n v="114.2"/>
    <n v="119.7"/>
    <s v="Urban_2015_April"/>
    <x v="27"/>
  </r>
  <r>
    <x v="2"/>
    <x v="2"/>
    <s v="April"/>
    <n v="123.5"/>
    <n v="126.4"/>
    <n v="114.4"/>
    <n v="126.6"/>
    <n v="109.2"/>
    <n v="132.5"/>
    <n v="128.6"/>
    <n v="124.8"/>
    <n v="95.7"/>
    <n v="122.4"/>
    <n v="118.5"/>
    <n v="129.1"/>
    <n v="124"/>
    <n v="126.9"/>
    <n v="124.7"/>
    <n v="120.8"/>
    <n v="124.1"/>
    <n v="119.2"/>
    <n v="118.7"/>
    <n v="119.7"/>
    <n v="117.1"/>
    <n v="110.1"/>
    <n v="115.9"/>
    <n v="121"/>
    <n v="111.7"/>
    <n v="115.1"/>
    <n v="120.7"/>
    <s v="Rural+Urban_2015_April"/>
    <x v="27"/>
  </r>
  <r>
    <x v="0"/>
    <x v="2"/>
    <s v="May"/>
    <n v="123.5"/>
    <n v="127.1"/>
    <n v="117.3"/>
    <n v="127.7"/>
    <n v="112.5"/>
    <n v="134.1"/>
    <n v="128.5"/>
    <n v="124.3"/>
    <n v="97.6"/>
    <n v="120.7"/>
    <n v="120.2"/>
    <n v="129.80000000000001"/>
    <n v="124.4"/>
    <n v="126.7"/>
    <n v="127.3"/>
    <n v="124.1"/>
    <n v="126.8"/>
    <s v="NA"/>
    <n v="121.9"/>
    <n v="121.5"/>
    <n v="119.4"/>
    <n v="113.3"/>
    <n v="116.7"/>
    <n v="120.5"/>
    <n v="112.3"/>
    <n v="116.9"/>
    <n v="122.4"/>
    <s v="Rural_2015_May"/>
    <x v="28"/>
  </r>
  <r>
    <x v="1"/>
    <x v="2"/>
    <s v="May"/>
    <n v="123.8"/>
    <n v="129.69999999999999"/>
    <n v="111.3"/>
    <n v="126.6"/>
    <n v="105.2"/>
    <n v="130.80000000000001"/>
    <n v="135.6"/>
    <n v="142.6"/>
    <n v="90.8"/>
    <n v="128.80000000000001"/>
    <n v="117.7"/>
    <n v="129.9"/>
    <n v="126.1"/>
    <n v="131.30000000000001"/>
    <n v="122.4"/>
    <n v="117.4"/>
    <n v="121.6"/>
    <n v="119.6"/>
    <n v="114.9"/>
    <n v="118.7"/>
    <n v="114.9"/>
    <n v="110.8"/>
    <n v="116"/>
    <n v="122"/>
    <n v="112.4"/>
    <n v="115.2"/>
    <n v="120.7"/>
    <s v="Urban_2015_May"/>
    <x v="28"/>
  </r>
  <r>
    <x v="2"/>
    <x v="2"/>
    <s v="May"/>
    <n v="123.6"/>
    <n v="128"/>
    <n v="115"/>
    <n v="127.3"/>
    <n v="109.8"/>
    <n v="132.6"/>
    <n v="130.9"/>
    <n v="130.5"/>
    <n v="95.3"/>
    <n v="123.4"/>
    <n v="119.2"/>
    <n v="129.80000000000001"/>
    <n v="125"/>
    <n v="127.9"/>
    <n v="125.4"/>
    <n v="121.3"/>
    <n v="124.7"/>
    <n v="119.6"/>
    <n v="119.2"/>
    <n v="120.2"/>
    <n v="117.7"/>
    <n v="112"/>
    <n v="116.3"/>
    <n v="121.4"/>
    <n v="112.3"/>
    <n v="116.1"/>
    <n v="121.6"/>
    <s v="Rural+Urban_2015_May"/>
    <x v="28"/>
  </r>
  <r>
    <x v="0"/>
    <x v="2"/>
    <s v="June"/>
    <n v="124.1"/>
    <n v="130.4"/>
    <n v="122.1"/>
    <n v="128.69999999999999"/>
    <n v="114.1"/>
    <n v="133.19999999999999"/>
    <n v="135.19999999999999"/>
    <n v="131.9"/>
    <n v="96.3"/>
    <n v="123"/>
    <n v="121.1"/>
    <n v="131.19999999999999"/>
    <n v="126.6"/>
    <n v="128.19999999999999"/>
    <n v="128.4"/>
    <n v="125.1"/>
    <n v="128"/>
    <s v="NA"/>
    <n v="122.6"/>
    <n v="122.8"/>
    <n v="120.4"/>
    <n v="114.2"/>
    <n v="117.9"/>
    <n v="122"/>
    <n v="113"/>
    <n v="117.9"/>
    <n v="124.1"/>
    <s v="Rural_2015_June"/>
    <x v="29"/>
  </r>
  <r>
    <x v="1"/>
    <x v="2"/>
    <s v="June"/>
    <n v="123.6"/>
    <n v="134.4"/>
    <n v="120.9"/>
    <n v="127.3"/>
    <n v="106"/>
    <n v="132.30000000000001"/>
    <n v="146.69999999999999"/>
    <n v="148.1"/>
    <n v="89.8"/>
    <n v="130.5"/>
    <n v="118"/>
    <n v="130.5"/>
    <n v="128.5"/>
    <n v="132.1"/>
    <n v="123.2"/>
    <n v="117.6"/>
    <n v="122.3"/>
    <n v="119"/>
    <n v="115.1"/>
    <n v="119.2"/>
    <n v="115.4"/>
    <n v="111.7"/>
    <n v="116.2"/>
    <n v="123.8"/>
    <n v="112.5"/>
    <n v="116"/>
    <n v="121.7"/>
    <s v="Urban_2015_June"/>
    <x v="29"/>
  </r>
  <r>
    <x v="2"/>
    <x v="2"/>
    <s v="June"/>
    <n v="123.9"/>
    <n v="131.80000000000001"/>
    <n v="121.6"/>
    <n v="128.19999999999999"/>
    <n v="111.1"/>
    <n v="132.80000000000001"/>
    <n v="139.1"/>
    <n v="137.4"/>
    <n v="94.1"/>
    <n v="125.5"/>
    <n v="119.8"/>
    <n v="130.9"/>
    <n v="127.3"/>
    <n v="129.19999999999999"/>
    <n v="126.4"/>
    <n v="122"/>
    <n v="125.7"/>
    <n v="119"/>
    <n v="119.8"/>
    <n v="121.1"/>
    <n v="118.5"/>
    <n v="112.9"/>
    <n v="116.9"/>
    <n v="123.1"/>
    <n v="112.8"/>
    <n v="117"/>
    <n v="123"/>
    <s v="Rural+Urban_2015_June"/>
    <x v="29"/>
  </r>
  <r>
    <x v="0"/>
    <x v="2"/>
    <s v="July"/>
    <n v="124"/>
    <n v="131.5"/>
    <n v="122"/>
    <n v="128.69999999999999"/>
    <n v="113.5"/>
    <n v="133.30000000000001"/>
    <n v="140.80000000000001"/>
    <n v="133.80000000000001"/>
    <n v="94.1"/>
    <n v="123.4"/>
    <n v="121"/>
    <n v="131.69999999999999"/>
    <n v="127.5"/>
    <n v="129.4"/>
    <n v="128.80000000000001"/>
    <n v="125.5"/>
    <n v="128.30000000000001"/>
    <s v="NA"/>
    <n v="123"/>
    <n v="123"/>
    <n v="120.8"/>
    <n v="114.1"/>
    <n v="118"/>
    <n v="122.9"/>
    <n v="112.7"/>
    <n v="118.1"/>
    <n v="124.7"/>
    <s v="Rural_2015_July"/>
    <x v="30"/>
  </r>
  <r>
    <x v="1"/>
    <x v="2"/>
    <s v="July"/>
    <n v="123.2"/>
    <n v="134.30000000000001"/>
    <n v="119.5"/>
    <n v="127.7"/>
    <n v="106.3"/>
    <n v="132.80000000000001"/>
    <n v="153.5"/>
    <n v="149.5"/>
    <n v="85.7"/>
    <n v="131.5"/>
    <n v="118.3"/>
    <n v="131.1"/>
    <n v="129.5"/>
    <n v="133.1"/>
    <n v="123.5"/>
    <n v="117.9"/>
    <n v="122.7"/>
    <n v="119.9"/>
    <n v="115.3"/>
    <n v="119.5"/>
    <n v="116"/>
    <n v="111.5"/>
    <n v="116.6"/>
    <n v="125.4"/>
    <n v="111.7"/>
    <n v="116.3"/>
    <n v="122.4"/>
    <s v="Urban_2015_July"/>
    <x v="30"/>
  </r>
  <r>
    <x v="2"/>
    <x v="2"/>
    <s v="July"/>
    <n v="123.7"/>
    <n v="132.5"/>
    <n v="121"/>
    <n v="128.30000000000001"/>
    <n v="110.9"/>
    <n v="133.1"/>
    <n v="145.1"/>
    <n v="139.1"/>
    <n v="91.3"/>
    <n v="126.1"/>
    <n v="119.9"/>
    <n v="131.4"/>
    <n v="128.19999999999999"/>
    <n v="130.4"/>
    <n v="126.7"/>
    <n v="122.3"/>
    <n v="126.1"/>
    <n v="119.9"/>
    <n v="120.1"/>
    <n v="121.3"/>
    <n v="119"/>
    <n v="112.7"/>
    <n v="117.2"/>
    <n v="124.4"/>
    <n v="112.3"/>
    <n v="117.2"/>
    <n v="123.6"/>
    <s v="Rural+Urban_2015_July"/>
    <x v="30"/>
  </r>
  <r>
    <x v="0"/>
    <x v="2"/>
    <s v="August"/>
    <n v="124.7"/>
    <n v="131.30000000000001"/>
    <n v="121.3"/>
    <n v="128.80000000000001"/>
    <n v="114"/>
    <n v="134.19999999999999"/>
    <n v="153.6"/>
    <n v="137.9"/>
    <n v="93.1"/>
    <n v="123.9"/>
    <n v="121.5"/>
    <n v="132.5"/>
    <n v="129.80000000000001"/>
    <n v="130.1"/>
    <n v="129.5"/>
    <n v="126.3"/>
    <n v="129"/>
    <s v="NA"/>
    <n v="123.8"/>
    <n v="123.7"/>
    <n v="121.1"/>
    <n v="113.6"/>
    <n v="118.5"/>
    <n v="123.6"/>
    <n v="112.5"/>
    <n v="118.2"/>
    <n v="126.1"/>
    <s v="Rural_2015_August"/>
    <x v="31"/>
  </r>
  <r>
    <x v="1"/>
    <x v="2"/>
    <s v="August"/>
    <n v="123.1"/>
    <n v="131.69999999999999"/>
    <n v="118.1"/>
    <n v="128"/>
    <n v="106.8"/>
    <n v="130.1"/>
    <n v="165.5"/>
    <n v="156"/>
    <n v="85.3"/>
    <n v="132.69999999999999"/>
    <n v="118.8"/>
    <n v="131.69999999999999"/>
    <n v="131.1"/>
    <n v="134.19999999999999"/>
    <n v="123.7"/>
    <n v="118.2"/>
    <n v="122.9"/>
    <n v="120.9"/>
    <n v="115.3"/>
    <n v="120"/>
    <n v="116.6"/>
    <n v="109.9"/>
    <n v="117.2"/>
    <n v="126.2"/>
    <n v="112"/>
    <n v="116.2"/>
    <n v="123.2"/>
    <s v="Urban_2015_August"/>
    <x v="31"/>
  </r>
  <r>
    <x v="2"/>
    <x v="2"/>
    <s v="August"/>
    <n v="124.2"/>
    <n v="131.4"/>
    <n v="120.1"/>
    <n v="128.5"/>
    <n v="111.4"/>
    <n v="132.30000000000001"/>
    <n v="157.6"/>
    <n v="144"/>
    <n v="90.5"/>
    <n v="126.8"/>
    <n v="120.4"/>
    <n v="132.1"/>
    <n v="130.30000000000001"/>
    <n v="131.19999999999999"/>
    <n v="127.2"/>
    <n v="122.9"/>
    <n v="126.6"/>
    <n v="120.9"/>
    <n v="120.6"/>
    <n v="122"/>
    <n v="119.4"/>
    <n v="111.7"/>
    <n v="117.8"/>
    <n v="125.1"/>
    <n v="112.3"/>
    <n v="117.2"/>
    <n v="124.8"/>
    <s v="Rural+Urban_2015_August"/>
    <x v="31"/>
  </r>
  <r>
    <x v="0"/>
    <x v="2"/>
    <s v="September"/>
    <n v="125.1"/>
    <n v="131.1"/>
    <n v="120.7"/>
    <n v="129.19999999999999"/>
    <n v="114.7"/>
    <n v="132.30000000000001"/>
    <n v="158.9"/>
    <n v="142.1"/>
    <n v="92.5"/>
    <n v="125.4"/>
    <n v="121.9"/>
    <n v="132.69999999999999"/>
    <n v="131"/>
    <n v="131"/>
    <n v="130.4"/>
    <n v="126.8"/>
    <n v="129.9"/>
    <s v="NA"/>
    <n v="123.7"/>
    <n v="124.5"/>
    <n v="121.4"/>
    <n v="113.8"/>
    <n v="119.6"/>
    <n v="124.5"/>
    <n v="113.7"/>
    <n v="118.8"/>
    <n v="127"/>
    <s v="Rural_2015_September"/>
    <x v="32"/>
  </r>
  <r>
    <x v="1"/>
    <x v="2"/>
    <s v="September"/>
    <n v="123.4"/>
    <n v="129"/>
    <n v="115.6"/>
    <n v="128.30000000000001"/>
    <n v="107"/>
    <n v="124"/>
    <n v="168.5"/>
    <n v="165.4"/>
    <n v="86.3"/>
    <n v="134.4"/>
    <n v="119.1"/>
    <n v="132.30000000000001"/>
    <n v="131.5"/>
    <n v="134.69999999999999"/>
    <n v="124"/>
    <n v="118.6"/>
    <n v="123.2"/>
    <n v="121.6"/>
    <n v="115.1"/>
    <n v="120.4"/>
    <n v="117.1"/>
    <n v="109.1"/>
    <n v="117.3"/>
    <n v="126.5"/>
    <n v="112.9"/>
    <n v="116.2"/>
    <n v="123.5"/>
    <s v="Urban_2015_September"/>
    <x v="32"/>
  </r>
  <r>
    <x v="2"/>
    <x v="2"/>
    <s v="September"/>
    <n v="124.6"/>
    <n v="130.4"/>
    <n v="118.7"/>
    <n v="128.9"/>
    <n v="111.9"/>
    <n v="128.4"/>
    <n v="162.19999999999999"/>
    <n v="150"/>
    <n v="90.4"/>
    <n v="128.4"/>
    <n v="120.7"/>
    <n v="132.5"/>
    <n v="131.19999999999999"/>
    <n v="132"/>
    <n v="127.9"/>
    <n v="123.4"/>
    <n v="127.2"/>
    <n v="121.6"/>
    <n v="120.4"/>
    <n v="122.6"/>
    <n v="119.8"/>
    <n v="111.3"/>
    <n v="118.3"/>
    <n v="125.7"/>
    <n v="113.4"/>
    <n v="117.5"/>
    <n v="125.4"/>
    <s v="Rural+Urban_2015_September"/>
    <x v="32"/>
  </r>
  <r>
    <x v="0"/>
    <x v="2"/>
    <s v="October"/>
    <n v="125.6"/>
    <n v="130.4"/>
    <n v="120.8"/>
    <n v="129.4"/>
    <n v="115.8"/>
    <n v="133.19999999999999"/>
    <n v="157.69999999999999"/>
    <n v="154.19999999999999"/>
    <n v="93.7"/>
    <n v="126.6"/>
    <n v="122.3"/>
    <n v="133.1"/>
    <n v="131.80000000000001"/>
    <n v="131.5"/>
    <n v="131.1"/>
    <n v="127.3"/>
    <n v="130.6"/>
    <s v="NA"/>
    <n v="124.4"/>
    <n v="125.1"/>
    <n v="122"/>
    <n v="113.8"/>
    <n v="120.1"/>
    <n v="125.1"/>
    <n v="114.2"/>
    <n v="119.2"/>
    <n v="127.7"/>
    <s v="Rural_2015_October"/>
    <x v="33"/>
  </r>
  <r>
    <x v="1"/>
    <x v="2"/>
    <s v="October"/>
    <n v="123.6"/>
    <n v="128.6"/>
    <n v="115.9"/>
    <n v="128.5"/>
    <n v="109"/>
    <n v="124.1"/>
    <n v="165.8"/>
    <n v="187.2"/>
    <n v="89.4"/>
    <n v="135.80000000000001"/>
    <n v="119.4"/>
    <n v="132.9"/>
    <n v="132.6"/>
    <n v="135.30000000000001"/>
    <n v="124.4"/>
    <n v="118.8"/>
    <n v="123.6"/>
    <n v="122.4"/>
    <n v="114.9"/>
    <n v="120.7"/>
    <n v="117.7"/>
    <n v="109.3"/>
    <n v="117.7"/>
    <n v="126.5"/>
    <n v="113.5"/>
    <n v="116.5"/>
    <n v="124.2"/>
    <s v="Urban_2015_October"/>
    <x v="33"/>
  </r>
  <r>
    <x v="2"/>
    <x v="2"/>
    <s v="October"/>
    <n v="125"/>
    <n v="129.80000000000001"/>
    <n v="118.9"/>
    <n v="129.1"/>
    <n v="113.3"/>
    <n v="129"/>
    <n v="160.4"/>
    <n v="165.3"/>
    <n v="92.3"/>
    <n v="129.69999999999999"/>
    <n v="121.1"/>
    <n v="133"/>
    <n v="132.1"/>
    <n v="132.5"/>
    <n v="128.5"/>
    <n v="123.8"/>
    <n v="127.8"/>
    <n v="122.4"/>
    <n v="120.8"/>
    <n v="123"/>
    <n v="120.4"/>
    <n v="111.4"/>
    <n v="118.7"/>
    <n v="125.9"/>
    <n v="113.9"/>
    <n v="117.9"/>
    <n v="126.1"/>
    <s v="Rural+Urban_2015_October"/>
    <x v="33"/>
  </r>
  <r>
    <x v="0"/>
    <x v="2"/>
    <s v="November"/>
    <n v="126.1"/>
    <n v="130.6"/>
    <n v="121.7"/>
    <n v="129.5"/>
    <n v="117.8"/>
    <n v="132.1"/>
    <n v="155.19999999999999"/>
    <n v="160.80000000000001"/>
    <n v="94.5"/>
    <n v="128.30000000000001"/>
    <n v="123.1"/>
    <n v="134.19999999999999"/>
    <n v="132.4"/>
    <n v="132.19999999999999"/>
    <n v="132.1"/>
    <n v="128.19999999999999"/>
    <n v="131.5"/>
    <s v="NA"/>
    <n v="125.6"/>
    <n v="125.6"/>
    <n v="122.6"/>
    <n v="114"/>
    <n v="120.9"/>
    <n v="125.8"/>
    <n v="114.2"/>
    <n v="119.6"/>
    <n v="128.30000000000001"/>
    <s v="Rural_2015_November"/>
    <x v="34"/>
  </r>
  <r>
    <x v="1"/>
    <x v="2"/>
    <s v="November"/>
    <n v="124"/>
    <n v="129.80000000000001"/>
    <n v="121.5"/>
    <n v="128.6"/>
    <n v="110"/>
    <n v="123.7"/>
    <n v="164.6"/>
    <n v="191.6"/>
    <n v="90.8"/>
    <n v="137.1"/>
    <n v="119.8"/>
    <n v="133.69999999999999"/>
    <n v="133.30000000000001"/>
    <n v="137.6"/>
    <n v="125"/>
    <n v="119.3"/>
    <n v="124.2"/>
    <n v="122.9"/>
    <n v="115.1"/>
    <n v="121"/>
    <n v="118.1"/>
    <n v="109.3"/>
    <n v="117.9"/>
    <n v="126.6"/>
    <n v="113.3"/>
    <n v="116.6"/>
    <n v="124.6"/>
    <s v="Urban_2015_November"/>
    <x v="34"/>
  </r>
  <r>
    <x v="2"/>
    <x v="2"/>
    <s v="November"/>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n v="126.6"/>
    <s v="Rural+Urban_2015_November"/>
    <x v="34"/>
  </r>
  <r>
    <x v="0"/>
    <x v="2"/>
    <s v="December"/>
    <n v="126.3"/>
    <n v="131.30000000000001"/>
    <n v="123.3"/>
    <n v="129.80000000000001"/>
    <n v="118.3"/>
    <n v="131.6"/>
    <n v="145.5"/>
    <n v="162.1"/>
    <n v="95.4"/>
    <n v="128.9"/>
    <n v="123.3"/>
    <n v="135.1"/>
    <n v="131.4"/>
    <n v="133.1"/>
    <n v="132.5"/>
    <n v="128.5"/>
    <n v="131.9"/>
    <s v="NA"/>
    <n v="125.7"/>
    <n v="126"/>
    <n v="123.1"/>
    <n v="114"/>
    <n v="121.6"/>
    <n v="125.6"/>
    <n v="114.1"/>
    <n v="119.8"/>
    <n v="127.9"/>
    <s v="Rural_2015_December"/>
    <x v="35"/>
  </r>
  <r>
    <x v="1"/>
    <x v="2"/>
    <s v="December"/>
    <n v="124.3"/>
    <n v="131.69999999999999"/>
    <n v="127.1"/>
    <n v="128.6"/>
    <n v="110"/>
    <n v="120.8"/>
    <n v="149"/>
    <n v="190.1"/>
    <n v="92.7"/>
    <n v="138.6"/>
    <n v="120.2"/>
    <n v="134.19999999999999"/>
    <n v="131.5"/>
    <n v="138.19999999999999"/>
    <n v="125.4"/>
    <n v="119.5"/>
    <n v="124.5"/>
    <n v="122.4"/>
    <n v="116"/>
    <n v="121"/>
    <n v="118.6"/>
    <n v="109.3"/>
    <n v="118.1"/>
    <n v="126.6"/>
    <n v="113.2"/>
    <n v="116.7"/>
    <n v="124"/>
    <s v="Urban_2015_December"/>
    <x v="35"/>
  </r>
  <r>
    <x v="2"/>
    <x v="2"/>
    <s v="December"/>
    <n v="125.7"/>
    <n v="131.4"/>
    <n v="124.8"/>
    <n v="129.4"/>
    <n v="115.3"/>
    <n v="126.6"/>
    <n v="146.69999999999999"/>
    <n v="171.5"/>
    <n v="94.5"/>
    <n v="132.1"/>
    <n v="122"/>
    <n v="134.69999999999999"/>
    <n v="131.4"/>
    <n v="134.5"/>
    <n v="129.69999999999999"/>
    <n v="124.8"/>
    <n v="129"/>
    <n v="122.4"/>
    <n v="122"/>
    <n v="123.6"/>
    <n v="121.4"/>
    <n v="111.5"/>
    <n v="119.6"/>
    <n v="126.2"/>
    <n v="113.7"/>
    <n v="118.3"/>
    <n v="126.1"/>
    <s v="Rural+Urban_2015_December"/>
    <x v="35"/>
  </r>
  <r>
    <x v="0"/>
    <x v="3"/>
    <s v="January"/>
    <n v="126.8"/>
    <n v="133.19999999999999"/>
    <n v="126.5"/>
    <n v="130.30000000000001"/>
    <n v="118.9"/>
    <n v="131.6"/>
    <n v="140.1"/>
    <n v="163.80000000000001"/>
    <n v="97.7"/>
    <n v="129.6"/>
    <n v="124.3"/>
    <n v="135.9"/>
    <n v="131.4"/>
    <n v="133.6"/>
    <n v="133.19999999999999"/>
    <n v="128.9"/>
    <n v="132.6"/>
    <s v="NA"/>
    <n v="126.2"/>
    <n v="126.6"/>
    <n v="123.7"/>
    <n v="113.6"/>
    <n v="121.4"/>
    <n v="126.2"/>
    <n v="114.9"/>
    <n v="120.1"/>
    <n v="128.1"/>
    <s v="Rural_2016_January"/>
    <x v="36"/>
  </r>
  <r>
    <x v="1"/>
    <x v="3"/>
    <s v="January"/>
    <n v="124.7"/>
    <n v="135.9"/>
    <n v="132"/>
    <n v="129.19999999999999"/>
    <n v="109.7"/>
    <n v="119"/>
    <n v="144.1"/>
    <n v="184.2"/>
    <n v="96.7"/>
    <n v="139.5"/>
    <n v="120.5"/>
    <n v="134.69999999999999"/>
    <n v="131.19999999999999"/>
    <n v="139.5"/>
    <n v="125.8"/>
    <n v="119.8"/>
    <n v="124.9"/>
    <n v="123.4"/>
    <n v="116.9"/>
    <n v="121.6"/>
    <n v="119.1"/>
    <n v="108.9"/>
    <n v="118.5"/>
    <n v="126.4"/>
    <n v="114"/>
    <n v="116.8"/>
    <n v="124.2"/>
    <s v="Urban_2016_January"/>
    <x v="36"/>
  </r>
  <r>
    <x v="2"/>
    <x v="3"/>
    <s v="January"/>
    <n v="126.1"/>
    <n v="134.1"/>
    <n v="128.6"/>
    <n v="129.9"/>
    <n v="115.5"/>
    <n v="125.7"/>
    <n v="141.5"/>
    <n v="170.7"/>
    <n v="97.4"/>
    <n v="132.9"/>
    <n v="122.7"/>
    <n v="135.30000000000001"/>
    <n v="131.30000000000001"/>
    <n v="135.19999999999999"/>
    <n v="130.30000000000001"/>
    <n v="125.1"/>
    <n v="129.5"/>
    <n v="123.4"/>
    <n v="122.7"/>
    <n v="124.2"/>
    <n v="122"/>
    <n v="111.1"/>
    <n v="119.8"/>
    <n v="126.3"/>
    <n v="114.5"/>
    <n v="118.5"/>
    <n v="126.3"/>
    <s v="Rural+Urban_2016_January"/>
    <x v="36"/>
  </r>
  <r>
    <x v="0"/>
    <x v="3"/>
    <s v="February"/>
    <n v="127.1"/>
    <n v="133.69999999999999"/>
    <n v="127.7"/>
    <n v="130.69999999999999"/>
    <n v="118.5"/>
    <n v="130.4"/>
    <n v="130.9"/>
    <n v="162.80000000000001"/>
    <n v="98.7"/>
    <n v="130.6"/>
    <n v="124.8"/>
    <n v="136.4"/>
    <n v="130.30000000000001"/>
    <n v="134.4"/>
    <n v="133.9"/>
    <n v="129.80000000000001"/>
    <n v="133.4"/>
    <s v="NA"/>
    <n v="127.5"/>
    <n v="127.1"/>
    <n v="124.3"/>
    <n v="113.9"/>
    <n v="122.3"/>
    <n v="127.1"/>
    <n v="116.8"/>
    <n v="120.9"/>
    <n v="127.9"/>
    <s v="Rural_2016_February"/>
    <x v="37"/>
  </r>
  <r>
    <x v="1"/>
    <x v="3"/>
    <s v="February"/>
    <n v="124.8"/>
    <n v="135.1"/>
    <n v="130.30000000000001"/>
    <n v="129.6"/>
    <n v="108.4"/>
    <n v="118.6"/>
    <n v="129.19999999999999"/>
    <n v="176.4"/>
    <n v="99.1"/>
    <n v="139.69999999999999"/>
    <n v="120.6"/>
    <n v="135.19999999999999"/>
    <n v="129.1"/>
    <n v="140"/>
    <n v="126.2"/>
    <n v="120.1"/>
    <n v="125.3"/>
    <n v="124.4"/>
    <n v="116"/>
    <n v="121.8"/>
    <n v="119.5"/>
    <n v="109.1"/>
    <n v="118.8"/>
    <n v="126.3"/>
    <n v="116.2"/>
    <n v="117.2"/>
    <n v="123.8"/>
    <s v="Urban_2016_February"/>
    <x v="37"/>
  </r>
  <r>
    <x v="2"/>
    <x v="3"/>
    <s v="February"/>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n v="126"/>
    <s v="Rural+Urban_2016_February"/>
    <x v="37"/>
  </r>
  <r>
    <x v="0"/>
    <x v="3"/>
    <s v="March"/>
    <n v="127.3"/>
    <n v="134.4"/>
    <n v="125.1"/>
    <n v="130.5"/>
    <n v="118.3"/>
    <n v="131.69999999999999"/>
    <n v="130.69999999999999"/>
    <n v="161.19999999999999"/>
    <n v="100.4"/>
    <n v="130.80000000000001"/>
    <n v="124.9"/>
    <n v="137"/>
    <n v="130.4"/>
    <n v="135"/>
    <n v="134.4"/>
    <n v="130.19999999999999"/>
    <n v="133.80000000000001"/>
    <s v="NA"/>
    <n v="127"/>
    <n v="127.7"/>
    <n v="124.8"/>
    <n v="113.6"/>
    <n v="122.5"/>
    <n v="127.5"/>
    <n v="117.4"/>
    <n v="121.1"/>
    <n v="128"/>
    <s v="Rural_2016_March"/>
    <x v="38"/>
  </r>
  <r>
    <x v="1"/>
    <x v="3"/>
    <s v="March"/>
    <n v="124.8"/>
    <n v="136.30000000000001"/>
    <n v="123.7"/>
    <n v="129.69999999999999"/>
    <n v="107.9"/>
    <n v="119.9"/>
    <n v="128.1"/>
    <n v="170.3"/>
    <n v="101.8"/>
    <n v="140.1"/>
    <n v="120.7"/>
    <n v="135.4"/>
    <n v="128.9"/>
    <n v="140.6"/>
    <n v="126.4"/>
    <n v="120.3"/>
    <n v="125.5"/>
    <n v="124.9"/>
    <n v="114.8"/>
    <n v="122.3"/>
    <n v="119.7"/>
    <n v="108.5"/>
    <n v="119.1"/>
    <n v="126.4"/>
    <n v="117.1"/>
    <n v="117.3"/>
    <n v="123.8"/>
    <s v="Urban_2016_March"/>
    <x v="38"/>
  </r>
  <r>
    <x v="2"/>
    <x v="3"/>
    <s v="March"/>
    <n v="126.5"/>
    <n v="135.1"/>
    <n v="124.6"/>
    <n v="130.19999999999999"/>
    <n v="114.5"/>
    <n v="126.2"/>
    <n v="129.80000000000001"/>
    <n v="164.3"/>
    <n v="100.9"/>
    <n v="133.9"/>
    <n v="123.1"/>
    <n v="136.30000000000001"/>
    <n v="129.80000000000001"/>
    <n v="136.5"/>
    <n v="131.30000000000001"/>
    <n v="126.1"/>
    <n v="130.5"/>
    <n v="124.9"/>
    <n v="122.4"/>
    <n v="125.1"/>
    <n v="122.9"/>
    <n v="110.9"/>
    <n v="120.6"/>
    <n v="126.9"/>
    <n v="117.3"/>
    <n v="119.3"/>
    <n v="126"/>
    <s v="Rural+Urban_2016_March"/>
    <x v="38"/>
  </r>
  <r>
    <x v="0"/>
    <x v="3"/>
    <s v="April"/>
    <n v="127.4"/>
    <n v="135.4"/>
    <n v="123.4"/>
    <n v="131.30000000000001"/>
    <n v="118.2"/>
    <n v="138.1"/>
    <n v="134.1"/>
    <n v="162.69999999999999"/>
    <n v="105"/>
    <n v="131.4"/>
    <n v="125.4"/>
    <n v="137.4"/>
    <n v="131.80000000000001"/>
    <n v="135.5"/>
    <n v="135"/>
    <n v="130.6"/>
    <n v="134.4"/>
    <s v="NA"/>
    <n v="127"/>
    <n v="128"/>
    <n v="125.2"/>
    <n v="114.4"/>
    <n v="123.2"/>
    <n v="127.9"/>
    <n v="118.4"/>
    <n v="121.7"/>
    <n v="129"/>
    <s v="Rural_2016_April"/>
    <x v="39"/>
  </r>
  <r>
    <x v="1"/>
    <x v="3"/>
    <s v="April"/>
    <n v="124.9"/>
    <n v="139.30000000000001"/>
    <n v="119.9"/>
    <n v="130.19999999999999"/>
    <n v="108.9"/>
    <n v="131.1"/>
    <n v="136.80000000000001"/>
    <n v="176.9"/>
    <n v="109.1"/>
    <n v="140.4"/>
    <n v="121.1"/>
    <n v="135.9"/>
    <n v="131.80000000000001"/>
    <n v="141.5"/>
    <n v="126.8"/>
    <n v="120.5"/>
    <n v="125.8"/>
    <n v="125.6"/>
    <n v="114.6"/>
    <n v="122.8"/>
    <n v="120"/>
    <n v="110"/>
    <n v="119.5"/>
    <n v="127.6"/>
    <n v="117.6"/>
    <n v="118.2"/>
    <n v="125.3"/>
    <s v="Urban_2016_April"/>
    <x v="39"/>
  </r>
  <r>
    <x v="2"/>
    <x v="3"/>
    <s v="April"/>
    <n v="126.6"/>
    <n v="136.80000000000001"/>
    <n v="122"/>
    <n v="130.9"/>
    <n v="114.8"/>
    <n v="134.80000000000001"/>
    <n v="135"/>
    <n v="167.5"/>
    <n v="106.4"/>
    <n v="134.4"/>
    <n v="123.6"/>
    <n v="136.69999999999999"/>
    <n v="131.80000000000001"/>
    <n v="137.1"/>
    <n v="131.80000000000001"/>
    <n v="126.4"/>
    <n v="131"/>
    <n v="125.6"/>
    <n v="122.3"/>
    <n v="125.5"/>
    <n v="123.2"/>
    <n v="112.1"/>
    <n v="121.1"/>
    <n v="127.7"/>
    <n v="118.1"/>
    <n v="120"/>
    <n v="127.3"/>
    <s v="Rural+Urban_2016_April"/>
    <x v="39"/>
  </r>
  <r>
    <x v="0"/>
    <x v="3"/>
    <s v="May"/>
    <n v="127.6"/>
    <n v="137.5"/>
    <n v="124.4"/>
    <n v="132.4"/>
    <n v="118.2"/>
    <n v="138.1"/>
    <n v="141.80000000000001"/>
    <n v="166"/>
    <n v="107.5"/>
    <n v="132.19999999999999"/>
    <n v="126.1"/>
    <n v="138.30000000000001"/>
    <n v="133.6"/>
    <n v="136"/>
    <n v="135.4"/>
    <n v="131.1"/>
    <n v="134.80000000000001"/>
    <s v="NA"/>
    <n v="127.4"/>
    <n v="128.5"/>
    <n v="125.8"/>
    <n v="115.1"/>
    <n v="123.6"/>
    <n v="129.1"/>
    <n v="119.7"/>
    <n v="122.5"/>
    <n v="130.30000000000001"/>
    <s v="Rural_2016_May"/>
    <x v="40"/>
  </r>
  <r>
    <x v="1"/>
    <x v="3"/>
    <s v="May"/>
    <n v="125"/>
    <n v="142.1"/>
    <n v="127"/>
    <n v="130.4"/>
    <n v="109.6"/>
    <n v="133.5"/>
    <n v="151.4"/>
    <n v="182.8"/>
    <n v="111.1"/>
    <n v="141.5"/>
    <n v="121.5"/>
    <n v="136.30000000000001"/>
    <n v="134.6"/>
    <n v="142.19999999999999"/>
    <n v="127.2"/>
    <n v="120.7"/>
    <n v="126.2"/>
    <n v="126"/>
    <n v="115"/>
    <n v="123.2"/>
    <n v="120.3"/>
    <n v="110.7"/>
    <n v="119.8"/>
    <n v="128"/>
    <n v="118.5"/>
    <n v="118.7"/>
    <n v="126.6"/>
    <s v="Urban_2016_May"/>
    <x v="40"/>
  </r>
  <r>
    <x v="2"/>
    <x v="3"/>
    <s v="May"/>
    <n v="126.8"/>
    <n v="139.1"/>
    <n v="125.4"/>
    <n v="131.69999999999999"/>
    <n v="115"/>
    <n v="136"/>
    <n v="145.1"/>
    <n v="171.7"/>
    <n v="108.7"/>
    <n v="135.30000000000001"/>
    <n v="124.2"/>
    <n v="137.4"/>
    <n v="134"/>
    <n v="137.69999999999999"/>
    <n v="132.19999999999999"/>
    <n v="126.8"/>
    <n v="131.4"/>
    <n v="126"/>
    <n v="122.7"/>
    <n v="126"/>
    <n v="123.7"/>
    <n v="112.8"/>
    <n v="121.5"/>
    <n v="128.5"/>
    <n v="119.2"/>
    <n v="120.7"/>
    <n v="128.6"/>
    <s v="Rural+Urban_2016_May"/>
    <x v="40"/>
  </r>
  <r>
    <x v="0"/>
    <x v="3"/>
    <s v="June"/>
    <n v="128.6"/>
    <n v="138.6"/>
    <n v="126.6"/>
    <n v="133.6"/>
    <n v="118.6"/>
    <n v="137.4"/>
    <n v="152.5"/>
    <n v="169.2"/>
    <n v="108.8"/>
    <n v="133.1"/>
    <n v="126.4"/>
    <n v="139.19999999999999"/>
    <n v="136"/>
    <n v="137.19999999999999"/>
    <n v="136.30000000000001"/>
    <n v="131.6"/>
    <n v="135.6"/>
    <s v="NA"/>
    <n v="128"/>
    <n v="129.30000000000001"/>
    <n v="126.2"/>
    <n v="116.3"/>
    <n v="124.1"/>
    <n v="130.19999999999999"/>
    <n v="119.9"/>
    <n v="123.3"/>
    <n v="131.9"/>
    <s v="Rural_2016_June"/>
    <x v="41"/>
  </r>
  <r>
    <x v="1"/>
    <x v="3"/>
    <s v="June"/>
    <n v="125.9"/>
    <n v="143.9"/>
    <n v="130.9"/>
    <n v="131"/>
    <n v="110.2"/>
    <n v="135.5"/>
    <n v="173.7"/>
    <n v="184.4"/>
    <n v="112"/>
    <n v="142.80000000000001"/>
    <n v="121.6"/>
    <n v="136.9"/>
    <n v="138.19999999999999"/>
    <n v="142.69999999999999"/>
    <n v="127.6"/>
    <n v="121.1"/>
    <n v="126.6"/>
    <n v="125.5"/>
    <n v="115.5"/>
    <n v="123.2"/>
    <n v="120.6"/>
    <n v="112.3"/>
    <n v="119.9"/>
    <n v="129.30000000000001"/>
    <n v="118.8"/>
    <n v="119.6"/>
    <n v="128.1"/>
    <s v="Urban_2016_June"/>
    <x v="41"/>
  </r>
  <r>
    <x v="2"/>
    <x v="3"/>
    <s v="June"/>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n v="130.1"/>
    <s v="Rural+Urban_2016_June"/>
    <x v="41"/>
  </r>
  <r>
    <x v="0"/>
    <x v="3"/>
    <s v="July"/>
    <n v="129.30000000000001"/>
    <n v="139.5"/>
    <n v="129.6"/>
    <n v="134.5"/>
    <n v="119.5"/>
    <n v="138.5"/>
    <n v="158.19999999999999"/>
    <n v="171.8"/>
    <n v="110.3"/>
    <n v="134.30000000000001"/>
    <n v="127.3"/>
    <n v="139.9"/>
    <n v="137.6"/>
    <n v="138"/>
    <n v="137.19999999999999"/>
    <n v="132.19999999999999"/>
    <n v="136.5"/>
    <s v="NA"/>
    <n v="128.19999999999999"/>
    <n v="130"/>
    <n v="126.7"/>
    <n v="116.4"/>
    <n v="125.2"/>
    <n v="130.80000000000001"/>
    <n v="120.9"/>
    <n v="123.8"/>
    <n v="133"/>
    <s v="Rural_2016_July"/>
    <x v="42"/>
  </r>
  <r>
    <x v="1"/>
    <x v="3"/>
    <s v="July"/>
    <n v="126.8"/>
    <n v="144.19999999999999"/>
    <n v="136.6"/>
    <n v="131.80000000000001"/>
    <n v="111"/>
    <n v="137"/>
    <n v="179.5"/>
    <n v="188.4"/>
    <n v="113.3"/>
    <n v="143.9"/>
    <n v="121.7"/>
    <n v="137.5"/>
    <n v="139.80000000000001"/>
    <n v="142.9"/>
    <n v="127.9"/>
    <n v="121.1"/>
    <n v="126.9"/>
    <n v="126.4"/>
    <n v="115.5"/>
    <n v="123.5"/>
    <n v="120.9"/>
    <n v="111.7"/>
    <n v="120.3"/>
    <n v="130.80000000000001"/>
    <n v="120"/>
    <n v="119.9"/>
    <n v="129"/>
    <s v="Urban_2016_July"/>
    <x v="42"/>
  </r>
  <r>
    <x v="2"/>
    <x v="3"/>
    <s v="July"/>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n v="131.1"/>
    <s v="Rural+Urban_2016_July"/>
    <x v="42"/>
  </r>
  <r>
    <x v="0"/>
    <x v="3"/>
    <s v="August"/>
    <n v="130.1"/>
    <n v="138.80000000000001"/>
    <n v="130.30000000000001"/>
    <n v="135.30000000000001"/>
    <n v="119.9"/>
    <n v="140.19999999999999"/>
    <n v="156.9"/>
    <n v="172.2"/>
    <n v="112.1"/>
    <n v="134.9"/>
    <n v="128.1"/>
    <n v="140.69999999999999"/>
    <n v="138"/>
    <n v="138.9"/>
    <n v="137.80000000000001"/>
    <n v="133"/>
    <n v="137.1"/>
    <s v="NA"/>
    <n v="129.1"/>
    <n v="130.6"/>
    <n v="127"/>
    <n v="116"/>
    <n v="125.5"/>
    <n v="131.9"/>
    <n v="122"/>
    <n v="124.2"/>
    <n v="133.5"/>
    <s v="Rural_2016_August"/>
    <x v="43"/>
  </r>
  <r>
    <x v="1"/>
    <x v="3"/>
    <s v="August"/>
    <n v="127.6"/>
    <n v="140.30000000000001"/>
    <n v="133.69999999999999"/>
    <n v="132.19999999999999"/>
    <n v="111.8"/>
    <n v="135.80000000000001"/>
    <n v="163.5"/>
    <n v="182.3"/>
    <n v="114.6"/>
    <n v="144.6"/>
    <n v="121.9"/>
    <n v="138.1"/>
    <n v="137.6"/>
    <n v="143.6"/>
    <n v="128.30000000000001"/>
    <n v="121.4"/>
    <n v="127.3"/>
    <n v="127.3"/>
    <n v="114.7"/>
    <n v="123.9"/>
    <n v="121.2"/>
    <n v="110.4"/>
    <n v="120.6"/>
    <n v="131.5"/>
    <n v="120.9"/>
    <n v="119.9"/>
    <n v="128.4"/>
    <s v="Urban_2016_August"/>
    <x v="43"/>
  </r>
  <r>
    <x v="2"/>
    <x v="3"/>
    <s v="August"/>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n v="131.1"/>
    <s v="Rural+Urban_2016_August"/>
    <x v="43"/>
  </r>
  <r>
    <x v="0"/>
    <x v="3"/>
    <s v="September"/>
    <n v="130.80000000000001"/>
    <n v="138.19999999999999"/>
    <n v="130.5"/>
    <n v="135.5"/>
    <n v="120.2"/>
    <n v="139.19999999999999"/>
    <n v="149.5"/>
    <n v="170.4"/>
    <n v="113.1"/>
    <n v="135.80000000000001"/>
    <n v="128.80000000000001"/>
    <n v="141.5"/>
    <n v="137.19999999999999"/>
    <n v="139.9"/>
    <n v="138.5"/>
    <n v="133.5"/>
    <n v="137.80000000000001"/>
    <s v="NA"/>
    <n v="129.69999999999999"/>
    <n v="131.1"/>
    <n v="127.8"/>
    <n v="117"/>
    <n v="125.7"/>
    <n v="132.19999999999999"/>
    <n v="122.8"/>
    <n v="124.9"/>
    <n v="133.4"/>
    <s v="Rural_2016_September"/>
    <x v="44"/>
  </r>
  <r>
    <x v="1"/>
    <x v="3"/>
    <s v="September"/>
    <n v="128.1"/>
    <n v="137.69999999999999"/>
    <n v="130.6"/>
    <n v="132.6"/>
    <n v="111.9"/>
    <n v="132.5"/>
    <n v="152.9"/>
    <n v="173.6"/>
    <n v="115.1"/>
    <n v="144.80000000000001"/>
    <n v="122.1"/>
    <n v="138.80000000000001"/>
    <n v="135.69999999999999"/>
    <n v="143.9"/>
    <n v="128.69999999999999"/>
    <n v="121.6"/>
    <n v="127.7"/>
    <n v="127.9"/>
    <n v="114.8"/>
    <n v="124.3"/>
    <n v="121.4"/>
    <n v="111.8"/>
    <n v="120.8"/>
    <n v="131.6"/>
    <n v="121.2"/>
    <n v="120.5"/>
    <n v="128"/>
    <s v="Urban_2016_September"/>
    <x v="44"/>
  </r>
  <r>
    <x v="2"/>
    <x v="3"/>
    <s v="September"/>
    <n v="129.9"/>
    <n v="138"/>
    <n v="130.5"/>
    <n v="134.4"/>
    <n v="117.2"/>
    <n v="136.1"/>
    <n v="150.69999999999999"/>
    <n v="171.5"/>
    <n v="113.8"/>
    <n v="138.80000000000001"/>
    <n v="126"/>
    <n v="140.19999999999999"/>
    <n v="136.6"/>
    <n v="141"/>
    <n v="134.6"/>
    <n v="128.6"/>
    <n v="133.80000000000001"/>
    <n v="127.9"/>
    <n v="124.1"/>
    <n v="127.9"/>
    <n v="125.4"/>
    <n v="114.3"/>
    <n v="122.9"/>
    <n v="131.80000000000001"/>
    <n v="122.1"/>
    <n v="122.8"/>
    <n v="130.9"/>
    <s v="Rural+Urban_2016_September"/>
    <x v="44"/>
  </r>
  <r>
    <x v="0"/>
    <x v="3"/>
    <s v="October"/>
    <n v="131.30000000000001"/>
    <n v="137.6"/>
    <n v="130.1"/>
    <n v="136"/>
    <n v="120.8"/>
    <n v="138.4"/>
    <n v="149.19999999999999"/>
    <n v="170.2"/>
    <n v="113.4"/>
    <n v="136.30000000000001"/>
    <n v="128.69999999999999"/>
    <n v="142.4"/>
    <n v="137.4"/>
    <n v="140.9"/>
    <n v="139.6"/>
    <n v="134.30000000000001"/>
    <n v="138.80000000000001"/>
    <s v="NA"/>
    <n v="129.80000000000001"/>
    <n v="131.80000000000001"/>
    <n v="128.69999999999999"/>
    <n v="117.8"/>
    <n v="126.5"/>
    <n v="133"/>
    <n v="123"/>
    <n v="125.7"/>
    <n v="133.80000000000001"/>
    <s v="Rural_2016_October"/>
    <x v="45"/>
  </r>
  <r>
    <x v="1"/>
    <x v="3"/>
    <s v="October"/>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n v="128.6"/>
    <s v="Urban_2016_October"/>
    <x v="45"/>
  </r>
  <r>
    <x v="2"/>
    <x v="3"/>
    <s v="October"/>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n v="131.4"/>
    <s v="Rural+Urban_2016_October"/>
    <x v="45"/>
  </r>
  <r>
    <x v="0"/>
    <x v="3"/>
    <s v="November"/>
    <n v="132"/>
    <n v="137.4"/>
    <n v="130.6"/>
    <n v="136.19999999999999"/>
    <n v="121.1"/>
    <n v="136.9"/>
    <n v="141.80000000000001"/>
    <n v="170"/>
    <n v="113.4"/>
    <n v="136.80000000000001"/>
    <n v="128.69999999999999"/>
    <n v="143.1"/>
    <n v="136.6"/>
    <n v="141.19999999999999"/>
    <n v="139.9"/>
    <n v="134.5"/>
    <n v="139.19999999999999"/>
    <s v="NA"/>
    <n v="130.30000000000001"/>
    <n v="132.1"/>
    <n v="129.1"/>
    <n v="118.2"/>
    <n v="126.9"/>
    <n v="133.69999999999999"/>
    <n v="123.5"/>
    <n v="126.1"/>
    <n v="133.6"/>
    <s v="Rural_2016_November"/>
    <x v="46"/>
  </r>
  <r>
    <x v="1"/>
    <x v="3"/>
    <s v="November"/>
    <n v="130.19999999999999"/>
    <n v="138.5"/>
    <n v="134.1"/>
    <n v="132.9"/>
    <n v="112.6"/>
    <n v="130.80000000000001"/>
    <n v="142"/>
    <n v="174.9"/>
    <n v="115.6"/>
    <n v="145.4"/>
    <n v="122.7"/>
    <n v="140.30000000000001"/>
    <n v="135.19999999999999"/>
    <n v="144.30000000000001"/>
    <n v="129.6"/>
    <n v="122.1"/>
    <n v="128.5"/>
    <n v="129.1"/>
    <n v="116.2"/>
    <n v="124.7"/>
    <n v="122.1"/>
    <n v="113.4"/>
    <n v="121.7"/>
    <n v="132.1"/>
    <n v="121.3"/>
    <n v="121.3"/>
    <n v="128.5"/>
    <s v="Urban_2016_November"/>
    <x v="46"/>
  </r>
  <r>
    <x v="2"/>
    <x v="3"/>
    <s v="November"/>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n v="131.19999999999999"/>
    <s v="Rural+Urban_2016_November"/>
    <x v="46"/>
  </r>
  <r>
    <x v="0"/>
    <x v="3"/>
    <s v="December"/>
    <n v="132.6"/>
    <n v="137.30000000000001"/>
    <n v="131.6"/>
    <n v="136.30000000000001"/>
    <n v="121.6"/>
    <n v="135.6"/>
    <n v="127.5"/>
    <n v="167.9"/>
    <n v="113.8"/>
    <n v="137.5"/>
    <n v="129.1"/>
    <n v="143.6"/>
    <n v="134.69999999999999"/>
    <n v="142.4"/>
    <n v="140.4"/>
    <n v="135.19999999999999"/>
    <n v="139.69999999999999"/>
    <s v="NA"/>
    <n v="132"/>
    <n v="132.9"/>
    <n v="129.69999999999999"/>
    <n v="118.6"/>
    <n v="127.3"/>
    <n v="134.19999999999999"/>
    <n v="121.9"/>
    <n v="126.3"/>
    <n v="132.80000000000001"/>
    <s v="Rural_2016_December"/>
    <x v="47"/>
  </r>
  <r>
    <x v="1"/>
    <x v="3"/>
    <s v="December"/>
    <n v="131.6"/>
    <n v="138.19999999999999"/>
    <n v="134.9"/>
    <n v="133.1"/>
    <n v="113.5"/>
    <n v="129.30000000000001"/>
    <n v="121.1"/>
    <n v="170.3"/>
    <n v="115.5"/>
    <n v="145.5"/>
    <n v="123.1"/>
    <n v="140.9"/>
    <n v="132.80000000000001"/>
    <n v="145"/>
    <n v="130"/>
    <n v="122.2"/>
    <n v="128.80000000000001"/>
    <n v="128.5"/>
    <n v="117.8"/>
    <n v="125"/>
    <n v="122.3"/>
    <n v="113.7"/>
    <n v="121.8"/>
    <n v="132.30000000000001"/>
    <n v="119.9"/>
    <n v="121.4"/>
    <n v="127.6"/>
    <s v="Urban_2016_December"/>
    <x v="47"/>
  </r>
  <r>
    <x v="2"/>
    <x v="3"/>
    <s v="December"/>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n v="130.4"/>
    <s v="Rural+Urban_2016_December"/>
    <x v="47"/>
  </r>
  <r>
    <x v="0"/>
    <x v="4"/>
    <s v="January"/>
    <n v="133.1"/>
    <n v="137.80000000000001"/>
    <n v="131.9"/>
    <n v="136.69999999999999"/>
    <n v="122"/>
    <n v="136"/>
    <n v="119.8"/>
    <n v="161.69999999999999"/>
    <n v="114.8"/>
    <n v="136.9"/>
    <n v="129"/>
    <n v="143.9"/>
    <n v="133.69999999999999"/>
    <n v="143.1"/>
    <n v="140.69999999999999"/>
    <n v="135.80000000000001"/>
    <n v="140"/>
    <s v="NA"/>
    <n v="132.1"/>
    <n v="133.19999999999999"/>
    <n v="129.9"/>
    <n v="119.1"/>
    <n v="127"/>
    <n v="134.6"/>
    <n v="122.3"/>
    <n v="126.6"/>
    <n v="132.4"/>
    <s v="Rural_2017_January"/>
    <x v="48"/>
  </r>
  <r>
    <x v="1"/>
    <x v="4"/>
    <s v="January"/>
    <n v="132.19999999999999"/>
    <n v="138.9"/>
    <n v="132.6"/>
    <n v="133.1"/>
    <n v="114"/>
    <n v="129.6"/>
    <n v="118.7"/>
    <n v="155.1"/>
    <n v="117.3"/>
    <n v="144.9"/>
    <n v="123.2"/>
    <n v="141.6"/>
    <n v="132"/>
    <n v="145.6"/>
    <n v="130.19999999999999"/>
    <n v="122.3"/>
    <n v="129"/>
    <n v="129.6"/>
    <n v="118"/>
    <n v="125.1"/>
    <n v="122.6"/>
    <n v="115.2"/>
    <n v="122"/>
    <n v="132.4"/>
    <n v="120.9"/>
    <n v="122.1"/>
    <n v="127.8"/>
    <s v="Urban_2017_January"/>
    <x v="48"/>
  </r>
  <r>
    <x v="2"/>
    <x v="4"/>
    <s v="January"/>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n v="130.30000000000001"/>
    <s v="Rural+Urban_2017_January"/>
    <x v="48"/>
  </r>
  <r>
    <x v="0"/>
    <x v="4"/>
    <s v="February"/>
    <n v="133.30000000000001"/>
    <n v="138.30000000000001"/>
    <n v="129.30000000000001"/>
    <n v="137.19999999999999"/>
    <n v="122.1"/>
    <n v="138.69999999999999"/>
    <n v="119.1"/>
    <n v="156.9"/>
    <n v="116.2"/>
    <n v="136"/>
    <n v="129.4"/>
    <n v="144.4"/>
    <n v="133.6"/>
    <n v="143.69999999999999"/>
    <n v="140.9"/>
    <n v="135.80000000000001"/>
    <n v="140.19999999999999"/>
    <s v="NA"/>
    <n v="133.19999999999999"/>
    <n v="133.6"/>
    <n v="130.1"/>
    <n v="119.5"/>
    <n v="127.7"/>
    <n v="134.9"/>
    <n v="123.2"/>
    <n v="127"/>
    <n v="132.6"/>
    <s v="Rural_2017_February"/>
    <x v="49"/>
  </r>
  <r>
    <x v="1"/>
    <x v="4"/>
    <s v="February"/>
    <n v="132.80000000000001"/>
    <n v="139.80000000000001"/>
    <n v="129.30000000000001"/>
    <n v="133.5"/>
    <n v="114.3"/>
    <n v="131.4"/>
    <n v="120.2"/>
    <n v="143.1"/>
    <n v="119.5"/>
    <n v="144"/>
    <n v="123.4"/>
    <n v="141.9"/>
    <n v="132.1"/>
    <n v="146.30000000000001"/>
    <n v="130.5"/>
    <n v="122.5"/>
    <n v="129.30000000000001"/>
    <n v="130.5"/>
    <n v="119.2"/>
    <n v="125.3"/>
    <n v="122.9"/>
    <n v="115.5"/>
    <n v="122.2"/>
    <n v="132.4"/>
    <n v="121.7"/>
    <n v="122.4"/>
    <n v="128.19999999999999"/>
    <s v="Urban_2017_February"/>
    <x v="49"/>
  </r>
  <r>
    <x v="2"/>
    <x v="4"/>
    <s v="February"/>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n v="130.6"/>
    <s v="Rural+Urban_2017_February"/>
    <x v="49"/>
  </r>
  <r>
    <x v="0"/>
    <x v="4"/>
    <s v="March"/>
    <n v="133.6"/>
    <n v="138.80000000000001"/>
    <n v="128.80000000000001"/>
    <n v="137.19999999999999"/>
    <n v="121.6"/>
    <n v="139.69999999999999"/>
    <n v="119.7"/>
    <n v="148"/>
    <n v="116.9"/>
    <n v="135.6"/>
    <n v="129.80000000000001"/>
    <n v="145.4"/>
    <n v="133.4"/>
    <n v="144.19999999999999"/>
    <n v="141.6"/>
    <n v="136.19999999999999"/>
    <n v="140.80000000000001"/>
    <s v="NA"/>
    <n v="134.19999999999999"/>
    <n v="134.1"/>
    <n v="130.6"/>
    <n v="119.8"/>
    <n v="128.30000000000001"/>
    <n v="135.19999999999999"/>
    <n v="123.3"/>
    <n v="127.4"/>
    <n v="132.80000000000001"/>
    <s v="Rural_2017_March"/>
    <x v="50"/>
  </r>
  <r>
    <x v="1"/>
    <x v="4"/>
    <s v="March"/>
    <n v="132.69999999999999"/>
    <n v="139.4"/>
    <n v="128.4"/>
    <n v="134.9"/>
    <n v="114"/>
    <n v="136.80000000000001"/>
    <n v="122.2"/>
    <n v="135.80000000000001"/>
    <n v="120.3"/>
    <n v="142.6"/>
    <n v="123.6"/>
    <n v="142.4"/>
    <n v="132.6"/>
    <n v="147.5"/>
    <n v="130.80000000000001"/>
    <n v="122.8"/>
    <n v="129.6"/>
    <n v="131.1"/>
    <n v="120.8"/>
    <n v="125.6"/>
    <n v="123.1"/>
    <n v="115.6"/>
    <n v="122.4"/>
    <n v="132.80000000000001"/>
    <n v="121.7"/>
    <n v="122.6"/>
    <n v="128.69999999999999"/>
    <s v="Urban_2017_March"/>
    <x v="50"/>
  </r>
  <r>
    <x v="2"/>
    <x v="4"/>
    <s v="March"/>
    <n v="133.30000000000001"/>
    <n v="139"/>
    <n v="128.6"/>
    <n v="136.30000000000001"/>
    <n v="118.8"/>
    <n v="138.30000000000001"/>
    <n v="120.5"/>
    <n v="143.9"/>
    <n v="118"/>
    <n v="137.9"/>
    <n v="127.2"/>
    <n v="144"/>
    <n v="133.1"/>
    <n v="145.1"/>
    <n v="137.30000000000001"/>
    <n v="130.6"/>
    <n v="136.4"/>
    <n v="131.1"/>
    <n v="129.1"/>
    <n v="130.1"/>
    <n v="127.8"/>
    <n v="117.6"/>
    <n v="125"/>
    <n v="133.80000000000001"/>
    <n v="122.6"/>
    <n v="125.1"/>
    <n v="130.9"/>
    <s v="Rural+Urban_2017_March"/>
    <x v="50"/>
  </r>
  <r>
    <x v="0"/>
    <x v="4"/>
    <s v="April"/>
    <n v="133.19999999999999"/>
    <n v="138.69999999999999"/>
    <n v="127.1"/>
    <n v="137.69999999999999"/>
    <n v="121.3"/>
    <n v="141.80000000000001"/>
    <n v="121.5"/>
    <n v="144.5"/>
    <n v="117.4"/>
    <n v="134.1"/>
    <n v="130"/>
    <n v="145.5"/>
    <n v="133.5"/>
    <n v="144.4"/>
    <n v="142.4"/>
    <n v="136.80000000000001"/>
    <n v="141.6"/>
    <s v="NA"/>
    <n v="135"/>
    <n v="134.30000000000001"/>
    <n v="131"/>
    <n v="119.2"/>
    <n v="128.30000000000001"/>
    <n v="135.69999999999999"/>
    <n v="123.7"/>
    <n v="127.5"/>
    <n v="132.9"/>
    <s v="Rural_2017_April"/>
    <x v="51"/>
  </r>
  <r>
    <x v="1"/>
    <x v="4"/>
    <s v="April"/>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n v="129.1"/>
    <s v="Urban_2017_April"/>
    <x v="51"/>
  </r>
  <r>
    <x v="2"/>
    <x v="4"/>
    <s v="April"/>
    <n v="133"/>
    <n v="139.4"/>
    <n v="126.1"/>
    <n v="137.19999999999999"/>
    <n v="118.4"/>
    <n v="139.9"/>
    <n v="123.4"/>
    <n v="140.9"/>
    <n v="118.5"/>
    <n v="136.5"/>
    <n v="127.4"/>
    <n v="144.19999999999999"/>
    <n v="133.5"/>
    <n v="145.4"/>
    <n v="138"/>
    <n v="131.1"/>
    <n v="137"/>
    <n v="131.69999999999999"/>
    <n v="129.80000000000001"/>
    <n v="130.4"/>
    <n v="128.1"/>
    <n v="116.6"/>
    <n v="125.1"/>
    <n v="134.5"/>
    <n v="123.1"/>
    <n v="125.1"/>
    <n v="131.1"/>
    <s v="Rural+Urban_2017_April"/>
    <x v="51"/>
  </r>
  <r>
    <x v="0"/>
    <x v="4"/>
    <s v="May"/>
    <n v="133.1"/>
    <n v="140.30000000000001"/>
    <n v="126.8"/>
    <n v="138.19999999999999"/>
    <n v="120.8"/>
    <n v="140.19999999999999"/>
    <n v="123.8"/>
    <n v="141.80000000000001"/>
    <n v="118.6"/>
    <n v="134"/>
    <n v="130.30000000000001"/>
    <n v="145.80000000000001"/>
    <n v="133.80000000000001"/>
    <n v="145.5"/>
    <n v="142.5"/>
    <n v="137.30000000000001"/>
    <n v="141.80000000000001"/>
    <s v="NA"/>
    <n v="135"/>
    <n v="134.9"/>
    <n v="131.4"/>
    <n v="119.4"/>
    <n v="129.4"/>
    <n v="136.30000000000001"/>
    <n v="123.7"/>
    <n v="127.9"/>
    <n v="133.30000000000001"/>
    <s v="Rural_2017_May"/>
    <x v="52"/>
  </r>
  <r>
    <x v="1"/>
    <x v="4"/>
    <s v="May"/>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n v="129.30000000000001"/>
    <s v="Urban_2017_May"/>
    <x v="52"/>
  </r>
  <r>
    <x v="2"/>
    <x v="4"/>
    <s v="May"/>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n v="131.4"/>
    <s v="Rural+Urban_2017_May"/>
    <x v="52"/>
  </r>
  <r>
    <x v="0"/>
    <x v="4"/>
    <s v="June"/>
    <n v="133.5"/>
    <n v="143.69999999999999"/>
    <n v="128"/>
    <n v="138.6"/>
    <n v="120.9"/>
    <n v="140.9"/>
    <n v="128.80000000000001"/>
    <n v="140.19999999999999"/>
    <n v="118.9"/>
    <n v="133.5"/>
    <n v="130.4"/>
    <n v="146.5"/>
    <n v="134.9"/>
    <n v="145.80000000000001"/>
    <n v="143.1"/>
    <n v="137.69999999999999"/>
    <n v="142.30000000000001"/>
    <s v="NA"/>
    <n v="134.80000000000001"/>
    <n v="135.19999999999999"/>
    <n v="131.30000000000001"/>
    <n v="119.4"/>
    <n v="129.80000000000001"/>
    <n v="136.9"/>
    <n v="124.1"/>
    <n v="128.1"/>
    <n v="133.9"/>
    <s v="Rural_2017_June"/>
    <x v="53"/>
  </r>
  <r>
    <x v="1"/>
    <x v="4"/>
    <s v="June"/>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n v="129.9"/>
    <s v="Urban_2017_June"/>
    <x v="53"/>
  </r>
  <r>
    <x v="2"/>
    <x v="4"/>
    <s v="June"/>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n v="132"/>
    <s v="Rural+Urban_2017_June"/>
    <x v="53"/>
  </r>
  <r>
    <x v="0"/>
    <x v="4"/>
    <s v="July"/>
    <n v="134"/>
    <n v="144.19999999999999"/>
    <n v="129.80000000000001"/>
    <n v="139"/>
    <n v="120.9"/>
    <n v="143.9"/>
    <n v="151.5"/>
    <n v="138.1"/>
    <n v="120"/>
    <n v="133.9"/>
    <n v="131.4"/>
    <n v="147.69999999999999"/>
    <n v="138.5"/>
    <n v="147.4"/>
    <n v="144.30000000000001"/>
    <n v="138.1"/>
    <n v="143.5"/>
    <s v="NA"/>
    <n v="135.30000000000001"/>
    <n v="136.1"/>
    <n v="132.1"/>
    <n v="119.1"/>
    <n v="130.6"/>
    <n v="138.6"/>
    <n v="124.4"/>
    <n v="128.6"/>
    <n v="136.19999999999999"/>
    <s v="Rural_2017_July"/>
    <x v="54"/>
  </r>
  <r>
    <x v="1"/>
    <x v="4"/>
    <s v="July"/>
    <n v="132.80000000000001"/>
    <n v="148.4"/>
    <n v="129.4"/>
    <n v="137.69999999999999"/>
    <n v="113.4"/>
    <n v="139.4"/>
    <n v="175.1"/>
    <n v="124.7"/>
    <n v="121.5"/>
    <n v="137.80000000000001"/>
    <n v="124.4"/>
    <n v="143.69999999999999"/>
    <n v="139.80000000000001"/>
    <n v="150.5"/>
    <n v="131.6"/>
    <n v="123.7"/>
    <n v="130.4"/>
    <n v="132.6"/>
    <n v="119.7"/>
    <n v="127.2"/>
    <n v="125"/>
    <n v="113.2"/>
    <n v="123.5"/>
    <n v="135.5"/>
    <n v="122.4"/>
    <n v="123"/>
    <n v="131.80000000000001"/>
    <s v="Urban_2017_July"/>
    <x v="54"/>
  </r>
  <r>
    <x v="2"/>
    <x v="4"/>
    <s v="July"/>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n v="134.19999999999999"/>
    <s v="Rural+Urban_2017_July"/>
    <x v="54"/>
  </r>
  <r>
    <x v="0"/>
    <x v="4"/>
    <s v="August"/>
    <n v="134.80000000000001"/>
    <n v="143.1"/>
    <n v="130"/>
    <n v="139.4"/>
    <n v="120.5"/>
    <n v="148"/>
    <n v="162.9"/>
    <n v="137.4"/>
    <n v="120.8"/>
    <n v="134.69999999999999"/>
    <n v="131.6"/>
    <n v="148.69999999999999"/>
    <n v="140.6"/>
    <n v="149"/>
    <n v="145.30000000000001"/>
    <n v="139.19999999999999"/>
    <n v="144.5"/>
    <s v="NA"/>
    <n v="136.4"/>
    <n v="137.30000000000001"/>
    <n v="133"/>
    <n v="120.3"/>
    <n v="131.5"/>
    <n v="140.19999999999999"/>
    <n v="125.4"/>
    <n v="129.69999999999999"/>
    <n v="137.80000000000001"/>
    <s v="Rural_2017_August"/>
    <x v="55"/>
  </r>
  <r>
    <x v="1"/>
    <x v="4"/>
    <s v="August"/>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n v="132.69999999999999"/>
    <s v="Urban_2017_August"/>
    <x v="55"/>
  </r>
  <r>
    <x v="2"/>
    <x v="4"/>
    <s v="August"/>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n v="135.4"/>
    <s v="Rural+Urban_2017_August"/>
    <x v="55"/>
  </r>
  <r>
    <x v="0"/>
    <x v="4"/>
    <s v="September"/>
    <n v="135.19999999999999"/>
    <n v="142"/>
    <n v="130.5"/>
    <n v="140.19999999999999"/>
    <n v="120.7"/>
    <n v="147.80000000000001"/>
    <n v="154.5"/>
    <n v="137.1"/>
    <n v="121"/>
    <n v="134.69999999999999"/>
    <n v="131.69999999999999"/>
    <n v="149.30000000000001"/>
    <n v="139.6"/>
    <n v="149.80000000000001"/>
    <n v="146.1"/>
    <n v="139.69999999999999"/>
    <n v="145.19999999999999"/>
    <s v="NA"/>
    <n v="137.4"/>
    <n v="137.9"/>
    <n v="133.4"/>
    <n v="121.2"/>
    <n v="132.30000000000001"/>
    <n v="139.6"/>
    <n v="126.7"/>
    <n v="130.30000000000001"/>
    <n v="137.6"/>
    <s v="Rural_2017_September"/>
    <x v="56"/>
  </r>
  <r>
    <x v="1"/>
    <x v="4"/>
    <s v="September"/>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n v="132.4"/>
    <s v="Urban_2017_September"/>
    <x v="56"/>
  </r>
  <r>
    <x v="2"/>
    <x v="4"/>
    <s v="September"/>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n v="135.19999999999999"/>
    <s v="Rural+Urban_2017_September"/>
    <x v="56"/>
  </r>
  <r>
    <x v="0"/>
    <x v="4"/>
    <s v="October"/>
    <n v="135.9"/>
    <n v="141.9"/>
    <n v="131"/>
    <n v="141.5"/>
    <n v="121.4"/>
    <n v="146.69999999999999"/>
    <n v="157.1"/>
    <n v="136.4"/>
    <n v="121.4"/>
    <n v="135.6"/>
    <n v="131.30000000000001"/>
    <n v="150.30000000000001"/>
    <n v="140.4"/>
    <n v="150.5"/>
    <n v="147.19999999999999"/>
    <n v="140.6"/>
    <n v="146.19999999999999"/>
    <s v="NA"/>
    <n v="138.1"/>
    <n v="138.4"/>
    <n v="134.19999999999999"/>
    <n v="121"/>
    <n v="133"/>
    <n v="140.1"/>
    <n v="127.4"/>
    <n v="130.69999999999999"/>
    <n v="138.30000000000001"/>
    <s v="Rural_2017_October"/>
    <x v="57"/>
  </r>
  <r>
    <x v="1"/>
    <x v="4"/>
    <s v="October"/>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n v="133.5"/>
    <s v="Urban_2017_October"/>
    <x v="57"/>
  </r>
  <r>
    <x v="2"/>
    <x v="4"/>
    <s v="October"/>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n v="136.1"/>
    <s v="Rural+Urban_2017_October"/>
    <x v="57"/>
  </r>
  <r>
    <x v="0"/>
    <x v="4"/>
    <s v="November"/>
    <n v="136.30000000000001"/>
    <n v="142.5"/>
    <n v="140.5"/>
    <n v="141.5"/>
    <n v="121.6"/>
    <n v="147.30000000000001"/>
    <n v="168"/>
    <n v="135.80000000000001"/>
    <n v="122.5"/>
    <n v="136"/>
    <n v="131.9"/>
    <n v="151.4"/>
    <n v="142.4"/>
    <n v="152.1"/>
    <n v="148.19999999999999"/>
    <n v="141.5"/>
    <n v="147.30000000000001"/>
    <s v="NA"/>
    <n v="141.1"/>
    <n v="139.4"/>
    <n v="135.80000000000001"/>
    <n v="121.6"/>
    <n v="133.69999999999999"/>
    <n v="141.5"/>
    <n v="128.1"/>
    <n v="131.69999999999999"/>
    <n v="140"/>
    <s v="Rural_2017_November"/>
    <x v="58"/>
  </r>
  <r>
    <x v="1"/>
    <x v="4"/>
    <s v="November"/>
    <n v="134.30000000000001"/>
    <n v="142.1"/>
    <n v="146.69999999999999"/>
    <n v="139.5"/>
    <n v="115.2"/>
    <n v="136.4"/>
    <n v="185.2"/>
    <n v="122.2"/>
    <n v="123.9"/>
    <n v="138.30000000000001"/>
    <n v="125.4"/>
    <n v="146"/>
    <n v="141.5"/>
    <n v="156.19999999999999"/>
    <n v="135"/>
    <n v="125.4"/>
    <n v="133.5"/>
    <n v="138.6"/>
    <n v="125.7"/>
    <n v="128.80000000000001"/>
    <n v="127.4"/>
    <n v="115.3"/>
    <n v="125.1"/>
    <n v="136.6"/>
    <n v="124.9"/>
    <n v="124.9"/>
    <n v="134.80000000000001"/>
    <s v="Urban_2017_November"/>
    <x v="58"/>
  </r>
  <r>
    <x v="2"/>
    <x v="4"/>
    <s v="November"/>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n v="137.6"/>
    <s v="Rural+Urban_2017_November"/>
    <x v="58"/>
  </r>
  <r>
    <x v="0"/>
    <x v="4"/>
    <s v="December"/>
    <n v="136.4"/>
    <n v="143.69999999999999"/>
    <n v="144.80000000000001"/>
    <n v="141.9"/>
    <n v="123.1"/>
    <n v="147.19999999999999"/>
    <n v="161"/>
    <n v="133.80000000000001"/>
    <n v="121.9"/>
    <n v="135.80000000000001"/>
    <n v="131.1"/>
    <n v="151.4"/>
    <n v="141.5"/>
    <n v="153.19999999999999"/>
    <n v="148"/>
    <n v="141.9"/>
    <n v="147.19999999999999"/>
    <s v="NA"/>
    <n v="142.6"/>
    <n v="139.5"/>
    <n v="136.1"/>
    <n v="122"/>
    <n v="133.4"/>
    <n v="141.1"/>
    <n v="127.8"/>
    <n v="131.9"/>
    <n v="139.80000000000001"/>
    <s v="Rural_2017_December"/>
    <x v="59"/>
  </r>
  <r>
    <x v="1"/>
    <x v="4"/>
    <s v="December"/>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n v="134.1"/>
    <s v="Urban_2017_December"/>
    <x v="59"/>
  </r>
  <r>
    <x v="2"/>
    <x v="4"/>
    <s v="December"/>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n v="137.19999999999999"/>
    <s v="Rural+Urban_2017_December"/>
    <x v="59"/>
  </r>
  <r>
    <x v="0"/>
    <x v="5"/>
    <s v="January"/>
    <n v="136.6"/>
    <n v="144.4"/>
    <n v="143.80000000000001"/>
    <n v="142"/>
    <n v="123.2"/>
    <n v="147.9"/>
    <n v="152.1"/>
    <n v="131.80000000000001"/>
    <n v="119.5"/>
    <n v="136"/>
    <n v="131.19999999999999"/>
    <n v="151.80000000000001"/>
    <n v="140.4"/>
    <n v="153.6"/>
    <n v="148.30000000000001"/>
    <n v="142.30000000000001"/>
    <n v="147.5"/>
    <s v="NA"/>
    <n v="142.30000000000001"/>
    <n v="139.80000000000001"/>
    <n v="136"/>
    <n v="122.7"/>
    <n v="134.30000000000001"/>
    <n v="141.6"/>
    <n v="128.6"/>
    <n v="132.30000000000001"/>
    <n v="139.30000000000001"/>
    <s v="Rural_2018_January"/>
    <x v="60"/>
  </r>
  <r>
    <x v="1"/>
    <x v="5"/>
    <s v="January"/>
    <n v="134.6"/>
    <n v="143.69999999999999"/>
    <n v="143.6"/>
    <n v="139.6"/>
    <n v="116.4"/>
    <n v="133.80000000000001"/>
    <n v="150.5"/>
    <n v="118.4"/>
    <n v="117.3"/>
    <n v="140.5"/>
    <n v="125.9"/>
    <n v="146.80000000000001"/>
    <n v="137.19999999999999"/>
    <n v="157.69999999999999"/>
    <n v="136"/>
    <n v="125.9"/>
    <n v="134.4"/>
    <n v="140.4"/>
    <n v="127.3"/>
    <n v="129.5"/>
    <n v="129"/>
    <n v="116.3"/>
    <n v="126.2"/>
    <n v="137.1"/>
    <n v="125.5"/>
    <n v="125.8"/>
    <n v="134.1"/>
    <s v="Urban_2018_January"/>
    <x v="60"/>
  </r>
  <r>
    <x v="2"/>
    <x v="5"/>
    <s v="January"/>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n v="136.9"/>
    <s v="Rural+Urban_2018_January"/>
    <x v="60"/>
  </r>
  <r>
    <x v="0"/>
    <x v="5"/>
    <s v="February"/>
    <n v="136.4"/>
    <n v="143.69999999999999"/>
    <n v="140.6"/>
    <n v="141.5"/>
    <n v="122.9"/>
    <n v="149.4"/>
    <n v="142.4"/>
    <n v="130.19999999999999"/>
    <n v="117.9"/>
    <n v="135.6"/>
    <n v="130.5"/>
    <n v="151.69999999999999"/>
    <n v="138.69999999999999"/>
    <n v="153.30000000000001"/>
    <n v="148.69999999999999"/>
    <n v="142.4"/>
    <n v="147.80000000000001"/>
    <s v="NA"/>
    <n v="142.4"/>
    <n v="139.9"/>
    <n v="136.19999999999999"/>
    <n v="123.3"/>
    <n v="134.30000000000001"/>
    <n v="141.5"/>
    <n v="128.80000000000001"/>
    <n v="132.5"/>
    <n v="138.5"/>
    <s v="Rural_2018_February"/>
    <x v="61"/>
  </r>
  <r>
    <x v="1"/>
    <x v="5"/>
    <s v="February"/>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n v="134"/>
    <s v="Urban_2018_February"/>
    <x v="61"/>
  </r>
  <r>
    <x v="2"/>
    <x v="5"/>
    <s v="February"/>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n v="136.4"/>
    <s v="Rural+Urban_2018_February"/>
    <x v="61"/>
  </r>
  <r>
    <x v="0"/>
    <x v="5"/>
    <s v="March"/>
    <n v="136.80000000000001"/>
    <n v="143.80000000000001"/>
    <n v="140"/>
    <n v="142"/>
    <n v="123.2"/>
    <n v="152.9"/>
    <n v="138"/>
    <n v="129.30000000000001"/>
    <n v="117.1"/>
    <n v="136.30000000000001"/>
    <n v="131.19999999999999"/>
    <n v="152.80000000000001"/>
    <n v="138.6"/>
    <n v="155.1"/>
    <n v="149.19999999999999"/>
    <n v="143"/>
    <n v="148.30000000000001"/>
    <s v="NA"/>
    <n v="142.6"/>
    <n v="139.9"/>
    <n v="136.69999999999999"/>
    <n v="124.6"/>
    <n v="135.1"/>
    <n v="142.69999999999999"/>
    <n v="129.30000000000001"/>
    <n v="133.30000000000001"/>
    <n v="138.69999999999999"/>
    <s v="Rural_2018_March"/>
    <x v="62"/>
  </r>
  <r>
    <x v="1"/>
    <x v="5"/>
    <s v="March"/>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n v="134"/>
    <s v="Urban_2018_March"/>
    <x v="62"/>
  </r>
  <r>
    <x v="2"/>
    <x v="5"/>
    <s v="March"/>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n v="136.5"/>
    <s v="Rural+Urban_2018_March"/>
    <x v="62"/>
  </r>
  <r>
    <x v="0"/>
    <x v="5"/>
    <s v="April"/>
    <n v="137.1"/>
    <n v="144.5"/>
    <n v="135.9"/>
    <n v="142.4"/>
    <n v="123.5"/>
    <n v="156.4"/>
    <n v="135.1"/>
    <n v="128.4"/>
    <n v="115.2"/>
    <n v="137.19999999999999"/>
    <n v="131.9"/>
    <n v="153.80000000000001"/>
    <n v="138.6"/>
    <n v="156.1"/>
    <n v="150.1"/>
    <n v="143.30000000000001"/>
    <n v="149.1"/>
    <s v="NA"/>
    <n v="143.80000000000001"/>
    <n v="140.9"/>
    <n v="137.6"/>
    <n v="125.3"/>
    <n v="136"/>
    <n v="143.69999999999999"/>
    <n v="130.4"/>
    <n v="134.19999999999999"/>
    <n v="139.1"/>
    <s v="Rural_2018_April"/>
    <x v="63"/>
  </r>
  <r>
    <x v="1"/>
    <x v="5"/>
    <s v="April"/>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n v="134.80000000000001"/>
    <s v="Urban_2018_April"/>
    <x v="63"/>
  </r>
  <r>
    <x v="2"/>
    <x v="5"/>
    <s v="April"/>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n v="137.1"/>
    <s v="Rural+Urban_2018_April"/>
    <x v="63"/>
  </r>
  <r>
    <x v="0"/>
    <x v="5"/>
    <s v="May"/>
    <n v="137.4"/>
    <n v="145.69999999999999"/>
    <n v="135.5"/>
    <n v="142.9"/>
    <n v="123.6"/>
    <n v="157.5"/>
    <n v="137.80000000000001"/>
    <n v="127.2"/>
    <n v="111.8"/>
    <n v="137.4"/>
    <n v="132.19999999999999"/>
    <n v="154.30000000000001"/>
    <n v="139.1"/>
    <n v="157"/>
    <n v="150.80000000000001"/>
    <n v="144.1"/>
    <n v="149.80000000000001"/>
    <s v="NA"/>
    <n v="144.30000000000001"/>
    <n v="141.80000000000001"/>
    <n v="138.4"/>
    <n v="126.4"/>
    <n v="136.80000000000001"/>
    <n v="144.4"/>
    <n v="131.19999999999999"/>
    <n v="135.1"/>
    <n v="139.80000000000001"/>
    <s v="Rural_2018_May"/>
    <x v="64"/>
  </r>
  <r>
    <x v="1"/>
    <x v="5"/>
    <s v="May"/>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n v="135.4"/>
    <s v="Urban_2018_May"/>
    <x v="64"/>
  </r>
  <r>
    <x v="2"/>
    <x v="5"/>
    <s v="May"/>
    <n v="136.6"/>
    <n v="146.6"/>
    <n v="133.6"/>
    <n v="142.1"/>
    <n v="121"/>
    <n v="154.6"/>
    <n v="135.6"/>
    <n v="122.3"/>
    <n v="109.6"/>
    <n v="138.1"/>
    <n v="129.9"/>
    <n v="151.69999999999999"/>
    <n v="138.1"/>
    <n v="157.9"/>
    <n v="146"/>
    <n v="137.4"/>
    <n v="144.69999999999999"/>
    <n v="143.19999999999999"/>
    <n v="136.9"/>
    <n v="137.4"/>
    <n v="136"/>
    <n v="122.9"/>
    <n v="131.80000000000001"/>
    <n v="142.1"/>
    <n v="129.9"/>
    <n v="132.1"/>
    <n v="137.80000000000001"/>
    <s v="Rural+Urban_2018_May"/>
    <x v="64"/>
  </r>
  <r>
    <x v="0"/>
    <x v="5"/>
    <s v="June"/>
    <n v="137.6"/>
    <n v="148.1"/>
    <n v="136.69999999999999"/>
    <n v="143.19999999999999"/>
    <n v="124"/>
    <n v="154.1"/>
    <n v="143.5"/>
    <n v="126"/>
    <n v="112.4"/>
    <n v="137.6"/>
    <n v="132.80000000000001"/>
    <n v="154.30000000000001"/>
    <n v="140"/>
    <n v="157.30000000000001"/>
    <n v="151.30000000000001"/>
    <n v="144.69999999999999"/>
    <n v="150.30000000000001"/>
    <s v="NA"/>
    <n v="145.1"/>
    <n v="142.19999999999999"/>
    <n v="138.4"/>
    <n v="127.4"/>
    <n v="137.80000000000001"/>
    <n v="145.1"/>
    <n v="131.4"/>
    <n v="135.6"/>
    <n v="140.5"/>
    <s v="Rural_2018_June"/>
    <x v="65"/>
  </r>
  <r>
    <x v="1"/>
    <x v="5"/>
    <s v="June"/>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n v="136.19999999999999"/>
    <s v="Urban_2018_June"/>
    <x v="65"/>
  </r>
  <r>
    <x v="2"/>
    <x v="5"/>
    <s v="June"/>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n v="138.5"/>
    <s v="Rural+Urban_2018_June"/>
    <x v="65"/>
  </r>
  <r>
    <x v="0"/>
    <x v="5"/>
    <s v="July"/>
    <n v="138.4"/>
    <n v="149.30000000000001"/>
    <n v="139.30000000000001"/>
    <n v="143.4"/>
    <n v="124.1"/>
    <n v="153.30000000000001"/>
    <n v="154.19999999999999"/>
    <n v="126.4"/>
    <n v="114.3"/>
    <n v="138.19999999999999"/>
    <n v="132.80000000000001"/>
    <n v="154.80000000000001"/>
    <n v="142"/>
    <n v="156.1"/>
    <n v="151.5"/>
    <n v="145.1"/>
    <n v="150.6"/>
    <s v="NA"/>
    <n v="146.80000000000001"/>
    <n v="143.1"/>
    <n v="139"/>
    <n v="127.5"/>
    <n v="138.4"/>
    <n v="145.80000000000001"/>
    <n v="131.4"/>
    <n v="136"/>
    <n v="141.80000000000001"/>
    <s v="Rural_2018_July"/>
    <x v="66"/>
  </r>
  <r>
    <x v="1"/>
    <x v="5"/>
    <s v="July"/>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n v="137.5"/>
    <s v="Urban_2018_July"/>
    <x v="66"/>
  </r>
  <r>
    <x v="2"/>
    <x v="5"/>
    <s v="July"/>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n v="139.80000000000001"/>
    <s v="Rural+Urban_2018_July"/>
    <x v="66"/>
  </r>
  <r>
    <x v="0"/>
    <x v="5"/>
    <s v="August"/>
    <n v="139.19999999999999"/>
    <n v="148.80000000000001"/>
    <n v="139.1"/>
    <n v="143.5"/>
    <n v="125"/>
    <n v="154.4"/>
    <n v="156.30000000000001"/>
    <n v="126.8"/>
    <n v="115.4"/>
    <n v="138.6"/>
    <n v="133.80000000000001"/>
    <n v="155.19999999999999"/>
    <n v="142.69999999999999"/>
    <n v="156.4"/>
    <n v="152.1"/>
    <n v="145.80000000000001"/>
    <n v="151.30000000000001"/>
    <s v="NA"/>
    <n v="147.69999999999999"/>
    <n v="143.80000000000001"/>
    <n v="139.4"/>
    <n v="128.30000000000001"/>
    <n v="138.6"/>
    <n v="146.9"/>
    <n v="131.30000000000001"/>
    <n v="136.6"/>
    <n v="142.5"/>
    <s v="Rural_2018_August"/>
    <x v="67"/>
  </r>
  <r>
    <x v="1"/>
    <x v="5"/>
    <s v="August"/>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n v="138"/>
    <s v="Urban_2018_August"/>
    <x v="67"/>
  </r>
  <r>
    <x v="2"/>
    <x v="5"/>
    <s v="August"/>
    <n v="138.30000000000001"/>
    <n v="148"/>
    <n v="138.1"/>
    <n v="142.6"/>
    <n v="122.2"/>
    <n v="150.6"/>
    <n v="156.6"/>
    <n v="122.4"/>
    <n v="114.7"/>
    <n v="139.4"/>
    <n v="131.1"/>
    <n v="153"/>
    <n v="141.69999999999999"/>
    <n v="157.9"/>
    <n v="147.30000000000001"/>
    <n v="138.80000000000001"/>
    <n v="146.1"/>
    <n v="144.6"/>
    <n v="140.9"/>
    <n v="139.4"/>
    <n v="137.69999999999999"/>
    <n v="124.3"/>
    <n v="133.6"/>
    <n v="146"/>
    <n v="130.1"/>
    <n v="133.9"/>
    <n v="140.4"/>
    <s v="Rural+Urban_2018_August"/>
    <x v="67"/>
  </r>
  <r>
    <x v="0"/>
    <x v="5"/>
    <s v="September"/>
    <n v="139.4"/>
    <n v="147.19999999999999"/>
    <n v="136.6"/>
    <n v="143.69999999999999"/>
    <n v="124.6"/>
    <n v="150.1"/>
    <n v="149.4"/>
    <n v="125.4"/>
    <n v="114.4"/>
    <n v="138.69999999999999"/>
    <n v="133.1"/>
    <n v="155.9"/>
    <n v="141.30000000000001"/>
    <n v="157.69999999999999"/>
    <n v="152.1"/>
    <n v="146.1"/>
    <n v="151.30000000000001"/>
    <s v="NA"/>
    <n v="149"/>
    <n v="144"/>
    <n v="140"/>
    <n v="129.9"/>
    <n v="140"/>
    <n v="147.6"/>
    <n v="132"/>
    <n v="137.4"/>
    <n v="142.1"/>
    <s v="Rural_2018_September"/>
    <x v="68"/>
  </r>
  <r>
    <x v="1"/>
    <x v="5"/>
    <s v="September"/>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n v="138.1"/>
    <s v="Urban_2018_September"/>
    <x v="68"/>
  </r>
  <r>
    <x v="2"/>
    <x v="5"/>
    <s v="September"/>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n v="140.19999999999999"/>
    <s v="Rural+Urban_2018_September"/>
    <x v="68"/>
  </r>
  <r>
    <x v="0"/>
    <x v="5"/>
    <s v="October"/>
    <n v="139.30000000000001"/>
    <n v="147.6"/>
    <n v="134.6"/>
    <n v="141.9"/>
    <n v="123.5"/>
    <n v="144.5"/>
    <n v="147.6"/>
    <n v="121.4"/>
    <n v="112.3"/>
    <n v="139.5"/>
    <n v="134.6"/>
    <n v="155.19999999999999"/>
    <n v="140.19999999999999"/>
    <n v="159.6"/>
    <n v="150.69999999999999"/>
    <n v="144.5"/>
    <n v="149.80000000000001"/>
    <s v="NA"/>
    <n v="149.69999999999999"/>
    <n v="147.5"/>
    <n v="144.80000000000001"/>
    <n v="130.80000000000001"/>
    <n v="140.1"/>
    <n v="148"/>
    <n v="134.4"/>
    <n v="139.80000000000001"/>
    <n v="142.19999999999999"/>
    <s v="Rural_2018_October"/>
    <x v="69"/>
  </r>
  <r>
    <x v="1"/>
    <x v="5"/>
    <s v="October"/>
    <n v="137.6"/>
    <n v="144.9"/>
    <n v="133.5"/>
    <n v="141.5"/>
    <n v="118"/>
    <n v="139.5"/>
    <n v="153"/>
    <n v="113.2"/>
    <n v="112.8"/>
    <n v="141.1"/>
    <n v="127.6"/>
    <n v="152"/>
    <n v="139.4"/>
    <n v="164"/>
    <n v="141.5"/>
    <n v="129.80000000000001"/>
    <n v="139.69999999999999"/>
    <n v="146.30000000000001"/>
    <n v="133.4"/>
    <n v="135.1"/>
    <n v="136.19999999999999"/>
    <n v="123.3"/>
    <n v="130.69999999999999"/>
    <n v="145.5"/>
    <n v="130.4"/>
    <n v="132.5"/>
    <n v="138.9"/>
    <s v="Urban_2018_October"/>
    <x v="69"/>
  </r>
  <r>
    <x v="2"/>
    <x v="5"/>
    <s v="October"/>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n v="140.80000000000001"/>
    <s v="Rural+Urban_2018_October"/>
    <x v="69"/>
  </r>
  <r>
    <x v="0"/>
    <x v="5"/>
    <s v="November"/>
    <n v="137.1"/>
    <n v="150.80000000000001"/>
    <n v="136.69999999999999"/>
    <n v="141.9"/>
    <n v="122.8"/>
    <n v="143.9"/>
    <n v="147.5"/>
    <n v="121"/>
    <n v="111.6"/>
    <n v="140.6"/>
    <n v="137.5"/>
    <n v="156.1"/>
    <n v="140"/>
    <n v="161.9"/>
    <n v="151.69999999999999"/>
    <n v="145.5"/>
    <n v="150.80000000000001"/>
    <s v="NA"/>
    <n v="150.30000000000001"/>
    <n v="148"/>
    <n v="145.4"/>
    <n v="130.30000000000001"/>
    <n v="143.1"/>
    <n v="150.19999999999999"/>
    <n v="133.1"/>
    <n v="140.1"/>
    <n v="142.4"/>
    <s v="Rural_2018_November"/>
    <x v="70"/>
  </r>
  <r>
    <x v="1"/>
    <x v="5"/>
    <s v="November"/>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n v="139"/>
    <s v="Urban_2018_November"/>
    <x v="70"/>
  </r>
  <r>
    <x v="2"/>
    <x v="5"/>
    <s v="November"/>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n v="140.80000000000001"/>
    <s v="Rural+Urban_2018_November"/>
    <x v="70"/>
  </r>
  <r>
    <x v="0"/>
    <x v="5"/>
    <s v="December"/>
    <n v="137.1"/>
    <n v="151.9"/>
    <n v="137.4"/>
    <n v="142.4"/>
    <n v="124.2"/>
    <n v="140.19999999999999"/>
    <n v="136.6"/>
    <n v="120.9"/>
    <n v="109.9"/>
    <n v="140.19999999999999"/>
    <n v="137.80000000000001"/>
    <n v="156"/>
    <n v="138.5"/>
    <n v="162.4"/>
    <n v="151.6"/>
    <n v="145.9"/>
    <n v="150.80000000000001"/>
    <s v="NA"/>
    <n v="149"/>
    <n v="149.5"/>
    <n v="149.6"/>
    <n v="128.9"/>
    <n v="143.30000000000001"/>
    <n v="155.1"/>
    <n v="133.19999999999999"/>
    <n v="141.6"/>
    <n v="141.9"/>
    <s v="Rural_2018_December"/>
    <x v="71"/>
  </r>
  <r>
    <x v="1"/>
    <x v="5"/>
    <s v="December"/>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n v="138"/>
    <s v="Urban_2018_December"/>
    <x v="71"/>
  </r>
  <r>
    <x v="2"/>
    <x v="5"/>
    <s v="December"/>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n v="140.1"/>
    <s v="Rural+Urban_2018_December"/>
    <x v="71"/>
  </r>
  <r>
    <x v="0"/>
    <x v="6"/>
    <s v="January"/>
    <n v="136.6"/>
    <n v="152.5"/>
    <n v="138.19999999999999"/>
    <n v="142.4"/>
    <n v="123.9"/>
    <n v="135.5"/>
    <n v="131.69999999999999"/>
    <n v="121.3"/>
    <n v="108.4"/>
    <n v="138.9"/>
    <n v="137"/>
    <n v="155.80000000000001"/>
    <n v="137.4"/>
    <n v="162.69999999999999"/>
    <n v="150.6"/>
    <n v="145.1"/>
    <n v="149.9"/>
    <s v="NA"/>
    <n v="146.19999999999999"/>
    <n v="150.1"/>
    <n v="149.6"/>
    <n v="128.6"/>
    <n v="142.9"/>
    <n v="155.19999999999999"/>
    <n v="133.5"/>
    <n v="141.69999999999999"/>
    <n v="141"/>
    <s v="Rural_2019_January"/>
    <x v="72"/>
  </r>
  <r>
    <x v="1"/>
    <x v="6"/>
    <s v="January"/>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n v="138"/>
    <s v="Urban_2019_January"/>
    <x v="72"/>
  </r>
  <r>
    <x v="2"/>
    <x v="6"/>
    <s v="January"/>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n v="139.6"/>
    <s v="Rural+Urban_2019_January"/>
    <x v="72"/>
  </r>
  <r>
    <x v="0"/>
    <x v="6"/>
    <s v="February"/>
    <n v="136.80000000000001"/>
    <n v="153"/>
    <n v="139.1"/>
    <n v="142.5"/>
    <n v="124.1"/>
    <n v="135.80000000000001"/>
    <n v="128.69999999999999"/>
    <n v="121.5"/>
    <n v="108.3"/>
    <n v="139.19999999999999"/>
    <n v="137.4"/>
    <n v="156.19999999999999"/>
    <n v="137.19999999999999"/>
    <n v="162.80000000000001"/>
    <n v="150.5"/>
    <n v="146.1"/>
    <n v="149.9"/>
    <s v="NA"/>
    <n v="145.30000000000001"/>
    <n v="150.1"/>
    <n v="149.9"/>
    <n v="129.19999999999999"/>
    <n v="143.4"/>
    <n v="155.5"/>
    <n v="134.9"/>
    <n v="142.19999999999999"/>
    <n v="141"/>
    <s v="Rural_2019_February"/>
    <x v="73"/>
  </r>
  <r>
    <x v="1"/>
    <x v="6"/>
    <s v="February"/>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n v="138.6"/>
    <s v="Urban_2019_February"/>
    <x v="73"/>
  </r>
  <r>
    <x v="2"/>
    <x v="6"/>
    <s v="February"/>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n v="139.9"/>
    <s v="Rural+Urban_2019_February"/>
    <x v="73"/>
  </r>
  <r>
    <x v="0"/>
    <x v="6"/>
    <s v="March"/>
    <n v="136.9"/>
    <n v="154.1"/>
    <n v="138.69999999999999"/>
    <n v="142.5"/>
    <n v="124.1"/>
    <n v="136.1"/>
    <n v="128.19999999999999"/>
    <n v="122.3"/>
    <n v="108.3"/>
    <n v="138.9"/>
    <n v="137.4"/>
    <n v="156.4"/>
    <n v="137.30000000000001"/>
    <n v="162.9"/>
    <n v="150.80000000000001"/>
    <n v="146.1"/>
    <n v="150.1"/>
    <s v="NA"/>
    <n v="146.4"/>
    <n v="150"/>
    <n v="150.4"/>
    <n v="129.9"/>
    <n v="143.80000000000001"/>
    <n v="155.5"/>
    <n v="134"/>
    <n v="142.4"/>
    <n v="141.19999999999999"/>
    <s v="Rural_2019_March"/>
    <x v="74"/>
  </r>
  <r>
    <x v="1"/>
    <x v="6"/>
    <s v="March"/>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n v="139.5"/>
    <s v="Urban_2019_March"/>
    <x v="74"/>
  </r>
  <r>
    <x v="2"/>
    <x v="6"/>
    <s v="March"/>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n v="140.4"/>
    <s v="Rural+Urban_2019_March"/>
    <x v="74"/>
  </r>
  <r>
    <x v="0"/>
    <x v="6"/>
    <s v="May"/>
    <n v="137.4"/>
    <n v="159.5"/>
    <n v="134.5"/>
    <n v="142.6"/>
    <n v="124"/>
    <n v="143.69999999999999"/>
    <n v="133.4"/>
    <n v="125.1"/>
    <n v="109.3"/>
    <n v="139.30000000000001"/>
    <n v="137.69999999999999"/>
    <n v="156.4"/>
    <n v="139.19999999999999"/>
    <n v="163.30000000000001"/>
    <n v="151.30000000000001"/>
    <n v="146.6"/>
    <n v="150.69999999999999"/>
    <s v="NA"/>
    <n v="146.9"/>
    <n v="149.5"/>
    <n v="151.30000000000001"/>
    <n v="130.19999999999999"/>
    <n v="145.9"/>
    <n v="156.69999999999999"/>
    <n v="133.9"/>
    <n v="142.9"/>
    <n v="142.4"/>
    <s v="Rural_2019_May"/>
    <x v="75"/>
  </r>
  <r>
    <x v="1"/>
    <x v="6"/>
    <s v="May"/>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n v="141.5"/>
    <s v="Urban_2019_May"/>
    <x v="75"/>
  </r>
  <r>
    <x v="2"/>
    <x v="6"/>
    <s v="May"/>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n v="142"/>
    <s v="Rural+Urban_2019_May"/>
    <x v="75"/>
  </r>
  <r>
    <x v="0"/>
    <x v="6"/>
    <s v="June"/>
    <n v="137.80000000000001"/>
    <n v="163.5"/>
    <n v="136.19999999999999"/>
    <n v="143.19999999999999"/>
    <n v="124.3"/>
    <n v="143.30000000000001"/>
    <n v="140.6"/>
    <n v="128.69999999999999"/>
    <n v="110.6"/>
    <n v="140.4"/>
    <n v="138"/>
    <n v="156.6"/>
    <n v="141"/>
    <n v="164.2"/>
    <n v="151.4"/>
    <n v="146.5"/>
    <n v="150.69999999999999"/>
    <s v="NA"/>
    <n v="147.80000000000001"/>
    <n v="149.6"/>
    <n v="151.69999999999999"/>
    <n v="130.19999999999999"/>
    <n v="146.4"/>
    <n v="157.69999999999999"/>
    <n v="134.80000000000001"/>
    <n v="143.30000000000001"/>
    <n v="143.6"/>
    <s v="Rural_2019_June"/>
    <x v="76"/>
  </r>
  <r>
    <x v="1"/>
    <x v="6"/>
    <s v="June"/>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n v="142.1"/>
    <s v="Urban_2019_June"/>
    <x v="76"/>
  </r>
  <r>
    <x v="2"/>
    <x v="6"/>
    <s v="June"/>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n v="142.9"/>
    <s v="Rural+Urban_2019_June"/>
    <x v="76"/>
  </r>
  <r>
    <x v="0"/>
    <x v="6"/>
    <s v="July"/>
    <n v="138.4"/>
    <n v="164"/>
    <n v="138.4"/>
    <n v="143.9"/>
    <n v="124.4"/>
    <n v="146.4"/>
    <n v="150.1"/>
    <n v="130.6"/>
    <n v="110.8"/>
    <n v="141.69999999999999"/>
    <n v="138.5"/>
    <n v="156.69999999999999"/>
    <n v="143"/>
    <n v="164.5"/>
    <n v="151.6"/>
    <n v="146.6"/>
    <n v="150.9"/>
    <s v="NA"/>
    <n v="146.80000000000001"/>
    <n v="150"/>
    <n v="152.19999999999999"/>
    <n v="131.19999999999999"/>
    <n v="147.5"/>
    <n v="159.1"/>
    <n v="136.1"/>
    <n v="144.19999999999999"/>
    <n v="144.9"/>
    <s v="Rural_2019_July"/>
    <x v="77"/>
  </r>
  <r>
    <x v="1"/>
    <x v="6"/>
    <s v="July"/>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n v="143.30000000000001"/>
    <s v="Urban_2019_July"/>
    <x v="77"/>
  </r>
  <r>
    <x v="2"/>
    <x v="6"/>
    <s v="July"/>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n v="144.19999999999999"/>
    <s v="Rural+Urban_2019_July"/>
    <x v="77"/>
  </r>
  <r>
    <x v="0"/>
    <x v="6"/>
    <s v="August"/>
    <n v="139.19999999999999"/>
    <n v="161.9"/>
    <n v="137.1"/>
    <n v="144.6"/>
    <n v="124.7"/>
    <n v="145.5"/>
    <n v="156.19999999999999"/>
    <n v="131.5"/>
    <n v="111.7"/>
    <n v="142.69999999999999"/>
    <n v="138.5"/>
    <n v="156.9"/>
    <n v="144"/>
    <n v="165.1"/>
    <n v="151.80000000000001"/>
    <n v="146.6"/>
    <n v="151.1"/>
    <s v="NA"/>
    <n v="146.4"/>
    <n v="150.19999999999999"/>
    <n v="152.69999999999999"/>
    <n v="131.4"/>
    <n v="148"/>
    <n v="159.69999999999999"/>
    <n v="138.80000000000001"/>
    <n v="144.9"/>
    <n v="145.69999999999999"/>
    <s v="Rural_2019_August"/>
    <x v="78"/>
  </r>
  <r>
    <x v="1"/>
    <x v="6"/>
    <s v="August"/>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n v="144.19999999999999"/>
    <s v="Urban_2019_August"/>
    <x v="78"/>
  </r>
  <r>
    <x v="2"/>
    <x v="6"/>
    <s v="August"/>
    <n v="140.1"/>
    <n v="160.6"/>
    <n v="138.5"/>
    <n v="144.69999999999999"/>
    <n v="122.9"/>
    <n v="149.4"/>
    <n v="167.4"/>
    <n v="130.9"/>
    <n v="112"/>
    <n v="142.6"/>
    <n v="134.9"/>
    <n v="156.6"/>
    <n v="145.9"/>
    <n v="165.8"/>
    <n v="149.1"/>
    <n v="140.6"/>
    <n v="147.9"/>
    <n v="151.6"/>
    <n v="138.5"/>
    <n v="144.5"/>
    <n v="148.5"/>
    <n v="125.8"/>
    <n v="140.9"/>
    <n v="154.9"/>
    <n v="138.4"/>
    <n v="140.19999999999999"/>
    <n v="145"/>
    <s v="Rural+Urban_2019_August"/>
    <x v="78"/>
  </r>
  <r>
    <x v="0"/>
    <x v="6"/>
    <s v="September"/>
    <n v="140.1"/>
    <n v="161.9"/>
    <n v="138.30000000000001"/>
    <n v="145.69999999999999"/>
    <n v="125.1"/>
    <n v="143.80000000000001"/>
    <n v="163.4"/>
    <n v="132.19999999999999"/>
    <n v="112.8"/>
    <n v="144.19999999999999"/>
    <n v="138.5"/>
    <n v="157.19999999999999"/>
    <n v="145.5"/>
    <n v="165.7"/>
    <n v="151.69999999999999"/>
    <n v="146.6"/>
    <n v="151"/>
    <s v="NA"/>
    <n v="146.9"/>
    <n v="150.30000000000001"/>
    <n v="153.4"/>
    <n v="131.6"/>
    <n v="148.30000000000001"/>
    <n v="160.19999999999999"/>
    <n v="140.19999999999999"/>
    <n v="145.4"/>
    <n v="146.69999999999999"/>
    <s v="Rural_2019_September"/>
    <x v="79"/>
  </r>
  <r>
    <x v="1"/>
    <x v="6"/>
    <s v="September"/>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n v="144.69999999999999"/>
    <s v="Urban_2019_September"/>
    <x v="79"/>
  </r>
  <r>
    <x v="2"/>
    <x v="6"/>
    <s v="September"/>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n v="145.80000000000001"/>
    <s v="Rural+Urban_2019_September"/>
    <x v="79"/>
  </r>
  <r>
    <x v="0"/>
    <x v="6"/>
    <s v="October"/>
    <n v="141"/>
    <n v="161.6"/>
    <n v="141.19999999999999"/>
    <n v="146.5"/>
    <n v="125.6"/>
    <n v="145.69999999999999"/>
    <n v="178.8"/>
    <n v="133.1"/>
    <n v="113.6"/>
    <n v="145.5"/>
    <n v="138.6"/>
    <n v="157.4"/>
    <n v="148.30000000000001"/>
    <n v="166.3"/>
    <n v="151.69999999999999"/>
    <n v="146.69999999999999"/>
    <n v="151"/>
    <s v="NA"/>
    <n v="147.69999999999999"/>
    <n v="150.6"/>
    <n v="153.69999999999999"/>
    <n v="131.69999999999999"/>
    <n v="148.69999999999999"/>
    <n v="160.69999999999999"/>
    <n v="140.30000000000001"/>
    <n v="145.69999999999999"/>
    <n v="148.30000000000001"/>
    <s v="Rural_2019_October"/>
    <x v="80"/>
  </r>
  <r>
    <x v="1"/>
    <x v="6"/>
    <s v="October"/>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n v="146"/>
    <s v="Urban_2019_October"/>
    <x v="80"/>
  </r>
  <r>
    <x v="2"/>
    <x v="6"/>
    <s v="October"/>
    <n v="141.80000000000001"/>
    <n v="161"/>
    <n v="142.6"/>
    <n v="146.19999999999999"/>
    <n v="123.9"/>
    <n v="148"/>
    <n v="188.4"/>
    <n v="132.5"/>
    <n v="114"/>
    <n v="145.4"/>
    <n v="135.1"/>
    <n v="157.1"/>
    <n v="149.6"/>
    <n v="167.1"/>
    <n v="149.4"/>
    <n v="140.80000000000001"/>
    <n v="148.19999999999999"/>
    <n v="153"/>
    <n v="140.6"/>
    <n v="145"/>
    <n v="149.4"/>
    <n v="126.3"/>
    <n v="141.69999999999999"/>
    <n v="155.4"/>
    <n v="140"/>
    <n v="141"/>
    <n v="147.19999999999999"/>
    <s v="Rural+Urban_2019_October"/>
    <x v="80"/>
  </r>
  <r>
    <x v="0"/>
    <x v="6"/>
    <s v="November"/>
    <n v="141.80000000000001"/>
    <n v="163.69999999999999"/>
    <n v="143.80000000000001"/>
    <n v="147.1"/>
    <n v="126"/>
    <n v="146.19999999999999"/>
    <n v="191.4"/>
    <n v="136.19999999999999"/>
    <n v="113.8"/>
    <n v="147.30000000000001"/>
    <n v="138.69999999999999"/>
    <n v="157.69999999999999"/>
    <n v="150.9"/>
    <n v="167.2"/>
    <n v="152.30000000000001"/>
    <n v="147"/>
    <n v="151.5"/>
    <s v="NA"/>
    <n v="148.4"/>
    <n v="150.9"/>
    <n v="154.30000000000001"/>
    <n v="132.1"/>
    <n v="149.1"/>
    <n v="160.80000000000001"/>
    <n v="140.6"/>
    <n v="146.1"/>
    <n v="149.9"/>
    <s v="Rural_2019_November"/>
    <x v="81"/>
  </r>
  <r>
    <x v="1"/>
    <x v="6"/>
    <s v="November"/>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n v="147"/>
    <s v="Urban_2019_November"/>
    <x v="81"/>
  </r>
  <r>
    <x v="2"/>
    <x v="6"/>
    <s v="November"/>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n v="148.6"/>
    <s v="Rural+Urban_2019_November"/>
    <x v="81"/>
  </r>
  <r>
    <x v="0"/>
    <x v="6"/>
    <s v="December"/>
    <n v="142.80000000000001"/>
    <n v="165.3"/>
    <n v="149.5"/>
    <n v="148.69999999999999"/>
    <n v="127.5"/>
    <n v="144.30000000000001"/>
    <n v="209.5"/>
    <n v="138.80000000000001"/>
    <n v="113.6"/>
    <n v="149.1"/>
    <n v="139.30000000000001"/>
    <n v="158.30000000000001"/>
    <n v="154.30000000000001"/>
    <n v="167.8"/>
    <n v="152.6"/>
    <n v="147.30000000000001"/>
    <n v="151.9"/>
    <s v="NA"/>
    <n v="149.9"/>
    <n v="151.19999999999999"/>
    <n v="154.80000000000001"/>
    <n v="135"/>
    <n v="149.5"/>
    <n v="161.1"/>
    <n v="140.6"/>
    <n v="147.1"/>
    <n v="152.30000000000001"/>
    <s v="Rural_2019_December"/>
    <x v="82"/>
  </r>
  <r>
    <x v="1"/>
    <x v="6"/>
    <s v="December"/>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n v="148.30000000000001"/>
    <s v="Urban_2019_December"/>
    <x v="82"/>
  </r>
  <r>
    <x v="2"/>
    <x v="6"/>
    <s v="December"/>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n v="150.4"/>
    <s v="Rural+Urban_2019_December"/>
    <x v="82"/>
  </r>
  <r>
    <x v="0"/>
    <x v="7"/>
    <s v="January"/>
    <n v="143.69999999999999"/>
    <n v="167.3"/>
    <n v="153.5"/>
    <n v="150.5"/>
    <n v="132"/>
    <n v="142.19999999999999"/>
    <n v="191.5"/>
    <n v="141.1"/>
    <n v="113.8"/>
    <n v="151.6"/>
    <n v="139.69999999999999"/>
    <n v="158.69999999999999"/>
    <n v="153"/>
    <n v="168.6"/>
    <n v="152.80000000000001"/>
    <n v="147.4"/>
    <n v="152.1"/>
    <s v="NA"/>
    <n v="150.4"/>
    <n v="151.69999999999999"/>
    <n v="155.69999999999999"/>
    <n v="136.30000000000001"/>
    <n v="150.1"/>
    <n v="161.69999999999999"/>
    <n v="142.5"/>
    <n v="148.1"/>
    <n v="151.9"/>
    <s v="Rural_2020_January"/>
    <x v="83"/>
  </r>
  <r>
    <x v="1"/>
    <x v="7"/>
    <s v="January"/>
    <n v="145.6"/>
    <n v="167.6"/>
    <n v="157"/>
    <n v="149.30000000000001"/>
    <n v="126.3"/>
    <n v="144.4"/>
    <n v="207.8"/>
    <n v="139.1"/>
    <n v="114.8"/>
    <n v="149.5"/>
    <n v="131.1"/>
    <n v="158.5"/>
    <n v="154.4"/>
    <n v="170.8"/>
    <n v="147"/>
    <n v="133.19999999999999"/>
    <n v="144.9"/>
    <n v="153.9"/>
    <n v="135.1"/>
    <n v="140.1"/>
    <n v="143.80000000000001"/>
    <n v="126.1"/>
    <n v="137.19999999999999"/>
    <n v="152.1"/>
    <n v="142.1"/>
    <n v="138.4"/>
    <n v="148.19999999999999"/>
    <s v="Urban_2020_January"/>
    <x v="83"/>
  </r>
  <r>
    <x v="2"/>
    <x v="7"/>
    <s v="January"/>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n v="150.19999999999999"/>
    <s v="Rural+Urban_2020_January"/>
    <x v="83"/>
  </r>
  <r>
    <x v="0"/>
    <x v="7"/>
    <s v="February"/>
    <n v="144.19999999999999"/>
    <n v="167.5"/>
    <n v="150.9"/>
    <n v="150.9"/>
    <n v="133.69999999999999"/>
    <n v="140.69999999999999"/>
    <n v="165.1"/>
    <n v="141.80000000000001"/>
    <n v="113.1"/>
    <n v="152.80000000000001"/>
    <n v="140.1"/>
    <n v="159.19999999999999"/>
    <n v="149.80000000000001"/>
    <n v="169.4"/>
    <n v="153"/>
    <n v="147.5"/>
    <n v="152.30000000000001"/>
    <s v="NA"/>
    <n v="152.30000000000001"/>
    <n v="151.80000000000001"/>
    <n v="156.19999999999999"/>
    <n v="136"/>
    <n v="150.4"/>
    <n v="161.9"/>
    <n v="143.4"/>
    <n v="148.4"/>
    <n v="150.4"/>
    <s v="Rural_2020_February"/>
    <x v="84"/>
  </r>
  <r>
    <x v="1"/>
    <x v="7"/>
    <s v="February"/>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n v="147.69999999999999"/>
    <s v="Urban_2020_February"/>
    <x v="84"/>
  </r>
  <r>
    <x v="2"/>
    <x v="7"/>
    <s v="February"/>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n v="149.1"/>
    <s v="Rural+Urban_2020_February"/>
    <x v="84"/>
  </r>
  <r>
    <x v="0"/>
    <x v="7"/>
    <s v="March"/>
    <n v="144.4"/>
    <n v="166.8"/>
    <n v="147.6"/>
    <n v="151.69999999999999"/>
    <n v="133.30000000000001"/>
    <n v="141.80000000000001"/>
    <n v="152.30000000000001"/>
    <n v="141.80000000000001"/>
    <n v="112.6"/>
    <n v="154"/>
    <n v="140.1"/>
    <n v="160"/>
    <n v="148.19999999999999"/>
    <n v="170.5"/>
    <n v="153.4"/>
    <n v="147.6"/>
    <n v="152.5"/>
    <s v="NA"/>
    <n v="153.4"/>
    <n v="151.5"/>
    <n v="156.69999999999999"/>
    <n v="135.80000000000001"/>
    <n v="151.19999999999999"/>
    <n v="161.19999999999999"/>
    <n v="145.1"/>
    <n v="148.6"/>
    <n v="149.80000000000001"/>
    <s v="Rural_2020_March"/>
    <x v="85"/>
  </r>
  <r>
    <x v="1"/>
    <x v="7"/>
    <s v="March"/>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n v="147.30000000000001"/>
    <s v="Urban_2020_March"/>
    <x v="85"/>
  </r>
  <r>
    <x v="2"/>
    <x v="7"/>
    <s v="March"/>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n v="148.6"/>
    <s v="Rural+Urban_2020_March"/>
    <x v="85"/>
  </r>
  <r>
    <x v="0"/>
    <x v="7"/>
    <s v="April"/>
    <n v="147.19999999999999"/>
    <s v="NA"/>
    <n v="146.9"/>
    <n v="155.6"/>
    <n v="137.1"/>
    <n v="147.30000000000001"/>
    <n v="162.69999999999999"/>
    <n v="150.19999999999999"/>
    <n v="119.8"/>
    <n v="158.69999999999999"/>
    <n v="139.19999999999999"/>
    <s v="NA"/>
    <n v="150.1"/>
    <s v="NA"/>
    <s v="NA"/>
    <s v="NA"/>
    <s v="NA"/>
    <s v="NA"/>
    <n v="148.4"/>
    <s v="NA"/>
    <n v="154.30000000000001"/>
    <s v="NA"/>
    <s v="NA"/>
    <s v="NA"/>
    <s v="NA"/>
    <s v="NA"/>
    <s v="NA"/>
    <s v="Rural_2020_April"/>
    <x v="86"/>
  </r>
  <r>
    <x v="1"/>
    <x v="7"/>
    <s v="April"/>
    <n v="151.80000000000001"/>
    <s v="NA"/>
    <n v="151.9"/>
    <n v="155.5"/>
    <n v="131.6"/>
    <n v="152.9"/>
    <n v="180"/>
    <n v="150.80000000000001"/>
    <n v="121.2"/>
    <n v="154"/>
    <n v="133.5"/>
    <s v="NA"/>
    <n v="153.5"/>
    <s v="NA"/>
    <s v="NA"/>
    <s v="NA"/>
    <s v="NA"/>
    <n v="155.6"/>
    <n v="137.1"/>
    <s v="NA"/>
    <n v="144.80000000000001"/>
    <s v="NA"/>
    <s v="NA"/>
    <s v="NA"/>
    <s v="NA"/>
    <s v="NA"/>
    <s v="NA"/>
    <s v="Urban_2020_April"/>
    <x v="86"/>
  </r>
  <r>
    <x v="2"/>
    <x v="7"/>
    <s v="April"/>
    <n v="148.69999999999999"/>
    <s v="NA"/>
    <n v="148.80000000000001"/>
    <n v="155.6"/>
    <n v="135.1"/>
    <n v="149.9"/>
    <n v="168.6"/>
    <n v="150.4"/>
    <n v="120.3"/>
    <n v="157.1"/>
    <n v="136.80000000000001"/>
    <s v="NA"/>
    <n v="151.4"/>
    <s v="NA"/>
    <s v="NA"/>
    <s v="NA"/>
    <s v="NA"/>
    <n v="155.6"/>
    <n v="144.1"/>
    <s v="NA"/>
    <n v="150.69999999999999"/>
    <s v="NA"/>
    <s v="NA"/>
    <s v="NA"/>
    <s v="NA"/>
    <s v="NA"/>
    <s v="NA"/>
    <s v="Rural+Urban_2020_April"/>
    <x v="86"/>
  </r>
  <r>
    <x v="0"/>
    <x v="7"/>
    <s v="May"/>
    <s v="NA"/>
    <s v="NA"/>
    <s v="NA"/>
    <s v="NA"/>
    <s v="NA"/>
    <s v="NA"/>
    <s v="NA"/>
    <s v="NA"/>
    <s v="NA"/>
    <s v="NA"/>
    <s v="NA"/>
    <s v="NA"/>
    <s v="NA"/>
    <s v="NA"/>
    <s v="NA"/>
    <s v="NA"/>
    <s v="NA"/>
    <s v="NA"/>
    <s v="NA"/>
    <s v="NA"/>
    <s v="NA"/>
    <s v="NA"/>
    <s v="NA"/>
    <s v="NA"/>
    <s v="NA"/>
    <s v="NA"/>
    <s v="NA"/>
    <s v="Rural_2020_May"/>
    <x v="87"/>
  </r>
  <r>
    <x v="1"/>
    <x v="7"/>
    <s v="May"/>
    <s v="NA"/>
    <s v="NA"/>
    <s v="NA"/>
    <s v="NA"/>
    <s v="NA"/>
    <s v="NA"/>
    <s v="NA"/>
    <s v="NA"/>
    <s v="NA"/>
    <s v="NA"/>
    <s v="NA"/>
    <s v="NA"/>
    <s v="NA"/>
    <s v="NA"/>
    <s v="NA"/>
    <s v="NA"/>
    <s v="NA"/>
    <s v="NA"/>
    <s v="NA"/>
    <s v="NA"/>
    <s v="NA"/>
    <s v="NA"/>
    <s v="NA"/>
    <s v="NA"/>
    <s v="NA"/>
    <s v="NA"/>
    <s v="NA"/>
    <s v="Urban_2020_May"/>
    <x v="87"/>
  </r>
  <r>
    <x v="2"/>
    <x v="7"/>
    <s v="May"/>
    <s v="NA"/>
    <s v="NA"/>
    <s v="NA"/>
    <s v="NA"/>
    <s v="NA"/>
    <s v="NA"/>
    <s v="NA"/>
    <s v="NA"/>
    <s v="NA"/>
    <s v="NA"/>
    <s v="NA"/>
    <s v="NA"/>
    <s v="NA"/>
    <s v="NA"/>
    <s v="NA"/>
    <s v="NA"/>
    <s v="NA"/>
    <s v="NA"/>
    <s v="NA"/>
    <s v="NA"/>
    <s v="NA"/>
    <s v="NA"/>
    <s v="NA"/>
    <s v="NA"/>
    <s v="NA"/>
    <s v="NA"/>
    <s v="NA"/>
    <s v="Rural+Urban_2020_May"/>
    <x v="87"/>
  </r>
  <r>
    <x v="0"/>
    <x v="7"/>
    <s v="June"/>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s v="Rural_2020_June"/>
    <x v="88"/>
  </r>
  <r>
    <x v="1"/>
    <x v="7"/>
    <s v="June"/>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s v="Urban_2020_June"/>
    <x v="88"/>
  </r>
  <r>
    <x v="2"/>
    <x v="7"/>
    <s v="June"/>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s v="Rural+Urban_2020_June"/>
    <x v="88"/>
  </r>
  <r>
    <x v="0"/>
    <x v="7"/>
    <s v="July"/>
    <n v="148.19999999999999"/>
    <n v="190.3"/>
    <n v="149.4"/>
    <n v="153.30000000000001"/>
    <n v="138.19999999999999"/>
    <n v="143.19999999999999"/>
    <n v="148.9"/>
    <n v="150.30000000000001"/>
    <n v="113.2"/>
    <n v="159.80000000000001"/>
    <n v="142.1"/>
    <n v="161.80000000000001"/>
    <n v="152.30000000000001"/>
    <n v="182.4"/>
    <n v="154.69999999999999"/>
    <n v="150"/>
    <n v="154.1"/>
    <s v="NA"/>
    <n v="144.9"/>
    <n v="151.69999999999999"/>
    <n v="158.19999999999999"/>
    <n v="141.4"/>
    <n v="153.19999999999999"/>
    <n v="161.80000000000001"/>
    <n v="151.19999999999999"/>
    <n v="151.69999999999999"/>
    <n v="152.69999999999999"/>
    <s v="Rural_2020_July"/>
    <x v="89"/>
  </r>
  <r>
    <x v="1"/>
    <x v="7"/>
    <s v="July"/>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n v="150.80000000000001"/>
    <s v="Urban_2020_July"/>
    <x v="89"/>
  </r>
  <r>
    <x v="2"/>
    <x v="7"/>
    <s v="July"/>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n v="151.80000000000001"/>
    <s v="Rural+Urban_2020_July"/>
    <x v="89"/>
  </r>
  <r>
    <x v="0"/>
    <x v="7"/>
    <s v="August"/>
    <n v="147.6"/>
    <n v="187.2"/>
    <n v="148.4"/>
    <n v="153.30000000000001"/>
    <n v="139.80000000000001"/>
    <n v="146.9"/>
    <n v="171"/>
    <n v="149.9"/>
    <n v="114.2"/>
    <n v="160"/>
    <n v="143.5"/>
    <n v="161.5"/>
    <n v="155.30000000000001"/>
    <n v="180.9"/>
    <n v="155.1"/>
    <n v="149.30000000000001"/>
    <n v="154.30000000000001"/>
    <s v="NA"/>
    <n v="145.80000000000001"/>
    <n v="151.9"/>
    <n v="158.80000000000001"/>
    <n v="143.6"/>
    <n v="152.19999999999999"/>
    <n v="162.69999999999999"/>
    <n v="153.6"/>
    <n v="153"/>
    <n v="154.69999999999999"/>
    <s v="Rural_2020_August"/>
    <x v="90"/>
  </r>
  <r>
    <x v="1"/>
    <x v="7"/>
    <s v="August"/>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n v="152.9"/>
    <s v="Urban_2020_August"/>
    <x v="90"/>
  </r>
  <r>
    <x v="2"/>
    <x v="7"/>
    <s v="August"/>
    <n v="148.9"/>
    <n v="190.9"/>
    <n v="150.80000000000001"/>
    <n v="153.30000000000001"/>
    <n v="137.4"/>
    <n v="150.4"/>
    <n v="178.1"/>
    <n v="150.4"/>
    <n v="115.1"/>
    <n v="160"/>
    <n v="140.6"/>
    <n v="162.30000000000001"/>
    <n v="157"/>
    <n v="182.6"/>
    <n v="153.1"/>
    <n v="143.4"/>
    <n v="151.69999999999999"/>
    <n v="155.5"/>
    <n v="143"/>
    <n v="148.4"/>
    <n v="155"/>
    <n v="138.5"/>
    <n v="146"/>
    <n v="158.5"/>
    <n v="154.30000000000001"/>
    <n v="149"/>
    <n v="153.9"/>
    <s v="Rural+Urban_2020_August"/>
    <x v="90"/>
  </r>
  <r>
    <x v="0"/>
    <x v="7"/>
    <s v="September"/>
    <n v="146.9"/>
    <n v="183.9"/>
    <n v="149.5"/>
    <n v="153.4"/>
    <n v="140.4"/>
    <n v="147"/>
    <n v="178.8"/>
    <n v="149.30000000000001"/>
    <n v="115.1"/>
    <n v="160"/>
    <n v="145.4"/>
    <n v="161.6"/>
    <n v="156.1"/>
    <n v="182.9"/>
    <n v="155.4"/>
    <n v="149.9"/>
    <n v="154.6"/>
    <s v="NA"/>
    <n v="146.4"/>
    <n v="151.6"/>
    <n v="159.1"/>
    <n v="144.6"/>
    <n v="152.80000000000001"/>
    <n v="161.1"/>
    <n v="157.4"/>
    <n v="153.69999999999999"/>
    <n v="155.4"/>
    <s v="Rural_2020_September"/>
    <x v="91"/>
  </r>
  <r>
    <x v="1"/>
    <x v="7"/>
    <s v="September"/>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n v="154"/>
    <s v="Urban_2020_September"/>
    <x v="91"/>
  </r>
  <r>
    <x v="2"/>
    <x v="7"/>
    <s v="September"/>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n v="154.69999999999999"/>
    <s v="Rural+Urban_2020_September"/>
    <x v="91"/>
  </r>
  <r>
    <x v="0"/>
    <x v="7"/>
    <s v="October"/>
    <n v="146"/>
    <n v="186.3"/>
    <n v="159.19999999999999"/>
    <n v="153.6"/>
    <n v="142.6"/>
    <n v="147.19999999999999"/>
    <n v="200.6"/>
    <n v="150.30000000000001"/>
    <n v="115.3"/>
    <n v="160.9"/>
    <n v="147.4"/>
    <n v="161.9"/>
    <n v="159.6"/>
    <n v="182.7"/>
    <n v="155.69999999999999"/>
    <n v="150.6"/>
    <n v="155"/>
    <s v="NA"/>
    <n v="146.80000000000001"/>
    <n v="152"/>
    <n v="159.5"/>
    <n v="146.4"/>
    <n v="152.4"/>
    <n v="162.5"/>
    <n v="156.19999999999999"/>
    <n v="154.30000000000001"/>
    <n v="157.5"/>
    <s v="Rural_2020_October"/>
    <x v="92"/>
  </r>
  <r>
    <x v="1"/>
    <x v="7"/>
    <s v="October"/>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n v="155.19999999999999"/>
    <s v="Urban_2020_October"/>
    <x v="92"/>
  </r>
  <r>
    <x v="2"/>
    <x v="7"/>
    <s v="October"/>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n v="156.4"/>
    <s v="Rural+Urban_2020_October"/>
    <x v="92"/>
  </r>
  <r>
    <x v="0"/>
    <x v="7"/>
    <s v="November"/>
    <n v="145.4"/>
    <n v="188.6"/>
    <n v="171.6"/>
    <n v="153.80000000000001"/>
    <n v="145.4"/>
    <n v="146.5"/>
    <n v="222.2"/>
    <n v="155.9"/>
    <n v="114.9"/>
    <n v="162"/>
    <n v="150"/>
    <n v="162.69999999999999"/>
    <n v="163.4"/>
    <n v="183.4"/>
    <n v="156.30000000000001"/>
    <n v="151"/>
    <n v="155.5"/>
    <s v="NA"/>
    <n v="147.5"/>
    <n v="152.80000000000001"/>
    <n v="160.4"/>
    <n v="146.1"/>
    <n v="153.6"/>
    <n v="161.6"/>
    <n v="156.19999999999999"/>
    <n v="154.5"/>
    <n v="159.80000000000001"/>
    <s v="Rural_2020_November"/>
    <x v="93"/>
  </r>
  <r>
    <x v="1"/>
    <x v="7"/>
    <s v="November"/>
    <n v="149.69999999999999"/>
    <n v="195.5"/>
    <n v="176.9"/>
    <n v="153.9"/>
    <n v="138"/>
    <n v="150.5"/>
    <n v="245.3"/>
    <n v="158.69999999999999"/>
    <n v="117.2"/>
    <n v="161.4"/>
    <n v="141.5"/>
    <n v="165.1"/>
    <n v="167"/>
    <n v="188.8"/>
    <n v="151.1"/>
    <n v="136.4"/>
    <n v="148.80000000000001"/>
    <n v="158"/>
    <n v="137.30000000000001"/>
    <n v="145.1"/>
    <n v="152"/>
    <n v="135.19999999999999"/>
    <n v="144.4"/>
    <n v="156.4"/>
    <n v="157.9"/>
    <n v="146.6"/>
    <n v="156.69999999999999"/>
    <s v="Urban_2020_November"/>
    <x v="93"/>
  </r>
  <r>
    <x v="2"/>
    <x v="7"/>
    <s v="November"/>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n v="158.4"/>
    <s v="Rural+Urban_2020_November"/>
    <x v="93"/>
  </r>
  <r>
    <x v="0"/>
    <x v="7"/>
    <s v="December"/>
    <n v="144.6"/>
    <n v="188.5"/>
    <n v="173.4"/>
    <n v="154"/>
    <n v="150"/>
    <n v="145.9"/>
    <n v="225.2"/>
    <n v="159.5"/>
    <n v="114.4"/>
    <n v="163.5"/>
    <n v="153.4"/>
    <n v="163.6"/>
    <n v="164.5"/>
    <n v="183.6"/>
    <n v="157"/>
    <n v="151.6"/>
    <n v="156.30000000000001"/>
    <s v="NA"/>
    <n v="148.69999999999999"/>
    <n v="153.4"/>
    <n v="161.6"/>
    <n v="146.4"/>
    <n v="153.9"/>
    <n v="162.9"/>
    <n v="156.6"/>
    <n v="155.19999999999999"/>
    <n v="160.69999999999999"/>
    <s v="Rural_2020_December"/>
    <x v="94"/>
  </r>
  <r>
    <x v="1"/>
    <x v="7"/>
    <s v="December"/>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n v="156.9"/>
    <s v="Urban_2020_December"/>
    <x v="94"/>
  </r>
  <r>
    <x v="2"/>
    <x v="7"/>
    <s v="December"/>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n v="158.9"/>
    <s v="Rural+Urban_2020_December"/>
    <x v="94"/>
  </r>
  <r>
    <x v="0"/>
    <x v="8"/>
    <s v="January"/>
    <n v="143.4"/>
    <n v="187.5"/>
    <n v="173.4"/>
    <n v="154"/>
    <n v="154.80000000000001"/>
    <n v="147"/>
    <n v="187.8"/>
    <n v="159.5"/>
    <n v="113.8"/>
    <n v="164.5"/>
    <n v="156.1"/>
    <n v="164.3"/>
    <n v="159.6"/>
    <n v="184.6"/>
    <n v="157.5"/>
    <n v="152.4"/>
    <n v="156.80000000000001"/>
    <s v="NA"/>
    <n v="150.9"/>
    <n v="153.9"/>
    <n v="162.5"/>
    <n v="147.5"/>
    <n v="155.1"/>
    <n v="163.5"/>
    <n v="156.19999999999999"/>
    <n v="155.9"/>
    <n v="158.5"/>
    <s v="Rural_2021_January"/>
    <x v="95"/>
  </r>
  <r>
    <x v="1"/>
    <x v="8"/>
    <s v="January"/>
    <n v="148"/>
    <n v="194.8"/>
    <n v="178.4"/>
    <n v="154.4"/>
    <n v="144.1"/>
    <n v="152.6"/>
    <n v="206.8"/>
    <n v="162.1"/>
    <n v="116.3"/>
    <n v="163"/>
    <n v="145.9"/>
    <n v="167.2"/>
    <n v="163.4"/>
    <n v="191.8"/>
    <n v="152.5"/>
    <n v="137.30000000000001"/>
    <n v="150.19999999999999"/>
    <n v="157.69999999999999"/>
    <n v="142.9"/>
    <n v="145.69999999999999"/>
    <n v="154.1"/>
    <n v="136.9"/>
    <n v="145.4"/>
    <n v="156.1"/>
    <n v="157.69999999999999"/>
    <n v="147.6"/>
    <n v="156"/>
    <s v="Urban_2021_January"/>
    <x v="95"/>
  </r>
  <r>
    <x v="2"/>
    <x v="8"/>
    <s v="January"/>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n v="157.30000000000001"/>
    <s v="Rural+Urban_2021_January"/>
    <x v="95"/>
  </r>
  <r>
    <x v="0"/>
    <x v="8"/>
    <s v="February"/>
    <n v="142.80000000000001"/>
    <n v="184"/>
    <n v="168"/>
    <n v="154.4"/>
    <n v="163"/>
    <n v="147.80000000000001"/>
    <n v="149.69999999999999"/>
    <n v="158.30000000000001"/>
    <n v="111.8"/>
    <n v="165"/>
    <n v="160"/>
    <n v="165.8"/>
    <n v="154.69999999999999"/>
    <n v="186.5"/>
    <n v="159.1"/>
    <n v="153.9"/>
    <n v="158.4"/>
    <s v="NA"/>
    <n v="154.4"/>
    <n v="154.80000000000001"/>
    <n v="164.3"/>
    <n v="150.19999999999999"/>
    <n v="157"/>
    <n v="163.6"/>
    <n v="155.19999999999999"/>
    <n v="157.19999999999999"/>
    <n v="156.69999999999999"/>
    <s v="Rural_2021_February"/>
    <x v="96"/>
  </r>
  <r>
    <x v="1"/>
    <x v="8"/>
    <s v="February"/>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n v="156.5"/>
    <s v="Urban_2021_February"/>
    <x v="96"/>
  </r>
  <r>
    <x v="2"/>
    <x v="8"/>
    <s v="February"/>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n v="156.6"/>
    <s v="Rural+Urban_2021_February"/>
    <x v="96"/>
  </r>
  <r>
    <x v="0"/>
    <x v="8"/>
    <s v="March"/>
    <n v="142.5"/>
    <n v="189.4"/>
    <n v="163.19999999999999"/>
    <n v="154.5"/>
    <n v="168.2"/>
    <n v="150.5"/>
    <n v="141"/>
    <n v="159.19999999999999"/>
    <n v="111.7"/>
    <n v="164"/>
    <n v="160.6"/>
    <n v="166.4"/>
    <n v="154.5"/>
    <n v="186.1"/>
    <n v="159.6"/>
    <n v="154.4"/>
    <n v="158.9"/>
    <s v="-"/>
    <n v="156"/>
    <n v="154.80000000000001"/>
    <n v="164.6"/>
    <n v="151.30000000000001"/>
    <n v="157.80000000000001"/>
    <n v="163.80000000000001"/>
    <n v="153.1"/>
    <n v="157.30000000000001"/>
    <n v="156.69999999999999"/>
    <s v="Rural_2021_March"/>
    <x v="97"/>
  </r>
  <r>
    <x v="1"/>
    <x v="8"/>
    <s v="March"/>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n v="156.9"/>
    <s v="Urban_2021_March"/>
    <x v="97"/>
  </r>
  <r>
    <x v="2"/>
    <x v="8"/>
    <s v="March"/>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n v="156.80000000000001"/>
    <s v="Rural+Urban_2021_March"/>
    <x v="97"/>
  </r>
  <r>
    <x v="0"/>
    <x v="8"/>
    <s v="April"/>
    <n v="142.69999999999999"/>
    <n v="195.5"/>
    <n v="163.4"/>
    <n v="155"/>
    <n v="175.2"/>
    <n v="160.6"/>
    <n v="135.1"/>
    <n v="161.1"/>
    <n v="112.2"/>
    <n v="164.4"/>
    <n v="161.9"/>
    <n v="166.8"/>
    <n v="155.6"/>
    <n v="186.8"/>
    <n v="160.69999999999999"/>
    <n v="155.1"/>
    <n v="159.9"/>
    <s v="-"/>
    <n v="156"/>
    <n v="155.5"/>
    <n v="165.3"/>
    <n v="151.69999999999999"/>
    <n v="158.6"/>
    <n v="164.1"/>
    <n v="154.6"/>
    <n v="158"/>
    <n v="157.6"/>
    <s v="Rural_2021_April"/>
    <x v="98"/>
  </r>
  <r>
    <x v="1"/>
    <x v="8"/>
    <s v="April"/>
    <n v="147.6"/>
    <n v="202.5"/>
    <n v="166.4"/>
    <n v="156"/>
    <n v="161.4"/>
    <n v="168.8"/>
    <n v="161.6"/>
    <n v="162.80000000000001"/>
    <n v="114.8"/>
    <n v="162.80000000000001"/>
    <n v="151.5"/>
    <n v="171.4"/>
    <n v="162"/>
    <n v="194.4"/>
    <n v="155.9"/>
    <n v="139.30000000000001"/>
    <n v="153.4"/>
    <n v="161.4"/>
    <n v="154.9"/>
    <n v="147.6"/>
    <n v="157.5"/>
    <n v="142.1"/>
    <n v="149.1"/>
    <n v="157.6"/>
    <n v="156.6"/>
    <n v="150.5"/>
    <n v="158"/>
    <s v="Urban_2021_April"/>
    <x v="98"/>
  </r>
  <r>
    <x v="2"/>
    <x v="8"/>
    <s v="April"/>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n v="157.80000000000001"/>
    <s v="Rural+Urban_2021_April"/>
    <x v="98"/>
  </r>
  <r>
    <x v="0"/>
    <x v="8"/>
    <s v="May"/>
    <n v="145.1"/>
    <n v="198.5"/>
    <n v="168.6"/>
    <n v="155.80000000000001"/>
    <n v="184.4"/>
    <n v="162.30000000000001"/>
    <n v="138.4"/>
    <n v="165.1"/>
    <n v="114.3"/>
    <n v="169.7"/>
    <n v="164.6"/>
    <n v="169.8"/>
    <n v="158.69999999999999"/>
    <n v="189.6"/>
    <n v="165.3"/>
    <n v="160.6"/>
    <n v="164.5"/>
    <s v="NA"/>
    <n v="161.69999999999999"/>
    <n v="158.80000000000001"/>
    <n v="169.1"/>
    <n v="153.19999999999999"/>
    <n v="160"/>
    <n v="167.6"/>
    <n v="159.30000000000001"/>
    <n v="161.1"/>
    <n v="161.1"/>
    <s v="Rural_2021_May"/>
    <x v="99"/>
  </r>
  <r>
    <x v="1"/>
    <x v="8"/>
    <s v="May"/>
    <n v="148.80000000000001"/>
    <n v="204.3"/>
    <n v="173"/>
    <n v="156.5"/>
    <n v="168.8"/>
    <n v="172.5"/>
    <n v="166.5"/>
    <n v="165.9"/>
    <n v="115.9"/>
    <n v="165.2"/>
    <n v="152"/>
    <n v="171.1"/>
    <n v="164.2"/>
    <n v="198.2"/>
    <n v="156.5"/>
    <n v="140.19999999999999"/>
    <n v="154.1"/>
    <n v="161.6"/>
    <n v="155.5"/>
    <n v="150.1"/>
    <n v="160.4"/>
    <n v="145"/>
    <n v="152.6"/>
    <n v="156.6"/>
    <n v="157.5"/>
    <n v="152.30000000000001"/>
    <n v="159.5"/>
    <s v="Urban_2021_May"/>
    <x v="99"/>
  </r>
  <r>
    <x v="2"/>
    <x v="8"/>
    <s v="May"/>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n v="160.4"/>
    <s v="Rural+Urban_2021_May"/>
    <x v="99"/>
  </r>
  <r>
    <x v="0"/>
    <x v="8"/>
    <s v="June"/>
    <n v="145.6"/>
    <n v="200.1"/>
    <n v="179.3"/>
    <n v="156.1"/>
    <n v="190.4"/>
    <n v="158.6"/>
    <n v="144.69999999999999"/>
    <n v="165.5"/>
    <n v="114.6"/>
    <n v="170"/>
    <n v="165.5"/>
    <n v="171.7"/>
    <n v="160.5"/>
    <n v="189.1"/>
    <n v="165.3"/>
    <n v="159.9"/>
    <n v="164.6"/>
    <s v="NA"/>
    <n v="162.1"/>
    <n v="159.19999999999999"/>
    <n v="169.7"/>
    <n v="154.19999999999999"/>
    <n v="160.4"/>
    <n v="166.8"/>
    <n v="159.4"/>
    <n v="161.5"/>
    <n v="162.1"/>
    <s v="Rural_2021_June"/>
    <x v="100"/>
  </r>
  <r>
    <x v="1"/>
    <x v="8"/>
    <s v="June"/>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n v="160.4"/>
    <s v="Urban_2021_June"/>
    <x v="100"/>
  </r>
  <r>
    <x v="2"/>
    <x v="8"/>
    <s v="June"/>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n v="161.30000000000001"/>
    <s v="Rural+Urban_2021_June"/>
    <x v="100"/>
  </r>
  <r>
    <x v="0"/>
    <x v="8"/>
    <s v="July"/>
    <n v="145.1"/>
    <n v="204.5"/>
    <n v="180.4"/>
    <n v="157.1"/>
    <n v="188.7"/>
    <n v="157.69999999999999"/>
    <n v="152.80000000000001"/>
    <n v="163.6"/>
    <n v="113.9"/>
    <n v="169.7"/>
    <n v="166.2"/>
    <n v="171"/>
    <n v="161.69999999999999"/>
    <n v="189.7"/>
    <n v="166"/>
    <n v="161.1"/>
    <n v="165.3"/>
    <s v="NA"/>
    <n v="162.5"/>
    <n v="160.30000000000001"/>
    <n v="170.4"/>
    <n v="157.1"/>
    <n v="160.69999999999999"/>
    <n v="167.2"/>
    <n v="160.4"/>
    <n v="162.80000000000001"/>
    <n v="163.19999999999999"/>
    <s v="Rural_2021_July"/>
    <x v="101"/>
  </r>
  <r>
    <x v="1"/>
    <x v="8"/>
    <s v="July"/>
    <n v="149.1"/>
    <n v="210.9"/>
    <n v="185"/>
    <n v="158.19999999999999"/>
    <n v="170.6"/>
    <n v="170.9"/>
    <n v="186.4"/>
    <n v="164.7"/>
    <n v="115.7"/>
    <n v="165.5"/>
    <n v="153.4"/>
    <n v="173.5"/>
    <n v="167.9"/>
    <n v="195.5"/>
    <n v="157.9"/>
    <n v="141.9"/>
    <n v="155.5"/>
    <n v="161.5"/>
    <n v="157.69999999999999"/>
    <n v="150.69999999999999"/>
    <n v="161.5"/>
    <n v="149.5"/>
    <n v="151.19999999999999"/>
    <n v="160.30000000000001"/>
    <n v="159.6"/>
    <n v="155"/>
    <n v="161.80000000000001"/>
    <s v="Urban_2021_July"/>
    <x v="101"/>
  </r>
  <r>
    <x v="2"/>
    <x v="8"/>
    <s v="July"/>
    <n v="146.4"/>
    <n v="206.8"/>
    <n v="182.2"/>
    <n v="157.5"/>
    <n v="182.1"/>
    <n v="163.9"/>
    <n v="164.2"/>
    <n v="164"/>
    <n v="114.5"/>
    <n v="168.3"/>
    <n v="160.9"/>
    <n v="172.2"/>
    <n v="164"/>
    <n v="191.2"/>
    <n v="162.80000000000001"/>
    <n v="153.1"/>
    <n v="161.4"/>
    <n v="161.5"/>
    <n v="160.69999999999999"/>
    <n v="155.80000000000001"/>
    <n v="167"/>
    <n v="153.1"/>
    <n v="155.30000000000001"/>
    <n v="163.19999999999999"/>
    <n v="160.1"/>
    <n v="159"/>
    <n v="162.5"/>
    <s v="Rural+Urban_2021_July"/>
    <x v="101"/>
  </r>
  <r>
    <x v="0"/>
    <x v="8"/>
    <s v="August"/>
    <n v="144.9"/>
    <n v="202.3"/>
    <n v="176.5"/>
    <n v="157.5"/>
    <n v="190.9"/>
    <n v="155.69999999999999"/>
    <n v="153.9"/>
    <n v="162.80000000000001"/>
    <n v="115.2"/>
    <n v="169.8"/>
    <n v="167.6"/>
    <n v="171.9"/>
    <n v="161.80000000000001"/>
    <n v="190.2"/>
    <n v="167"/>
    <n v="162.6"/>
    <n v="166.3"/>
    <s v="NA"/>
    <n v="163.1"/>
    <n v="160.9"/>
    <n v="171.1"/>
    <n v="157.69999999999999"/>
    <n v="161.1"/>
    <n v="167.5"/>
    <n v="160.30000000000001"/>
    <n v="163.30000000000001"/>
    <n v="163.6"/>
    <s v="Rural_2021_August"/>
    <x v="102"/>
  </r>
  <r>
    <x v="1"/>
    <x v="8"/>
    <s v="August"/>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n v="162.30000000000001"/>
    <s v="Urban_2021_August"/>
    <x v="102"/>
  </r>
  <r>
    <x v="2"/>
    <x v="8"/>
    <s v="August"/>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n v="163.19999999999999"/>
    <s v="Rural+Urban_2021_August"/>
    <x v="102"/>
  </r>
  <r>
    <x v="0"/>
    <x v="8"/>
    <s v="September"/>
    <n v="145.4"/>
    <n v="202.1"/>
    <n v="172"/>
    <n v="158"/>
    <n v="195.5"/>
    <n v="152.69999999999999"/>
    <n v="151.4"/>
    <n v="163.9"/>
    <n v="119.3"/>
    <n v="170.1"/>
    <n v="168.3"/>
    <n v="172.8"/>
    <n v="162.1"/>
    <n v="190.5"/>
    <n v="167.7"/>
    <n v="163.6"/>
    <n v="167.1"/>
    <s v="NA"/>
    <n v="163.69999999999999"/>
    <n v="161.30000000000001"/>
    <n v="171.9"/>
    <n v="157.80000000000001"/>
    <n v="162.69999999999999"/>
    <n v="168.5"/>
    <n v="160.19999999999999"/>
    <n v="163.80000000000001"/>
    <n v="164"/>
    <s v="Rural_2021_September"/>
    <x v="103"/>
  </r>
  <r>
    <x v="1"/>
    <x v="8"/>
    <s v="September"/>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n v="162.30000000000001"/>
    <s v="Urban_2021_September"/>
    <x v="103"/>
  </r>
  <r>
    <x v="2"/>
    <x v="8"/>
    <s v="September"/>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n v="163.19999999999999"/>
    <s v="Rural+Urban_2021_September"/>
    <x v="103"/>
  </r>
  <r>
    <x v="0"/>
    <x v="8"/>
    <s v="October"/>
    <n v="146.1"/>
    <n v="202.5"/>
    <n v="170.1"/>
    <n v="158.4"/>
    <n v="198.8"/>
    <n v="152.6"/>
    <n v="170.4"/>
    <n v="165.2"/>
    <n v="121.6"/>
    <n v="170.6"/>
    <n v="168.8"/>
    <n v="173.6"/>
    <n v="165.5"/>
    <n v="191.2"/>
    <n v="168.9"/>
    <n v="164.8"/>
    <n v="168.3"/>
    <s v="NA"/>
    <n v="165.5"/>
    <n v="162"/>
    <n v="172.5"/>
    <n v="159.5"/>
    <n v="163.19999999999999"/>
    <n v="169"/>
    <n v="161.1"/>
    <n v="164.7"/>
    <n v="166.3"/>
    <s v="Rural_2021_October"/>
    <x v="104"/>
  </r>
  <r>
    <x v="1"/>
    <x v="8"/>
    <s v="October"/>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n v="164.6"/>
    <s v="Urban_2021_October"/>
    <x v="104"/>
  </r>
  <r>
    <x v="2"/>
    <x v="8"/>
    <s v="October"/>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n v="165.5"/>
    <s v="Rural+Urban_2021_October"/>
    <x v="104"/>
  </r>
  <r>
    <x v="0"/>
    <x v="8"/>
    <s v="November"/>
    <n v="146.9"/>
    <n v="199.8"/>
    <n v="171.5"/>
    <n v="159.1"/>
    <n v="198.4"/>
    <n v="153.19999999999999"/>
    <n v="183.9"/>
    <n v="165.4"/>
    <n v="122.1"/>
    <n v="170.8"/>
    <n v="169.1"/>
    <n v="174.3"/>
    <n v="167.5"/>
    <n v="191.4"/>
    <n v="170.4"/>
    <n v="166"/>
    <n v="169.8"/>
    <s v="NA"/>
    <n v="165.3"/>
    <n v="162.9"/>
    <n v="173.4"/>
    <n v="158.9"/>
    <n v="163.80000000000001"/>
    <n v="169.3"/>
    <n v="162.4"/>
    <n v="165.2"/>
    <n v="167.6"/>
    <s v="Rural_2021_November"/>
    <x v="105"/>
  </r>
  <r>
    <x v="1"/>
    <x v="8"/>
    <s v="November"/>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n v="165.6"/>
    <s v="Urban_2021_November"/>
    <x v="105"/>
  </r>
  <r>
    <x v="2"/>
    <x v="8"/>
    <s v="November"/>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n v="166.7"/>
    <s v="Rural+Urban_2021_November"/>
    <x v="105"/>
  </r>
  <r>
    <x v="0"/>
    <x v="8"/>
    <s v="December"/>
    <n v="147.4"/>
    <n v="197"/>
    <n v="176.5"/>
    <n v="159.80000000000001"/>
    <n v="195.8"/>
    <n v="152"/>
    <n v="172.3"/>
    <n v="164.5"/>
    <n v="120.6"/>
    <n v="171.7"/>
    <n v="169.7"/>
    <n v="175.1"/>
    <n v="165.8"/>
    <n v="190.8"/>
    <n v="171.8"/>
    <n v="167.3"/>
    <n v="171.2"/>
    <s v="NA"/>
    <n v="165.6"/>
    <n v="163.9"/>
    <n v="174"/>
    <n v="160.1"/>
    <n v="164.5"/>
    <n v="169.7"/>
    <n v="162.80000000000001"/>
    <n v="166"/>
    <n v="167"/>
    <s v="Rural_2021_December"/>
    <x v="106"/>
  </r>
  <r>
    <x v="1"/>
    <x v="8"/>
    <s v="December"/>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n v="165.2"/>
    <s v="Urban_2021_December"/>
    <x v="106"/>
  </r>
  <r>
    <x v="2"/>
    <x v="8"/>
    <s v="December"/>
    <n v="148.69999999999999"/>
    <n v="198.8"/>
    <n v="177.9"/>
    <n v="159.9"/>
    <n v="187.6"/>
    <n v="154.9"/>
    <n v="188.3"/>
    <n v="164.4"/>
    <n v="121"/>
    <n v="170.5"/>
    <n v="164.2"/>
    <n v="176.5"/>
    <n v="168.2"/>
    <n v="192.4"/>
    <n v="168.5"/>
    <n v="158.69999999999999"/>
    <n v="167"/>
    <n v="163.4"/>
    <n v="164.1"/>
    <n v="160.19999999999999"/>
    <n v="170.6"/>
    <n v="155.69999999999999"/>
    <n v="160.6"/>
    <n v="164.4"/>
    <n v="162.6"/>
    <n v="162"/>
    <n v="166.2"/>
    <s v="Rural+Urban_2021_December"/>
    <x v="106"/>
  </r>
  <r>
    <x v="0"/>
    <x v="9"/>
    <s v="January"/>
    <n v="148.30000000000001"/>
    <n v="196.9"/>
    <n v="178"/>
    <n v="160.5"/>
    <n v="192.6"/>
    <n v="151.19999999999999"/>
    <n v="159.19999999999999"/>
    <n v="164"/>
    <n v="119.3"/>
    <n v="173.3"/>
    <n v="169.8"/>
    <n v="175.8"/>
    <n v="164.1"/>
    <n v="190.7"/>
    <n v="173.2"/>
    <n v="169.3"/>
    <n v="172.7"/>
    <s v="NA"/>
    <n v="165.8"/>
    <n v="164.9"/>
    <n v="174.7"/>
    <n v="160.80000000000001"/>
    <n v="164.9"/>
    <n v="169.9"/>
    <n v="163.19999999999999"/>
    <n v="166.6"/>
    <n v="166.4"/>
    <s v="Rural_2022_January"/>
    <x v="107"/>
  </r>
  <r>
    <x v="1"/>
    <x v="9"/>
    <s v="January"/>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n v="165"/>
    <s v="Urban_2022_January"/>
    <x v="107"/>
  </r>
  <r>
    <x v="2"/>
    <x v="9"/>
    <s v="January"/>
    <n v="149.5"/>
    <n v="198.7"/>
    <n v="178.8"/>
    <n v="160.5"/>
    <n v="184.7"/>
    <n v="153.69999999999999"/>
    <n v="174.3"/>
    <n v="163.9"/>
    <n v="120"/>
    <n v="172.1"/>
    <n v="164.3"/>
    <n v="177.3"/>
    <n v="166.4"/>
    <n v="192.2"/>
    <n v="169.9"/>
    <n v="160.69999999999999"/>
    <n v="168.5"/>
    <n v="164.5"/>
    <n v="164.2"/>
    <n v="161.1"/>
    <n v="171.4"/>
    <n v="156.5"/>
    <n v="161.19999999999999"/>
    <n v="164.7"/>
    <n v="163"/>
    <n v="162.69999999999999"/>
    <n v="165.7"/>
    <s v="Rural+Urban_2022_January"/>
    <x v="107"/>
  </r>
  <r>
    <x v="0"/>
    <x v="9"/>
    <s v="February"/>
    <n v="148.80000000000001"/>
    <n v="198.1"/>
    <n v="175.5"/>
    <n v="160.69999999999999"/>
    <n v="192.6"/>
    <n v="151.4"/>
    <n v="155.19999999999999"/>
    <n v="163.9"/>
    <n v="118.1"/>
    <n v="175.4"/>
    <n v="170.5"/>
    <n v="176.3"/>
    <n v="163.9"/>
    <n v="191.5"/>
    <n v="174.1"/>
    <n v="171"/>
    <n v="173.7"/>
    <s v="NA"/>
    <n v="167.4"/>
    <n v="165.7"/>
    <n v="175.3"/>
    <n v="161.19999999999999"/>
    <n v="165.5"/>
    <n v="170.3"/>
    <n v="164.5"/>
    <n v="167.3"/>
    <n v="166.7"/>
    <s v="Rural_2022_February"/>
    <x v="108"/>
  </r>
  <r>
    <x v="1"/>
    <x v="9"/>
    <s v="February"/>
    <n v="152.5"/>
    <n v="205.2"/>
    <n v="176.4"/>
    <n v="160.6"/>
    <n v="171.5"/>
    <n v="156.4"/>
    <n v="198"/>
    <n v="163.19999999999999"/>
    <n v="120.6"/>
    <n v="172.2"/>
    <n v="156.69999999999999"/>
    <n v="180"/>
    <n v="170.2"/>
    <n v="196.5"/>
    <n v="165.7"/>
    <n v="150.4"/>
    <n v="163.4"/>
    <n v="165.5"/>
    <n v="163"/>
    <n v="157.4"/>
    <n v="167.2"/>
    <n v="153.1"/>
    <n v="159.5"/>
    <n v="162"/>
    <n v="164.2"/>
    <n v="159.4"/>
    <n v="165.5"/>
    <s v="Urban_2022_February"/>
    <x v="108"/>
  </r>
  <r>
    <x v="2"/>
    <x v="9"/>
    <s v="February"/>
    <n v="150"/>
    <n v="200.6"/>
    <n v="175.8"/>
    <n v="160.69999999999999"/>
    <n v="184.9"/>
    <n v="153.69999999999999"/>
    <n v="169.7"/>
    <n v="163.69999999999999"/>
    <n v="118.9"/>
    <n v="174.3"/>
    <n v="164.7"/>
    <n v="178"/>
    <n v="166.2"/>
    <n v="192.8"/>
    <n v="170.8"/>
    <n v="162.4"/>
    <n v="169.6"/>
    <n v="165.5"/>
    <n v="165.7"/>
    <n v="161.80000000000001"/>
    <n v="172.2"/>
    <n v="156.9"/>
    <n v="162.1"/>
    <n v="165.4"/>
    <n v="164.4"/>
    <n v="163.5"/>
    <n v="166.1"/>
    <s v="Rural+Urban_2022_February"/>
    <x v="108"/>
  </r>
  <r>
    <x v="0"/>
    <x v="9"/>
    <s v="March"/>
    <n v="150.19999999999999"/>
    <n v="208"/>
    <n v="167.9"/>
    <n v="162"/>
    <n v="203.1"/>
    <n v="155.9"/>
    <n v="155.80000000000001"/>
    <n v="164.2"/>
    <n v="118.1"/>
    <n v="178.7"/>
    <n v="171.2"/>
    <n v="177.4"/>
    <n v="166.6"/>
    <n v="192.3"/>
    <n v="175.4"/>
    <n v="173.2"/>
    <n v="175.1"/>
    <s v="NA"/>
    <n v="168.9"/>
    <n v="166.5"/>
    <n v="176"/>
    <n v="162"/>
    <n v="166.6"/>
    <n v="170.6"/>
    <n v="167.4"/>
    <n v="168.3"/>
    <n v="168.7"/>
    <s v="Rural_2022_March"/>
    <x v="109"/>
  </r>
  <r>
    <x v="1"/>
    <x v="9"/>
    <s v="March"/>
    <n v="153.69999999999999"/>
    <n v="215.8"/>
    <n v="167.7"/>
    <n v="162.6"/>
    <n v="180"/>
    <n v="159.6"/>
    <n v="188.4"/>
    <n v="163.4"/>
    <n v="120.3"/>
    <n v="174.7"/>
    <n v="157.1"/>
    <n v="181.5"/>
    <n v="171.5"/>
    <n v="197.5"/>
    <n v="167.1"/>
    <n v="152.6"/>
    <n v="164.9"/>
    <n v="165.3"/>
    <n v="164.5"/>
    <n v="158.6"/>
    <n v="168.2"/>
    <n v="154.19999999999999"/>
    <n v="160.80000000000001"/>
    <n v="162.69999999999999"/>
    <n v="166.8"/>
    <n v="160.6"/>
    <n v="166.5"/>
    <s v="Urban_2022_March"/>
    <x v="109"/>
  </r>
  <r>
    <x v="2"/>
    <x v="9"/>
    <s v="March"/>
    <n v="151.30000000000001"/>
    <n v="210.7"/>
    <n v="167.8"/>
    <n v="162.19999999999999"/>
    <n v="194.6"/>
    <n v="157.6"/>
    <n v="166.9"/>
    <n v="163.9"/>
    <n v="118.8"/>
    <n v="177.4"/>
    <n v="165.3"/>
    <n v="179.3"/>
    <n v="168.4"/>
    <n v="193.7"/>
    <n v="172.1"/>
    <n v="164.6"/>
    <n v="171.1"/>
    <n v="165.3"/>
    <n v="167.2"/>
    <n v="162.80000000000001"/>
    <n v="173"/>
    <n v="157.9"/>
    <n v="163.30000000000001"/>
    <n v="166"/>
    <n v="167.2"/>
    <n v="164.6"/>
    <n v="167.7"/>
    <s v="Rural+Urban_2022_March"/>
    <x v="109"/>
  </r>
  <r>
    <x v="0"/>
    <x v="9"/>
    <s v="April"/>
    <n v="151.80000000000001"/>
    <n v="209.7"/>
    <n v="164.5"/>
    <n v="163.80000000000001"/>
    <n v="207.4"/>
    <n v="169.7"/>
    <n v="153.6"/>
    <n v="165.1"/>
    <n v="118.2"/>
    <n v="182.9"/>
    <n v="172.4"/>
    <n v="178.9"/>
    <n v="168.6"/>
    <n v="192.8"/>
    <n v="177.5"/>
    <n v="175.1"/>
    <n v="177.1"/>
    <s v="NA"/>
    <n v="173.3"/>
    <n v="167.7"/>
    <n v="177"/>
    <n v="166.2"/>
    <n v="167.2"/>
    <n v="170.9"/>
    <n v="169"/>
    <n v="170.2"/>
    <n v="170.8"/>
    <s v="Rural_2022_April"/>
    <x v="110"/>
  </r>
  <r>
    <x v="1"/>
    <x v="9"/>
    <s v="April"/>
    <n v="155.4"/>
    <n v="215.8"/>
    <n v="164.6"/>
    <n v="164.2"/>
    <n v="186"/>
    <n v="175.9"/>
    <n v="190.7"/>
    <n v="164"/>
    <n v="120.5"/>
    <n v="178"/>
    <n v="157.5"/>
    <n v="183.3"/>
    <n v="174.5"/>
    <n v="197.1"/>
    <n v="168.4"/>
    <n v="154.5"/>
    <n v="166.3"/>
    <n v="167"/>
    <n v="170.5"/>
    <n v="159.80000000000001"/>
    <n v="169"/>
    <n v="159.30000000000001"/>
    <n v="162.19999999999999"/>
    <n v="164"/>
    <n v="168.4"/>
    <n v="163.1"/>
    <n v="169.2"/>
    <s v="Urban_2022_April"/>
    <x v="110"/>
  </r>
  <r>
    <x v="2"/>
    <x v="9"/>
    <s v="April"/>
    <n v="152.9"/>
    <n v="211.8"/>
    <n v="164.5"/>
    <n v="163.9"/>
    <n v="199.5"/>
    <n v="172.6"/>
    <n v="166.2"/>
    <n v="164.7"/>
    <n v="119"/>
    <n v="181.3"/>
    <n v="166.2"/>
    <n v="180.9"/>
    <n v="170.8"/>
    <n v="193.9"/>
    <n v="173.9"/>
    <n v="166.5"/>
    <n v="172.8"/>
    <n v="167"/>
    <n v="172.2"/>
    <n v="164"/>
    <n v="174"/>
    <n v="162.6"/>
    <n v="164.4"/>
    <n v="166.9"/>
    <n v="168.8"/>
    <n v="166.8"/>
    <n v="170.1"/>
    <s v="Rural+Urban_2022_April"/>
    <x v="110"/>
  </r>
  <r>
    <x v="0"/>
    <x v="9"/>
    <s v="May"/>
    <n v="152.9"/>
    <n v="214.7"/>
    <n v="161.4"/>
    <n v="164.6"/>
    <n v="209.9"/>
    <n v="168"/>
    <n v="160.4"/>
    <n v="165"/>
    <n v="118.9"/>
    <n v="186.6"/>
    <n v="173.2"/>
    <n v="180.4"/>
    <n v="170.8"/>
    <n v="192.9"/>
    <n v="179.3"/>
    <n v="177.2"/>
    <n v="179"/>
    <s v="NA"/>
    <n v="175.3"/>
    <n v="168.9"/>
    <n v="177.7"/>
    <n v="167.1"/>
    <n v="167.6"/>
    <n v="171.8"/>
    <n v="168.5"/>
    <n v="170.9"/>
    <n v="172.5"/>
    <s v="Rural_2022_May"/>
    <x v="111"/>
  </r>
  <r>
    <x v="1"/>
    <x v="9"/>
    <s v="May"/>
    <n v="156.69999999999999"/>
    <n v="221.2"/>
    <n v="164.1"/>
    <n v="165.4"/>
    <n v="189.5"/>
    <n v="174.5"/>
    <n v="203.2"/>
    <n v="164.1"/>
    <n v="121.2"/>
    <n v="181.4"/>
    <n v="158.5"/>
    <n v="184.9"/>
    <n v="177.5"/>
    <n v="197.5"/>
    <n v="170"/>
    <n v="155.9"/>
    <n v="167.8"/>
    <n v="167.5"/>
    <n v="173.5"/>
    <n v="161.1"/>
    <n v="170.1"/>
    <n v="159.4"/>
    <n v="163.19999999999999"/>
    <n v="165.2"/>
    <n v="168.2"/>
    <n v="163.80000000000001"/>
    <n v="170.8"/>
    <s v="Urban_2022_May"/>
    <x v="111"/>
  </r>
  <r>
    <x v="2"/>
    <x v="9"/>
    <s v="May"/>
    <n v="154.1"/>
    <n v="217"/>
    <n v="162.4"/>
    <n v="164.9"/>
    <n v="202.4"/>
    <n v="171"/>
    <n v="174.9"/>
    <n v="164.7"/>
    <n v="119.7"/>
    <n v="184.9"/>
    <n v="167.1"/>
    <n v="182.5"/>
    <n v="173.3"/>
    <n v="194.1"/>
    <n v="175.6"/>
    <n v="168.4"/>
    <n v="174.6"/>
    <n v="167.5"/>
    <n v="174.6"/>
    <n v="165.2"/>
    <n v="174.8"/>
    <n v="163"/>
    <n v="165.1"/>
    <n v="167.9"/>
    <n v="168.4"/>
    <n v="167.5"/>
    <n v="171.7"/>
    <s v="Rural+Urban_2022_May"/>
    <x v="111"/>
  </r>
  <r>
    <x v="0"/>
    <x v="9"/>
    <s v="June"/>
    <n v="153.80000000000001"/>
    <n v="217.2"/>
    <n v="169.6"/>
    <n v="165.4"/>
    <n v="208.1"/>
    <n v="165.8"/>
    <n v="167.3"/>
    <n v="164.6"/>
    <n v="119.1"/>
    <n v="188.9"/>
    <n v="174.2"/>
    <n v="181.9"/>
    <n v="172.4"/>
    <n v="192.9"/>
    <n v="180.7"/>
    <n v="178.7"/>
    <n v="180.4"/>
    <s v="NA"/>
    <n v="176.7"/>
    <n v="170.3"/>
    <n v="178.2"/>
    <n v="165.5"/>
    <n v="168"/>
    <n v="172.6"/>
    <n v="169.5"/>
    <n v="171"/>
    <n v="173.6"/>
    <s v="Rural_2022_June"/>
    <x v="112"/>
  </r>
  <r>
    <x v="1"/>
    <x v="9"/>
    <s v="June"/>
    <n v="157.5"/>
    <n v="223.4"/>
    <n v="172.8"/>
    <n v="166.4"/>
    <n v="188.6"/>
    <n v="174.1"/>
    <n v="211.5"/>
    <n v="163.6"/>
    <n v="121.4"/>
    <n v="183.5"/>
    <n v="159.1"/>
    <n v="186.3"/>
    <n v="179.3"/>
    <n v="198.3"/>
    <n v="171.6"/>
    <n v="157.4"/>
    <n v="169.4"/>
    <n v="166.8"/>
    <n v="174.9"/>
    <n v="162.1"/>
    <n v="170.9"/>
    <n v="157.19999999999999"/>
    <n v="164.1"/>
    <n v="166.5"/>
    <n v="169.2"/>
    <n v="163.80000000000001"/>
    <n v="171.4"/>
    <s v="Urban_2022_June"/>
    <x v="112"/>
  </r>
  <r>
    <x v="2"/>
    <x v="9"/>
    <s v="June"/>
    <n v="155"/>
    <n v="219.4"/>
    <n v="170.8"/>
    <n v="165.8"/>
    <n v="200.9"/>
    <n v="169.7"/>
    <n v="182.3"/>
    <n v="164.3"/>
    <n v="119.9"/>
    <n v="187.1"/>
    <n v="167.9"/>
    <n v="183.9"/>
    <n v="174.9"/>
    <n v="194.3"/>
    <n v="177.1"/>
    <n v="169.9"/>
    <n v="176"/>
    <n v="166.8"/>
    <n v="176"/>
    <n v="166.4"/>
    <n v="175.4"/>
    <n v="161.1"/>
    <n v="165.8"/>
    <n v="169"/>
    <n v="169.4"/>
    <n v="167.5"/>
    <n v="172.6"/>
    <s v="Rural+Urban_2022_June"/>
    <x v="112"/>
  </r>
  <r>
    <x v="0"/>
    <x v="9"/>
    <s v="July"/>
    <n v="155.19999999999999"/>
    <n v="210.8"/>
    <n v="174.3"/>
    <n v="166.3"/>
    <n v="202.2"/>
    <n v="169.6"/>
    <n v="168.6"/>
    <n v="164.4"/>
    <n v="119.2"/>
    <n v="191.8"/>
    <n v="174.5"/>
    <n v="183.1"/>
    <n v="172.5"/>
    <n v="193.2"/>
    <n v="182"/>
    <n v="180.3"/>
    <n v="181.7"/>
    <s v="NA"/>
    <n v="179.6"/>
    <n v="171.3"/>
    <n v="178.8"/>
    <n v="166.3"/>
    <n v="168.6"/>
    <n v="174.7"/>
    <n v="169.7"/>
    <n v="171.8"/>
    <n v="174.3"/>
    <s v="Rural_2022_July"/>
    <x v="113"/>
  </r>
  <r>
    <x v="1"/>
    <x v="9"/>
    <s v="July"/>
    <n v="159.30000000000001"/>
    <n v="217.1"/>
    <n v="176.6"/>
    <n v="167.1"/>
    <n v="184.8"/>
    <n v="179.5"/>
    <n v="208.5"/>
    <n v="164"/>
    <n v="121.5"/>
    <n v="186.3"/>
    <n v="159.80000000000001"/>
    <n v="187.7"/>
    <n v="179.4"/>
    <n v="198.6"/>
    <n v="172.7"/>
    <n v="158.69999999999999"/>
    <n v="170.6"/>
    <n v="167.8"/>
    <n v="179.5"/>
    <n v="163.1"/>
    <n v="171.7"/>
    <n v="157.4"/>
    <n v="164.6"/>
    <n v="169.1"/>
    <n v="169.8"/>
    <n v="164.7"/>
    <n v="172.3"/>
    <s v="Urban_2022_July"/>
    <x v="113"/>
  </r>
  <r>
    <x v="2"/>
    <x v="9"/>
    <s v="July"/>
    <n v="156.5"/>
    <n v="213"/>
    <n v="175.2"/>
    <n v="166.6"/>
    <n v="195.8"/>
    <n v="174.2"/>
    <n v="182.1"/>
    <n v="164.3"/>
    <n v="120"/>
    <n v="190"/>
    <n v="168.4"/>
    <n v="185.2"/>
    <n v="175"/>
    <n v="194.6"/>
    <n v="178.3"/>
    <n v="171.3"/>
    <n v="177.3"/>
    <n v="167.8"/>
    <n v="179.6"/>
    <n v="167.4"/>
    <n v="176.1"/>
    <n v="161.6"/>
    <n v="166.3"/>
    <n v="171.4"/>
    <n v="169.7"/>
    <n v="168.4"/>
    <n v="173.4"/>
    <s v="Rural+Urban_2022_July"/>
    <x v="113"/>
  </r>
  <r>
    <x v="0"/>
    <x v="9"/>
    <s v="August"/>
    <n v="159.5"/>
    <n v="204.1"/>
    <n v="168.3"/>
    <n v="167.9"/>
    <n v="198.1"/>
    <n v="169.2"/>
    <n v="173.1"/>
    <n v="167.1"/>
    <n v="120.2"/>
    <n v="195.6"/>
    <n v="174.8"/>
    <n v="184"/>
    <n v="173.9"/>
    <n v="193.7"/>
    <n v="183.2"/>
    <n v="181.7"/>
    <n v="183"/>
    <s v="NA"/>
    <n v="179.1"/>
    <n v="172.3"/>
    <n v="179.4"/>
    <n v="166.6"/>
    <n v="169.3"/>
    <n v="175.7"/>
    <n v="171.1"/>
    <n v="172.6"/>
    <n v="175.3"/>
    <s v="Rural_2022_August"/>
    <x v="114"/>
  </r>
  <r>
    <x v="1"/>
    <x v="9"/>
    <s v="August"/>
    <n v="162.1"/>
    <n v="210.9"/>
    <n v="170.6"/>
    <n v="168.4"/>
    <n v="182.5"/>
    <n v="177.1"/>
    <n v="213.1"/>
    <n v="167.3"/>
    <n v="122.2"/>
    <n v="189.7"/>
    <n v="160.5"/>
    <n v="188.9"/>
    <n v="180.4"/>
    <n v="198.7"/>
    <n v="173.7"/>
    <n v="160"/>
    <n v="171.6"/>
    <n v="169"/>
    <n v="178.4"/>
    <n v="164.2"/>
    <n v="172.6"/>
    <n v="157.69999999999999"/>
    <n v="165.1"/>
    <n v="169.9"/>
    <n v="171.4"/>
    <n v="165.4"/>
    <n v="173.1"/>
    <s v="Urban_2022_August"/>
    <x v="114"/>
  </r>
  <r>
    <x v="2"/>
    <x v="9"/>
    <s v="August"/>
    <n v="160.30000000000001"/>
    <n v="206.5"/>
    <n v="169.2"/>
    <n v="168.1"/>
    <n v="192.4"/>
    <n v="172.9"/>
    <n v="186.7"/>
    <n v="167.2"/>
    <n v="120.9"/>
    <n v="193.6"/>
    <n v="168.8"/>
    <n v="186.3"/>
    <n v="176.3"/>
    <n v="195"/>
    <n v="179.5"/>
    <n v="172.7"/>
    <n v="178.5"/>
    <n v="169"/>
    <n v="178.8"/>
    <n v="168.5"/>
    <n v="176.8"/>
    <n v="161.9"/>
    <n v="166.9"/>
    <n v="172.3"/>
    <n v="171.2"/>
    <n v="169.1"/>
    <n v="174.3"/>
    <s v="Rural+Urban_2022_August"/>
    <x v="114"/>
  </r>
  <r>
    <x v="0"/>
    <x v="9"/>
    <s v="September"/>
    <n v="162.9"/>
    <n v="206.7"/>
    <n v="169"/>
    <n v="169.5"/>
    <n v="194.1"/>
    <n v="164.1"/>
    <n v="176.9"/>
    <n v="169"/>
    <n v="120.8"/>
    <n v="199.1"/>
    <n v="175.4"/>
    <n v="184.8"/>
    <n v="175.5"/>
    <n v="194.5"/>
    <n v="184.7"/>
    <n v="183.3"/>
    <n v="184.5"/>
    <s v="NA"/>
    <n v="179.7"/>
    <n v="173.6"/>
    <n v="180.2"/>
    <n v="166.9"/>
    <n v="170"/>
    <n v="176.2"/>
    <n v="170.8"/>
    <n v="173.1"/>
    <n v="176.4"/>
    <s v="Rural_2022_September"/>
    <x v="115"/>
  </r>
  <r>
    <x v="1"/>
    <x v="9"/>
    <s v="September"/>
    <n v="164.9"/>
    <n v="213.7"/>
    <n v="170.9"/>
    <n v="170.1"/>
    <n v="179.3"/>
    <n v="167.5"/>
    <n v="220.8"/>
    <n v="169.2"/>
    <n v="123.1"/>
    <n v="193.6"/>
    <n v="161.1"/>
    <n v="190.4"/>
    <n v="181.8"/>
    <n v="199.7"/>
    <n v="175"/>
    <n v="161.69999999999999"/>
    <n v="173"/>
    <n v="169.5"/>
    <n v="179.2"/>
    <n v="165"/>
    <n v="173.8"/>
    <n v="158.19999999999999"/>
    <n v="165.8"/>
    <n v="170.9"/>
    <n v="171.1"/>
    <n v="166.1"/>
    <n v="174.1"/>
    <s v="Urban_2022_September"/>
    <x v="115"/>
  </r>
  <r>
    <x v="2"/>
    <x v="9"/>
    <s v="September"/>
    <n v="163.5"/>
    <n v="209.2"/>
    <n v="169.7"/>
    <n v="169.7"/>
    <n v="188.7"/>
    <n v="165.7"/>
    <n v="191.8"/>
    <n v="169.1"/>
    <n v="121.6"/>
    <n v="197.3"/>
    <n v="169.4"/>
    <n v="187.4"/>
    <n v="177.8"/>
    <n v="195.9"/>
    <n v="180.9"/>
    <n v="174.3"/>
    <n v="179.9"/>
    <n v="169.5"/>
    <n v="179.5"/>
    <n v="169.5"/>
    <n v="177.8"/>
    <n v="162.30000000000001"/>
    <n v="167.6"/>
    <n v="173.1"/>
    <n v="170.9"/>
    <n v="169.7"/>
    <n v="175.3"/>
    <s v="Rural+Urban_2022_September"/>
    <x v="115"/>
  </r>
  <r>
    <x v="0"/>
    <x v="9"/>
    <s v="October"/>
    <n v="164.7"/>
    <n v="208.8"/>
    <n v="170.3"/>
    <n v="170.9"/>
    <n v="191.6"/>
    <n v="162.19999999999999"/>
    <n v="184.8"/>
    <n v="169.7"/>
    <n v="121.1"/>
    <n v="201.6"/>
    <n v="175.8"/>
    <n v="185.6"/>
    <n v="177.4"/>
    <n v="194.9"/>
    <n v="186.1"/>
    <n v="184.4"/>
    <n v="185.9"/>
    <s v="NA"/>
    <n v="180.8"/>
    <n v="174.4"/>
    <n v="181.2"/>
    <n v="167.4"/>
    <n v="170.6"/>
    <n v="176.5"/>
    <n v="172"/>
    <n v="173.9"/>
    <n v="177.9"/>
    <s v="Rural_2022_October"/>
    <x v="116"/>
  </r>
  <r>
    <x v="1"/>
    <x v="9"/>
    <s v="October"/>
    <n v="166.4"/>
    <n v="214.9"/>
    <n v="171.9"/>
    <n v="171"/>
    <n v="177.7"/>
    <n v="165.7"/>
    <n v="228.6"/>
    <n v="169.9"/>
    <n v="123.4"/>
    <n v="196.4"/>
    <n v="161.6"/>
    <n v="191.5"/>
    <n v="183.3"/>
    <n v="200.1"/>
    <n v="175.5"/>
    <n v="162.6"/>
    <n v="173.6"/>
    <n v="171.2"/>
    <n v="180"/>
    <n v="166"/>
    <n v="174.7"/>
    <n v="158.80000000000001"/>
    <n v="166.3"/>
    <n v="171.2"/>
    <n v="172.3"/>
    <n v="166.8"/>
    <n v="175.3"/>
    <s v="Urban_2022_October"/>
    <x v="116"/>
  </r>
  <r>
    <x v="2"/>
    <x v="9"/>
    <s v="October"/>
    <n v="165.2"/>
    <n v="210.9"/>
    <n v="170.9"/>
    <n v="170.9"/>
    <n v="186.5"/>
    <n v="163.80000000000001"/>
    <n v="199.7"/>
    <n v="169.8"/>
    <n v="121.9"/>
    <n v="199.9"/>
    <n v="169.9"/>
    <n v="188.3"/>
    <n v="179.6"/>
    <n v="196.3"/>
    <n v="181.9"/>
    <n v="175.3"/>
    <n v="181"/>
    <n v="171.2"/>
    <n v="180.5"/>
    <n v="170.4"/>
    <n v="178.7"/>
    <n v="162.9"/>
    <n v="168.2"/>
    <n v="173.4"/>
    <n v="172.1"/>
    <n v="170.5"/>
    <n v="176.7"/>
    <s v="Rural+Urban_2022_October"/>
    <x v="116"/>
  </r>
  <r>
    <x v="0"/>
    <x v="9"/>
    <s v="November"/>
    <n v="166.9"/>
    <n v="207.2"/>
    <n v="180.2"/>
    <n v="172.3"/>
    <n v="194"/>
    <n v="159.1"/>
    <n v="171.6"/>
    <n v="170.2"/>
    <n v="121.5"/>
    <n v="204.8"/>
    <n v="176.4"/>
    <n v="186.9"/>
    <n v="176.6"/>
    <n v="195.5"/>
    <n v="187.2"/>
    <n v="185.2"/>
    <n v="186.9"/>
    <s v="NA"/>
    <n v="181.9"/>
    <n v="175.5"/>
    <n v="182.3"/>
    <n v="167.5"/>
    <n v="170.8"/>
    <n v="176.9"/>
    <n v="173.4"/>
    <n v="174.6"/>
    <n v="177.8"/>
    <s v="Rural_2022_November"/>
    <x v="117"/>
  </r>
  <r>
    <x v="1"/>
    <x v="9"/>
    <s v="November"/>
    <n v="168.4"/>
    <n v="213.4"/>
    <n v="183.2"/>
    <n v="172.3"/>
    <n v="180"/>
    <n v="162.6"/>
    <n v="205.5"/>
    <n v="171"/>
    <n v="123.4"/>
    <n v="198.8"/>
    <n v="162.1"/>
    <n v="192.4"/>
    <n v="181.3"/>
    <n v="200.6"/>
    <n v="176.7"/>
    <n v="163.5"/>
    <n v="174.7"/>
    <n v="171.8"/>
    <n v="180.3"/>
    <n v="166.9"/>
    <n v="175.8"/>
    <n v="158.9"/>
    <n v="166.7"/>
    <n v="171.5"/>
    <n v="173.8"/>
    <n v="167.4"/>
    <n v="174.1"/>
    <s v="Urban_2022_November"/>
    <x v="117"/>
  </r>
  <r>
    <x v="2"/>
    <x v="9"/>
    <s v="November"/>
    <n v="167.4"/>
    <n v="209.4"/>
    <n v="181.4"/>
    <n v="172.3"/>
    <n v="188.9"/>
    <n v="160.69999999999999"/>
    <n v="183.1"/>
    <n v="170.5"/>
    <n v="122.1"/>
    <n v="202.8"/>
    <n v="170.4"/>
    <n v="189.5"/>
    <n v="178.3"/>
    <n v="196.9"/>
    <n v="183.1"/>
    <n v="176.2"/>
    <n v="182.1"/>
    <n v="171.8"/>
    <n v="181.3"/>
    <n v="171.4"/>
    <n v="179.8"/>
    <n v="163"/>
    <n v="168.5"/>
    <n v="173.7"/>
    <n v="173.6"/>
    <n v="171.1"/>
    <n v="176.5"/>
    <s v="Rural+Urban_2022_November"/>
    <x v="117"/>
  </r>
  <r>
    <x v="0"/>
    <x v="9"/>
    <s v="December"/>
    <n v="168.8"/>
    <n v="206.9"/>
    <n v="189.1"/>
    <n v="173.4"/>
    <n v="193.9"/>
    <n v="156.69999999999999"/>
    <n v="150.19999999999999"/>
    <n v="170.5"/>
    <n v="121.2"/>
    <n v="207.5"/>
    <n v="176.8"/>
    <n v="187.7"/>
    <n v="174.4"/>
    <n v="195.9"/>
    <n v="188.1"/>
    <n v="185.9"/>
    <n v="187.8"/>
    <s v="NA"/>
    <n v="182.8"/>
    <n v="176.4"/>
    <n v="183.5"/>
    <n v="167.8"/>
    <n v="171.2"/>
    <n v="177.3"/>
    <n v="175.7"/>
    <n v="175.5"/>
    <n v="177.1"/>
    <s v="Rural_2022_December"/>
    <x v="118"/>
  </r>
  <r>
    <x v="1"/>
    <x v="9"/>
    <s v="December"/>
    <n v="170.2"/>
    <n v="212.9"/>
    <n v="191.9"/>
    <n v="173.9"/>
    <n v="179.1"/>
    <n v="159.5"/>
    <n v="178.7"/>
    <n v="171.3"/>
    <n v="123.1"/>
    <n v="200.5"/>
    <n v="162.80000000000001"/>
    <n v="193.3"/>
    <n v="178.6"/>
    <n v="201.1"/>
    <n v="177.7"/>
    <n v="164.5"/>
    <n v="175.7"/>
    <n v="170.7"/>
    <n v="180.6"/>
    <n v="167.3"/>
    <n v="177.2"/>
    <n v="159.4"/>
    <n v="167.1"/>
    <n v="171.8"/>
    <n v="176"/>
    <n v="168.2"/>
    <n v="174.1"/>
    <s v="Urban_2022_December"/>
    <x v="118"/>
  </r>
  <r>
    <x v="2"/>
    <x v="9"/>
    <s v="December"/>
    <n v="169.2"/>
    <n v="209"/>
    <n v="190.2"/>
    <n v="173.6"/>
    <n v="188.5"/>
    <n v="158"/>
    <n v="159.9"/>
    <n v="170.8"/>
    <n v="121.8"/>
    <n v="205.2"/>
    <n v="171"/>
    <n v="190.3"/>
    <n v="175.9"/>
    <n v="197.3"/>
    <n v="184"/>
    <n v="177"/>
    <n v="183"/>
    <n v="170.7"/>
    <n v="182"/>
    <n v="172.1"/>
    <n v="181.1"/>
    <n v="163.4"/>
    <n v="168.9"/>
    <n v="174.1"/>
    <n v="175.8"/>
    <n v="172"/>
    <n v="175.7"/>
    <s v="Rural+Urban_2022_December"/>
    <x v="118"/>
  </r>
  <r>
    <x v="0"/>
    <x v="10"/>
    <s v="January"/>
    <n v="174"/>
    <n v="208.3"/>
    <n v="192.9"/>
    <n v="174.3"/>
    <n v="192.6"/>
    <n v="156.30000000000001"/>
    <n v="142.9"/>
    <n v="170.7"/>
    <n v="120.3"/>
    <n v="210.5"/>
    <n v="176.9"/>
    <n v="188.5"/>
    <n v="175"/>
    <n v="196.9"/>
    <n v="189"/>
    <n v="186.3"/>
    <n v="188.6"/>
    <s v="NA"/>
    <n v="183.2"/>
    <n v="177.2"/>
    <n v="184.7"/>
    <n v="168.2"/>
    <n v="171.8"/>
    <n v="177.8"/>
    <n v="178.4"/>
    <n v="176.5"/>
    <n v="177.8"/>
    <s v="Rural_2023_January"/>
    <x v="119"/>
  </r>
  <r>
    <x v="1"/>
    <x v="10"/>
    <s v="January"/>
    <n v="173.3"/>
    <n v="215.2"/>
    <n v="197"/>
    <n v="175.2"/>
    <n v="178"/>
    <n v="160.5"/>
    <n v="175.3"/>
    <n v="171.2"/>
    <n v="122.7"/>
    <n v="204.3"/>
    <n v="163.69999999999999"/>
    <n v="194.3"/>
    <n v="179.5"/>
    <n v="201.6"/>
    <n v="178.7"/>
    <n v="165.3"/>
    <n v="176.6"/>
    <n v="172.1"/>
    <n v="180.1"/>
    <n v="168"/>
    <n v="178.5"/>
    <n v="159.5"/>
    <n v="167.8"/>
    <n v="171.8"/>
    <n v="178.8"/>
    <n v="168.9"/>
    <n v="174.9"/>
    <s v="Urban_2023_January"/>
    <x v="119"/>
  </r>
  <r>
    <x v="2"/>
    <x v="10"/>
    <s v="January"/>
    <n v="173.8"/>
    <n v="210.7"/>
    <n v="194.5"/>
    <n v="174.6"/>
    <n v="187.2"/>
    <n v="158.30000000000001"/>
    <n v="153.9"/>
    <n v="170.9"/>
    <n v="121.1"/>
    <n v="208.4"/>
    <n v="171.4"/>
    <n v="191.2"/>
    <n v="176.7"/>
    <n v="198.2"/>
    <n v="184.9"/>
    <n v="177.6"/>
    <n v="183.8"/>
    <n v="172.1"/>
    <n v="182"/>
    <n v="172.9"/>
    <n v="182.3"/>
    <n v="163.6"/>
    <n v="169.5"/>
    <n v="174.3"/>
    <n v="178.6"/>
    <n v="172.8"/>
    <n v="176.5"/>
    <s v="Rural+Urban_2023_January"/>
    <x v="119"/>
  </r>
  <r>
    <x v="0"/>
    <x v="10"/>
    <s v="February"/>
    <n v="174.2"/>
    <n v="205.2"/>
    <n v="173.9"/>
    <n v="177"/>
    <n v="183.4"/>
    <n v="167.2"/>
    <n v="140.9"/>
    <n v="170.4"/>
    <n v="119.1"/>
    <n v="212.1"/>
    <n v="177.6"/>
    <n v="189.9"/>
    <n v="174.8"/>
    <n v="198.3"/>
    <n v="190"/>
    <n v="187"/>
    <n v="189.6"/>
    <s v="NA"/>
    <n v="181.6"/>
    <n v="178.6"/>
    <n v="186.6"/>
    <n v="169"/>
    <n v="172.8"/>
    <n v="178.5"/>
    <n v="180.7"/>
    <n v="177.9"/>
    <n v="178"/>
    <s v="Rural_2023_February"/>
    <x v="120"/>
  </r>
  <r>
    <x v="1"/>
    <x v="10"/>
    <s v="February"/>
    <n v="174.7"/>
    <n v="212.2"/>
    <n v="177.2"/>
    <n v="177.9"/>
    <n v="172.2"/>
    <n v="172.1"/>
    <n v="175.8"/>
    <n v="172.2"/>
    <n v="121.9"/>
    <n v="204.8"/>
    <n v="164.9"/>
    <n v="196.6"/>
    <n v="180.7"/>
    <n v="202.7"/>
    <n v="180.3"/>
    <n v="167"/>
    <n v="178.2"/>
    <n v="173.5"/>
    <n v="182.8"/>
    <n v="169.2"/>
    <n v="180.8"/>
    <n v="159.80000000000001"/>
    <n v="168.4"/>
    <n v="172.5"/>
    <n v="181.4"/>
    <n v="170"/>
    <n v="176.3"/>
    <s v="Urban_2023_February"/>
    <x v="120"/>
  </r>
  <r>
    <x v="2"/>
    <x v="10"/>
    <s v="February"/>
    <n v="174.4"/>
    <n v="207.7"/>
    <n v="175.2"/>
    <n v="177.3"/>
    <n v="179.3"/>
    <n v="169.5"/>
    <n v="152.69999999999999"/>
    <n v="171"/>
    <n v="120"/>
    <n v="209.7"/>
    <n v="172.3"/>
    <n v="193"/>
    <n v="177"/>
    <n v="199.5"/>
    <n v="186.2"/>
    <n v="178.7"/>
    <n v="185.1"/>
    <n v="173.5"/>
    <n v="182.1"/>
    <n v="174.2"/>
    <n v="184.4"/>
    <n v="164.2"/>
    <n v="170.3"/>
    <n v="175"/>
    <n v="181"/>
    <n v="174.1"/>
    <n v="177.2"/>
    <s v="Rural+Urban_2023_February"/>
    <x v="120"/>
  </r>
  <r>
    <x v="0"/>
    <x v="10"/>
    <s v="March"/>
    <n v="174.3"/>
    <n v="205.2"/>
    <n v="173.9"/>
    <n v="177"/>
    <n v="183.3"/>
    <n v="167.2"/>
    <n v="140.9"/>
    <n v="170.5"/>
    <n v="119.1"/>
    <n v="212.1"/>
    <n v="177.6"/>
    <n v="189.9"/>
    <n v="174.8"/>
    <n v="198.4"/>
    <n v="190"/>
    <n v="187"/>
    <n v="189.6"/>
    <s v="NA"/>
    <n v="181.4"/>
    <n v="178.6"/>
    <n v="186.6"/>
    <n v="169"/>
    <n v="172.8"/>
    <n v="178.5"/>
    <n v="180.7"/>
    <n v="177.9"/>
    <n v="178"/>
    <s v="Rural_2023_March"/>
    <x v="121"/>
  </r>
  <r>
    <x v="1"/>
    <x v="10"/>
    <s v="March"/>
    <n v="174.7"/>
    <n v="212.2"/>
    <n v="177.2"/>
    <n v="177.9"/>
    <n v="172.2"/>
    <n v="172.1"/>
    <n v="175.9"/>
    <n v="172.2"/>
    <n v="121.9"/>
    <n v="204.8"/>
    <n v="164.9"/>
    <n v="196.6"/>
    <n v="180.8"/>
    <n v="202.7"/>
    <n v="180.2"/>
    <n v="167"/>
    <n v="178.2"/>
    <n v="173.5"/>
    <n v="182.6"/>
    <n v="169.2"/>
    <n v="180.8"/>
    <n v="159.80000000000001"/>
    <n v="168.4"/>
    <n v="172.5"/>
    <n v="181.5"/>
    <n v="170"/>
    <n v="176.3"/>
    <s v="Urban_2023_March"/>
    <x v="121"/>
  </r>
  <r>
    <x v="2"/>
    <x v="10"/>
    <s v="March"/>
    <n v="174.4"/>
    <n v="207.7"/>
    <n v="175.2"/>
    <n v="177.3"/>
    <n v="179.2"/>
    <n v="169.5"/>
    <n v="152.80000000000001"/>
    <n v="171.1"/>
    <n v="120"/>
    <n v="209.7"/>
    <n v="172.3"/>
    <n v="193"/>
    <n v="177"/>
    <n v="199.5"/>
    <n v="186.1"/>
    <n v="178.7"/>
    <n v="185.1"/>
    <n v="173.5"/>
    <n v="181.9"/>
    <n v="174.2"/>
    <n v="184.4"/>
    <n v="164.2"/>
    <n v="170.3"/>
    <n v="175"/>
    <n v="181"/>
    <n v="174.1"/>
    <n v="177.2"/>
    <s v="Rural+Urban_2023_March"/>
    <x v="121"/>
  </r>
  <r>
    <x v="0"/>
    <x v="10"/>
    <s v="April"/>
    <n v="173.3"/>
    <n v="206.9"/>
    <n v="167.9"/>
    <n v="178.2"/>
    <n v="178.5"/>
    <n v="173.7"/>
    <n v="142.80000000000001"/>
    <n v="172.8"/>
    <n v="120.4"/>
    <n v="215.5"/>
    <n v="178.2"/>
    <n v="190.5"/>
    <n v="175.5"/>
    <n v="199.5"/>
    <n v="190.7"/>
    <n v="187.3"/>
    <n v="190.2"/>
    <s v="-"/>
    <n v="181.5"/>
    <n v="179.1"/>
    <n v="187.2"/>
    <n v="169.4"/>
    <n v="173.2"/>
    <n v="179.4"/>
    <n v="183.8"/>
    <n v="178.9"/>
    <n v="178.8"/>
    <s v="Rural_2023_April"/>
    <x v="122"/>
  </r>
  <r>
    <x v="1"/>
    <x v="10"/>
    <s v="April"/>
    <n v="174.8"/>
    <n v="213.7"/>
    <n v="172.4"/>
    <n v="178.8"/>
    <n v="168.7"/>
    <n v="179.2"/>
    <n v="179.9"/>
    <n v="174.7"/>
    <n v="123.1"/>
    <n v="207.8"/>
    <n v="165.5"/>
    <n v="197"/>
    <n v="182.1"/>
    <n v="203.5"/>
    <n v="181"/>
    <n v="167.7"/>
    <n v="178.9"/>
    <n v="175.2"/>
    <n v="182.1"/>
    <n v="169.6"/>
    <n v="181.5"/>
    <n v="160.1"/>
    <n v="168.8"/>
    <n v="174.2"/>
    <n v="184.4"/>
    <n v="170.9"/>
    <n v="177.4"/>
    <s v="Urban_2023_April"/>
    <x v="122"/>
  </r>
  <r>
    <x v="2"/>
    <x v="10"/>
    <s v="April"/>
    <n v="173.8"/>
    <n v="209.3"/>
    <n v="169.6"/>
    <n v="178.4"/>
    <n v="174.9"/>
    <n v="176.3"/>
    <n v="155.4"/>
    <n v="173.4"/>
    <n v="121.3"/>
    <n v="212.9"/>
    <n v="172.9"/>
    <n v="193.5"/>
    <n v="177.9"/>
    <n v="200.6"/>
    <n v="186.9"/>
    <n v="179.2"/>
    <n v="185.7"/>
    <n v="175.2"/>
    <n v="181.7"/>
    <n v="174.6"/>
    <n v="185"/>
    <n v="164.5"/>
    <n v="170.7"/>
    <n v="176.4"/>
    <n v="184"/>
    <n v="175"/>
    <n v="178.1"/>
    <s v="Rural+Urban_2023_April"/>
    <x v="122"/>
  </r>
  <r>
    <x v="0"/>
    <x v="10"/>
    <s v="May"/>
    <n v="173.2"/>
    <n v="211.5"/>
    <n v="171"/>
    <n v="179.6"/>
    <n v="173.3"/>
    <n v="169"/>
    <n v="148.69999999999999"/>
    <n v="174.9"/>
    <n v="121.9"/>
    <n v="221"/>
    <n v="178.7"/>
    <n v="191.1"/>
    <n v="176.8"/>
    <n v="199.9"/>
    <n v="191.2"/>
    <n v="187.9"/>
    <n v="190.8"/>
    <s v="-"/>
    <n v="182.5"/>
    <n v="179.8"/>
    <n v="187.8"/>
    <n v="169.7"/>
    <n v="173.8"/>
    <n v="180.3"/>
    <n v="184.9"/>
    <n v="179.5"/>
    <n v="179.8"/>
    <s v="Rural_2023_May"/>
    <x v="123"/>
  </r>
  <r>
    <x v="1"/>
    <x v="10"/>
    <s v="May"/>
    <n v="174.7"/>
    <n v="219.4"/>
    <n v="176.7"/>
    <n v="179.4"/>
    <n v="164.4"/>
    <n v="175.8"/>
    <n v="185"/>
    <n v="176.9"/>
    <n v="124.2"/>
    <n v="211.9"/>
    <n v="165.9"/>
    <n v="197.7"/>
    <n v="183.1"/>
    <n v="204.2"/>
    <n v="181.3"/>
    <n v="168.1"/>
    <n v="179.3"/>
    <n v="175.6"/>
    <n v="183.4"/>
    <n v="170.1"/>
    <n v="182.2"/>
    <n v="160.4"/>
    <n v="169.2"/>
    <n v="174.8"/>
    <n v="185.6"/>
    <n v="171.6"/>
    <n v="178.2"/>
    <s v="Urban_2023_May"/>
    <x v="123"/>
  </r>
  <r>
    <x v="2"/>
    <x v="10"/>
    <s v="May"/>
    <n v="173.7"/>
    <n v="214.3"/>
    <n v="173.2"/>
    <n v="179.5"/>
    <n v="170"/>
    <n v="172.2"/>
    <n v="161"/>
    <n v="175.6"/>
    <n v="122.7"/>
    <n v="218"/>
    <n v="173.4"/>
    <n v="194.2"/>
    <n v="179.1"/>
    <n v="201"/>
    <n v="187.3"/>
    <n v="179.7"/>
    <n v="186.2"/>
    <n v="175.6"/>
    <n v="182.8"/>
    <n v="175.2"/>
    <n v="185.7"/>
    <n v="164.8"/>
    <n v="171.2"/>
    <n v="177.1"/>
    <n v="185.2"/>
    <n v="175.7"/>
    <n v="179.1"/>
    <s v="Rural+Urban_2023_May"/>
    <x v="1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BE67D0-D536-410E-81CC-E1C0E0DC22E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8:AJ12" firstHeaderRow="1" firstDataRow="1" firstDataCol="1"/>
  <pivotFields count="35">
    <pivotField axis="axisRow" showAll="0">
      <items count="4">
        <item x="0"/>
        <item x="2"/>
        <item x="1"/>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0"/>
  </rowFields>
  <rowItems count="4">
    <i>
      <x/>
    </i>
    <i>
      <x v="1"/>
    </i>
    <i>
      <x v="2"/>
    </i>
    <i t="grand">
      <x/>
    </i>
  </rowItems>
  <colItems count="1">
    <i/>
  </colItems>
  <dataFields count="1">
    <dataField name="Count of General index" fld="29"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12CDFF-53C9-40F9-8394-5940AEA9B1B4}"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18" firstHeaderRow="1" firstDataRow="1" firstDataCol="1"/>
  <pivotFields count="35">
    <pivotField showAll="0">
      <items count="4">
        <item x="0"/>
        <item x="2"/>
        <item x="1"/>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12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x="112"/>
        <item x="113"/>
        <item x="114"/>
        <item x="115"/>
        <item x="116"/>
        <item x="117"/>
        <item x="118"/>
        <item x="119"/>
        <item x="120"/>
        <item x="121"/>
        <item x="122"/>
        <item x="12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showAll="0">
      <items count="14">
        <item h="1" sd="0" x="0"/>
        <item h="1" sd="0" x="1"/>
        <item h="1" sd="0" x="2"/>
        <item h="1" sd="0" x="3"/>
        <item h="1" sd="0" x="4"/>
        <item h="1" sd="0" x="5"/>
        <item h="1" sd="0" x="6"/>
        <item h="1" sd="0" x="7"/>
        <item h="1" sd="0" x="8"/>
        <item h="1" sd="0" x="9"/>
        <item x="10"/>
        <item x="11"/>
        <item sd="0" x="12"/>
        <item t="default"/>
      </items>
    </pivotField>
  </pivotFields>
  <rowFields count="1">
    <field x="31"/>
  </rowFields>
  <rowItems count="13">
    <i>
      <x v="112"/>
    </i>
    <i>
      <x v="113"/>
    </i>
    <i>
      <x v="114"/>
    </i>
    <i>
      <x v="115"/>
    </i>
    <i>
      <x v="116"/>
    </i>
    <i>
      <x v="117"/>
    </i>
    <i>
      <x v="118"/>
    </i>
    <i>
      <x v="119"/>
    </i>
    <i>
      <x v="120"/>
    </i>
    <i>
      <x v="121"/>
    </i>
    <i>
      <x v="122"/>
    </i>
    <i>
      <x v="123"/>
    </i>
    <i t="grand">
      <x/>
    </i>
  </rowItems>
  <colItems count="1">
    <i/>
  </colItems>
  <dataFields count="1">
    <dataField name="Average of Food and beverages" fld="15" subtotal="average" baseField="34" baseItem="1" numFmtId="2"/>
  </dataFields>
  <formats count="4">
    <format dxfId="38">
      <pivotArea field="31" type="button" dataOnly="0" labelOnly="1" outline="0" axis="axisRow" fieldPosition="0"/>
    </format>
    <format dxfId="37">
      <pivotArea dataOnly="0" labelOnly="1" outline="0" axis="axisValues" fieldPosition="0"/>
    </format>
    <format dxfId="36">
      <pivotArea field="31" type="button" dataOnly="0" labelOnly="1" outline="0" axis="axisRow" fieldPosition="0"/>
    </format>
    <format dxfId="35">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31" count="12">
              <x v="112"/>
              <x v="113"/>
              <x v="114"/>
              <x v="115"/>
              <x v="116"/>
              <x v="117"/>
              <x v="118"/>
              <x v="119"/>
              <x v="120"/>
              <x v="121"/>
              <x v="122"/>
              <x v="12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F1550F-9B9F-434A-ABCB-84F01DDEDC43}"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35:M40" firstHeaderRow="0" firstDataRow="1" firstDataCol="1"/>
  <pivotFields count="3">
    <pivotField axis="axisRow" showAll="0" defaultSubtotal="0">
      <items count="5">
        <item x="0"/>
        <item x="2"/>
        <item x="4"/>
        <item x="1"/>
        <item x="3"/>
      </items>
    </pivotField>
    <pivotField dataField="1" numFmtId="10" showAll="0" defaultSubtotal="0"/>
    <pivotField dataField="1" numFmtId="10" showAll="0" defaultSubtotal="0"/>
  </pivotFields>
  <rowFields count="1">
    <field x="0"/>
  </rowFields>
  <rowItems count="5">
    <i>
      <x/>
    </i>
    <i>
      <x v="1"/>
    </i>
    <i>
      <x v="2"/>
    </i>
    <i>
      <x v="3"/>
    </i>
    <i>
      <x v="4"/>
    </i>
  </rowItems>
  <colFields count="1">
    <field x="-2"/>
  </colFields>
  <colItems count="2">
    <i>
      <x/>
    </i>
    <i i="1">
      <x v="1"/>
    </i>
  </colItems>
  <dataFields count="2">
    <dataField name="Average of Before COVID" fld="1" subtotal="average" baseField="0" baseItem="0" numFmtId="10"/>
    <dataField name="Average of After COVID" fld="2"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89BEF9-139B-4C57-9F97-D2F7EA29A839}" name="PivotTable9"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E3:F15" firstHeaderRow="1" firstDataRow="1" firstDataCol="1"/>
  <pivotFields count="3">
    <pivotField axis="axisRow" showAll="0">
      <items count="13">
        <item x="2"/>
        <item x="8"/>
        <item x="0"/>
        <item x="1"/>
        <item x="5"/>
        <item x="4"/>
        <item x="3"/>
        <item x="10"/>
        <item x="11"/>
        <item x="9"/>
        <item x="7"/>
        <item x="6"/>
        <item t="default"/>
      </items>
    </pivotField>
    <pivotField showAll="0"/>
    <pivotField dataField="1" numFmtId="10" showAll="0"/>
  </pivotFields>
  <rowFields count="1">
    <field x="0"/>
  </rowFields>
  <rowItems count="12">
    <i>
      <x/>
    </i>
    <i>
      <x v="1"/>
    </i>
    <i>
      <x v="2"/>
    </i>
    <i>
      <x v="3"/>
    </i>
    <i>
      <x v="4"/>
    </i>
    <i>
      <x v="5"/>
    </i>
    <i>
      <x v="6"/>
    </i>
    <i>
      <x v="7"/>
    </i>
    <i>
      <x v="8"/>
    </i>
    <i>
      <x v="9"/>
    </i>
    <i>
      <x v="10"/>
    </i>
    <i>
      <x v="11"/>
    </i>
  </rowItems>
  <colItems count="1">
    <i/>
  </colItems>
  <dataFields count="1">
    <dataField name="Sum of Contribution %" fld="2"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C3FC30-061F-4EE9-9013-8A3C4E2E1FD0}"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J22:P50" firstHeaderRow="0" firstDataRow="1" firstDataCol="1"/>
  <pivotFields count="12">
    <pivotField axis="axisRow" numFmtId="17"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numFmtId="166" showAll="0"/>
    <pivotField dataField="1" showAll="0"/>
    <pivotField dataField="1" showAll="0"/>
    <pivotField dataField="1" showAll="0"/>
    <pivotField dataField="1" showAll="0"/>
    <pivotField dataField="1"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Fields count="1">
    <field x="-2"/>
  </colFields>
  <colItems count="6">
    <i>
      <x/>
    </i>
    <i i="1">
      <x v="1"/>
    </i>
    <i i="2">
      <x v="2"/>
    </i>
    <i i="3">
      <x v="3"/>
    </i>
    <i i="4">
      <x v="4"/>
    </i>
    <i i="5">
      <x v="5"/>
    </i>
  </colItems>
  <dataFields count="6">
    <dataField name=" Oil MoM %" fld="3" subtotal="average" baseField="0" baseItem="0" numFmtId="2"/>
    <dataField name=" Food MoM %" fld="4" subtotal="average" baseField="0" baseItem="0" numFmtId="2"/>
    <dataField name=" Health MoM %" fld="5" subtotal="average" baseField="0" baseItem="0" numFmtId="2"/>
    <dataField name=" Fuel MoM %" fld="6" subtotal="average" baseField="0" baseItem="0" numFmtId="2"/>
    <dataField name=" Transport MoM %" fld="7" subtotal="average" baseField="0" baseItem="0" numFmtId="2"/>
    <dataField name=" General MoM %" fld="8" subtotal="average" baseField="0" baseItem="0" numFmtId="2"/>
  </dataFields>
  <chartFormats count="6">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 chart="5" format="15"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4"/>
          </reference>
        </references>
      </pivotArea>
    </chartFormat>
    <chartFormat chart="5"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9DAF22-1F4E-430A-A3A7-227C53572D0D}"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3:I11" firstHeaderRow="1" firstDataRow="1" firstDataCol="1"/>
  <pivotFields count="4">
    <pivotField axis="axisRow" showAll="0">
      <items count="8">
        <item x="0"/>
        <item x="1"/>
        <item x="2"/>
        <item x="3"/>
        <item x="4"/>
        <item x="5"/>
        <item x="6"/>
        <item t="default"/>
      </items>
    </pivotField>
    <pivotField showAll="0"/>
    <pivotField showAll="0"/>
    <pivotField dataField="1" numFmtId="165" showAll="0"/>
  </pivotFields>
  <rowFields count="1">
    <field x="0"/>
  </rowFields>
  <rowItems count="8">
    <i>
      <x/>
    </i>
    <i>
      <x v="1"/>
    </i>
    <i>
      <x v="2"/>
    </i>
    <i>
      <x v="3"/>
    </i>
    <i>
      <x v="4"/>
    </i>
    <i>
      <x v="5"/>
    </i>
    <i>
      <x v="6"/>
    </i>
    <i t="grand">
      <x/>
    </i>
  </rowItems>
  <colItems count="1">
    <i/>
  </colItems>
  <dataFields count="1">
    <dataField name="Average of YoY Inflation %" fld="3" subtotal="average"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078118-2A4A-4265-97FA-48F2499A9660}"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G22:H50" firstHeaderRow="1" firstDataRow="1" firstDataCol="1"/>
  <pivotFields count="12">
    <pivotField axis="axisRow" numFmtId="17"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dataField="1" showAll="0"/>
    <pivotField numFmtId="166"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Items count="1">
    <i/>
  </colItems>
  <dataFields count="1">
    <dataField name="Average of Indian CrudeOil" fld="1" subtotal="average" baseField="11" baseItem="1"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548ECA-F8F9-4A2F-BEBE-4BC66F5B54FA}"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11" firstHeaderRow="1" firstDataRow="1" firstDataCol="1"/>
  <pivotFields count="35">
    <pivotField showAll="0">
      <items count="4">
        <item x="0"/>
        <item x="2"/>
        <item x="1"/>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numFmtId="14"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13">
        <item h="1" sd="0" x="0"/>
        <item h="1" sd="0" x="1"/>
        <item h="1" sd="0" x="2"/>
        <item h="1" sd="0" x="3"/>
        <item h="1" sd="0" x="4"/>
        <item sd="0" x="5"/>
        <item sd="0" x="6"/>
        <item sd="0" x="7"/>
        <item sd="0" x="8"/>
        <item sd="0" x="9"/>
        <item sd="0" x="10"/>
        <item sd="0" x="11"/>
        <item h="1" sd="0" x="12"/>
      </items>
    </pivotField>
  </pivotFields>
  <rowFields count="3">
    <field x="34"/>
    <field x="32"/>
    <field x="31"/>
  </rowFields>
  <rowItems count="8">
    <i>
      <x v="5"/>
    </i>
    <i>
      <x v="6"/>
    </i>
    <i>
      <x v="7"/>
    </i>
    <i>
      <x v="8"/>
    </i>
    <i>
      <x v="9"/>
    </i>
    <i>
      <x v="10"/>
    </i>
    <i>
      <x v="11"/>
    </i>
    <i t="grand">
      <x/>
    </i>
  </rowItems>
  <colItems count="1">
    <i/>
  </colItems>
  <dataFields count="1">
    <dataField name="Average of General index" fld="29" subtotal="average" baseField="34" baseItem="1"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3F2958-67E8-4F21-ACE3-27989E7D7166}"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C22:E27" firstHeaderRow="0" firstDataRow="1" firstDataCol="1"/>
  <pivotFields count="3">
    <pivotField axis="axisRow" showAll="0" defaultSubtotal="0">
      <items count="5">
        <item x="0"/>
        <item x="2"/>
        <item x="4"/>
        <item x="1"/>
        <item x="3"/>
      </items>
    </pivotField>
    <pivotField dataField="1" numFmtId="10" showAll="0" defaultSubtotal="0"/>
    <pivotField dataField="1" numFmtId="10" showAll="0" defaultSubtotal="0"/>
  </pivotFields>
  <rowFields count="1">
    <field x="0"/>
  </rowFields>
  <rowItems count="5">
    <i>
      <x/>
    </i>
    <i>
      <x v="1"/>
    </i>
    <i>
      <x v="2"/>
    </i>
    <i>
      <x v="3"/>
    </i>
    <i>
      <x v="4"/>
    </i>
  </rowItems>
  <colFields count="1">
    <field x="-2"/>
  </colFields>
  <colItems count="2">
    <i>
      <x/>
    </i>
    <i i="1">
      <x v="1"/>
    </i>
  </colItems>
  <dataFields count="2">
    <dataField name="Average of Before COVID" fld="1" subtotal="average" baseField="0" baseItem="0" numFmtId="10"/>
    <dataField name="Average of After COVID" fld="2" subtotal="average" baseField="0" baseItem="0" numFmtId="1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105019-51CA-4A0F-A100-D81EF1767FCD}"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M16" firstHeaderRow="0" firstDataRow="1" firstDataCol="1"/>
  <pivotFields count="6">
    <pivotField axis="axisRow" numFmtId="164" showAll="0">
      <items count="13">
        <item x="0"/>
        <item x="1"/>
        <item x="2"/>
        <item x="3"/>
        <item x="4"/>
        <item x="5"/>
        <item x="6"/>
        <item x="7"/>
        <item x="8"/>
        <item x="9"/>
        <item x="10"/>
        <item x="11"/>
        <item t="default"/>
      </items>
    </pivotField>
    <pivotField dataField="1" numFmtId="2"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verage of Food index" fld="1" subtotal="average" baseField="0" baseItem="0" numFmtId="2"/>
    <dataField name="Average of MoM Inflation %" fld="2" subtotal="average" baseField="0" baseItem="0" numFmtId="1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D56D43-8FDA-47CC-BBB5-1F02ED47FA3F}" sourceName="Month">
  <pivotTables>
    <pivotTable tabId="12" name="PivotTable11"/>
  </pivotTables>
  <data>
    <tabular pivotCacheId="191906882">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50A06797-0F2B-44BE-98A3-46AD3E8CB7AB}" sourceName="Sector">
  <pivotTables>
    <pivotTable tabId="12" name="PivotTable3"/>
    <pivotTable tabId="2" name="PivotTable1"/>
    <pivotTable tabId="5" name="PivotTable5"/>
  </pivotTables>
  <data>
    <tabular pivotCacheId="146877226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oader_Category" xr10:uid="{2CDEF97B-93FD-4402-9273-D9B16171362D}" sourceName="Broader Category">
  <pivotTables>
    <pivotTable tabId="12" name="PivotTable9"/>
  </pivotTables>
  <data>
    <tabular pivotCacheId="1995219154">
      <items count="12">
        <i x="2" s="1"/>
        <i x="8" s="1"/>
        <i x="0" s="1"/>
        <i x="1" s="1"/>
        <i x="5" s="1"/>
        <i x="4" s="1"/>
        <i x="3" s="1"/>
        <i x="10" s="1"/>
        <i x="11" s="1"/>
        <i x="9" s="1"/>
        <i x="7"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081CCA8-96C0-4214-9402-D566D74E5B76}" sourceName="Year">
  <pivotTables>
    <pivotTable tabId="12" name="PivotTable3"/>
  </pivotTables>
  <data>
    <tabular pivotCacheId="1468772267">
      <items count="11">
        <i x="4" s="1"/>
        <i x="5" s="1"/>
        <i x="6" s="1"/>
        <i x="7" s="1"/>
        <i x="8" s="1"/>
        <i x="9" s="1"/>
        <i x="10" s="1"/>
        <i x="0" s="1" nd="1"/>
        <i x="1" s="1" nd="1"/>
        <i x="2"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B9C4710-21E8-4DE5-A197-7A5EC148A205}" cache="Slicer_Month" caption="Month" startItem="4" style="Slicer Style 2" rowHeight="234950"/>
  <slicer name="Sector" xr10:uid="{56A5FE1D-47B7-41FE-8AA0-9560A3044013}" cache="Slicer_Sector" caption="Sector" startItem="1" style="Slicer Style 2" rowHeight="234950"/>
  <slicer name="Broader Category" xr10:uid="{44F33BA3-8157-4006-977C-E11D4003B291}" cache="Slicer_Broader_Category" caption="Broader Category" startItem="2" style="Slicer Style 2" rowHeight="234950"/>
  <slicer name="Year" xr10:uid="{1C53AF11-5AAA-4180-BF46-CA82EFA070A7}" cache="Slicer_Year" caption="Year" columnCount="3" style="Slicer Style 2"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359C03-0323-477A-A986-1D3E5FB6B380}" name="tbl_CPI_Raw" displayName="tbl_CPI_Raw" ref="A1:AD373" totalsRowShown="0">
  <autoFilter ref="A1:AD373" xr:uid="{6B359C03-0323-477A-A986-1D3E5FB6B380}"/>
  <tableColumns count="30">
    <tableColumn id="1" xr3:uid="{29610905-DD85-4980-9E10-24D050AB4915}" name="Sector"/>
    <tableColumn id="2" xr3:uid="{125556D6-53B5-430E-B6D3-848B4D2195C1}" name="Year"/>
    <tableColumn id="3" xr3:uid="{5E9367C2-4685-4C18-8DD9-BA4E5D185F2F}" name="Month"/>
    <tableColumn id="4" xr3:uid="{F114E2B1-A846-40DA-AAF3-F793E1A20C3C}" name="Cereals and products"/>
    <tableColumn id="5" xr3:uid="{3235BA7C-08EF-4FD9-9B83-9D0EB76ABA22}" name="Meat and fish"/>
    <tableColumn id="6" xr3:uid="{68C7330A-75B3-4C07-8D1B-A9F6DEDC4A3B}" name="Egg"/>
    <tableColumn id="7" xr3:uid="{7F7DC155-45BD-430A-805A-829F50F38EA7}" name="Milk and products"/>
    <tableColumn id="8" xr3:uid="{9253E5B4-DE67-43EE-A581-AD08DEFBE681}" name="Oils and fats"/>
    <tableColumn id="9" xr3:uid="{46263DE3-511C-4A23-A5E4-303649B56E20}" name="Fruits"/>
    <tableColumn id="10" xr3:uid="{90D4E875-A974-4F82-AC60-E04552F71DA4}" name="Vegetables"/>
    <tableColumn id="11" xr3:uid="{8075DFC6-0A16-4C68-9F89-A295A3448097}" name="Pulses and products"/>
    <tableColumn id="12" xr3:uid="{F256EB71-2575-4333-8437-F96A909BA6F1}" name="Sugar and Confectionery"/>
    <tableColumn id="13" xr3:uid="{3DC50D9C-4EBD-4FDD-A124-4077FF343A20}" name="Spices"/>
    <tableColumn id="14" xr3:uid="{59BDDFDB-C466-4DDF-A986-CF501CFFB87F}" name="Non-alcoholic beverages"/>
    <tableColumn id="15" xr3:uid="{D38C66B5-59E2-45E2-8FAB-A87936B9D020}" name="Prepared meals, snacks, sweets etc."/>
    <tableColumn id="16" xr3:uid="{43C40A46-A70A-412C-B6D0-F22E0CB56759}" name="Food and beverages"/>
    <tableColumn id="17" xr3:uid="{B049F595-45D4-43EE-A858-83A994210249}" name="Pan, tobacco and intoxicants"/>
    <tableColumn id="18" xr3:uid="{8E31FED3-192A-433D-B2C7-84420B2E2268}" name="Clothing"/>
    <tableColumn id="19" xr3:uid="{998D177A-40DB-45DF-A95A-94A8B9C3F6F7}" name="Footwear"/>
    <tableColumn id="20" xr3:uid="{BAD49325-5FE3-4693-8883-09AEBD100333}" name="Clothing and footwear"/>
    <tableColumn id="21" xr3:uid="{66AA0B94-42E6-4B40-9248-1FF59EBD733F}" name="Housing"/>
    <tableColumn id="22" xr3:uid="{A6BE51A6-291E-4668-B4DD-E6A15DBFFA77}" name="Fuel and light"/>
    <tableColumn id="23" xr3:uid="{BBAD9379-34DF-4B84-AB8B-60C6D21E4D8C}" name="Household goods and services"/>
    <tableColumn id="24" xr3:uid="{291828AB-DA2B-4763-BF6C-35B0146782EB}" name="Health"/>
    <tableColumn id="25" xr3:uid="{CB1C6BE1-7EC3-4E19-ADE8-094C4C1CD602}" name="Transport and communication"/>
    <tableColumn id="26" xr3:uid="{26094DCC-1B3C-4305-BE21-AC3345148FFC}" name="Recreation and amusement"/>
    <tableColumn id="27" xr3:uid="{A9727610-F433-4F02-B622-0E22B00D632C}" name="Education"/>
    <tableColumn id="28" xr3:uid="{8E107E76-876E-4739-95CB-6E83BA4D3AD7}" name="Personal care and effects"/>
    <tableColumn id="29" xr3:uid="{D13EBE3D-EFBD-4A2E-8E9C-48E1D05FD4B9}" name="Miscellaneous"/>
    <tableColumn id="30" xr3:uid="{238FD592-74EF-4B66-A7C0-F707D95480A4}" name="General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0A8BAF-763C-4DC9-BC78-27B28066EC21}" name="tbl_CPI_Clean" displayName="tbl_CPI_Clean" ref="A1:AF373" totalsRowShown="0">
  <autoFilter ref="A1:AF373" xr:uid="{6B359C03-0323-477A-A986-1D3E5FB6B380}">
    <filterColumn colId="0">
      <filters>
        <filter val="Rural+Urban"/>
      </filters>
    </filterColumn>
    <filterColumn colId="1">
      <filters>
        <filter val="2023"/>
      </filters>
    </filterColumn>
  </autoFilter>
  <tableColumns count="32">
    <tableColumn id="1" xr3:uid="{B2DC0C99-6D8B-47DB-9EC6-CE0A1C3A0C68}" name="Sector"/>
    <tableColumn id="2" xr3:uid="{1BFCA94E-B5A8-49B4-ABF7-68082ABE232B}" name="Year"/>
    <tableColumn id="3" xr3:uid="{D296557B-B79C-4C8F-8CEF-6C3943D1F46F}" name="Month"/>
    <tableColumn id="4" xr3:uid="{E065619A-9115-41B7-893B-104E7141FDEA}" name="Cereals and products"/>
    <tableColumn id="5" xr3:uid="{DAE04D43-E298-469C-A452-AC70CAE7084C}" name="Meat and fish"/>
    <tableColumn id="6" xr3:uid="{FDCCDCF2-43EA-42C9-9E0E-89337B9804B5}" name="Egg"/>
    <tableColumn id="7" xr3:uid="{EB851A2E-C697-4F22-A5A4-406753DF3973}" name="Milk and products"/>
    <tableColumn id="8" xr3:uid="{62B7AB87-4FBB-4CDD-AE69-F009E89888ED}" name="Oils and fats"/>
    <tableColumn id="9" xr3:uid="{FA575001-B1BE-4AA9-A4F9-24977F29DCEA}" name="Fruits"/>
    <tableColumn id="10" xr3:uid="{A5ED960E-790E-4B62-9790-BE3E8A66E8DC}" name="Vegetables"/>
    <tableColumn id="11" xr3:uid="{F12FEECB-A44B-468E-ACA5-181BBC12E787}" name="Pulses and products"/>
    <tableColumn id="12" xr3:uid="{A623E9D2-BFC0-465A-B2AB-9B6E334F46B7}" name="Sugar and Confectionery"/>
    <tableColumn id="13" xr3:uid="{B0633CFF-FE26-4A32-AE7C-A29FC7703DB7}" name="Spices"/>
    <tableColumn id="14" xr3:uid="{6D497CB0-3E8B-4DCD-8723-9B8C1433D914}" name="Non-alcoholic beverages"/>
    <tableColumn id="15" xr3:uid="{17E56629-80D4-435B-A956-C2406BA67D43}" name="Prepared meals, snacks, sweets etc."/>
    <tableColumn id="16" xr3:uid="{777EF2CD-1DA8-4725-B59F-B39927E08073}" name="Food and beverages"/>
    <tableColumn id="17" xr3:uid="{E273EDD2-19FC-46AA-B280-10F7FEAF45BE}" name="Pan, tobacco and intoxicants"/>
    <tableColumn id="18" xr3:uid="{A321C526-4714-4481-B572-F1805ABBD6FB}" name="Clothing"/>
    <tableColumn id="19" xr3:uid="{0775BC7B-2E5A-487F-B194-02100CBB6F23}" name="Footwear"/>
    <tableColumn id="20" xr3:uid="{7257E932-2DA2-4E10-BA7A-E899FAEC0558}" name="Clothing and footwear"/>
    <tableColumn id="21" xr3:uid="{5CA22B50-1A58-4134-B41A-FEDCCFBADF50}" name="Housing"/>
    <tableColumn id="22" xr3:uid="{FE55B3A5-DD28-4FFF-A514-AD4CA1B5F8E4}" name="Fuel and light"/>
    <tableColumn id="23" xr3:uid="{5CAAA5F0-B897-4F6F-95A3-A3E4E02FA00F}" name="Household goods and services"/>
    <tableColumn id="24" xr3:uid="{563720DC-5FE6-4B7B-9E7A-9A92816E8754}" name="Health"/>
    <tableColumn id="25" xr3:uid="{56AA10B0-DF10-484A-BB52-803A60C6D290}" name="Transport and communication"/>
    <tableColumn id="26" xr3:uid="{1F49EB5E-8630-4631-B5D7-4518F4F230A2}" name="Recreation and amusement"/>
    <tableColumn id="27" xr3:uid="{8A6D7817-74BF-4A59-926A-7FB095BAB934}" name="Education"/>
    <tableColumn id="28" xr3:uid="{76FDC656-E9D3-4DAE-A12A-62789954F8FD}" name="Personal care and effects"/>
    <tableColumn id="29" xr3:uid="{FEC3EEB7-0391-43EE-9AC1-9C528A8A4FD2}" name="Miscellaneous"/>
    <tableColumn id="30" xr3:uid="{883DB388-0DEF-4BE0-8370-B45D17D3DF2E}" name="General index"/>
    <tableColumn id="31" xr3:uid="{47035ECD-7FBE-49A9-B3F7-E657115327F2}" name="Unique ID" dataDxfId="43">
      <calculatedColumnFormula>tbl_CPI_Clean[[#This Row],[Sector]]&amp;"_"&amp;tbl_CPI_Clean[[#This Row],[Year]]&amp;"_"&amp;tbl_CPI_Clean[[#This Row],[Month]]</calculatedColumnFormula>
    </tableColumn>
    <tableColumn id="32" xr3:uid="{799A21CE-53D2-466C-95F1-E838AC66A322}" name="Date" dataDxfId="42">
      <calculatedColumnFormula>DATE(tbl_CPI_Clean[[#This Row],[Year]],MATCH(tbl_CPI_Clean[[#This Row],[Month]],{"January","February","March","April","May","June","July","August","September","October","November","December"},0),1)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398859-C23A-436B-B77C-D81825659E82}" name="Table9" displayName="Table9" ref="A3:C15" totalsRowShown="0">
  <autoFilter ref="A3:C15" xr:uid="{88398859-C23A-436B-B77C-D81825659E82}"/>
  <tableColumns count="3">
    <tableColumn id="1" xr3:uid="{AE259E13-F92A-4755-8E79-BED0462000CE}" name="Broader Category"/>
    <tableColumn id="2" xr3:uid="{8D583CD6-2050-4B41-9F87-2D86869B6800}" name="Index Value"/>
    <tableColumn id="3" xr3:uid="{6F1F0C99-F4AF-43EE-A5BB-416BF3D2D9CE}" name="Contribution %" dataDxfId="41" dataCellStyle="Percent">
      <calculatedColumnFormula>B4/SUM($B$4:$B$15)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858F16E-B43C-4091-B321-D9EA60A201B6}" name="Table10" displayName="Table10" ref="A4:D11" totalsRowShown="0" headerRowDxfId="40">
  <autoFilter ref="A4:D11" xr:uid="{E858F16E-B43C-4091-B321-D9EA60A201B6}"/>
  <tableColumns count="4">
    <tableColumn id="1" xr3:uid="{70F3B02F-2F46-484D-9E20-30C83781C4FA}" name="Year"/>
    <tableColumn id="2" xr3:uid="{D5AD8D11-650D-4F2F-A2A2-AF6DFD14B4C8}" name="General Index (Jan)"/>
    <tableColumn id="3" xr3:uid="{3468D2C4-CCC3-4C99-AFF7-E85414249CD3}" name="Genaral Index(Last Month)"/>
    <tableColumn id="4" xr3:uid="{3F9FA5EA-BD0F-4044-BDE2-BDD481C2826D}" name="YoY Inflation %" dataDxfId="39" dataCellStyle="Percent">
      <calculatedColumnFormula>(C5-B5)/B5</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E73A7B-86FB-490D-8096-B45D84932804}" name="Table11" displayName="Table11" ref="A5:C17" totalsRowShown="0" headerRowDxfId="34">
  <autoFilter ref="A5:C17" xr:uid="{E0E73A7B-86FB-490D-8096-B45D84932804}"/>
  <tableColumns count="3">
    <tableColumn id="1" xr3:uid="{F3457EB8-8D76-4FE6-A3E6-AFADC698F137}" name="Month" dataDxfId="33"/>
    <tableColumn id="2" xr3:uid="{AB830ECA-DE7D-45A2-BF1A-3C32EB3A9FB8}" name="Food index" dataDxfId="32"/>
    <tableColumn id="3" xr3:uid="{396DDBC9-2765-48F3-9DE0-580A0C9A919C}" name="MoM Inflation %" dataDxfId="31" dataCellStyle="Percent">
      <calculatedColumnFormula>(B6-B5)/B5</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A3DE7E7-594A-46DD-88B9-DE1E33C09277}" name="Table6" displayName="Table6" ref="A5:M29" totalsRowShown="0" dataDxfId="30" dataCellStyle="Percent">
  <autoFilter ref="A5:M29" xr:uid="{BA3DE7E7-594A-46DD-88B9-DE1E33C09277}"/>
  <tableColumns count="13">
    <tableColumn id="1" xr3:uid="{0E1194A7-60B5-4D6B-AFFF-C1219CDEC398}" name="Month" dataDxfId="29"/>
    <tableColumn id="2" xr3:uid="{52CB3473-9FB5-4B15-B8FE-73DF000905EA}" name="Food Index">
      <calculatedColumnFormula array="1">_xlfn.XLOOKUP(1,('02_Clean_Data'!$A:$A="Rural+Urban")*('02_Clean_Data'!$B:$B=YEAR(A6))*('02_Clean_Data'!$C:$C=TEXT(A6,"mmmm")),'02_Clean_Data'!$P:$P)</calculatedColumnFormula>
    </tableColumn>
    <tableColumn id="3" xr3:uid="{44614239-C3C5-449E-B412-F2C615ACAC88}" name="Health Index">
      <calculatedColumnFormula array="1">_xlfn.XLOOKUP(1,('02_Clean_Data'!$A:$A="Rural+Urban")*('02_Clean_Data'!$B:$B=YEAR(A6))*('02_Clean_Data'!$C:$C=TEXT(A6,"mmmm")),'02_Clean_Data'!$X:$X)</calculatedColumnFormula>
    </tableColumn>
    <tableColumn id="10" xr3:uid="{649C6705-D246-4E8B-AE75-72D4BB03F5F1}" name="Fuel &amp; light" dataDxfId="28">
      <calculatedColumnFormula array="1">_xlfn.XLOOKUP(1,('02_Clean_Data'!$A:$A="Rural+Urban")*('02_Clean_Data'!$B:$B=YEAR(A6))*('02_Clean_Data'!$C:$C=TEXT(A6,"mmmm")),'02_Clean_Data'!$V:$V)</calculatedColumnFormula>
    </tableColumn>
    <tableColumn id="11" xr3:uid="{B43F3023-1E36-49F9-B154-57A8510F0939}" name="Transport &amp; communication" dataDxfId="27">
      <calculatedColumnFormula array="1">_xlfn.XLOOKUP(1,('02_Clean_Data'!$A:$A="Rural+Urban")*('02_Clean_Data'!$B:$B=YEAR(A6))*('02_Clean_Data'!$C:$C=TEXT(A6,"mmmm")),'02_Clean_Data'!$Y:$Y)</calculatedColumnFormula>
    </tableColumn>
    <tableColumn id="4" xr3:uid="{02430D3A-6729-4000-AE8C-51A619DB3BD2}" name="General Index">
      <calculatedColumnFormula array="1">_xlfn.XLOOKUP(1,('02_Clean_Data'!$A:$A="Rural+Urban")*('02_Clean_Data'!$B:$B=YEAR(A6))*('02_Clean_Data'!$C:$C=TEXT(A6,"mmmm")),'02_Clean_Data'!$AD:$AD)</calculatedColumnFormula>
    </tableColumn>
    <tableColumn id="5" xr3:uid="{AC5F303C-6C53-4901-99DE-CD6AA03FBCC6}" name="Food MoM %" dataDxfId="26" dataCellStyle="Percent">
      <calculatedColumnFormula>IF(OR(B6="NA",B5="NA"),"NA",(B6-B5)/B5)</calculatedColumnFormula>
    </tableColumn>
    <tableColumn id="6" xr3:uid="{86704129-85B0-414C-877F-AC9E83CA2C47}" name="Health MoM %" dataDxfId="25" dataCellStyle="Percent">
      <calculatedColumnFormula>IF(OR(C6="NA",C5="NA"),"NA",(C6-C5)/C5)</calculatedColumnFormula>
    </tableColumn>
    <tableColumn id="12" xr3:uid="{9AF025C8-F6C5-4CC9-A73E-C5C56C29F823}" name="Fuel MoM %" dataDxfId="24" dataCellStyle="Percent">
      <calculatedColumnFormula>IF(OR(D6="NA",D5="NA"),"NA",(D6-D5)/D5)</calculatedColumnFormula>
    </tableColumn>
    <tableColumn id="13" xr3:uid="{EE566417-773D-437B-BFA0-83B028232938}" name="Transport MoM %" dataDxfId="23" dataCellStyle="Percent">
      <calculatedColumnFormula>IF(OR(E6="NA",E5="NA"),"NA",(E6-E5)/E5)</calculatedColumnFormula>
    </tableColumn>
    <tableColumn id="7" xr3:uid="{546FFDF6-6D81-4F73-966B-5F225A54F495}" name="General MoM %" dataDxfId="22" dataCellStyle="Percent">
      <calculatedColumnFormula>IF(OR(F6="NA",F5="NA"),"NA",(F6-F5)/F5)</calculatedColumnFormula>
    </tableColumn>
    <tableColumn id="8" xr3:uid="{50160B72-BEF8-4FA3-B5D6-56769B5FBF69}" name="COVID Phase ">
      <calculatedColumnFormula>IF(A6=DATE(2020,3,1),"COVID Onset",IF(A6&lt;DATE(2020,3,1),"Before COVID","After COVID"))</calculatedColumnFormula>
    </tableColumn>
    <tableColumn id="9" xr3:uid="{109D7D43-C7E9-49E2-8DE0-336ABD6C2AC3}" name="Relative Month">
      <calculatedColumnFormula>(YEAR(A6)-2020)*12+MONTH(A6)-3</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5D129B3-727B-4E8A-A6E3-9CEA3CE3BD60}" name="Table7" displayName="Table7" ref="O32:Q36" totalsRowShown="0">
  <autoFilter ref="O32:Q36" xr:uid="{65D129B3-727B-4E8A-A6E3-9CEA3CE3BD60}"/>
  <tableColumns count="3">
    <tableColumn id="1" xr3:uid="{812A1BE7-5B77-4078-A099-7440DF45D06C}" name="Metric"/>
    <tableColumn id="2" xr3:uid="{F3E92FEB-0C12-431B-A652-4CAA86D597BC}" name="Before COVID" dataDxfId="21" dataCellStyle="Percent"/>
    <tableColumn id="3" xr3:uid="{C2C4F84A-8B20-4E2C-A1D6-9B933795399A}" name="After COVID" dataDxfId="20" dataCellStyle="Perc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A023E7-DC38-4A44-B2F5-932E962EC4DF}" name="Table8" displayName="Table8" ref="O5:T29" totalsRowShown="0" dataDxfId="19" dataCellStyle="Percent">
  <autoFilter ref="O5:T29" xr:uid="{F4A023E7-DC38-4A44-B2F5-932E962EC4DF}"/>
  <tableColumns count="6">
    <tableColumn id="1" xr3:uid="{A1D77BA6-FABA-42DC-BEC9-F60B0ED34A86}" name="Relative Month">
      <calculatedColumnFormula>M6</calculatedColumnFormula>
    </tableColumn>
    <tableColumn id="2" xr3:uid="{3362EF7A-C55B-4863-9D7B-DDA705EBFD6F}" name="Food MoM %" dataDxfId="18" dataCellStyle="Percent">
      <calculatedColumnFormula>_xlfn.XLOOKUP(O6,$M$6:$M$29,$G$6:$G$29,"NA")</calculatedColumnFormula>
    </tableColumn>
    <tableColumn id="3" xr3:uid="{911C9E9E-F6BC-4459-BB67-A5EB09498C83}" name="Health MoM %" dataDxfId="17" dataCellStyle="Percent">
      <calculatedColumnFormula>_xlfn.XLOOKUP(O6,$M$6:$M$29,$H$6:$H$29,"NA")</calculatedColumnFormula>
    </tableColumn>
    <tableColumn id="6" xr3:uid="{C176A1E0-A008-43F5-962B-E38E6CD8124C}" name="Fuel MoM %" dataDxfId="16" dataCellStyle="Percent">
      <calculatedColumnFormula>_xlfn.XLOOKUP(O6,$M$6:$M$29,$I$6:$I$29,"NA")</calculatedColumnFormula>
    </tableColumn>
    <tableColumn id="5" xr3:uid="{AA80D6D5-B64A-4EF2-8909-B1C6DAFEA22C}" name="Transport MoM %" dataDxfId="15" dataCellStyle="Percent">
      <calculatedColumnFormula>_xlfn.XLOOKUP(O6,$M$6:$M$29,$J$6:$J$29,"NA")</calculatedColumnFormula>
    </tableColumn>
    <tableColumn id="4" xr3:uid="{756041E2-7F55-4151-A2C4-518CC92465C0}" name="General MoM %" dataDxfId="14" dataCellStyle="Percent">
      <calculatedColumnFormula>_xlfn.XLOOKUP(O6,$M$6:$M$29,$K$6:$K$29,"NA")</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C0B151-4D56-4563-AA17-7E03B03ACA06}" name="Table4" displayName="Table4" ref="A5:I33" totalsRowShown="0" dataDxfId="13" dataCellStyle="Percent">
  <autoFilter ref="A5:I33" xr:uid="{93C0B151-4D56-4563-AA17-7E03B03ACA06}"/>
  <tableColumns count="9">
    <tableColumn id="1" xr3:uid="{931CFC56-3647-41A2-A899-62A48D720BAE}" name="Month" dataDxfId="12"/>
    <tableColumn id="2" xr3:uid="{AFF7DBE5-6762-472A-B8E3-DB9EF11687C4}" name="Indian CrudeOil" dataDxfId="11"/>
    <tableColumn id="3" xr3:uid="{A594ABB3-4532-4263-B7A9-D3E42C88A514}" name="CrudeOil Price" dataDxfId="10">
      <calculatedColumnFormula>_xlfn.XLOOKUP(A6,$A$6:$A$33,$B$6:$B$33,"NA")</calculatedColumnFormula>
    </tableColumn>
    <tableColumn id="4" xr3:uid="{1E5FFB69-ABDF-48EB-9F6E-07EE86447DB2}" name="Oil MoM %" dataDxfId="9" dataCellStyle="Percent">
      <calculatedColumnFormula>(C6-C5)/C5</calculatedColumnFormula>
    </tableColumn>
    <tableColumn id="5" xr3:uid="{3030C6E5-7ED6-46DF-93C4-DD1A16865ECF}" name="Food MoM %" dataDxfId="8" dataCellStyle="Percent">
      <calculatedColumnFormula>IFERROR((SUMIFS('02_Clean_Data'!P:P,'02_Clean_Data'!A:A,"Rural+Urban",'02_Clean_Data'!B:B,YEAR(A6),'02_Clean_Data'!C:C,TEXT(A6,"mmmm"))-SUMIFS('02_Clean_Data'!P:P,'02_Clean_Data'!A:A,"Rural+Urban",'02_Clean_Data'!B:B,YEAR(A5),'02_Clean_Data'!C:C,TEXT(A5,"mmmm")))/SUMIFS('02_Clean_Data'!P:P,'02_Clean_Data'!A:A,"Rural+Urban",'02_Clean_Data'!B:B,YEAR(A5),'02_Clean_Data'!C:C,TEXT(A5,"mmmm")),"NA")</calculatedColumnFormula>
    </tableColumn>
    <tableColumn id="6" xr3:uid="{8074704C-8E62-4EFA-A50D-A7939FCE48CD}" name="Health MoM %" dataDxfId="7" dataCellStyle="Percent">
      <calculatedColumnFormula>IFERROR((SUMIFS('02_Clean_Data'!X:X,'02_Clean_Data'!A:A,"Rural+Urban",'02_Clean_Data'!B:B,YEAR(A6),'02_Clean_Data'!C:C,TEXT(A6,"mmmm"))-SUMIFS('02_Clean_Data'!X:X,'02_Clean_Data'!A:A,"Rural+Urban",'02_Clean_Data'!B:B,YEAR(A5),'02_Clean_Data'!C:C,TEXT(A5,"mmmm")))/SUMIFS('02_Clean_Data'!X:X,'02_Clean_Data'!A:A,"Rural+Urban",'02_Clean_Data'!B:B,YEAR(A5),'02_Clean_Data'!C:C,TEXT(A5,"mmmm")),"NA")</calculatedColumnFormula>
    </tableColumn>
    <tableColumn id="7" xr3:uid="{7320058B-0E78-40DF-B98D-6F6592C5EEF9}" name="Fuel MoM %" dataDxfId="6" dataCellStyle="Percent">
      <calculatedColumnFormula>IFERROR((SUMIFS('02_Clean_Data'!V:V,'02_Clean_Data'!A:A,"Rural+Urban",'02_Clean_Data'!B:B,YEAR(A6),'02_Clean_Data'!C:C,TEXT(A6,"mmmm"))-SUMIFS('02_Clean_Data'!V:V,'02_Clean_Data'!A:A,"Rural+Urban",'02_Clean_Data'!B:B,YEAR(A5),'02_Clean_Data'!C:C,TEXT(A5,"mmmm")))/SUMIFS('02_Clean_Data'!V:V,'02_Clean_Data'!A:A,"Rural+Urban",'02_Clean_Data'!B:B,YEAR(A5),'02_Clean_Data'!C:C,TEXT(A5,"mmmm")),"NA")</calculatedColumnFormula>
    </tableColumn>
    <tableColumn id="8" xr3:uid="{3B312819-4B1F-426A-A946-197C4AF333D4}" name="Transport MoM %" dataDxfId="5" dataCellStyle="Percent">
      <calculatedColumnFormula>IFERROR((SUMIFS('02_Clean_Data'!Y:Y,'02_Clean_Data'!A:A,"Rural+Urban",'02_Clean_Data'!B:B,YEAR(A6),'02_Clean_Data'!C:C,TEXT(A6,"mmmm"))-SUMIFS('02_Clean_Data'!Y:Y,'02_Clean_Data'!A:A,"Rural+Urban",'02_Clean_Data'!B:B,YEAR(A5),'02_Clean_Data'!C:C,TEXT(A5,"mmmm")))/SUMIFS('02_Clean_Data'!Y:Y,'02_Clean_Data'!A:A,"Rural+Urban",'02_Clean_Data'!B:B,YEAR(A5),'02_Clean_Data'!C:C,TEXT(A5,"mmmm")),"NA")</calculatedColumnFormula>
    </tableColumn>
    <tableColumn id="9" xr3:uid="{90F34C9A-FD55-40F7-B768-BAFFB232D5BD}" name="General MoM %" dataDxfId="4" dataCellStyle="Percent">
      <calculatedColumnFormula>IFERROR((SUMIFS('02_Clean_Data'!AD:AD,'02_Clean_Data'!A:A,"Rural+Urban",'02_Clean_Data'!B:B,YEAR(A6),'02_Clean_Data'!C:C,TEXT(A6,"mmmm"))-SUMIFS('02_Clean_Data'!AD:AD,'02_Clean_Data'!A:A,"Rural+Urban",'02_Clean_Data'!B:B,YEAR(A5),'02_Clean_Data'!C:C,TEXT(A5,"mmmm")))/SUMIFS('02_Clean_Data'!AD:AD,'02_Clean_Data'!A:A,"Rural+Urban",'02_Clean_Data'!B:B,YEAR(A5),'02_Clean_Data'!C:C,TEXT(A5,"mmmm")),"NA")</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58AA81-ADCC-458B-8F3D-3202FB3E895D}" name="Table5" displayName="Table5" ref="W2:X7" totalsRowShown="0" dataDxfId="3">
  <autoFilter ref="W2:X7" xr:uid="{5A58AA81-ADCC-458B-8F3D-3202FB3E895D}"/>
  <tableColumns count="2">
    <tableColumn id="1" xr3:uid="{C5EFF6C6-75F2-4650-ABEB-A22116F4A4B4}" name="Category" dataDxfId="2"/>
    <tableColumn id="2" xr3:uid="{6C4746BB-1850-4B2A-82FB-4C9D7A3FDF73}" name="Correlation with Oil" dataDxfId="1" dataCellStyle="Percen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FEE754-6F54-465F-BC5F-7199200086C0}" name="Table3" displayName="Table3" ref="A32:C37" totalsRowShown="0">
  <autoFilter ref="A32:C37" xr:uid="{1FFEE754-6F54-465F-BC5F-7199200086C0}"/>
  <tableColumns count="3">
    <tableColumn id="1" xr3:uid="{180DE56A-829D-4DE9-A564-B217182B433D}" name="KPIs  Name" dataDxfId="0"/>
    <tableColumn id="2" xr3:uid="{13024ECB-91B0-4C25-9BDD-459AE06A1E6C}" name="KPIs"/>
    <tableColumn id="3" xr3:uid="{B397974D-C985-4C24-85CB-8E6329084979}" name="Valu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ivotTable" Target="../pivotTables/pivotTable3.xml"/><Relationship Id="rId5" Type="http://schemas.openxmlformats.org/officeDocument/2006/relationships/table" Target="../tables/table8.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F0DB0-6483-43BE-9E07-5B378A00E968}">
  <dimension ref="A1:AD373"/>
  <sheetViews>
    <sheetView topLeftCell="A356" workbookViewId="0">
      <selection activeCell="G15" sqref="G15"/>
    </sheetView>
  </sheetViews>
  <sheetFormatPr defaultRowHeight="14.4"/>
  <cols>
    <col min="4" max="4" width="20.44140625" customWidth="1"/>
    <col min="5" max="5" width="14.44140625" customWidth="1"/>
    <col min="7" max="7" width="18.109375" customWidth="1"/>
    <col min="8" max="8" width="13.109375" customWidth="1"/>
    <col min="10" max="10" width="12.109375" customWidth="1"/>
    <col min="11" max="11" width="19.6640625" customWidth="1"/>
    <col min="12" max="12" width="23.6640625" customWidth="1"/>
    <col min="14" max="14" width="23.5546875" customWidth="1"/>
    <col min="15" max="15" width="32.6640625" customWidth="1"/>
    <col min="16" max="16" width="19.77734375" customWidth="1"/>
    <col min="17" max="17" width="27.109375" customWidth="1"/>
    <col min="18" max="18" width="9.88671875" customWidth="1"/>
    <col min="19" max="19" width="10.77734375" customWidth="1"/>
    <col min="20" max="20" width="21.6640625" customWidth="1"/>
    <col min="21" max="21" width="9.6640625" customWidth="1"/>
    <col min="22" max="22" width="14.109375" customWidth="1"/>
    <col min="23" max="23" width="28.109375" customWidth="1"/>
    <col min="25" max="25" width="28.33203125" customWidth="1"/>
    <col min="26" max="26" width="26" customWidth="1"/>
    <col min="27" max="27" width="11.33203125" customWidth="1"/>
    <col min="28" max="28" width="23.88671875" customWidth="1"/>
    <col min="29" max="29" width="14.77734375" customWidth="1"/>
    <col min="30" max="30" width="14.33203125"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0BD8A-20EF-455E-8A7A-D8FBF091B782}">
  <dimension ref="A1:AJ381"/>
  <sheetViews>
    <sheetView zoomScale="93" zoomScaleNormal="86" workbookViewId="0">
      <selection activeCell="E10" sqref="E10"/>
    </sheetView>
  </sheetViews>
  <sheetFormatPr defaultColWidth="25.5546875" defaultRowHeight="14.4"/>
  <cols>
    <col min="1" max="1" width="11.21875" bestFit="1" customWidth="1"/>
    <col min="2" max="2" width="11.44140625" customWidth="1"/>
    <col min="3" max="3" width="10"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2.5546875" customWidth="1"/>
    <col min="25" max="25" width="28.77734375" customWidth="1"/>
    <col min="31" max="31" width="29.6640625" customWidth="1"/>
    <col min="35" max="35" width="12.5546875" bestFit="1" customWidth="1"/>
    <col min="36" max="36" width="20.44140625" bestFit="1"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49</v>
      </c>
      <c r="AF1" t="s">
        <v>50</v>
      </c>
    </row>
    <row r="2" spans="1:36" hidden="1">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c r="AE2" t="str">
        <f>tbl_CPI_Clean[[#This Row],[Sector]]&amp;"_"&amp;tbl_CPI_Clean[[#This Row],[Year]]&amp;"_"&amp;tbl_CPI_Clean[[#This Row],[Month]]</f>
        <v>Rural_2013_January</v>
      </c>
      <c r="AF2" s="1">
        <f>DATE(tbl_CPI_Clean[[#This Row],[Year]],MATCH(tbl_CPI_Clean[[#This Row],[Month]],{"January","February","March","April","May","June","July","August","September","October","November","December"},0),1)</f>
        <v>41275</v>
      </c>
    </row>
    <row r="3" spans="1:36" hidden="1">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E3" t="str">
        <f>tbl_CPI_Clean[[#This Row],[Sector]]&amp;"_"&amp;tbl_CPI_Clean[[#This Row],[Year]]&amp;"_"&amp;tbl_CPI_Clean[[#This Row],[Month]]</f>
        <v>Urban_2013_January</v>
      </c>
      <c r="AF3" s="1">
        <f>DATE(tbl_CPI_Clean[[#This Row],[Year]],MATCH(tbl_CPI_Clean[[#This Row],[Month]],{"January","February","March","April","May","June","July","August","September","October","November","December"},0),1)</f>
        <v>41275</v>
      </c>
    </row>
    <row r="4" spans="1:36" hidden="1">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E4" t="str">
        <f>tbl_CPI_Clean[[#This Row],[Sector]]&amp;"_"&amp;tbl_CPI_Clean[[#This Row],[Year]]&amp;"_"&amp;tbl_CPI_Clean[[#This Row],[Month]]</f>
        <v>Rural+Urban_2013_January</v>
      </c>
      <c r="AF4" s="1">
        <f>DATE(tbl_CPI_Clean[[#This Row],[Year]],MATCH(tbl_CPI_Clean[[#This Row],[Month]],{"January","February","March","April","May","June","July","August","September","October","November","December"},0),1)</f>
        <v>41275</v>
      </c>
    </row>
    <row r="5" spans="1:36" hidden="1">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c r="AE5" t="str">
        <f>tbl_CPI_Clean[[#This Row],[Sector]]&amp;"_"&amp;tbl_CPI_Clean[[#This Row],[Year]]&amp;"_"&amp;tbl_CPI_Clean[[#This Row],[Month]]</f>
        <v>Rural_2013_February</v>
      </c>
      <c r="AF5" s="1">
        <f>DATE(tbl_CPI_Clean[[#This Row],[Year]],MATCH(tbl_CPI_Clean[[#This Row],[Month]],{"January","February","March","April","May","June","July","August","September","October","November","December"},0),1)</f>
        <v>41306</v>
      </c>
    </row>
    <row r="6" spans="1:36" hidden="1">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E6" t="str">
        <f>tbl_CPI_Clean[[#This Row],[Sector]]&amp;"_"&amp;tbl_CPI_Clean[[#This Row],[Year]]&amp;"_"&amp;tbl_CPI_Clean[[#This Row],[Month]]</f>
        <v>Urban_2013_February</v>
      </c>
      <c r="AF6" s="1">
        <f>DATE(tbl_CPI_Clean[[#This Row],[Year]],MATCH(tbl_CPI_Clean[[#This Row],[Month]],{"January","February","March","April","May","June","July","August","September","October","November","December"},0),1)</f>
        <v>41306</v>
      </c>
    </row>
    <row r="7" spans="1:36" hidden="1">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E7" t="str">
        <f>tbl_CPI_Clean[[#This Row],[Sector]]&amp;"_"&amp;tbl_CPI_Clean[[#This Row],[Year]]&amp;"_"&amp;tbl_CPI_Clean[[#This Row],[Month]]</f>
        <v>Rural+Urban_2013_February</v>
      </c>
      <c r="AF7" s="1">
        <f>DATE(tbl_CPI_Clean[[#This Row],[Year]],MATCH(tbl_CPI_Clean[[#This Row],[Month]],{"January","February","March","April","May","June","July","August","September","October","November","December"},0),1)</f>
        <v>41306</v>
      </c>
    </row>
    <row r="8" spans="1:36" hidden="1">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c r="AE8" t="str">
        <f>tbl_CPI_Clean[[#This Row],[Sector]]&amp;"_"&amp;tbl_CPI_Clean[[#This Row],[Year]]&amp;"_"&amp;tbl_CPI_Clean[[#This Row],[Month]]</f>
        <v>Rural_2013_March</v>
      </c>
      <c r="AF8" s="1">
        <f>DATE(tbl_CPI_Clean[[#This Row],[Year]],MATCH(tbl_CPI_Clean[[#This Row],[Month]],{"January","February","March","April","May","June","July","August","September","October","November","December"},0),1)</f>
        <v>41334</v>
      </c>
      <c r="AI8" s="9" t="s">
        <v>68</v>
      </c>
      <c r="AJ8" t="s">
        <v>110</v>
      </c>
    </row>
    <row r="9" spans="1:36" hidden="1">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E9" t="str">
        <f>tbl_CPI_Clean[[#This Row],[Sector]]&amp;"_"&amp;tbl_CPI_Clean[[#This Row],[Year]]&amp;"_"&amp;tbl_CPI_Clean[[#This Row],[Month]]</f>
        <v>Urban_2013_March</v>
      </c>
      <c r="AF9" s="1">
        <f>DATE(tbl_CPI_Clean[[#This Row],[Year]],MATCH(tbl_CPI_Clean[[#This Row],[Month]],{"January","February","March","April","May","June","July","August","September","October","November","December"},0),1)</f>
        <v>41334</v>
      </c>
      <c r="AI9" s="10" t="s">
        <v>30</v>
      </c>
      <c r="AJ9">
        <v>124</v>
      </c>
    </row>
    <row r="10" spans="1:36" hidden="1">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E10" t="str">
        <f>tbl_CPI_Clean[[#This Row],[Sector]]&amp;"_"&amp;tbl_CPI_Clean[[#This Row],[Year]]&amp;"_"&amp;tbl_CPI_Clean[[#This Row],[Month]]</f>
        <v>Rural+Urban_2013_March</v>
      </c>
      <c r="AF10" s="1">
        <f>DATE(tbl_CPI_Clean[[#This Row],[Year]],MATCH(tbl_CPI_Clean[[#This Row],[Month]],{"January","February","March","April","May","June","July","August","September","October","November","December"},0),1)</f>
        <v>41334</v>
      </c>
      <c r="AI10" s="10" t="s">
        <v>34</v>
      </c>
      <c r="AJ10">
        <v>124</v>
      </c>
    </row>
    <row r="11" spans="1:36" hidden="1">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c r="AE11" t="str">
        <f>tbl_CPI_Clean[[#This Row],[Sector]]&amp;"_"&amp;tbl_CPI_Clean[[#This Row],[Year]]&amp;"_"&amp;tbl_CPI_Clean[[#This Row],[Month]]</f>
        <v>Rural_2013_April</v>
      </c>
      <c r="AF11" s="1">
        <f>DATE(tbl_CPI_Clean[[#This Row],[Year]],MATCH(tbl_CPI_Clean[[#This Row],[Month]],{"January","February","March","April","May","June","July","August","September","October","November","December"},0),1)</f>
        <v>41365</v>
      </c>
      <c r="AI11" s="10" t="s">
        <v>33</v>
      </c>
      <c r="AJ11">
        <v>124</v>
      </c>
    </row>
    <row r="12" spans="1:36" hidden="1">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E12" t="str">
        <f>tbl_CPI_Clean[[#This Row],[Sector]]&amp;"_"&amp;tbl_CPI_Clean[[#This Row],[Year]]&amp;"_"&amp;tbl_CPI_Clean[[#This Row],[Month]]</f>
        <v>Urban_2013_April</v>
      </c>
      <c r="AF12" s="1">
        <f>DATE(tbl_CPI_Clean[[#This Row],[Year]],MATCH(tbl_CPI_Clean[[#This Row],[Month]],{"January","February","March","April","May","June","July","August","September","October","November","December"},0),1)</f>
        <v>41365</v>
      </c>
      <c r="AI12" s="10" t="s">
        <v>62</v>
      </c>
      <c r="AJ12">
        <v>372</v>
      </c>
    </row>
    <row r="13" spans="1:36" hidden="1">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E13" t="str">
        <f>tbl_CPI_Clean[[#This Row],[Sector]]&amp;"_"&amp;tbl_CPI_Clean[[#This Row],[Year]]&amp;"_"&amp;tbl_CPI_Clean[[#This Row],[Month]]</f>
        <v>Rural+Urban_2013_April</v>
      </c>
      <c r="AF13" s="1">
        <f>DATE(tbl_CPI_Clean[[#This Row],[Year]],MATCH(tbl_CPI_Clean[[#This Row],[Month]],{"January","February","March","April","May","June","July","August","September","October","November","December"},0),1)</f>
        <v>41365</v>
      </c>
    </row>
    <row r="14" spans="1:36" hidden="1">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c r="AE14" t="str">
        <f>tbl_CPI_Clean[[#This Row],[Sector]]&amp;"_"&amp;tbl_CPI_Clean[[#This Row],[Year]]&amp;"_"&amp;tbl_CPI_Clean[[#This Row],[Month]]</f>
        <v>Rural_2013_May</v>
      </c>
      <c r="AF14" s="1">
        <f>DATE(tbl_CPI_Clean[[#This Row],[Year]],MATCH(tbl_CPI_Clean[[#This Row],[Month]],{"January","February","March","April","May","June","July","August","September","October","November","December"},0),1)</f>
        <v>41395</v>
      </c>
    </row>
    <row r="15" spans="1:36" hidden="1">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E15" t="str">
        <f>tbl_CPI_Clean[[#This Row],[Sector]]&amp;"_"&amp;tbl_CPI_Clean[[#This Row],[Year]]&amp;"_"&amp;tbl_CPI_Clean[[#This Row],[Month]]</f>
        <v>Urban_2013_May</v>
      </c>
      <c r="AF15" s="1">
        <f>DATE(tbl_CPI_Clean[[#This Row],[Year]],MATCH(tbl_CPI_Clean[[#This Row],[Month]],{"January","February","March","April","May","June","July","August","September","October","November","December"},0),1)</f>
        <v>41395</v>
      </c>
    </row>
    <row r="16" spans="1:36" hidden="1">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E16" t="str">
        <f>tbl_CPI_Clean[[#This Row],[Sector]]&amp;"_"&amp;tbl_CPI_Clean[[#This Row],[Year]]&amp;"_"&amp;tbl_CPI_Clean[[#This Row],[Month]]</f>
        <v>Rural+Urban_2013_May</v>
      </c>
      <c r="AF16" s="1">
        <f>DATE(tbl_CPI_Clean[[#This Row],[Year]],MATCH(tbl_CPI_Clean[[#This Row],[Month]],{"January","February","March","April","May","June","July","August","September","October","November","December"},0),1)</f>
        <v>41395</v>
      </c>
    </row>
    <row r="17" spans="1:32" hidden="1">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c r="AE17" t="str">
        <f>tbl_CPI_Clean[[#This Row],[Sector]]&amp;"_"&amp;tbl_CPI_Clean[[#This Row],[Year]]&amp;"_"&amp;tbl_CPI_Clean[[#This Row],[Month]]</f>
        <v>Rural_2013_June</v>
      </c>
      <c r="AF17" s="1">
        <f>DATE(tbl_CPI_Clean[[#This Row],[Year]],MATCH(tbl_CPI_Clean[[#This Row],[Month]],{"January","February","March","April","May","June","July","August","September","October","November","December"},0),1)</f>
        <v>41426</v>
      </c>
    </row>
    <row r="18" spans="1:32" hidden="1">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E18" t="str">
        <f>tbl_CPI_Clean[[#This Row],[Sector]]&amp;"_"&amp;tbl_CPI_Clean[[#This Row],[Year]]&amp;"_"&amp;tbl_CPI_Clean[[#This Row],[Month]]</f>
        <v>Urban_2013_June</v>
      </c>
      <c r="AF18" s="1">
        <f>DATE(tbl_CPI_Clean[[#This Row],[Year]],MATCH(tbl_CPI_Clean[[#This Row],[Month]],{"January","February","March","April","May","June","July","August","September","October","November","December"},0),1)</f>
        <v>41426</v>
      </c>
    </row>
    <row r="19" spans="1:32" hidden="1">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E19" t="str">
        <f>tbl_CPI_Clean[[#This Row],[Sector]]&amp;"_"&amp;tbl_CPI_Clean[[#This Row],[Year]]&amp;"_"&amp;tbl_CPI_Clean[[#This Row],[Month]]</f>
        <v>Rural+Urban_2013_June</v>
      </c>
      <c r="AF19" s="1">
        <f>DATE(tbl_CPI_Clean[[#This Row],[Year]],MATCH(tbl_CPI_Clean[[#This Row],[Month]],{"January","February","March","April","May","June","July","August","September","October","November","December"},0),1)</f>
        <v>41426</v>
      </c>
    </row>
    <row r="20" spans="1:32" hidden="1">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c r="AE20" t="str">
        <f>tbl_CPI_Clean[[#This Row],[Sector]]&amp;"_"&amp;tbl_CPI_Clean[[#This Row],[Year]]&amp;"_"&amp;tbl_CPI_Clean[[#This Row],[Month]]</f>
        <v>Rural_2013_July</v>
      </c>
      <c r="AF20" s="1">
        <f>DATE(tbl_CPI_Clean[[#This Row],[Year]],MATCH(tbl_CPI_Clean[[#This Row],[Month]],{"January","February","March","April","May","June","July","August","September","October","November","December"},0),1)</f>
        <v>41456</v>
      </c>
    </row>
    <row r="21" spans="1:32" hidden="1">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E21" t="str">
        <f>tbl_CPI_Clean[[#This Row],[Sector]]&amp;"_"&amp;tbl_CPI_Clean[[#This Row],[Year]]&amp;"_"&amp;tbl_CPI_Clean[[#This Row],[Month]]</f>
        <v>Urban_2013_July</v>
      </c>
      <c r="AF21" s="1">
        <f>DATE(tbl_CPI_Clean[[#This Row],[Year]],MATCH(tbl_CPI_Clean[[#This Row],[Month]],{"January","February","March","April","May","June","July","August","September","October","November","December"},0),1)</f>
        <v>41456</v>
      </c>
    </row>
    <row r="22" spans="1:32" hidden="1">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E22" t="str">
        <f>tbl_CPI_Clean[[#This Row],[Sector]]&amp;"_"&amp;tbl_CPI_Clean[[#This Row],[Year]]&amp;"_"&amp;tbl_CPI_Clean[[#This Row],[Month]]</f>
        <v>Rural+Urban_2013_July</v>
      </c>
      <c r="AF22" s="1">
        <f>DATE(tbl_CPI_Clean[[#This Row],[Year]],MATCH(tbl_CPI_Clean[[#This Row],[Month]],{"January","February","March","April","May","June","July","August","September","October","November","December"},0),1)</f>
        <v>41456</v>
      </c>
    </row>
    <row r="23" spans="1:32" hidden="1">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c r="AE23" t="str">
        <f>tbl_CPI_Clean[[#This Row],[Sector]]&amp;"_"&amp;tbl_CPI_Clean[[#This Row],[Year]]&amp;"_"&amp;tbl_CPI_Clean[[#This Row],[Month]]</f>
        <v>Rural_2013_August</v>
      </c>
      <c r="AF23" s="1">
        <f>DATE(tbl_CPI_Clean[[#This Row],[Year]],MATCH(tbl_CPI_Clean[[#This Row],[Month]],{"January","February","March","April","May","June","July","August","September","October","November","December"},0),1)</f>
        <v>41487</v>
      </c>
    </row>
    <row r="24" spans="1:32" hidden="1">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E24" t="str">
        <f>tbl_CPI_Clean[[#This Row],[Sector]]&amp;"_"&amp;tbl_CPI_Clean[[#This Row],[Year]]&amp;"_"&amp;tbl_CPI_Clean[[#This Row],[Month]]</f>
        <v>Urban_2013_August</v>
      </c>
      <c r="AF24" s="1">
        <f>DATE(tbl_CPI_Clean[[#This Row],[Year]],MATCH(tbl_CPI_Clean[[#This Row],[Month]],{"January","February","March","April","May","June","July","August","September","October","November","December"},0),1)</f>
        <v>41487</v>
      </c>
    </row>
    <row r="25" spans="1:32" hidden="1">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E25" t="str">
        <f>tbl_CPI_Clean[[#This Row],[Sector]]&amp;"_"&amp;tbl_CPI_Clean[[#This Row],[Year]]&amp;"_"&amp;tbl_CPI_Clean[[#This Row],[Month]]</f>
        <v>Rural+Urban_2013_August</v>
      </c>
      <c r="AF25" s="1">
        <f>DATE(tbl_CPI_Clean[[#This Row],[Year]],MATCH(tbl_CPI_Clean[[#This Row],[Month]],{"January","February","March","April","May","June","July","August","September","October","November","December"},0),1)</f>
        <v>41487</v>
      </c>
    </row>
    <row r="26" spans="1:32" hidden="1">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c r="AE26" t="str">
        <f>tbl_CPI_Clean[[#This Row],[Sector]]&amp;"_"&amp;tbl_CPI_Clean[[#This Row],[Year]]&amp;"_"&amp;tbl_CPI_Clean[[#This Row],[Month]]</f>
        <v>Rural_2013_September</v>
      </c>
      <c r="AF26" s="1">
        <f>DATE(tbl_CPI_Clean[[#This Row],[Year]],MATCH(tbl_CPI_Clean[[#This Row],[Month]],{"January","February","March","April","May","June","July","August","September","October","November","December"},0),1)</f>
        <v>41518</v>
      </c>
    </row>
    <row r="27" spans="1:32" hidden="1">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E27" t="str">
        <f>tbl_CPI_Clean[[#This Row],[Sector]]&amp;"_"&amp;tbl_CPI_Clean[[#This Row],[Year]]&amp;"_"&amp;tbl_CPI_Clean[[#This Row],[Month]]</f>
        <v>Urban_2013_September</v>
      </c>
      <c r="AF27" s="1">
        <f>DATE(tbl_CPI_Clean[[#This Row],[Year]],MATCH(tbl_CPI_Clean[[#This Row],[Month]],{"January","February","March","April","May","June","July","August","September","October","November","December"},0),1)</f>
        <v>41518</v>
      </c>
    </row>
    <row r="28" spans="1:32" hidden="1">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E28" t="str">
        <f>tbl_CPI_Clean[[#This Row],[Sector]]&amp;"_"&amp;tbl_CPI_Clean[[#This Row],[Year]]&amp;"_"&amp;tbl_CPI_Clean[[#This Row],[Month]]</f>
        <v>Rural+Urban_2013_September</v>
      </c>
      <c r="AF28" s="1">
        <f>DATE(tbl_CPI_Clean[[#This Row],[Year]],MATCH(tbl_CPI_Clean[[#This Row],[Month]],{"January","February","March","April","May","June","July","August","September","October","November","December"},0),1)</f>
        <v>41518</v>
      </c>
    </row>
    <row r="29" spans="1:32" hidden="1">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c r="AE29" t="str">
        <f>tbl_CPI_Clean[[#This Row],[Sector]]&amp;"_"&amp;tbl_CPI_Clean[[#This Row],[Year]]&amp;"_"&amp;tbl_CPI_Clean[[#This Row],[Month]]</f>
        <v>Rural_2013_October</v>
      </c>
      <c r="AF29" s="1">
        <f>DATE(tbl_CPI_Clean[[#This Row],[Year]],MATCH(tbl_CPI_Clean[[#This Row],[Month]],{"January","February","March","April","May","June","July","August","September","October","November","December"},0),1)</f>
        <v>41548</v>
      </c>
    </row>
    <row r="30" spans="1:32" hidden="1">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E30" t="str">
        <f>tbl_CPI_Clean[[#This Row],[Sector]]&amp;"_"&amp;tbl_CPI_Clean[[#This Row],[Year]]&amp;"_"&amp;tbl_CPI_Clean[[#This Row],[Month]]</f>
        <v>Urban_2013_October</v>
      </c>
      <c r="AF30" s="1">
        <f>DATE(tbl_CPI_Clean[[#This Row],[Year]],MATCH(tbl_CPI_Clean[[#This Row],[Month]],{"January","February","March","April","May","June","July","August","September","October","November","December"},0),1)</f>
        <v>41548</v>
      </c>
    </row>
    <row r="31" spans="1:32" hidden="1">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E31" t="str">
        <f>tbl_CPI_Clean[[#This Row],[Sector]]&amp;"_"&amp;tbl_CPI_Clean[[#This Row],[Year]]&amp;"_"&amp;tbl_CPI_Clean[[#This Row],[Month]]</f>
        <v>Rural+Urban_2013_October</v>
      </c>
      <c r="AF31" s="1">
        <f>DATE(tbl_CPI_Clean[[#This Row],[Year]],MATCH(tbl_CPI_Clean[[#This Row],[Month]],{"January","February","March","April","May","June","July","August","September","October","November","December"},0),1)</f>
        <v>41548</v>
      </c>
    </row>
    <row r="32" spans="1:32" hidden="1">
      <c r="A32" t="s">
        <v>30</v>
      </c>
      <c r="B32">
        <v>2013</v>
      </c>
      <c r="C32" t="s">
        <v>45</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c r="AE32" t="str">
        <f>tbl_CPI_Clean[[#This Row],[Sector]]&amp;"_"&amp;tbl_CPI_Clean[[#This Row],[Year]]&amp;"_"&amp;tbl_CPI_Clean[[#This Row],[Month]]</f>
        <v>Rural_2013_November</v>
      </c>
      <c r="AF32" s="1">
        <v>41579</v>
      </c>
    </row>
    <row r="33" spans="1:32" hidden="1">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E33" t="str">
        <f>tbl_CPI_Clean[[#This Row],[Sector]]&amp;"_"&amp;tbl_CPI_Clean[[#This Row],[Year]]&amp;"_"&amp;tbl_CPI_Clean[[#This Row],[Month]]</f>
        <v>Urban_2013_November</v>
      </c>
      <c r="AF33" s="1">
        <f>DATE(tbl_CPI_Clean[[#This Row],[Year]],MATCH(tbl_CPI_Clean[[#This Row],[Month]],{"January","February","March","April","May","June","July","August","September","October","November","December"},0),1)</f>
        <v>41579</v>
      </c>
    </row>
    <row r="34" spans="1:32" hidden="1">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E34" t="str">
        <f>tbl_CPI_Clean[[#This Row],[Sector]]&amp;"_"&amp;tbl_CPI_Clean[[#This Row],[Year]]&amp;"_"&amp;tbl_CPI_Clean[[#This Row],[Month]]</f>
        <v>Rural+Urban_2013_November</v>
      </c>
      <c r="AF34" s="1">
        <f>DATE(tbl_CPI_Clean[[#This Row],[Year]],MATCH(tbl_CPI_Clean[[#This Row],[Month]],{"January","February","March","April","May","June","July","August","September","October","November","December"},0),1)</f>
        <v>41579</v>
      </c>
    </row>
    <row r="35" spans="1:32" hidden="1">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c r="AE35" t="str">
        <f>tbl_CPI_Clean[[#This Row],[Sector]]&amp;"_"&amp;tbl_CPI_Clean[[#This Row],[Year]]&amp;"_"&amp;tbl_CPI_Clean[[#This Row],[Month]]</f>
        <v>Rural_2013_December</v>
      </c>
      <c r="AF35" s="1">
        <f>DATE(tbl_CPI_Clean[[#This Row],[Year]],MATCH(tbl_CPI_Clean[[#This Row],[Month]],{"January","February","March","April","May","June","July","August","September","October","November","December"},0),1)</f>
        <v>41609</v>
      </c>
    </row>
    <row r="36" spans="1:32" hidden="1">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E36" t="str">
        <f>tbl_CPI_Clean[[#This Row],[Sector]]&amp;"_"&amp;tbl_CPI_Clean[[#This Row],[Year]]&amp;"_"&amp;tbl_CPI_Clean[[#This Row],[Month]]</f>
        <v>Urban_2013_December</v>
      </c>
      <c r="AF36" s="1">
        <f>DATE(tbl_CPI_Clean[[#This Row],[Year]],MATCH(tbl_CPI_Clean[[#This Row],[Month]],{"January","February","March","April","May","June","July","August","September","October","November","December"},0),1)</f>
        <v>41609</v>
      </c>
    </row>
    <row r="37" spans="1:32" hidden="1">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E37" t="str">
        <f>tbl_CPI_Clean[[#This Row],[Sector]]&amp;"_"&amp;tbl_CPI_Clean[[#This Row],[Year]]&amp;"_"&amp;tbl_CPI_Clean[[#This Row],[Month]]</f>
        <v>Rural+Urban_2013_December</v>
      </c>
      <c r="AF37" s="1">
        <f>DATE(tbl_CPI_Clean[[#This Row],[Year]],MATCH(tbl_CPI_Clean[[#This Row],[Month]],{"January","February","March","April","May","June","July","August","September","October","November","December"},0),1)</f>
        <v>41609</v>
      </c>
    </row>
    <row r="38" spans="1:32" hidden="1">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c r="AE38" t="str">
        <f>tbl_CPI_Clean[[#This Row],[Sector]]&amp;"_"&amp;tbl_CPI_Clean[[#This Row],[Year]]&amp;"_"&amp;tbl_CPI_Clean[[#This Row],[Month]]</f>
        <v>Rural_2014_January</v>
      </c>
      <c r="AF38" s="1">
        <f>DATE(tbl_CPI_Clean[[#This Row],[Year]],MATCH(tbl_CPI_Clean[[#This Row],[Month]],{"January","February","March","April","May","June","July","August","September","October","November","December"},0),1)</f>
        <v>41640</v>
      </c>
    </row>
    <row r="39" spans="1:32" hidden="1">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E39" t="str">
        <f>tbl_CPI_Clean[[#This Row],[Sector]]&amp;"_"&amp;tbl_CPI_Clean[[#This Row],[Year]]&amp;"_"&amp;tbl_CPI_Clean[[#This Row],[Month]]</f>
        <v>Urban_2014_January</v>
      </c>
      <c r="AF39" s="1">
        <f>DATE(tbl_CPI_Clean[[#This Row],[Year]],MATCH(tbl_CPI_Clean[[#This Row],[Month]],{"January","February","March","April","May","June","July","August","September","October","November","December"},0),1)</f>
        <v>41640</v>
      </c>
    </row>
    <row r="40" spans="1:32" hidden="1">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E40" t="str">
        <f>tbl_CPI_Clean[[#This Row],[Sector]]&amp;"_"&amp;tbl_CPI_Clean[[#This Row],[Year]]&amp;"_"&amp;tbl_CPI_Clean[[#This Row],[Month]]</f>
        <v>Rural+Urban_2014_January</v>
      </c>
      <c r="AF40" s="1">
        <f>DATE(tbl_CPI_Clean[[#This Row],[Year]],MATCH(tbl_CPI_Clean[[#This Row],[Month]],{"January","February","March","April","May","June","July","August","September","October","November","December"},0),1)</f>
        <v>41640</v>
      </c>
    </row>
    <row r="41" spans="1:32" hidden="1">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c r="AE41" t="str">
        <f>tbl_CPI_Clean[[#This Row],[Sector]]&amp;"_"&amp;tbl_CPI_Clean[[#This Row],[Year]]&amp;"_"&amp;tbl_CPI_Clean[[#This Row],[Month]]</f>
        <v>Rural_2014_February</v>
      </c>
      <c r="AF41" s="1">
        <f>DATE(tbl_CPI_Clean[[#This Row],[Year]],MATCH(tbl_CPI_Clean[[#This Row],[Month]],{"January","February","March","April","May","June","July","August","September","October","November","December"},0),1)</f>
        <v>41671</v>
      </c>
    </row>
    <row r="42" spans="1:32" hidden="1">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E42" t="str">
        <f>tbl_CPI_Clean[[#This Row],[Sector]]&amp;"_"&amp;tbl_CPI_Clean[[#This Row],[Year]]&amp;"_"&amp;tbl_CPI_Clean[[#This Row],[Month]]</f>
        <v>Urban_2014_February</v>
      </c>
      <c r="AF42" s="1">
        <f>DATE(tbl_CPI_Clean[[#This Row],[Year]],MATCH(tbl_CPI_Clean[[#This Row],[Month]],{"January","February","March","April","May","June","July","August","September","October","November","December"},0),1)</f>
        <v>41671</v>
      </c>
    </row>
    <row r="43" spans="1:32" hidden="1">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E43" t="str">
        <f>tbl_CPI_Clean[[#This Row],[Sector]]&amp;"_"&amp;tbl_CPI_Clean[[#This Row],[Year]]&amp;"_"&amp;tbl_CPI_Clean[[#This Row],[Month]]</f>
        <v>Rural+Urban_2014_February</v>
      </c>
      <c r="AF43" s="1">
        <f>DATE(tbl_CPI_Clean[[#This Row],[Year]],MATCH(tbl_CPI_Clean[[#This Row],[Month]],{"January","February","March","April","May","June","July","August","September","October","November","December"},0),1)</f>
        <v>41671</v>
      </c>
    </row>
    <row r="44" spans="1:32" hidden="1">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c r="AE44" t="str">
        <f>tbl_CPI_Clean[[#This Row],[Sector]]&amp;"_"&amp;tbl_CPI_Clean[[#This Row],[Year]]&amp;"_"&amp;tbl_CPI_Clean[[#This Row],[Month]]</f>
        <v>Rural_2014_March</v>
      </c>
      <c r="AF44" s="1">
        <f>DATE(tbl_CPI_Clean[[#This Row],[Year]],MATCH(tbl_CPI_Clean[[#This Row],[Month]],{"January","February","March","April","May","June","July","August","September","October","November","December"},0),1)</f>
        <v>41699</v>
      </c>
    </row>
    <row r="45" spans="1:32" hidden="1">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E45" t="str">
        <f>tbl_CPI_Clean[[#This Row],[Sector]]&amp;"_"&amp;tbl_CPI_Clean[[#This Row],[Year]]&amp;"_"&amp;tbl_CPI_Clean[[#This Row],[Month]]</f>
        <v>Urban_2014_March</v>
      </c>
      <c r="AF45" s="1">
        <f>DATE(tbl_CPI_Clean[[#This Row],[Year]],MATCH(tbl_CPI_Clean[[#This Row],[Month]],{"January","February","March","April","May","June","July","August","September","October","November","December"},0),1)</f>
        <v>41699</v>
      </c>
    </row>
    <row r="46" spans="1:32" hidden="1">
      <c r="A46" t="s">
        <v>34</v>
      </c>
      <c r="B46">
        <v>2014</v>
      </c>
      <c r="C46" t="s">
        <v>36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E46" t="str">
        <f>tbl_CPI_Clean[[#This Row],[Sector]]&amp;"_"&amp;tbl_CPI_Clean[[#This Row],[Year]]&amp;"_"&amp;tbl_CPI_Clean[[#This Row],[Month]]</f>
        <v>Rural+Urban_2014_March</v>
      </c>
      <c r="AF46" s="1">
        <f>DATE(tbl_CPI_Clean[[#This Row],[Year]],MATCH(tbl_CPI_Clean[[#This Row],[Month]],{"January","February","March","April","May","June","July","August","September","October","November","December"},0),1)</f>
        <v>41699</v>
      </c>
    </row>
    <row r="47" spans="1:32" hidden="1">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c r="AE47" t="str">
        <f>tbl_CPI_Clean[[#This Row],[Sector]]&amp;"_"&amp;tbl_CPI_Clean[[#This Row],[Year]]&amp;"_"&amp;tbl_CPI_Clean[[#This Row],[Month]]</f>
        <v>Rural_2014_April</v>
      </c>
      <c r="AF47" s="1">
        <f>DATE(tbl_CPI_Clean[[#This Row],[Year]],MATCH(tbl_CPI_Clean[[#This Row],[Month]],{"January","February","March","April","May","June","July","August","September","October","November","December"},0),1)</f>
        <v>41730</v>
      </c>
    </row>
    <row r="48" spans="1:32" hidden="1">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E48" t="str">
        <f>tbl_CPI_Clean[[#This Row],[Sector]]&amp;"_"&amp;tbl_CPI_Clean[[#This Row],[Year]]&amp;"_"&amp;tbl_CPI_Clean[[#This Row],[Month]]</f>
        <v>Urban_2014_April</v>
      </c>
      <c r="AF48" s="1">
        <f>DATE(tbl_CPI_Clean[[#This Row],[Year]],MATCH(tbl_CPI_Clean[[#This Row],[Month]],{"January","February","March","April","May","June","July","August","September","October","November","December"},0),1)</f>
        <v>41730</v>
      </c>
    </row>
    <row r="49" spans="1:32" hidden="1">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E49" t="str">
        <f>tbl_CPI_Clean[[#This Row],[Sector]]&amp;"_"&amp;tbl_CPI_Clean[[#This Row],[Year]]&amp;"_"&amp;tbl_CPI_Clean[[#This Row],[Month]]</f>
        <v>Rural+Urban_2014_April</v>
      </c>
      <c r="AF49" s="1">
        <f>DATE(tbl_CPI_Clean[[#This Row],[Year]],MATCH(tbl_CPI_Clean[[#This Row],[Month]],{"January","February","March","April","May","June","July","August","September","October","November","December"},0),1)</f>
        <v>41730</v>
      </c>
    </row>
    <row r="50" spans="1:32" hidden="1">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c r="AE50" t="str">
        <f>tbl_CPI_Clean[[#This Row],[Sector]]&amp;"_"&amp;tbl_CPI_Clean[[#This Row],[Year]]&amp;"_"&amp;tbl_CPI_Clean[[#This Row],[Month]]</f>
        <v>Rural_2014_May</v>
      </c>
      <c r="AF50" s="1">
        <f>DATE(tbl_CPI_Clean[[#This Row],[Year]],MATCH(tbl_CPI_Clean[[#This Row],[Month]],{"January","February","March","April","May","June","July","August","September","October","November","December"},0),1)</f>
        <v>41760</v>
      </c>
    </row>
    <row r="51" spans="1:32" hidden="1">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E51" t="str">
        <f>tbl_CPI_Clean[[#This Row],[Sector]]&amp;"_"&amp;tbl_CPI_Clean[[#This Row],[Year]]&amp;"_"&amp;tbl_CPI_Clean[[#This Row],[Month]]</f>
        <v>Urban_2014_May</v>
      </c>
      <c r="AF51" s="1">
        <f>DATE(tbl_CPI_Clean[[#This Row],[Year]],MATCH(tbl_CPI_Clean[[#This Row],[Month]],{"January","February","March","April","May","June","July","August","September","October","November","December"},0),1)</f>
        <v>41760</v>
      </c>
    </row>
    <row r="52" spans="1:32" hidden="1">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E52" t="str">
        <f>tbl_CPI_Clean[[#This Row],[Sector]]&amp;"_"&amp;tbl_CPI_Clean[[#This Row],[Year]]&amp;"_"&amp;tbl_CPI_Clean[[#This Row],[Month]]</f>
        <v>Rural+Urban_2014_May</v>
      </c>
      <c r="AF52" s="1">
        <f>DATE(tbl_CPI_Clean[[#This Row],[Year]],MATCH(tbl_CPI_Clean[[#This Row],[Month]],{"January","February","March","April","May","June","July","August","September","October","November","December"},0),1)</f>
        <v>41760</v>
      </c>
    </row>
    <row r="53" spans="1:32" hidden="1">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c r="AE53" t="str">
        <f>tbl_CPI_Clean[[#This Row],[Sector]]&amp;"_"&amp;tbl_CPI_Clean[[#This Row],[Year]]&amp;"_"&amp;tbl_CPI_Clean[[#This Row],[Month]]</f>
        <v>Rural_2014_June</v>
      </c>
      <c r="AF53" s="1">
        <f>DATE(tbl_CPI_Clean[[#This Row],[Year]],MATCH(tbl_CPI_Clean[[#This Row],[Month]],{"January","February","March","April","May","June","July","August","September","October","November","December"},0),1)</f>
        <v>41791</v>
      </c>
    </row>
    <row r="54" spans="1:32" hidden="1">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E54" t="str">
        <f>tbl_CPI_Clean[[#This Row],[Sector]]&amp;"_"&amp;tbl_CPI_Clean[[#This Row],[Year]]&amp;"_"&amp;tbl_CPI_Clean[[#This Row],[Month]]</f>
        <v>Urban_2014_June</v>
      </c>
      <c r="AF54" s="1">
        <f>DATE(tbl_CPI_Clean[[#This Row],[Year]],MATCH(tbl_CPI_Clean[[#This Row],[Month]],{"January","February","March","April","May","June","July","August","September","October","November","December"},0),1)</f>
        <v>41791</v>
      </c>
    </row>
    <row r="55" spans="1:32" hidden="1">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E55" t="str">
        <f>tbl_CPI_Clean[[#This Row],[Sector]]&amp;"_"&amp;tbl_CPI_Clean[[#This Row],[Year]]&amp;"_"&amp;tbl_CPI_Clean[[#This Row],[Month]]</f>
        <v>Rural+Urban_2014_June</v>
      </c>
      <c r="AF55" s="1">
        <f>DATE(tbl_CPI_Clean[[#This Row],[Year]],MATCH(tbl_CPI_Clean[[#This Row],[Month]],{"January","February","March","April","May","June","July","August","September","October","November","December"},0),1)</f>
        <v>41791</v>
      </c>
    </row>
    <row r="56" spans="1:32" hidden="1">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c r="AE56" t="str">
        <f>tbl_CPI_Clean[[#This Row],[Sector]]&amp;"_"&amp;tbl_CPI_Clean[[#This Row],[Year]]&amp;"_"&amp;tbl_CPI_Clean[[#This Row],[Month]]</f>
        <v>Rural_2014_July</v>
      </c>
      <c r="AF56" s="1">
        <f>DATE(tbl_CPI_Clean[[#This Row],[Year]],MATCH(tbl_CPI_Clean[[#This Row],[Month]],{"January","February","March","April","May","June","July","August","September","October","November","December"},0),1)</f>
        <v>41821</v>
      </c>
    </row>
    <row r="57" spans="1:32" hidden="1">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E57" t="str">
        <f>tbl_CPI_Clean[[#This Row],[Sector]]&amp;"_"&amp;tbl_CPI_Clean[[#This Row],[Year]]&amp;"_"&amp;tbl_CPI_Clean[[#This Row],[Month]]</f>
        <v>Urban_2014_July</v>
      </c>
      <c r="AF57" s="1">
        <f>DATE(tbl_CPI_Clean[[#This Row],[Year]],MATCH(tbl_CPI_Clean[[#This Row],[Month]],{"January","February","March","April","May","June","July","August","September","October","November","December"},0),1)</f>
        <v>41821</v>
      </c>
    </row>
    <row r="58" spans="1:32" hidden="1">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E58" t="str">
        <f>tbl_CPI_Clean[[#This Row],[Sector]]&amp;"_"&amp;tbl_CPI_Clean[[#This Row],[Year]]&amp;"_"&amp;tbl_CPI_Clean[[#This Row],[Month]]</f>
        <v>Rural+Urban_2014_July</v>
      </c>
      <c r="AF58" s="1">
        <f>DATE(tbl_CPI_Clean[[#This Row],[Year]],MATCH(tbl_CPI_Clean[[#This Row],[Month]],{"January","February","March","April","May","June","July","August","September","October","November","December"},0),1)</f>
        <v>41821</v>
      </c>
    </row>
    <row r="59" spans="1:32" hidden="1">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c r="AE59" t="str">
        <f>tbl_CPI_Clean[[#This Row],[Sector]]&amp;"_"&amp;tbl_CPI_Clean[[#This Row],[Year]]&amp;"_"&amp;tbl_CPI_Clean[[#This Row],[Month]]</f>
        <v>Rural_2014_August</v>
      </c>
      <c r="AF59" s="1">
        <f>DATE(tbl_CPI_Clean[[#This Row],[Year]],MATCH(tbl_CPI_Clean[[#This Row],[Month]],{"January","February","March","April","May","June","July","August","September","October","November","December"},0),1)</f>
        <v>41852</v>
      </c>
    </row>
    <row r="60" spans="1:32" hidden="1">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E60" t="str">
        <f>tbl_CPI_Clean[[#This Row],[Sector]]&amp;"_"&amp;tbl_CPI_Clean[[#This Row],[Year]]&amp;"_"&amp;tbl_CPI_Clean[[#This Row],[Month]]</f>
        <v>Urban_2014_August</v>
      </c>
      <c r="AF60" s="1">
        <f>DATE(tbl_CPI_Clean[[#This Row],[Year]],MATCH(tbl_CPI_Clean[[#This Row],[Month]],{"January","February","March","April","May","June","July","August","September","October","November","December"},0),1)</f>
        <v>41852</v>
      </c>
    </row>
    <row r="61" spans="1:32" hidden="1">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E61" t="str">
        <f>tbl_CPI_Clean[[#This Row],[Sector]]&amp;"_"&amp;tbl_CPI_Clean[[#This Row],[Year]]&amp;"_"&amp;tbl_CPI_Clean[[#This Row],[Month]]</f>
        <v>Rural+Urban_2014_August</v>
      </c>
      <c r="AF61" s="1">
        <f>DATE(tbl_CPI_Clean[[#This Row],[Year]],MATCH(tbl_CPI_Clean[[#This Row],[Month]],{"January","February","March","April","May","June","July","August","September","October","November","December"},0),1)</f>
        <v>41852</v>
      </c>
    </row>
    <row r="62" spans="1:32" hidden="1">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c r="AE62" t="str">
        <f>tbl_CPI_Clean[[#This Row],[Sector]]&amp;"_"&amp;tbl_CPI_Clean[[#This Row],[Year]]&amp;"_"&amp;tbl_CPI_Clean[[#This Row],[Month]]</f>
        <v>Rural_2014_September</v>
      </c>
      <c r="AF62" s="1">
        <f>DATE(tbl_CPI_Clean[[#This Row],[Year]],MATCH(tbl_CPI_Clean[[#This Row],[Month]],{"January","February","March","April","May","June","July","August","September","October","November","December"},0),1)</f>
        <v>41883</v>
      </c>
    </row>
    <row r="63" spans="1:32" hidden="1">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E63" t="str">
        <f>tbl_CPI_Clean[[#This Row],[Sector]]&amp;"_"&amp;tbl_CPI_Clean[[#This Row],[Year]]&amp;"_"&amp;tbl_CPI_Clean[[#This Row],[Month]]</f>
        <v>Urban_2014_September</v>
      </c>
      <c r="AF63" s="1">
        <f>DATE(tbl_CPI_Clean[[#This Row],[Year]],MATCH(tbl_CPI_Clean[[#This Row],[Month]],{"January","February","March","April","May","June","July","August","September","October","November","December"},0),1)</f>
        <v>41883</v>
      </c>
    </row>
    <row r="64" spans="1:32" hidden="1">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E64" t="str">
        <f>tbl_CPI_Clean[[#This Row],[Sector]]&amp;"_"&amp;tbl_CPI_Clean[[#This Row],[Year]]&amp;"_"&amp;tbl_CPI_Clean[[#This Row],[Month]]</f>
        <v>Rural+Urban_2014_September</v>
      </c>
      <c r="AF64" s="1">
        <f>DATE(tbl_CPI_Clean[[#This Row],[Year]],MATCH(tbl_CPI_Clean[[#This Row],[Month]],{"January","February","March","April","May","June","July","August","September","October","November","December"},0),1)</f>
        <v>41883</v>
      </c>
    </row>
    <row r="65" spans="1:32" hidden="1">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c r="AE65" t="str">
        <f>tbl_CPI_Clean[[#This Row],[Sector]]&amp;"_"&amp;tbl_CPI_Clean[[#This Row],[Year]]&amp;"_"&amp;tbl_CPI_Clean[[#This Row],[Month]]</f>
        <v>Rural_2014_October</v>
      </c>
      <c r="AF65" s="1">
        <f>DATE(tbl_CPI_Clean[[#This Row],[Year]],MATCH(tbl_CPI_Clean[[#This Row],[Month]],{"January","February","March","April","May","June","July","August","September","October","November","December"},0),1)</f>
        <v>41913</v>
      </c>
    </row>
    <row r="66" spans="1:32" hidden="1">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E66" t="str">
        <f>tbl_CPI_Clean[[#This Row],[Sector]]&amp;"_"&amp;tbl_CPI_Clean[[#This Row],[Year]]&amp;"_"&amp;tbl_CPI_Clean[[#This Row],[Month]]</f>
        <v>Urban_2014_October</v>
      </c>
      <c r="AF66" s="1">
        <f>DATE(tbl_CPI_Clean[[#This Row],[Year]],MATCH(tbl_CPI_Clean[[#This Row],[Month]],{"January","February","March","April","May","June","July","August","September","October","November","December"},0),1)</f>
        <v>41913</v>
      </c>
    </row>
    <row r="67" spans="1:32" hidden="1">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E67" t="str">
        <f>tbl_CPI_Clean[[#This Row],[Sector]]&amp;"_"&amp;tbl_CPI_Clean[[#This Row],[Year]]&amp;"_"&amp;tbl_CPI_Clean[[#This Row],[Month]]</f>
        <v>Rural+Urban_2014_October</v>
      </c>
      <c r="AF67" s="1">
        <f>DATE(tbl_CPI_Clean[[#This Row],[Year]],MATCH(tbl_CPI_Clean[[#This Row],[Month]],{"January","February","March","April","May","June","July","August","September","October","November","December"},0),1)</f>
        <v>41913</v>
      </c>
    </row>
    <row r="68" spans="1:32" hidden="1">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c r="AE68" t="str">
        <f>tbl_CPI_Clean[[#This Row],[Sector]]&amp;"_"&amp;tbl_CPI_Clean[[#This Row],[Year]]&amp;"_"&amp;tbl_CPI_Clean[[#This Row],[Month]]</f>
        <v>Rural_2014_November</v>
      </c>
      <c r="AF68" s="1">
        <f>DATE(tbl_CPI_Clean[[#This Row],[Year]],MATCH(tbl_CPI_Clean[[#This Row],[Month]],{"January","February","March","April","May","June","July","August","September","October","November","December"},0),1)</f>
        <v>41944</v>
      </c>
    </row>
    <row r="69" spans="1:32" hidden="1">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E69" t="str">
        <f>tbl_CPI_Clean[[#This Row],[Sector]]&amp;"_"&amp;tbl_CPI_Clean[[#This Row],[Year]]&amp;"_"&amp;tbl_CPI_Clean[[#This Row],[Month]]</f>
        <v>Urban_2014_November</v>
      </c>
      <c r="AF69" s="1">
        <f>DATE(tbl_CPI_Clean[[#This Row],[Year]],MATCH(tbl_CPI_Clean[[#This Row],[Month]],{"January","February","March","April","May","June","July","August","September","October","November","December"},0),1)</f>
        <v>41944</v>
      </c>
    </row>
    <row r="70" spans="1:32" hidden="1">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E70" t="str">
        <f>tbl_CPI_Clean[[#This Row],[Sector]]&amp;"_"&amp;tbl_CPI_Clean[[#This Row],[Year]]&amp;"_"&amp;tbl_CPI_Clean[[#This Row],[Month]]</f>
        <v>Rural+Urban_2014_November</v>
      </c>
      <c r="AF70" s="1">
        <f>DATE(tbl_CPI_Clean[[#This Row],[Year]],MATCH(tbl_CPI_Clean[[#This Row],[Month]],{"January","February","March","April","May","June","July","August","September","October","November","December"},0),1)</f>
        <v>41944</v>
      </c>
    </row>
    <row r="71" spans="1:32" hidden="1">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c r="AE71" t="str">
        <f>tbl_CPI_Clean[[#This Row],[Sector]]&amp;"_"&amp;tbl_CPI_Clean[[#This Row],[Year]]&amp;"_"&amp;tbl_CPI_Clean[[#This Row],[Month]]</f>
        <v>Rural_2014_December</v>
      </c>
      <c r="AF71" s="1">
        <f>DATE(tbl_CPI_Clean[[#This Row],[Year]],MATCH(tbl_CPI_Clean[[#This Row],[Month]],{"January","February","March","April","May","June","July","August","September","October","November","December"},0),1)</f>
        <v>41974</v>
      </c>
    </row>
    <row r="72" spans="1:32" hidden="1">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E72" t="str">
        <f>tbl_CPI_Clean[[#This Row],[Sector]]&amp;"_"&amp;tbl_CPI_Clean[[#This Row],[Year]]&amp;"_"&amp;tbl_CPI_Clean[[#This Row],[Month]]</f>
        <v>Urban_2014_December</v>
      </c>
      <c r="AF72" s="1">
        <f>DATE(tbl_CPI_Clean[[#This Row],[Year]],MATCH(tbl_CPI_Clean[[#This Row],[Month]],{"January","February","March","April","May","June","July","August","September","October","November","December"},0),1)</f>
        <v>41974</v>
      </c>
    </row>
    <row r="73" spans="1:32" hidden="1">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E73" t="str">
        <f>tbl_CPI_Clean[[#This Row],[Sector]]&amp;"_"&amp;tbl_CPI_Clean[[#This Row],[Year]]&amp;"_"&amp;tbl_CPI_Clean[[#This Row],[Month]]</f>
        <v>Rural+Urban_2014_December</v>
      </c>
      <c r="AF73" s="1">
        <f>DATE(tbl_CPI_Clean[[#This Row],[Year]],MATCH(tbl_CPI_Clean[[#This Row],[Month]],{"January","February","March","April","May","June","July","August","September","October","November","December"},0),1)</f>
        <v>41974</v>
      </c>
    </row>
    <row r="74" spans="1:32" hidden="1">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c r="AE74" t="str">
        <f>tbl_CPI_Clean[[#This Row],[Sector]]&amp;"_"&amp;tbl_CPI_Clean[[#This Row],[Year]]&amp;"_"&amp;tbl_CPI_Clean[[#This Row],[Month]]</f>
        <v>Rural_2015_January</v>
      </c>
      <c r="AF74" s="1">
        <f>DATE(tbl_CPI_Clean[[#This Row],[Year]],MATCH(tbl_CPI_Clean[[#This Row],[Month]],{"January","February","March","April","May","June","July","August","September","October","November","December"},0),1)</f>
        <v>42005</v>
      </c>
    </row>
    <row r="75" spans="1:32" hidden="1">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E75" t="str">
        <f>tbl_CPI_Clean[[#This Row],[Sector]]&amp;"_"&amp;tbl_CPI_Clean[[#This Row],[Year]]&amp;"_"&amp;tbl_CPI_Clean[[#This Row],[Month]]</f>
        <v>Urban_2015_January</v>
      </c>
      <c r="AF75" s="1">
        <f>DATE(tbl_CPI_Clean[[#This Row],[Year]],MATCH(tbl_CPI_Clean[[#This Row],[Month]],{"January","February","March","April","May","June","July","August","September","October","November","December"},0),1)</f>
        <v>42005</v>
      </c>
    </row>
    <row r="76" spans="1:32" hidden="1">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E76" t="str">
        <f>tbl_CPI_Clean[[#This Row],[Sector]]&amp;"_"&amp;tbl_CPI_Clean[[#This Row],[Year]]&amp;"_"&amp;tbl_CPI_Clean[[#This Row],[Month]]</f>
        <v>Rural+Urban_2015_January</v>
      </c>
      <c r="AF76" s="1">
        <f>DATE(tbl_CPI_Clean[[#This Row],[Year]],MATCH(tbl_CPI_Clean[[#This Row],[Month]],{"January","February","March","April","May","June","July","August","September","October","November","December"},0),1)</f>
        <v>42005</v>
      </c>
    </row>
    <row r="77" spans="1:32" hidden="1">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c r="AE77" t="str">
        <f>tbl_CPI_Clean[[#This Row],[Sector]]&amp;"_"&amp;tbl_CPI_Clean[[#This Row],[Year]]&amp;"_"&amp;tbl_CPI_Clean[[#This Row],[Month]]</f>
        <v>Rural_2015_February</v>
      </c>
      <c r="AF77" s="1">
        <f>DATE(tbl_CPI_Clean[[#This Row],[Year]],MATCH(tbl_CPI_Clean[[#This Row],[Month]],{"January","February","March","April","May","June","July","August","September","October","November","December"},0),1)</f>
        <v>42036</v>
      </c>
    </row>
    <row r="78" spans="1:32" hidden="1">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E78" t="str">
        <f>tbl_CPI_Clean[[#This Row],[Sector]]&amp;"_"&amp;tbl_CPI_Clean[[#This Row],[Year]]&amp;"_"&amp;tbl_CPI_Clean[[#This Row],[Month]]</f>
        <v>Urban_2015_February</v>
      </c>
      <c r="AF78" s="1">
        <f>DATE(tbl_CPI_Clean[[#This Row],[Year]],MATCH(tbl_CPI_Clean[[#This Row],[Month]],{"January","February","March","April","May","June","July","August","September","October","November","December"},0),1)</f>
        <v>42036</v>
      </c>
    </row>
    <row r="79" spans="1:32" hidden="1">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E79" t="str">
        <f>tbl_CPI_Clean[[#This Row],[Sector]]&amp;"_"&amp;tbl_CPI_Clean[[#This Row],[Year]]&amp;"_"&amp;tbl_CPI_Clean[[#This Row],[Month]]</f>
        <v>Rural+Urban_2015_February</v>
      </c>
      <c r="AF79" s="1">
        <f>DATE(tbl_CPI_Clean[[#This Row],[Year]],MATCH(tbl_CPI_Clean[[#This Row],[Month]],{"January","February","March","April","May","June","July","August","September","October","November","December"},0),1)</f>
        <v>42036</v>
      </c>
    </row>
    <row r="80" spans="1:32" hidden="1">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c r="AE80" t="str">
        <f>tbl_CPI_Clean[[#This Row],[Sector]]&amp;"_"&amp;tbl_CPI_Clean[[#This Row],[Year]]&amp;"_"&amp;tbl_CPI_Clean[[#This Row],[Month]]</f>
        <v>Rural_2015_March</v>
      </c>
      <c r="AF80" s="1">
        <f>DATE(tbl_CPI_Clean[[#This Row],[Year]],MATCH(tbl_CPI_Clean[[#This Row],[Month]],{"January","February","March","April","May","June","July","August","September","October","November","December"},0),1)</f>
        <v>42064</v>
      </c>
    </row>
    <row r="81" spans="1:32" hidden="1">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E81" t="str">
        <f>tbl_CPI_Clean[[#This Row],[Sector]]&amp;"_"&amp;tbl_CPI_Clean[[#This Row],[Year]]&amp;"_"&amp;tbl_CPI_Clean[[#This Row],[Month]]</f>
        <v>Urban_2015_March</v>
      </c>
      <c r="AF81" s="1">
        <f>DATE(tbl_CPI_Clean[[#This Row],[Year]],MATCH(tbl_CPI_Clean[[#This Row],[Month]],{"January","February","March","April","May","June","July","August","September","October","November","December"},0),1)</f>
        <v>42064</v>
      </c>
    </row>
    <row r="82" spans="1:32" hidden="1">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E82" t="str">
        <f>tbl_CPI_Clean[[#This Row],[Sector]]&amp;"_"&amp;tbl_CPI_Clean[[#This Row],[Year]]&amp;"_"&amp;tbl_CPI_Clean[[#This Row],[Month]]</f>
        <v>Rural+Urban_2015_March</v>
      </c>
      <c r="AF82" s="1">
        <f>DATE(tbl_CPI_Clean[[#This Row],[Year]],MATCH(tbl_CPI_Clean[[#This Row],[Month]],{"January","February","March","April","May","June","July","August","September","October","November","December"},0),1)</f>
        <v>42064</v>
      </c>
    </row>
    <row r="83" spans="1:32" hidden="1">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c r="AE83" t="str">
        <f>tbl_CPI_Clean[[#This Row],[Sector]]&amp;"_"&amp;tbl_CPI_Clean[[#This Row],[Year]]&amp;"_"&amp;tbl_CPI_Clean[[#This Row],[Month]]</f>
        <v>Rural_2015_April</v>
      </c>
      <c r="AF83" s="1">
        <f>DATE(tbl_CPI_Clean[[#This Row],[Year]],MATCH(tbl_CPI_Clean[[#This Row],[Month]],{"January","February","March","April","May","June","July","August","September","October","November","December"},0),1)</f>
        <v>42095</v>
      </c>
    </row>
    <row r="84" spans="1:32" hidden="1">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E84" t="str">
        <f>tbl_CPI_Clean[[#This Row],[Sector]]&amp;"_"&amp;tbl_CPI_Clean[[#This Row],[Year]]&amp;"_"&amp;tbl_CPI_Clean[[#This Row],[Month]]</f>
        <v>Urban_2015_April</v>
      </c>
      <c r="AF84" s="1">
        <f>DATE(tbl_CPI_Clean[[#This Row],[Year]],MATCH(tbl_CPI_Clean[[#This Row],[Month]],{"January","February","March","April","May","June","July","August","September","October","November","December"},0),1)</f>
        <v>42095</v>
      </c>
    </row>
    <row r="85" spans="1:32" hidden="1">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E85" t="str">
        <f>tbl_CPI_Clean[[#This Row],[Sector]]&amp;"_"&amp;tbl_CPI_Clean[[#This Row],[Year]]&amp;"_"&amp;tbl_CPI_Clean[[#This Row],[Month]]</f>
        <v>Rural+Urban_2015_April</v>
      </c>
      <c r="AF85" s="1">
        <f>DATE(tbl_CPI_Clean[[#This Row],[Year]],MATCH(tbl_CPI_Clean[[#This Row],[Month]],{"January","February","March","April","May","June","July","August","September","October","November","December"},0),1)</f>
        <v>42095</v>
      </c>
    </row>
    <row r="86" spans="1:32" hidden="1">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c r="AE86" t="str">
        <f>tbl_CPI_Clean[[#This Row],[Sector]]&amp;"_"&amp;tbl_CPI_Clean[[#This Row],[Year]]&amp;"_"&amp;tbl_CPI_Clean[[#This Row],[Month]]</f>
        <v>Rural_2015_May</v>
      </c>
      <c r="AF86" s="1">
        <f>DATE(tbl_CPI_Clean[[#This Row],[Year]],MATCH(tbl_CPI_Clean[[#This Row],[Month]],{"January","February","March","April","May","June","July","August","September","October","November","December"},0),1)</f>
        <v>42125</v>
      </c>
    </row>
    <row r="87" spans="1:32" hidden="1">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E87" t="str">
        <f>tbl_CPI_Clean[[#This Row],[Sector]]&amp;"_"&amp;tbl_CPI_Clean[[#This Row],[Year]]&amp;"_"&amp;tbl_CPI_Clean[[#This Row],[Month]]</f>
        <v>Urban_2015_May</v>
      </c>
      <c r="AF87" s="1">
        <f>DATE(tbl_CPI_Clean[[#This Row],[Year]],MATCH(tbl_CPI_Clean[[#This Row],[Month]],{"January","February","March","April","May","June","July","August","September","October","November","December"},0),1)</f>
        <v>42125</v>
      </c>
    </row>
    <row r="88" spans="1:32" hidden="1">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E88" t="str">
        <f>tbl_CPI_Clean[[#This Row],[Sector]]&amp;"_"&amp;tbl_CPI_Clean[[#This Row],[Year]]&amp;"_"&amp;tbl_CPI_Clean[[#This Row],[Month]]</f>
        <v>Rural+Urban_2015_May</v>
      </c>
      <c r="AF88" s="1">
        <f>DATE(tbl_CPI_Clean[[#This Row],[Year]],MATCH(tbl_CPI_Clean[[#This Row],[Month]],{"January","February","March","April","May","June","July","August","September","October","November","December"},0),1)</f>
        <v>42125</v>
      </c>
    </row>
    <row r="89" spans="1:32" hidden="1">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c r="AE89" t="str">
        <f>tbl_CPI_Clean[[#This Row],[Sector]]&amp;"_"&amp;tbl_CPI_Clean[[#This Row],[Year]]&amp;"_"&amp;tbl_CPI_Clean[[#This Row],[Month]]</f>
        <v>Rural_2015_June</v>
      </c>
      <c r="AF89" s="1">
        <f>DATE(tbl_CPI_Clean[[#This Row],[Year]],MATCH(tbl_CPI_Clean[[#This Row],[Month]],{"January","February","March","April","May","June","July","August","September","October","November","December"},0),1)</f>
        <v>42156</v>
      </c>
    </row>
    <row r="90" spans="1:32" hidden="1">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E90" t="str">
        <f>tbl_CPI_Clean[[#This Row],[Sector]]&amp;"_"&amp;tbl_CPI_Clean[[#This Row],[Year]]&amp;"_"&amp;tbl_CPI_Clean[[#This Row],[Month]]</f>
        <v>Urban_2015_June</v>
      </c>
      <c r="AF90" s="1">
        <f>DATE(tbl_CPI_Clean[[#This Row],[Year]],MATCH(tbl_CPI_Clean[[#This Row],[Month]],{"January","February","March","April","May","June","July","August","September","October","November","December"},0),1)</f>
        <v>42156</v>
      </c>
    </row>
    <row r="91" spans="1:32" hidden="1">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E91" t="str">
        <f>tbl_CPI_Clean[[#This Row],[Sector]]&amp;"_"&amp;tbl_CPI_Clean[[#This Row],[Year]]&amp;"_"&amp;tbl_CPI_Clean[[#This Row],[Month]]</f>
        <v>Rural+Urban_2015_June</v>
      </c>
      <c r="AF91" s="1">
        <f>DATE(tbl_CPI_Clean[[#This Row],[Year]],MATCH(tbl_CPI_Clean[[#This Row],[Month]],{"January","February","March","April","May","June","July","August","September","October","November","December"},0),1)</f>
        <v>42156</v>
      </c>
    </row>
    <row r="92" spans="1:32" hidden="1">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c r="AE92" t="str">
        <f>tbl_CPI_Clean[[#This Row],[Sector]]&amp;"_"&amp;tbl_CPI_Clean[[#This Row],[Year]]&amp;"_"&amp;tbl_CPI_Clean[[#This Row],[Month]]</f>
        <v>Rural_2015_July</v>
      </c>
      <c r="AF92" s="1">
        <f>DATE(tbl_CPI_Clean[[#This Row],[Year]],MATCH(tbl_CPI_Clean[[#This Row],[Month]],{"January","February","March","April","May","June","July","August","September","October","November","December"},0),1)</f>
        <v>42186</v>
      </c>
    </row>
    <row r="93" spans="1:32" hidden="1">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E93" t="str">
        <f>tbl_CPI_Clean[[#This Row],[Sector]]&amp;"_"&amp;tbl_CPI_Clean[[#This Row],[Year]]&amp;"_"&amp;tbl_CPI_Clean[[#This Row],[Month]]</f>
        <v>Urban_2015_July</v>
      </c>
      <c r="AF93" s="1">
        <f>DATE(tbl_CPI_Clean[[#This Row],[Year]],MATCH(tbl_CPI_Clean[[#This Row],[Month]],{"January","February","March","April","May","June","July","August","September","October","November","December"},0),1)</f>
        <v>42186</v>
      </c>
    </row>
    <row r="94" spans="1:32" hidden="1">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E94" t="str">
        <f>tbl_CPI_Clean[[#This Row],[Sector]]&amp;"_"&amp;tbl_CPI_Clean[[#This Row],[Year]]&amp;"_"&amp;tbl_CPI_Clean[[#This Row],[Month]]</f>
        <v>Rural+Urban_2015_July</v>
      </c>
      <c r="AF94" s="1">
        <f>DATE(tbl_CPI_Clean[[#This Row],[Year]],MATCH(tbl_CPI_Clean[[#This Row],[Month]],{"January","February","March","April","May","June","July","August","September","October","November","December"},0),1)</f>
        <v>42186</v>
      </c>
    </row>
    <row r="95" spans="1:32" hidden="1">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c r="AE95" t="str">
        <f>tbl_CPI_Clean[[#This Row],[Sector]]&amp;"_"&amp;tbl_CPI_Clean[[#This Row],[Year]]&amp;"_"&amp;tbl_CPI_Clean[[#This Row],[Month]]</f>
        <v>Rural_2015_August</v>
      </c>
      <c r="AF95" s="1">
        <f>DATE(tbl_CPI_Clean[[#This Row],[Year]],MATCH(tbl_CPI_Clean[[#This Row],[Month]],{"January","February","March","April","May","June","July","August","September","October","November","December"},0),1)</f>
        <v>42217</v>
      </c>
    </row>
    <row r="96" spans="1:32" hidden="1">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E96" t="str">
        <f>tbl_CPI_Clean[[#This Row],[Sector]]&amp;"_"&amp;tbl_CPI_Clean[[#This Row],[Year]]&amp;"_"&amp;tbl_CPI_Clean[[#This Row],[Month]]</f>
        <v>Urban_2015_August</v>
      </c>
      <c r="AF96" s="1">
        <f>DATE(tbl_CPI_Clean[[#This Row],[Year]],MATCH(tbl_CPI_Clean[[#This Row],[Month]],{"January","February","March","April","May","June","July","August","September","October","November","December"},0),1)</f>
        <v>42217</v>
      </c>
    </row>
    <row r="97" spans="1:32" hidden="1">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E97" t="str">
        <f>tbl_CPI_Clean[[#This Row],[Sector]]&amp;"_"&amp;tbl_CPI_Clean[[#This Row],[Year]]&amp;"_"&amp;tbl_CPI_Clean[[#This Row],[Month]]</f>
        <v>Rural+Urban_2015_August</v>
      </c>
      <c r="AF97" s="1">
        <f>DATE(tbl_CPI_Clean[[#This Row],[Year]],MATCH(tbl_CPI_Clean[[#This Row],[Month]],{"January","February","March","April","May","June","July","August","September","October","November","December"},0),1)</f>
        <v>42217</v>
      </c>
    </row>
    <row r="98" spans="1:32" hidden="1">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c r="AE98" t="str">
        <f>tbl_CPI_Clean[[#This Row],[Sector]]&amp;"_"&amp;tbl_CPI_Clean[[#This Row],[Year]]&amp;"_"&amp;tbl_CPI_Clean[[#This Row],[Month]]</f>
        <v>Rural_2015_September</v>
      </c>
      <c r="AF98" s="1">
        <f>DATE(tbl_CPI_Clean[[#This Row],[Year]],MATCH(tbl_CPI_Clean[[#This Row],[Month]],{"January","February","March","April","May","June","July","August","September","October","November","December"},0),1)</f>
        <v>42248</v>
      </c>
    </row>
    <row r="99" spans="1:32" hidden="1">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E99" t="str">
        <f>tbl_CPI_Clean[[#This Row],[Sector]]&amp;"_"&amp;tbl_CPI_Clean[[#This Row],[Year]]&amp;"_"&amp;tbl_CPI_Clean[[#This Row],[Month]]</f>
        <v>Urban_2015_September</v>
      </c>
      <c r="AF99" s="1">
        <f>DATE(tbl_CPI_Clean[[#This Row],[Year]],MATCH(tbl_CPI_Clean[[#This Row],[Month]],{"January","February","March","April","May","June","July","August","September","October","November","December"},0),1)</f>
        <v>42248</v>
      </c>
    </row>
    <row r="100" spans="1:32" hidden="1">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E100" t="str">
        <f>tbl_CPI_Clean[[#This Row],[Sector]]&amp;"_"&amp;tbl_CPI_Clean[[#This Row],[Year]]&amp;"_"&amp;tbl_CPI_Clean[[#This Row],[Month]]</f>
        <v>Rural+Urban_2015_September</v>
      </c>
      <c r="AF100" s="1">
        <f>DATE(tbl_CPI_Clean[[#This Row],[Year]],MATCH(tbl_CPI_Clean[[#This Row],[Month]],{"January","February","March","April","May","June","July","August","September","October","November","December"},0),1)</f>
        <v>42248</v>
      </c>
    </row>
    <row r="101" spans="1:32" hidden="1">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c r="AE101" t="str">
        <f>tbl_CPI_Clean[[#This Row],[Sector]]&amp;"_"&amp;tbl_CPI_Clean[[#This Row],[Year]]&amp;"_"&amp;tbl_CPI_Clean[[#This Row],[Month]]</f>
        <v>Rural_2015_October</v>
      </c>
      <c r="AF101" s="1">
        <f>DATE(tbl_CPI_Clean[[#This Row],[Year]],MATCH(tbl_CPI_Clean[[#This Row],[Month]],{"January","February","March","April","May","June","July","August","September","October","November","December"},0),1)</f>
        <v>42278</v>
      </c>
    </row>
    <row r="102" spans="1:32" hidden="1">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E102" t="str">
        <f>tbl_CPI_Clean[[#This Row],[Sector]]&amp;"_"&amp;tbl_CPI_Clean[[#This Row],[Year]]&amp;"_"&amp;tbl_CPI_Clean[[#This Row],[Month]]</f>
        <v>Urban_2015_October</v>
      </c>
      <c r="AF102" s="1">
        <f>DATE(tbl_CPI_Clean[[#This Row],[Year]],MATCH(tbl_CPI_Clean[[#This Row],[Month]],{"January","February","March","April","May","June","July","August","September","October","November","December"},0),1)</f>
        <v>42278</v>
      </c>
    </row>
    <row r="103" spans="1:32" hidden="1">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E103" t="str">
        <f>tbl_CPI_Clean[[#This Row],[Sector]]&amp;"_"&amp;tbl_CPI_Clean[[#This Row],[Year]]&amp;"_"&amp;tbl_CPI_Clean[[#This Row],[Month]]</f>
        <v>Rural+Urban_2015_October</v>
      </c>
      <c r="AF103" s="1">
        <f>DATE(tbl_CPI_Clean[[#This Row],[Year]],MATCH(tbl_CPI_Clean[[#This Row],[Month]],{"January","February","March","April","May","June","July","August","September","October","November","December"},0),1)</f>
        <v>42278</v>
      </c>
    </row>
    <row r="104" spans="1:32" hidden="1">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c r="AE104" t="str">
        <f>tbl_CPI_Clean[[#This Row],[Sector]]&amp;"_"&amp;tbl_CPI_Clean[[#This Row],[Year]]&amp;"_"&amp;tbl_CPI_Clean[[#This Row],[Month]]</f>
        <v>Rural_2015_November</v>
      </c>
      <c r="AF104" s="1">
        <f>DATE(tbl_CPI_Clean[[#This Row],[Year]],MATCH(tbl_CPI_Clean[[#This Row],[Month]],{"January","February","March","April","May","June","July","August","September","October","November","December"},0),1)</f>
        <v>42309</v>
      </c>
    </row>
    <row r="105" spans="1:32" hidden="1">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E105" t="str">
        <f>tbl_CPI_Clean[[#This Row],[Sector]]&amp;"_"&amp;tbl_CPI_Clean[[#This Row],[Year]]&amp;"_"&amp;tbl_CPI_Clean[[#This Row],[Month]]</f>
        <v>Urban_2015_November</v>
      </c>
      <c r="AF105" s="1">
        <f>DATE(tbl_CPI_Clean[[#This Row],[Year]],MATCH(tbl_CPI_Clean[[#This Row],[Month]],{"January","February","March","April","May","June","July","August","September","October","November","December"},0),1)</f>
        <v>42309</v>
      </c>
    </row>
    <row r="106" spans="1:32" hidden="1">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E106" t="str">
        <f>tbl_CPI_Clean[[#This Row],[Sector]]&amp;"_"&amp;tbl_CPI_Clean[[#This Row],[Year]]&amp;"_"&amp;tbl_CPI_Clean[[#This Row],[Month]]</f>
        <v>Rural+Urban_2015_November</v>
      </c>
      <c r="AF106" s="1">
        <f>DATE(tbl_CPI_Clean[[#This Row],[Year]],MATCH(tbl_CPI_Clean[[#This Row],[Month]],{"January","February","March","April","May","June","July","August","September","October","November","December"},0),1)</f>
        <v>42309</v>
      </c>
    </row>
    <row r="107" spans="1:32" hidden="1">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c r="AE107" t="str">
        <f>tbl_CPI_Clean[[#This Row],[Sector]]&amp;"_"&amp;tbl_CPI_Clean[[#This Row],[Year]]&amp;"_"&amp;tbl_CPI_Clean[[#This Row],[Month]]</f>
        <v>Rural_2015_December</v>
      </c>
      <c r="AF107" s="1">
        <f>DATE(tbl_CPI_Clean[[#This Row],[Year]],MATCH(tbl_CPI_Clean[[#This Row],[Month]],{"January","February","March","April","May","June","July","August","September","October","November","December"},0),1)</f>
        <v>42339</v>
      </c>
    </row>
    <row r="108" spans="1:32" hidden="1">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E108" t="str">
        <f>tbl_CPI_Clean[[#This Row],[Sector]]&amp;"_"&amp;tbl_CPI_Clean[[#This Row],[Year]]&amp;"_"&amp;tbl_CPI_Clean[[#This Row],[Month]]</f>
        <v>Urban_2015_December</v>
      </c>
      <c r="AF108" s="1">
        <f>DATE(tbl_CPI_Clean[[#This Row],[Year]],MATCH(tbl_CPI_Clean[[#This Row],[Month]],{"January","February","March","April","May","June","July","August","September","October","November","December"},0),1)</f>
        <v>42339</v>
      </c>
    </row>
    <row r="109" spans="1:32" hidden="1">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E109" t="str">
        <f>tbl_CPI_Clean[[#This Row],[Sector]]&amp;"_"&amp;tbl_CPI_Clean[[#This Row],[Year]]&amp;"_"&amp;tbl_CPI_Clean[[#This Row],[Month]]</f>
        <v>Rural+Urban_2015_December</v>
      </c>
      <c r="AF109" s="1">
        <f>DATE(tbl_CPI_Clean[[#This Row],[Year]],MATCH(tbl_CPI_Clean[[#This Row],[Month]],{"January","February","March","April","May","June","July","August","September","October","November","December"},0),1)</f>
        <v>42339</v>
      </c>
    </row>
    <row r="110" spans="1:32" hidden="1">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c r="AE110" t="str">
        <f>tbl_CPI_Clean[[#This Row],[Sector]]&amp;"_"&amp;tbl_CPI_Clean[[#This Row],[Year]]&amp;"_"&amp;tbl_CPI_Clean[[#This Row],[Month]]</f>
        <v>Rural_2016_January</v>
      </c>
      <c r="AF110" s="1">
        <f>DATE(tbl_CPI_Clean[[#This Row],[Year]],MATCH(tbl_CPI_Clean[[#This Row],[Month]],{"January","February","March","April","May","June","July","August","September","October","November","December"},0),1)</f>
        <v>42370</v>
      </c>
    </row>
    <row r="111" spans="1:32" hidden="1">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E111" t="str">
        <f>tbl_CPI_Clean[[#This Row],[Sector]]&amp;"_"&amp;tbl_CPI_Clean[[#This Row],[Year]]&amp;"_"&amp;tbl_CPI_Clean[[#This Row],[Month]]</f>
        <v>Urban_2016_January</v>
      </c>
      <c r="AF111" s="1">
        <f>DATE(tbl_CPI_Clean[[#This Row],[Year]],MATCH(tbl_CPI_Clean[[#This Row],[Month]],{"January","February","March","April","May","June","July","August","September","October","November","December"},0),1)</f>
        <v>42370</v>
      </c>
    </row>
    <row r="112" spans="1:32" hidden="1">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E112" t="str">
        <f>tbl_CPI_Clean[[#This Row],[Sector]]&amp;"_"&amp;tbl_CPI_Clean[[#This Row],[Year]]&amp;"_"&amp;tbl_CPI_Clean[[#This Row],[Month]]</f>
        <v>Rural+Urban_2016_January</v>
      </c>
      <c r="AF112" s="1">
        <f>DATE(tbl_CPI_Clean[[#This Row],[Year]],MATCH(tbl_CPI_Clean[[#This Row],[Month]],{"January","February","March","April","May","June","July","August","September","October","November","December"},0),1)</f>
        <v>42370</v>
      </c>
    </row>
    <row r="113" spans="1:32" hidden="1">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c r="AE113" t="str">
        <f>tbl_CPI_Clean[[#This Row],[Sector]]&amp;"_"&amp;tbl_CPI_Clean[[#This Row],[Year]]&amp;"_"&amp;tbl_CPI_Clean[[#This Row],[Month]]</f>
        <v>Rural_2016_February</v>
      </c>
      <c r="AF113" s="1">
        <f>DATE(tbl_CPI_Clean[[#This Row],[Year]],MATCH(tbl_CPI_Clean[[#This Row],[Month]],{"January","February","March","April","May","June","July","August","September","October","November","December"},0),1)</f>
        <v>42401</v>
      </c>
    </row>
    <row r="114" spans="1:32" hidden="1">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E114" t="str">
        <f>tbl_CPI_Clean[[#This Row],[Sector]]&amp;"_"&amp;tbl_CPI_Clean[[#This Row],[Year]]&amp;"_"&amp;tbl_CPI_Clean[[#This Row],[Month]]</f>
        <v>Urban_2016_February</v>
      </c>
      <c r="AF114" s="1">
        <f>DATE(tbl_CPI_Clean[[#This Row],[Year]],MATCH(tbl_CPI_Clean[[#This Row],[Month]],{"January","February","March","April","May","June","July","August","September","October","November","December"},0),1)</f>
        <v>42401</v>
      </c>
    </row>
    <row r="115" spans="1:32" hidden="1">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E115" t="str">
        <f>tbl_CPI_Clean[[#This Row],[Sector]]&amp;"_"&amp;tbl_CPI_Clean[[#This Row],[Year]]&amp;"_"&amp;tbl_CPI_Clean[[#This Row],[Month]]</f>
        <v>Rural+Urban_2016_February</v>
      </c>
      <c r="AF115" s="1">
        <f>DATE(tbl_CPI_Clean[[#This Row],[Year]],MATCH(tbl_CPI_Clean[[#This Row],[Month]],{"January","February","March","April","May","June","July","August","September","October","November","December"},0),1)</f>
        <v>42401</v>
      </c>
    </row>
    <row r="116" spans="1:32" hidden="1">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c r="AE116" t="str">
        <f>tbl_CPI_Clean[[#This Row],[Sector]]&amp;"_"&amp;tbl_CPI_Clean[[#This Row],[Year]]&amp;"_"&amp;tbl_CPI_Clean[[#This Row],[Month]]</f>
        <v>Rural_2016_March</v>
      </c>
      <c r="AF116" s="1">
        <f>DATE(tbl_CPI_Clean[[#This Row],[Year]],MATCH(tbl_CPI_Clean[[#This Row],[Month]],{"January","February","March","April","May","June","July","August","September","October","November","December"},0),1)</f>
        <v>42430</v>
      </c>
    </row>
    <row r="117" spans="1:32" hidden="1">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E117" t="str">
        <f>tbl_CPI_Clean[[#This Row],[Sector]]&amp;"_"&amp;tbl_CPI_Clean[[#This Row],[Year]]&amp;"_"&amp;tbl_CPI_Clean[[#This Row],[Month]]</f>
        <v>Urban_2016_March</v>
      </c>
      <c r="AF117" s="1">
        <f>DATE(tbl_CPI_Clean[[#This Row],[Year]],MATCH(tbl_CPI_Clean[[#This Row],[Month]],{"January","February","March","April","May","June","July","August","September","October","November","December"},0),1)</f>
        <v>42430</v>
      </c>
    </row>
    <row r="118" spans="1:32" hidden="1">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E118" t="str">
        <f>tbl_CPI_Clean[[#This Row],[Sector]]&amp;"_"&amp;tbl_CPI_Clean[[#This Row],[Year]]&amp;"_"&amp;tbl_CPI_Clean[[#This Row],[Month]]</f>
        <v>Rural+Urban_2016_March</v>
      </c>
      <c r="AF118" s="1">
        <f>DATE(tbl_CPI_Clean[[#This Row],[Year]],MATCH(tbl_CPI_Clean[[#This Row],[Month]],{"January","February","March","April","May","June","July","August","September","October","November","December"},0),1)</f>
        <v>42430</v>
      </c>
    </row>
    <row r="119" spans="1:32" hidden="1">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c r="AE119" t="str">
        <f>tbl_CPI_Clean[[#This Row],[Sector]]&amp;"_"&amp;tbl_CPI_Clean[[#This Row],[Year]]&amp;"_"&amp;tbl_CPI_Clean[[#This Row],[Month]]</f>
        <v>Rural_2016_April</v>
      </c>
      <c r="AF119" s="1">
        <f>DATE(tbl_CPI_Clean[[#This Row],[Year]],MATCH(tbl_CPI_Clean[[#This Row],[Month]],{"January","February","March","April","May","June","July","August","September","October","November","December"},0),1)</f>
        <v>42461</v>
      </c>
    </row>
    <row r="120" spans="1:32" hidden="1">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E120" t="str">
        <f>tbl_CPI_Clean[[#This Row],[Sector]]&amp;"_"&amp;tbl_CPI_Clean[[#This Row],[Year]]&amp;"_"&amp;tbl_CPI_Clean[[#This Row],[Month]]</f>
        <v>Urban_2016_April</v>
      </c>
      <c r="AF120" s="1">
        <f>DATE(tbl_CPI_Clean[[#This Row],[Year]],MATCH(tbl_CPI_Clean[[#This Row],[Month]],{"January","February","March","April","May","June","July","August","September","October","November","December"},0),1)</f>
        <v>42461</v>
      </c>
    </row>
    <row r="121" spans="1:32" hidden="1">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E121" t="str">
        <f>tbl_CPI_Clean[[#This Row],[Sector]]&amp;"_"&amp;tbl_CPI_Clean[[#This Row],[Year]]&amp;"_"&amp;tbl_CPI_Clean[[#This Row],[Month]]</f>
        <v>Rural+Urban_2016_April</v>
      </c>
      <c r="AF121" s="1">
        <f>DATE(tbl_CPI_Clean[[#This Row],[Year]],MATCH(tbl_CPI_Clean[[#This Row],[Month]],{"January","February","March","April","May","June","July","August","September","October","November","December"},0),1)</f>
        <v>42461</v>
      </c>
    </row>
    <row r="122" spans="1:32" hidden="1">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c r="AE122" t="str">
        <f>tbl_CPI_Clean[[#This Row],[Sector]]&amp;"_"&amp;tbl_CPI_Clean[[#This Row],[Year]]&amp;"_"&amp;tbl_CPI_Clean[[#This Row],[Month]]</f>
        <v>Rural_2016_May</v>
      </c>
      <c r="AF122" s="1">
        <f>DATE(tbl_CPI_Clean[[#This Row],[Year]],MATCH(tbl_CPI_Clean[[#This Row],[Month]],{"January","February","March","April","May","June","July","August","September","October","November","December"},0),1)</f>
        <v>42491</v>
      </c>
    </row>
    <row r="123" spans="1:32" hidden="1">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E123" t="str">
        <f>tbl_CPI_Clean[[#This Row],[Sector]]&amp;"_"&amp;tbl_CPI_Clean[[#This Row],[Year]]&amp;"_"&amp;tbl_CPI_Clean[[#This Row],[Month]]</f>
        <v>Urban_2016_May</v>
      </c>
      <c r="AF123" s="1">
        <f>DATE(tbl_CPI_Clean[[#This Row],[Year]],MATCH(tbl_CPI_Clean[[#This Row],[Month]],{"January","February","March","April","May","June","July","August","September","October","November","December"},0),1)</f>
        <v>42491</v>
      </c>
    </row>
    <row r="124" spans="1:32" hidden="1">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E124" t="str">
        <f>tbl_CPI_Clean[[#This Row],[Sector]]&amp;"_"&amp;tbl_CPI_Clean[[#This Row],[Year]]&amp;"_"&amp;tbl_CPI_Clean[[#This Row],[Month]]</f>
        <v>Rural+Urban_2016_May</v>
      </c>
      <c r="AF124" s="1">
        <f>DATE(tbl_CPI_Clean[[#This Row],[Year]],MATCH(tbl_CPI_Clean[[#This Row],[Month]],{"January","February","March","April","May","June","July","August","September","October","November","December"},0),1)</f>
        <v>42491</v>
      </c>
    </row>
    <row r="125" spans="1:32" hidden="1">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c r="AE125" t="str">
        <f>tbl_CPI_Clean[[#This Row],[Sector]]&amp;"_"&amp;tbl_CPI_Clean[[#This Row],[Year]]&amp;"_"&amp;tbl_CPI_Clean[[#This Row],[Month]]</f>
        <v>Rural_2016_June</v>
      </c>
      <c r="AF125" s="1">
        <f>DATE(tbl_CPI_Clean[[#This Row],[Year]],MATCH(tbl_CPI_Clean[[#This Row],[Month]],{"January","February","March","April","May","June","July","August","September","October","November","December"},0),1)</f>
        <v>42522</v>
      </c>
    </row>
    <row r="126" spans="1:32" hidden="1">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E126" t="str">
        <f>tbl_CPI_Clean[[#This Row],[Sector]]&amp;"_"&amp;tbl_CPI_Clean[[#This Row],[Year]]&amp;"_"&amp;tbl_CPI_Clean[[#This Row],[Month]]</f>
        <v>Urban_2016_June</v>
      </c>
      <c r="AF126" s="1">
        <f>DATE(tbl_CPI_Clean[[#This Row],[Year]],MATCH(tbl_CPI_Clean[[#This Row],[Month]],{"January","February","March","April","May","June","July","August","September","October","November","December"},0),1)</f>
        <v>42522</v>
      </c>
    </row>
    <row r="127" spans="1:32" hidden="1">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E127" t="str">
        <f>tbl_CPI_Clean[[#This Row],[Sector]]&amp;"_"&amp;tbl_CPI_Clean[[#This Row],[Year]]&amp;"_"&amp;tbl_CPI_Clean[[#This Row],[Month]]</f>
        <v>Rural+Urban_2016_June</v>
      </c>
      <c r="AF127" s="1">
        <f>DATE(tbl_CPI_Clean[[#This Row],[Year]],MATCH(tbl_CPI_Clean[[#This Row],[Month]],{"January","February","March","April","May","June","July","August","September","October","November","December"},0),1)</f>
        <v>42522</v>
      </c>
    </row>
    <row r="128" spans="1:32" hidden="1">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c r="AE128" t="str">
        <f>tbl_CPI_Clean[[#This Row],[Sector]]&amp;"_"&amp;tbl_CPI_Clean[[#This Row],[Year]]&amp;"_"&amp;tbl_CPI_Clean[[#This Row],[Month]]</f>
        <v>Rural_2016_July</v>
      </c>
      <c r="AF128" s="1">
        <f>DATE(tbl_CPI_Clean[[#This Row],[Year]],MATCH(tbl_CPI_Clean[[#This Row],[Month]],{"January","February","March","April","May","June","July","August","September","October","November","December"},0),1)</f>
        <v>42552</v>
      </c>
    </row>
    <row r="129" spans="1:32" hidden="1">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E129" t="str">
        <f>tbl_CPI_Clean[[#This Row],[Sector]]&amp;"_"&amp;tbl_CPI_Clean[[#This Row],[Year]]&amp;"_"&amp;tbl_CPI_Clean[[#This Row],[Month]]</f>
        <v>Urban_2016_July</v>
      </c>
      <c r="AF129" s="1">
        <f>DATE(tbl_CPI_Clean[[#This Row],[Year]],MATCH(tbl_CPI_Clean[[#This Row],[Month]],{"January","February","March","April","May","June","July","August","September","October","November","December"},0),1)</f>
        <v>42552</v>
      </c>
    </row>
    <row r="130" spans="1:32" hidden="1">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E130" t="str">
        <f>tbl_CPI_Clean[[#This Row],[Sector]]&amp;"_"&amp;tbl_CPI_Clean[[#This Row],[Year]]&amp;"_"&amp;tbl_CPI_Clean[[#This Row],[Month]]</f>
        <v>Rural+Urban_2016_July</v>
      </c>
      <c r="AF130" s="1">
        <f>DATE(tbl_CPI_Clean[[#This Row],[Year]],MATCH(tbl_CPI_Clean[[#This Row],[Month]],{"January","February","March","April","May","June","July","August","September","October","November","December"},0),1)</f>
        <v>42552</v>
      </c>
    </row>
    <row r="131" spans="1:32" hidden="1">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c r="AE131" t="str">
        <f>tbl_CPI_Clean[[#This Row],[Sector]]&amp;"_"&amp;tbl_CPI_Clean[[#This Row],[Year]]&amp;"_"&amp;tbl_CPI_Clean[[#This Row],[Month]]</f>
        <v>Rural_2016_August</v>
      </c>
      <c r="AF131" s="1">
        <f>DATE(tbl_CPI_Clean[[#This Row],[Year]],MATCH(tbl_CPI_Clean[[#This Row],[Month]],{"January","February","March","April","May","June","July","August","September","October","November","December"},0),1)</f>
        <v>42583</v>
      </c>
    </row>
    <row r="132" spans="1:32" hidden="1">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E132" t="str">
        <f>tbl_CPI_Clean[[#This Row],[Sector]]&amp;"_"&amp;tbl_CPI_Clean[[#This Row],[Year]]&amp;"_"&amp;tbl_CPI_Clean[[#This Row],[Month]]</f>
        <v>Urban_2016_August</v>
      </c>
      <c r="AF132" s="1">
        <f>DATE(tbl_CPI_Clean[[#This Row],[Year]],MATCH(tbl_CPI_Clean[[#This Row],[Month]],{"January","February","March","April","May","June","July","August","September","October","November","December"},0),1)</f>
        <v>42583</v>
      </c>
    </row>
    <row r="133" spans="1:32" hidden="1">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E133" t="str">
        <f>tbl_CPI_Clean[[#This Row],[Sector]]&amp;"_"&amp;tbl_CPI_Clean[[#This Row],[Year]]&amp;"_"&amp;tbl_CPI_Clean[[#This Row],[Month]]</f>
        <v>Rural+Urban_2016_August</v>
      </c>
      <c r="AF133" s="1">
        <f>DATE(tbl_CPI_Clean[[#This Row],[Year]],MATCH(tbl_CPI_Clean[[#This Row],[Month]],{"January","February","March","April","May","June","July","August","September","October","November","December"},0),1)</f>
        <v>42583</v>
      </c>
    </row>
    <row r="134" spans="1:32" hidden="1">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c r="AE134" t="str">
        <f>tbl_CPI_Clean[[#This Row],[Sector]]&amp;"_"&amp;tbl_CPI_Clean[[#This Row],[Year]]&amp;"_"&amp;tbl_CPI_Clean[[#This Row],[Month]]</f>
        <v>Rural_2016_September</v>
      </c>
      <c r="AF134" s="1">
        <f>DATE(tbl_CPI_Clean[[#This Row],[Year]],MATCH(tbl_CPI_Clean[[#This Row],[Month]],{"January","February","March","April","May","June","July","August","September","October","November","December"},0),1)</f>
        <v>42614</v>
      </c>
    </row>
    <row r="135" spans="1:32" hidden="1">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E135" t="str">
        <f>tbl_CPI_Clean[[#This Row],[Sector]]&amp;"_"&amp;tbl_CPI_Clean[[#This Row],[Year]]&amp;"_"&amp;tbl_CPI_Clean[[#This Row],[Month]]</f>
        <v>Urban_2016_September</v>
      </c>
      <c r="AF135" s="1">
        <f>DATE(tbl_CPI_Clean[[#This Row],[Year]],MATCH(tbl_CPI_Clean[[#This Row],[Month]],{"January","February","March","April","May","June","July","August","September","October","November","December"},0),1)</f>
        <v>42614</v>
      </c>
    </row>
    <row r="136" spans="1:32" hidden="1">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E136" t="str">
        <f>tbl_CPI_Clean[[#This Row],[Sector]]&amp;"_"&amp;tbl_CPI_Clean[[#This Row],[Year]]&amp;"_"&amp;tbl_CPI_Clean[[#This Row],[Month]]</f>
        <v>Rural+Urban_2016_September</v>
      </c>
      <c r="AF136" s="1">
        <f>DATE(tbl_CPI_Clean[[#This Row],[Year]],MATCH(tbl_CPI_Clean[[#This Row],[Month]],{"January","February","March","April","May","June","July","August","September","October","November","December"},0),1)</f>
        <v>42614</v>
      </c>
    </row>
    <row r="137" spans="1:32" hidden="1">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c r="AE137" t="str">
        <f>tbl_CPI_Clean[[#This Row],[Sector]]&amp;"_"&amp;tbl_CPI_Clean[[#This Row],[Year]]&amp;"_"&amp;tbl_CPI_Clean[[#This Row],[Month]]</f>
        <v>Rural_2016_October</v>
      </c>
      <c r="AF137" s="1">
        <f>DATE(tbl_CPI_Clean[[#This Row],[Year]],MATCH(tbl_CPI_Clean[[#This Row],[Month]],{"January","February","March","April","May","June","July","August","September","October","November","December"},0),1)</f>
        <v>42644</v>
      </c>
    </row>
    <row r="138" spans="1:32" hidden="1">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E138" t="str">
        <f>tbl_CPI_Clean[[#This Row],[Sector]]&amp;"_"&amp;tbl_CPI_Clean[[#This Row],[Year]]&amp;"_"&amp;tbl_CPI_Clean[[#This Row],[Month]]</f>
        <v>Urban_2016_October</v>
      </c>
      <c r="AF138" s="1">
        <f>DATE(tbl_CPI_Clean[[#This Row],[Year]],MATCH(tbl_CPI_Clean[[#This Row],[Month]],{"January","February","March","April","May","June","July","August","September","October","November","December"},0),1)</f>
        <v>42644</v>
      </c>
    </row>
    <row r="139" spans="1:32" hidden="1">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E139" t="str">
        <f>tbl_CPI_Clean[[#This Row],[Sector]]&amp;"_"&amp;tbl_CPI_Clean[[#This Row],[Year]]&amp;"_"&amp;tbl_CPI_Clean[[#This Row],[Month]]</f>
        <v>Rural+Urban_2016_October</v>
      </c>
      <c r="AF139" s="1">
        <f>DATE(tbl_CPI_Clean[[#This Row],[Year]],MATCH(tbl_CPI_Clean[[#This Row],[Month]],{"January","February","March","April","May","June","July","August","September","October","November","December"},0),1)</f>
        <v>42644</v>
      </c>
    </row>
    <row r="140" spans="1:32" hidden="1">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c r="AE140" t="str">
        <f>tbl_CPI_Clean[[#This Row],[Sector]]&amp;"_"&amp;tbl_CPI_Clean[[#This Row],[Year]]&amp;"_"&amp;tbl_CPI_Clean[[#This Row],[Month]]</f>
        <v>Rural_2016_November</v>
      </c>
      <c r="AF140" s="1">
        <f>DATE(tbl_CPI_Clean[[#This Row],[Year]],MATCH(tbl_CPI_Clean[[#This Row],[Month]],{"January","February","March","April","May","June","July","August","September","October","November","December"},0),1)</f>
        <v>42675</v>
      </c>
    </row>
    <row r="141" spans="1:32" hidden="1">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E141" t="str">
        <f>tbl_CPI_Clean[[#This Row],[Sector]]&amp;"_"&amp;tbl_CPI_Clean[[#This Row],[Year]]&amp;"_"&amp;tbl_CPI_Clean[[#This Row],[Month]]</f>
        <v>Urban_2016_November</v>
      </c>
      <c r="AF141" s="1">
        <f>DATE(tbl_CPI_Clean[[#This Row],[Year]],MATCH(tbl_CPI_Clean[[#This Row],[Month]],{"January","February","March","April","May","June","July","August","September","October","November","December"},0),1)</f>
        <v>42675</v>
      </c>
    </row>
    <row r="142" spans="1:32" hidden="1">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E142" t="str">
        <f>tbl_CPI_Clean[[#This Row],[Sector]]&amp;"_"&amp;tbl_CPI_Clean[[#This Row],[Year]]&amp;"_"&amp;tbl_CPI_Clean[[#This Row],[Month]]</f>
        <v>Rural+Urban_2016_November</v>
      </c>
      <c r="AF142" s="1">
        <f>DATE(tbl_CPI_Clean[[#This Row],[Year]],MATCH(tbl_CPI_Clean[[#This Row],[Month]],{"January","February","March","April","May","June","July","August","September","October","November","December"},0),1)</f>
        <v>42675</v>
      </c>
    </row>
    <row r="143" spans="1:32" hidden="1">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c r="AE143" t="str">
        <f>tbl_CPI_Clean[[#This Row],[Sector]]&amp;"_"&amp;tbl_CPI_Clean[[#This Row],[Year]]&amp;"_"&amp;tbl_CPI_Clean[[#This Row],[Month]]</f>
        <v>Rural_2016_December</v>
      </c>
      <c r="AF143" s="1">
        <f>DATE(tbl_CPI_Clean[[#This Row],[Year]],MATCH(tbl_CPI_Clean[[#This Row],[Month]],{"January","February","March","April","May","June","July","August","September","October","November","December"},0),1)</f>
        <v>42705</v>
      </c>
    </row>
    <row r="144" spans="1:32" hidden="1">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E144" t="str">
        <f>tbl_CPI_Clean[[#This Row],[Sector]]&amp;"_"&amp;tbl_CPI_Clean[[#This Row],[Year]]&amp;"_"&amp;tbl_CPI_Clean[[#This Row],[Month]]</f>
        <v>Urban_2016_December</v>
      </c>
      <c r="AF144" s="1">
        <f>DATE(tbl_CPI_Clean[[#This Row],[Year]],MATCH(tbl_CPI_Clean[[#This Row],[Month]],{"January","February","March","April","May","June","July","August","September","October","November","December"},0),1)</f>
        <v>42705</v>
      </c>
    </row>
    <row r="145" spans="1:34" hidden="1">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E145" t="str">
        <f>tbl_CPI_Clean[[#This Row],[Sector]]&amp;"_"&amp;tbl_CPI_Clean[[#This Row],[Year]]&amp;"_"&amp;tbl_CPI_Clean[[#This Row],[Month]]</f>
        <v>Rural+Urban_2016_December</v>
      </c>
      <c r="AF145" s="1">
        <f>DATE(tbl_CPI_Clean[[#This Row],[Year]],MATCH(tbl_CPI_Clean[[#This Row],[Month]],{"January","February","March","April","May","June","July","August","September","October","November","December"},0),1)</f>
        <v>42705</v>
      </c>
    </row>
    <row r="146" spans="1:34" hidden="1">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c r="AE146" t="str">
        <f>tbl_CPI_Clean[[#This Row],[Sector]]&amp;"_"&amp;tbl_CPI_Clean[[#This Row],[Year]]&amp;"_"&amp;tbl_CPI_Clean[[#This Row],[Month]]</f>
        <v>Rural_2017_January</v>
      </c>
      <c r="AF146" s="1">
        <f>DATE(tbl_CPI_Clean[[#This Row],[Year]],MATCH(tbl_CPI_Clean[[#This Row],[Month]],{"January","February","March","April","May","June","July","August","September","October","November","December"},0),1)</f>
        <v>42736</v>
      </c>
    </row>
    <row r="147" spans="1:34" hidden="1">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E147" t="str">
        <f>tbl_CPI_Clean[[#This Row],[Sector]]&amp;"_"&amp;tbl_CPI_Clean[[#This Row],[Year]]&amp;"_"&amp;tbl_CPI_Clean[[#This Row],[Month]]</f>
        <v>Urban_2017_January</v>
      </c>
      <c r="AF147" s="1">
        <f>DATE(tbl_CPI_Clean[[#This Row],[Year]],MATCH(tbl_CPI_Clean[[#This Row],[Month]],{"January","February","March","April","May","June","July","August","September","October","November","December"},0),1)</f>
        <v>42736</v>
      </c>
    </row>
    <row r="148" spans="1:34" hidden="1">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E148" t="str">
        <f>tbl_CPI_Clean[[#This Row],[Sector]]&amp;"_"&amp;tbl_CPI_Clean[[#This Row],[Year]]&amp;"_"&amp;tbl_CPI_Clean[[#This Row],[Month]]</f>
        <v>Rural+Urban_2017_January</v>
      </c>
      <c r="AF148" s="1">
        <f>DATE(tbl_CPI_Clean[[#This Row],[Year]],MATCH(tbl_CPI_Clean[[#This Row],[Month]],{"January","February","March","April","May","June","July","August","September","October","November","December"},0),1)</f>
        <v>42736</v>
      </c>
    </row>
    <row r="149" spans="1:34" hidden="1">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c r="AE149" t="str">
        <f>tbl_CPI_Clean[[#This Row],[Sector]]&amp;"_"&amp;tbl_CPI_Clean[[#This Row],[Year]]&amp;"_"&amp;tbl_CPI_Clean[[#This Row],[Month]]</f>
        <v>Rural_2017_February</v>
      </c>
      <c r="AF149" s="1">
        <f>DATE(tbl_CPI_Clean[[#This Row],[Year]],MATCH(tbl_CPI_Clean[[#This Row],[Month]],{"January","February","March","April","May","June","July","August","September","October","November","December"},0),1)</f>
        <v>42767</v>
      </c>
    </row>
    <row r="150" spans="1:34" hidden="1">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E150" t="str">
        <f>tbl_CPI_Clean[[#This Row],[Sector]]&amp;"_"&amp;tbl_CPI_Clean[[#This Row],[Year]]&amp;"_"&amp;tbl_CPI_Clean[[#This Row],[Month]]</f>
        <v>Urban_2017_February</v>
      </c>
      <c r="AF150" s="1">
        <f>DATE(tbl_CPI_Clean[[#This Row],[Year]],MATCH(tbl_CPI_Clean[[#This Row],[Month]],{"January","February","March","April","May","June","July","August","September","October","November","December"},0),1)</f>
        <v>42767</v>
      </c>
    </row>
    <row r="151" spans="1:34" hidden="1">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E151" t="str">
        <f>tbl_CPI_Clean[[#This Row],[Sector]]&amp;"_"&amp;tbl_CPI_Clean[[#This Row],[Year]]&amp;"_"&amp;tbl_CPI_Clean[[#This Row],[Month]]</f>
        <v>Rural+Urban_2017_February</v>
      </c>
      <c r="AF151" s="1">
        <f>DATE(tbl_CPI_Clean[[#This Row],[Year]],MATCH(tbl_CPI_Clean[[#This Row],[Month]],{"January","February","March","April","May","June","July","August","September","October","November","December"},0),1)</f>
        <v>42767</v>
      </c>
    </row>
    <row r="152" spans="1:34" hidden="1">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c r="AE152" t="str">
        <f>tbl_CPI_Clean[[#This Row],[Sector]]&amp;"_"&amp;tbl_CPI_Clean[[#This Row],[Year]]&amp;"_"&amp;tbl_CPI_Clean[[#This Row],[Month]]</f>
        <v>Rural_2017_March</v>
      </c>
      <c r="AF152" s="1">
        <f>DATE(tbl_CPI_Clean[[#This Row],[Year]],MATCH(tbl_CPI_Clean[[#This Row],[Month]],{"January","February","March","April","May","June","July","August","September","October","November","December"},0),1)</f>
        <v>42795</v>
      </c>
    </row>
    <row r="153" spans="1:34" hidden="1">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E153" t="str">
        <f>tbl_CPI_Clean[[#This Row],[Sector]]&amp;"_"&amp;tbl_CPI_Clean[[#This Row],[Year]]&amp;"_"&amp;tbl_CPI_Clean[[#This Row],[Month]]</f>
        <v>Urban_2017_March</v>
      </c>
      <c r="AF153" s="1">
        <f>DATE(tbl_CPI_Clean[[#This Row],[Year]],MATCH(tbl_CPI_Clean[[#This Row],[Month]],{"January","February","March","April","May","June","July","August","September","October","November","December"},0),1)</f>
        <v>42795</v>
      </c>
    </row>
    <row r="154" spans="1:34" hidden="1">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E154" t="str">
        <f>tbl_CPI_Clean[[#This Row],[Sector]]&amp;"_"&amp;tbl_CPI_Clean[[#This Row],[Year]]&amp;"_"&amp;tbl_CPI_Clean[[#This Row],[Month]]</f>
        <v>Rural+Urban_2017_March</v>
      </c>
      <c r="AF154" s="1">
        <f>DATE(tbl_CPI_Clean[[#This Row],[Year]],MATCH(tbl_CPI_Clean[[#This Row],[Month]],{"January","February","March","April","May","June","July","August","September","October","November","December"},0),1)</f>
        <v>42795</v>
      </c>
    </row>
    <row r="155" spans="1:34" hidden="1">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c r="AE155" t="str">
        <f>tbl_CPI_Clean[[#This Row],[Sector]]&amp;"_"&amp;tbl_CPI_Clean[[#This Row],[Year]]&amp;"_"&amp;tbl_CPI_Clean[[#This Row],[Month]]</f>
        <v>Rural_2017_April</v>
      </c>
      <c r="AF155" s="1">
        <f>DATE(tbl_CPI_Clean[[#This Row],[Year]],MATCH(tbl_CPI_Clean[[#This Row],[Month]],{"January","February","March","April","May","June","July","August","September","October","November","December"},0),1)</f>
        <v>42826</v>
      </c>
    </row>
    <row r="156" spans="1:34" hidden="1">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E156" t="str">
        <f>tbl_CPI_Clean[[#This Row],[Sector]]&amp;"_"&amp;tbl_CPI_Clean[[#This Row],[Year]]&amp;"_"&amp;tbl_CPI_Clean[[#This Row],[Month]]</f>
        <v>Urban_2017_April</v>
      </c>
      <c r="AF156" s="1">
        <f>DATE(tbl_CPI_Clean[[#This Row],[Year]],MATCH(tbl_CPI_Clean[[#This Row],[Month]],{"January","February","March","April","May","June","July","August","September","October","November","December"},0),1)</f>
        <v>42826</v>
      </c>
    </row>
    <row r="157" spans="1:34" hidden="1">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E157" t="str">
        <f>tbl_CPI_Clean[[#This Row],[Sector]]&amp;"_"&amp;tbl_CPI_Clean[[#This Row],[Year]]&amp;"_"&amp;tbl_CPI_Clean[[#This Row],[Month]]</f>
        <v>Rural+Urban_2017_April</v>
      </c>
      <c r="AF157" s="1">
        <f>DATE(tbl_CPI_Clean[[#This Row],[Year]],MATCH(tbl_CPI_Clean[[#This Row],[Month]],{"January","February","March","April","May","June","July","August","September","October","November","December"},0),1)</f>
        <v>42826</v>
      </c>
    </row>
    <row r="158" spans="1:34" hidden="1">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c r="AE158" t="str">
        <f>tbl_CPI_Clean[[#This Row],[Sector]]&amp;"_"&amp;tbl_CPI_Clean[[#This Row],[Year]]&amp;"_"&amp;tbl_CPI_Clean[[#This Row],[Month]]</f>
        <v>Rural_2017_May</v>
      </c>
      <c r="AF158" s="1">
        <f>DATE(tbl_CPI_Clean[[#This Row],[Year]],MATCH(tbl_CPI_Clean[[#This Row],[Month]],{"January","February","March","April","May","June","July","August","September","October","November","December"},0),1)</f>
        <v>42856</v>
      </c>
    </row>
    <row r="159" spans="1:34" hidden="1">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E159" t="str">
        <f>tbl_CPI_Clean[[#This Row],[Sector]]&amp;"_"&amp;tbl_CPI_Clean[[#This Row],[Year]]&amp;"_"&amp;tbl_CPI_Clean[[#This Row],[Month]]</f>
        <v>Urban_2017_May</v>
      </c>
      <c r="AF159" s="1">
        <f>DATE(tbl_CPI_Clean[[#This Row],[Year]],MATCH(tbl_CPI_Clean[[#This Row],[Month]],{"January","February","March","April","May","June","July","August","September","October","November","December"},0),1)</f>
        <v>42856</v>
      </c>
    </row>
    <row r="160" spans="1:34" hidden="1">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E160" t="str">
        <f>tbl_CPI_Clean[[#This Row],[Sector]]&amp;"_"&amp;tbl_CPI_Clean[[#This Row],[Year]]&amp;"_"&amp;tbl_CPI_Clean[[#This Row],[Month]]</f>
        <v>Rural+Urban_2017_May</v>
      </c>
      <c r="AF160" s="1">
        <f>DATE(tbl_CPI_Clean[[#This Row],[Year]],MATCH(tbl_CPI_Clean[[#This Row],[Month]],{"January","February","March","April","May","June","July","August","September","October","November","December"},0),1)</f>
        <v>42856</v>
      </c>
      <c r="AH160" s="50"/>
    </row>
    <row r="161" spans="1:32" hidden="1">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c r="AE161" t="str">
        <f>tbl_CPI_Clean[[#This Row],[Sector]]&amp;"_"&amp;tbl_CPI_Clean[[#This Row],[Year]]&amp;"_"&amp;tbl_CPI_Clean[[#This Row],[Month]]</f>
        <v>Rural_2017_June</v>
      </c>
      <c r="AF161" s="1">
        <f>DATE(tbl_CPI_Clean[[#This Row],[Year]],MATCH(tbl_CPI_Clean[[#This Row],[Month]],{"January","February","March","April","May","June","July","August","September","October","November","December"},0),1)</f>
        <v>42887</v>
      </c>
    </row>
    <row r="162" spans="1:32" hidden="1">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E162" t="str">
        <f>tbl_CPI_Clean[[#This Row],[Sector]]&amp;"_"&amp;tbl_CPI_Clean[[#This Row],[Year]]&amp;"_"&amp;tbl_CPI_Clean[[#This Row],[Month]]</f>
        <v>Urban_2017_June</v>
      </c>
      <c r="AF162" s="1">
        <f>DATE(tbl_CPI_Clean[[#This Row],[Year]],MATCH(tbl_CPI_Clean[[#This Row],[Month]],{"January","February","March","April","May","June","July","August","September","October","November","December"},0),1)</f>
        <v>42887</v>
      </c>
    </row>
    <row r="163" spans="1:32" hidden="1">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E163" t="str">
        <f>tbl_CPI_Clean[[#This Row],[Sector]]&amp;"_"&amp;tbl_CPI_Clean[[#This Row],[Year]]&amp;"_"&amp;tbl_CPI_Clean[[#This Row],[Month]]</f>
        <v>Rural+Urban_2017_June</v>
      </c>
      <c r="AF163" s="1">
        <f>DATE(tbl_CPI_Clean[[#This Row],[Year]],MATCH(tbl_CPI_Clean[[#This Row],[Month]],{"January","February","March","April","May","June","July","August","September","October","November","December"},0),1)</f>
        <v>42887</v>
      </c>
    </row>
    <row r="164" spans="1:32" hidden="1">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c r="AE164" t="str">
        <f>tbl_CPI_Clean[[#This Row],[Sector]]&amp;"_"&amp;tbl_CPI_Clean[[#This Row],[Year]]&amp;"_"&amp;tbl_CPI_Clean[[#This Row],[Month]]</f>
        <v>Rural_2017_July</v>
      </c>
      <c r="AF164" s="1">
        <f>DATE(tbl_CPI_Clean[[#This Row],[Year]],MATCH(tbl_CPI_Clean[[#This Row],[Month]],{"January","February","March","April","May","June","July","August","September","October","November","December"},0),1)</f>
        <v>42917</v>
      </c>
    </row>
    <row r="165" spans="1:32" hidden="1">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E165" t="str">
        <f>tbl_CPI_Clean[[#This Row],[Sector]]&amp;"_"&amp;tbl_CPI_Clean[[#This Row],[Year]]&amp;"_"&amp;tbl_CPI_Clean[[#This Row],[Month]]</f>
        <v>Urban_2017_July</v>
      </c>
      <c r="AF165" s="1">
        <f>DATE(tbl_CPI_Clean[[#This Row],[Year]],MATCH(tbl_CPI_Clean[[#This Row],[Month]],{"January","February","March","April","May","June","July","August","September","October","November","December"},0),1)</f>
        <v>42917</v>
      </c>
    </row>
    <row r="166" spans="1:32" hidden="1">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E166" t="str">
        <f>tbl_CPI_Clean[[#This Row],[Sector]]&amp;"_"&amp;tbl_CPI_Clean[[#This Row],[Year]]&amp;"_"&amp;tbl_CPI_Clean[[#This Row],[Month]]</f>
        <v>Rural+Urban_2017_July</v>
      </c>
      <c r="AF166" s="1">
        <f>DATE(tbl_CPI_Clean[[#This Row],[Year]],MATCH(tbl_CPI_Clean[[#This Row],[Month]],{"January","February","March","April","May","June","July","August","September","October","November","December"},0),1)</f>
        <v>42917</v>
      </c>
    </row>
    <row r="167" spans="1:32" hidden="1">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c r="AE167" t="str">
        <f>tbl_CPI_Clean[[#This Row],[Sector]]&amp;"_"&amp;tbl_CPI_Clean[[#This Row],[Year]]&amp;"_"&amp;tbl_CPI_Clean[[#This Row],[Month]]</f>
        <v>Rural_2017_August</v>
      </c>
      <c r="AF167" s="1">
        <f>DATE(tbl_CPI_Clean[[#This Row],[Year]],MATCH(tbl_CPI_Clean[[#This Row],[Month]],{"January","February","March","April","May","June","July","August","September","October","November","December"},0),1)</f>
        <v>42948</v>
      </c>
    </row>
    <row r="168" spans="1:32" hidden="1">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E168" t="str">
        <f>tbl_CPI_Clean[[#This Row],[Sector]]&amp;"_"&amp;tbl_CPI_Clean[[#This Row],[Year]]&amp;"_"&amp;tbl_CPI_Clean[[#This Row],[Month]]</f>
        <v>Urban_2017_August</v>
      </c>
      <c r="AF168" s="1">
        <f>DATE(tbl_CPI_Clean[[#This Row],[Year]],MATCH(tbl_CPI_Clean[[#This Row],[Month]],{"January","February","March","April","May","June","July","August","September","October","November","December"},0),1)</f>
        <v>42948</v>
      </c>
    </row>
    <row r="169" spans="1:32" hidden="1">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E169" t="str">
        <f>tbl_CPI_Clean[[#This Row],[Sector]]&amp;"_"&amp;tbl_CPI_Clean[[#This Row],[Year]]&amp;"_"&amp;tbl_CPI_Clean[[#This Row],[Month]]</f>
        <v>Rural+Urban_2017_August</v>
      </c>
      <c r="AF169" s="1">
        <f>DATE(tbl_CPI_Clean[[#This Row],[Year]],MATCH(tbl_CPI_Clean[[#This Row],[Month]],{"January","February","March","April","May","June","July","August","September","October","November","December"},0),1)</f>
        <v>42948</v>
      </c>
    </row>
    <row r="170" spans="1:32" hidden="1">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c r="AE170" t="str">
        <f>tbl_CPI_Clean[[#This Row],[Sector]]&amp;"_"&amp;tbl_CPI_Clean[[#This Row],[Year]]&amp;"_"&amp;tbl_CPI_Clean[[#This Row],[Month]]</f>
        <v>Rural_2017_September</v>
      </c>
      <c r="AF170" s="1">
        <f>DATE(tbl_CPI_Clean[[#This Row],[Year]],MATCH(tbl_CPI_Clean[[#This Row],[Month]],{"January","February","March","April","May","June","July","August","September","October","November","December"},0),1)</f>
        <v>42979</v>
      </c>
    </row>
    <row r="171" spans="1:32" hidden="1">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E171" t="str">
        <f>tbl_CPI_Clean[[#This Row],[Sector]]&amp;"_"&amp;tbl_CPI_Clean[[#This Row],[Year]]&amp;"_"&amp;tbl_CPI_Clean[[#This Row],[Month]]</f>
        <v>Urban_2017_September</v>
      </c>
      <c r="AF171" s="1">
        <f>DATE(tbl_CPI_Clean[[#This Row],[Year]],MATCH(tbl_CPI_Clean[[#This Row],[Month]],{"January","February","March","April","May","June","July","August","September","October","November","December"},0),1)</f>
        <v>42979</v>
      </c>
    </row>
    <row r="172" spans="1:32" hidden="1">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E172" t="str">
        <f>tbl_CPI_Clean[[#This Row],[Sector]]&amp;"_"&amp;tbl_CPI_Clean[[#This Row],[Year]]&amp;"_"&amp;tbl_CPI_Clean[[#This Row],[Month]]</f>
        <v>Rural+Urban_2017_September</v>
      </c>
      <c r="AF172" s="1">
        <f>DATE(tbl_CPI_Clean[[#This Row],[Year]],MATCH(tbl_CPI_Clean[[#This Row],[Month]],{"January","February","March","April","May","June","July","August","September","October","November","December"},0),1)</f>
        <v>42979</v>
      </c>
    </row>
    <row r="173" spans="1:32" hidden="1">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c r="AE173" t="str">
        <f>tbl_CPI_Clean[[#This Row],[Sector]]&amp;"_"&amp;tbl_CPI_Clean[[#This Row],[Year]]&amp;"_"&amp;tbl_CPI_Clean[[#This Row],[Month]]</f>
        <v>Rural_2017_October</v>
      </c>
      <c r="AF173" s="1">
        <f>DATE(tbl_CPI_Clean[[#This Row],[Year]],MATCH(tbl_CPI_Clean[[#This Row],[Month]],{"January","February","March","April","May","June","July","August","September","October","November","December"},0),1)</f>
        <v>43009</v>
      </c>
    </row>
    <row r="174" spans="1:32" hidden="1">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E174" t="str">
        <f>tbl_CPI_Clean[[#This Row],[Sector]]&amp;"_"&amp;tbl_CPI_Clean[[#This Row],[Year]]&amp;"_"&amp;tbl_CPI_Clean[[#This Row],[Month]]</f>
        <v>Urban_2017_October</v>
      </c>
      <c r="AF174" s="1">
        <f>DATE(tbl_CPI_Clean[[#This Row],[Year]],MATCH(tbl_CPI_Clean[[#This Row],[Month]],{"January","February","March","April","May","June","July","August","September","October","November","December"},0),1)</f>
        <v>43009</v>
      </c>
    </row>
    <row r="175" spans="1:32" hidden="1">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E175" t="str">
        <f>tbl_CPI_Clean[[#This Row],[Sector]]&amp;"_"&amp;tbl_CPI_Clean[[#This Row],[Year]]&amp;"_"&amp;tbl_CPI_Clean[[#This Row],[Month]]</f>
        <v>Rural+Urban_2017_October</v>
      </c>
      <c r="AF175" s="1">
        <f>DATE(tbl_CPI_Clean[[#This Row],[Year]],MATCH(tbl_CPI_Clean[[#This Row],[Month]],{"January","February","March","April","May","June","July","August","September","October","November","December"},0),1)</f>
        <v>43009</v>
      </c>
    </row>
    <row r="176" spans="1:32" hidden="1">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c r="AE176" t="str">
        <f>tbl_CPI_Clean[[#This Row],[Sector]]&amp;"_"&amp;tbl_CPI_Clean[[#This Row],[Year]]&amp;"_"&amp;tbl_CPI_Clean[[#This Row],[Month]]</f>
        <v>Rural_2017_November</v>
      </c>
      <c r="AF176" s="1">
        <f>DATE(tbl_CPI_Clean[[#This Row],[Year]],MATCH(tbl_CPI_Clean[[#This Row],[Month]],{"January","February","March","April","May","June","July","August","September","October","November","December"},0),1)</f>
        <v>43040</v>
      </c>
    </row>
    <row r="177" spans="1:32" hidden="1">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E177" t="str">
        <f>tbl_CPI_Clean[[#This Row],[Sector]]&amp;"_"&amp;tbl_CPI_Clean[[#This Row],[Year]]&amp;"_"&amp;tbl_CPI_Clean[[#This Row],[Month]]</f>
        <v>Urban_2017_November</v>
      </c>
      <c r="AF177" s="1">
        <f>DATE(tbl_CPI_Clean[[#This Row],[Year]],MATCH(tbl_CPI_Clean[[#This Row],[Month]],{"January","February","March","April","May","June","July","August","September","October","November","December"},0),1)</f>
        <v>43040</v>
      </c>
    </row>
    <row r="178" spans="1:32" hidden="1">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E178" t="str">
        <f>tbl_CPI_Clean[[#This Row],[Sector]]&amp;"_"&amp;tbl_CPI_Clean[[#This Row],[Year]]&amp;"_"&amp;tbl_CPI_Clean[[#This Row],[Month]]</f>
        <v>Rural+Urban_2017_November</v>
      </c>
      <c r="AF178" s="1">
        <f>DATE(tbl_CPI_Clean[[#This Row],[Year]],MATCH(tbl_CPI_Clean[[#This Row],[Month]],{"January","February","March","April","May","June","July","August","September","October","November","December"},0),1)</f>
        <v>43040</v>
      </c>
    </row>
    <row r="179" spans="1:32" hidden="1">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c r="AE179" t="str">
        <f>tbl_CPI_Clean[[#This Row],[Sector]]&amp;"_"&amp;tbl_CPI_Clean[[#This Row],[Year]]&amp;"_"&amp;tbl_CPI_Clean[[#This Row],[Month]]</f>
        <v>Rural_2017_December</v>
      </c>
      <c r="AF179" s="1">
        <f>DATE(tbl_CPI_Clean[[#This Row],[Year]],MATCH(tbl_CPI_Clean[[#This Row],[Month]],{"January","February","March","April","May","June","July","August","September","October","November","December"},0),1)</f>
        <v>43070</v>
      </c>
    </row>
    <row r="180" spans="1:32" hidden="1">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E180" t="str">
        <f>tbl_CPI_Clean[[#This Row],[Sector]]&amp;"_"&amp;tbl_CPI_Clean[[#This Row],[Year]]&amp;"_"&amp;tbl_CPI_Clean[[#This Row],[Month]]</f>
        <v>Urban_2017_December</v>
      </c>
      <c r="AF180" s="1">
        <f>DATE(tbl_CPI_Clean[[#This Row],[Year]],MATCH(tbl_CPI_Clean[[#This Row],[Month]],{"January","February","March","April","May","June","July","August","September","October","November","December"},0),1)</f>
        <v>43070</v>
      </c>
    </row>
    <row r="181" spans="1:32" hidden="1">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E181" t="str">
        <f>tbl_CPI_Clean[[#This Row],[Sector]]&amp;"_"&amp;tbl_CPI_Clean[[#This Row],[Year]]&amp;"_"&amp;tbl_CPI_Clean[[#This Row],[Month]]</f>
        <v>Rural+Urban_2017_December</v>
      </c>
      <c r="AF181" s="1">
        <f>DATE(tbl_CPI_Clean[[#This Row],[Year]],MATCH(tbl_CPI_Clean[[#This Row],[Month]],{"January","February","March","April","May","June","July","August","September","October","November","December"},0),1)</f>
        <v>43070</v>
      </c>
    </row>
    <row r="182" spans="1:32" hidden="1">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c r="AE182" t="str">
        <f>tbl_CPI_Clean[[#This Row],[Sector]]&amp;"_"&amp;tbl_CPI_Clean[[#This Row],[Year]]&amp;"_"&amp;tbl_CPI_Clean[[#This Row],[Month]]</f>
        <v>Rural_2018_January</v>
      </c>
      <c r="AF182" s="1">
        <f>DATE(tbl_CPI_Clean[[#This Row],[Year]],MATCH(tbl_CPI_Clean[[#This Row],[Month]],{"January","February","March","April","May","June","July","August","September","October","November","December"},0),1)</f>
        <v>43101</v>
      </c>
    </row>
    <row r="183" spans="1:32" hidden="1">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E183" t="str">
        <f>tbl_CPI_Clean[[#This Row],[Sector]]&amp;"_"&amp;tbl_CPI_Clean[[#This Row],[Year]]&amp;"_"&amp;tbl_CPI_Clean[[#This Row],[Month]]</f>
        <v>Urban_2018_January</v>
      </c>
      <c r="AF183" s="1">
        <f>DATE(tbl_CPI_Clean[[#This Row],[Year]],MATCH(tbl_CPI_Clean[[#This Row],[Month]],{"January","February","March","April","May","June","July","August","September","October","November","December"},0),1)</f>
        <v>43101</v>
      </c>
    </row>
    <row r="184" spans="1:32" hidden="1">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E184" t="str">
        <f>tbl_CPI_Clean[[#This Row],[Sector]]&amp;"_"&amp;tbl_CPI_Clean[[#This Row],[Year]]&amp;"_"&amp;tbl_CPI_Clean[[#This Row],[Month]]</f>
        <v>Rural+Urban_2018_January</v>
      </c>
      <c r="AF184" s="1">
        <f>DATE(tbl_CPI_Clean[[#This Row],[Year]],MATCH(tbl_CPI_Clean[[#This Row],[Month]],{"January","February","March","April","May","June","July","August","September","October","November","December"},0),1)</f>
        <v>43101</v>
      </c>
    </row>
    <row r="185" spans="1:32" hidden="1">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c r="AE185" t="str">
        <f>tbl_CPI_Clean[[#This Row],[Sector]]&amp;"_"&amp;tbl_CPI_Clean[[#This Row],[Year]]&amp;"_"&amp;tbl_CPI_Clean[[#This Row],[Month]]</f>
        <v>Rural_2018_February</v>
      </c>
      <c r="AF185" s="1">
        <f>DATE(tbl_CPI_Clean[[#This Row],[Year]],MATCH(tbl_CPI_Clean[[#This Row],[Month]],{"January","February","March","April","May","June","July","August","September","October","November","December"},0),1)</f>
        <v>43132</v>
      </c>
    </row>
    <row r="186" spans="1:32" hidden="1">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E186" t="str">
        <f>tbl_CPI_Clean[[#This Row],[Sector]]&amp;"_"&amp;tbl_CPI_Clean[[#This Row],[Year]]&amp;"_"&amp;tbl_CPI_Clean[[#This Row],[Month]]</f>
        <v>Urban_2018_February</v>
      </c>
      <c r="AF186" s="1">
        <f>DATE(tbl_CPI_Clean[[#This Row],[Year]],MATCH(tbl_CPI_Clean[[#This Row],[Month]],{"January","February","March","April","May","June","July","August","September","October","November","December"},0),1)</f>
        <v>43132</v>
      </c>
    </row>
    <row r="187" spans="1:32" hidden="1">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E187" t="str">
        <f>tbl_CPI_Clean[[#This Row],[Sector]]&amp;"_"&amp;tbl_CPI_Clean[[#This Row],[Year]]&amp;"_"&amp;tbl_CPI_Clean[[#This Row],[Month]]</f>
        <v>Rural+Urban_2018_February</v>
      </c>
      <c r="AF187" s="1">
        <f>DATE(tbl_CPI_Clean[[#This Row],[Year]],MATCH(tbl_CPI_Clean[[#This Row],[Month]],{"January","February","March","April","May","June","July","August","September","October","November","December"},0),1)</f>
        <v>43132</v>
      </c>
    </row>
    <row r="188" spans="1:32" hidden="1">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c r="AE188" t="str">
        <f>tbl_CPI_Clean[[#This Row],[Sector]]&amp;"_"&amp;tbl_CPI_Clean[[#This Row],[Year]]&amp;"_"&amp;tbl_CPI_Clean[[#This Row],[Month]]</f>
        <v>Rural_2018_March</v>
      </c>
      <c r="AF188" s="1">
        <f>DATE(tbl_CPI_Clean[[#This Row],[Year]],MATCH(tbl_CPI_Clean[[#This Row],[Month]],{"January","February","March","April","May","June","July","August","September","October","November","December"},0),1)</f>
        <v>43160</v>
      </c>
    </row>
    <row r="189" spans="1:32" hidden="1">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E189" t="str">
        <f>tbl_CPI_Clean[[#This Row],[Sector]]&amp;"_"&amp;tbl_CPI_Clean[[#This Row],[Year]]&amp;"_"&amp;tbl_CPI_Clean[[#This Row],[Month]]</f>
        <v>Urban_2018_March</v>
      </c>
      <c r="AF189" s="1">
        <f>DATE(tbl_CPI_Clean[[#This Row],[Year]],MATCH(tbl_CPI_Clean[[#This Row],[Month]],{"January","February","March","April","May","June","July","August","September","October","November","December"},0),1)</f>
        <v>43160</v>
      </c>
    </row>
    <row r="190" spans="1:32" hidden="1">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E190" t="str">
        <f>tbl_CPI_Clean[[#This Row],[Sector]]&amp;"_"&amp;tbl_CPI_Clean[[#This Row],[Year]]&amp;"_"&amp;tbl_CPI_Clean[[#This Row],[Month]]</f>
        <v>Rural+Urban_2018_March</v>
      </c>
      <c r="AF190" s="1">
        <f>DATE(tbl_CPI_Clean[[#This Row],[Year]],MATCH(tbl_CPI_Clean[[#This Row],[Month]],{"January","February","March","April","May","June","July","August","September","October","November","December"},0),1)</f>
        <v>43160</v>
      </c>
    </row>
    <row r="191" spans="1:32" hidden="1">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c r="AE191" t="str">
        <f>tbl_CPI_Clean[[#This Row],[Sector]]&amp;"_"&amp;tbl_CPI_Clean[[#This Row],[Year]]&amp;"_"&amp;tbl_CPI_Clean[[#This Row],[Month]]</f>
        <v>Rural_2018_April</v>
      </c>
      <c r="AF191" s="1">
        <f>DATE(tbl_CPI_Clean[[#This Row],[Year]],MATCH(tbl_CPI_Clean[[#This Row],[Month]],{"January","February","March","April","May","June","July","August","September","October","November","December"},0),1)</f>
        <v>43191</v>
      </c>
    </row>
    <row r="192" spans="1:32" hidden="1">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E192" t="str">
        <f>tbl_CPI_Clean[[#This Row],[Sector]]&amp;"_"&amp;tbl_CPI_Clean[[#This Row],[Year]]&amp;"_"&amp;tbl_CPI_Clean[[#This Row],[Month]]</f>
        <v>Urban_2018_April</v>
      </c>
      <c r="AF192" s="1">
        <f>DATE(tbl_CPI_Clean[[#This Row],[Year]],MATCH(tbl_CPI_Clean[[#This Row],[Month]],{"January","February","March","April","May","June","July","August","September","October","November","December"},0),1)</f>
        <v>43191</v>
      </c>
    </row>
    <row r="193" spans="1:32" hidden="1">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E193" t="str">
        <f>tbl_CPI_Clean[[#This Row],[Sector]]&amp;"_"&amp;tbl_CPI_Clean[[#This Row],[Year]]&amp;"_"&amp;tbl_CPI_Clean[[#This Row],[Month]]</f>
        <v>Rural+Urban_2018_April</v>
      </c>
      <c r="AF193" s="1">
        <f>DATE(tbl_CPI_Clean[[#This Row],[Year]],MATCH(tbl_CPI_Clean[[#This Row],[Month]],{"January","February","March","April","May","June","July","August","September","October","November","December"},0),1)</f>
        <v>43191</v>
      </c>
    </row>
    <row r="194" spans="1:32" hidden="1">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c r="AE194" t="str">
        <f>tbl_CPI_Clean[[#This Row],[Sector]]&amp;"_"&amp;tbl_CPI_Clean[[#This Row],[Year]]&amp;"_"&amp;tbl_CPI_Clean[[#This Row],[Month]]</f>
        <v>Rural_2018_May</v>
      </c>
      <c r="AF194" s="1">
        <f>DATE(tbl_CPI_Clean[[#This Row],[Year]],MATCH(tbl_CPI_Clean[[#This Row],[Month]],{"January","February","March","April","May","June","July","August","September","October","November","December"},0),1)</f>
        <v>43221</v>
      </c>
    </row>
    <row r="195" spans="1:32" hidden="1">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E195" t="str">
        <f>tbl_CPI_Clean[[#This Row],[Sector]]&amp;"_"&amp;tbl_CPI_Clean[[#This Row],[Year]]&amp;"_"&amp;tbl_CPI_Clean[[#This Row],[Month]]</f>
        <v>Urban_2018_May</v>
      </c>
      <c r="AF195" s="1">
        <f>DATE(tbl_CPI_Clean[[#This Row],[Year]],MATCH(tbl_CPI_Clean[[#This Row],[Month]],{"January","February","March","April","May","June","July","August","September","October","November","December"},0),1)</f>
        <v>43221</v>
      </c>
    </row>
    <row r="196" spans="1:32" hidden="1">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E196" t="str">
        <f>tbl_CPI_Clean[[#This Row],[Sector]]&amp;"_"&amp;tbl_CPI_Clean[[#This Row],[Year]]&amp;"_"&amp;tbl_CPI_Clean[[#This Row],[Month]]</f>
        <v>Rural+Urban_2018_May</v>
      </c>
      <c r="AF196" s="1">
        <f>DATE(tbl_CPI_Clean[[#This Row],[Year]],MATCH(tbl_CPI_Clean[[#This Row],[Month]],{"January","February","March","April","May","June","July","August","September","October","November","December"},0),1)</f>
        <v>43221</v>
      </c>
    </row>
    <row r="197" spans="1:32" hidden="1">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c r="AE197" t="str">
        <f>tbl_CPI_Clean[[#This Row],[Sector]]&amp;"_"&amp;tbl_CPI_Clean[[#This Row],[Year]]&amp;"_"&amp;tbl_CPI_Clean[[#This Row],[Month]]</f>
        <v>Rural_2018_June</v>
      </c>
      <c r="AF197" s="1">
        <f>DATE(tbl_CPI_Clean[[#This Row],[Year]],MATCH(tbl_CPI_Clean[[#This Row],[Month]],{"January","February","March","April","May","June","July","August","September","October","November","December"},0),1)</f>
        <v>43252</v>
      </c>
    </row>
    <row r="198" spans="1:32" hidden="1">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E198" t="str">
        <f>tbl_CPI_Clean[[#This Row],[Sector]]&amp;"_"&amp;tbl_CPI_Clean[[#This Row],[Year]]&amp;"_"&amp;tbl_CPI_Clean[[#This Row],[Month]]</f>
        <v>Urban_2018_June</v>
      </c>
      <c r="AF198" s="1">
        <f>DATE(tbl_CPI_Clean[[#This Row],[Year]],MATCH(tbl_CPI_Clean[[#This Row],[Month]],{"January","February","March","April","May","June","July","August","September","October","November","December"},0),1)</f>
        <v>43252</v>
      </c>
    </row>
    <row r="199" spans="1:32" hidden="1">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E199" t="str">
        <f>tbl_CPI_Clean[[#This Row],[Sector]]&amp;"_"&amp;tbl_CPI_Clean[[#This Row],[Year]]&amp;"_"&amp;tbl_CPI_Clean[[#This Row],[Month]]</f>
        <v>Rural+Urban_2018_June</v>
      </c>
      <c r="AF199" s="1">
        <f>DATE(tbl_CPI_Clean[[#This Row],[Year]],MATCH(tbl_CPI_Clean[[#This Row],[Month]],{"January","February","March","April","May","June","July","August","September","October","November","December"},0),1)</f>
        <v>43252</v>
      </c>
    </row>
    <row r="200" spans="1:32" hidden="1">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c r="AE200" t="str">
        <f>tbl_CPI_Clean[[#This Row],[Sector]]&amp;"_"&amp;tbl_CPI_Clean[[#This Row],[Year]]&amp;"_"&amp;tbl_CPI_Clean[[#This Row],[Month]]</f>
        <v>Rural_2018_July</v>
      </c>
      <c r="AF200" s="1">
        <f>DATE(tbl_CPI_Clean[[#This Row],[Year]],MATCH(tbl_CPI_Clean[[#This Row],[Month]],{"January","February","March","April","May","June","July","August","September","October","November","December"},0),1)</f>
        <v>43282</v>
      </c>
    </row>
    <row r="201" spans="1:32" hidden="1">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E201" t="str">
        <f>tbl_CPI_Clean[[#This Row],[Sector]]&amp;"_"&amp;tbl_CPI_Clean[[#This Row],[Year]]&amp;"_"&amp;tbl_CPI_Clean[[#This Row],[Month]]</f>
        <v>Urban_2018_July</v>
      </c>
      <c r="AF201" s="1">
        <f>DATE(tbl_CPI_Clean[[#This Row],[Year]],MATCH(tbl_CPI_Clean[[#This Row],[Month]],{"January","February","March","April","May","June","July","August","September","October","November","December"},0),1)</f>
        <v>43282</v>
      </c>
    </row>
    <row r="202" spans="1:32" hidden="1">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E202" t="str">
        <f>tbl_CPI_Clean[[#This Row],[Sector]]&amp;"_"&amp;tbl_CPI_Clean[[#This Row],[Year]]&amp;"_"&amp;tbl_CPI_Clean[[#This Row],[Month]]</f>
        <v>Rural+Urban_2018_July</v>
      </c>
      <c r="AF202" s="1">
        <f>DATE(tbl_CPI_Clean[[#This Row],[Year]],MATCH(tbl_CPI_Clean[[#This Row],[Month]],{"January","February","March","April","May","June","July","August","September","October","November","December"},0),1)</f>
        <v>43282</v>
      </c>
    </row>
    <row r="203" spans="1:32" hidden="1">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c r="AE203" t="str">
        <f>tbl_CPI_Clean[[#This Row],[Sector]]&amp;"_"&amp;tbl_CPI_Clean[[#This Row],[Year]]&amp;"_"&amp;tbl_CPI_Clean[[#This Row],[Month]]</f>
        <v>Rural_2018_August</v>
      </c>
      <c r="AF203" s="1">
        <f>DATE(tbl_CPI_Clean[[#This Row],[Year]],MATCH(tbl_CPI_Clean[[#This Row],[Month]],{"January","February","March","April","May","June","July","August","September","October","November","December"},0),1)</f>
        <v>43313</v>
      </c>
    </row>
    <row r="204" spans="1:32" hidden="1">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E204" t="str">
        <f>tbl_CPI_Clean[[#This Row],[Sector]]&amp;"_"&amp;tbl_CPI_Clean[[#This Row],[Year]]&amp;"_"&amp;tbl_CPI_Clean[[#This Row],[Month]]</f>
        <v>Urban_2018_August</v>
      </c>
      <c r="AF204" s="1">
        <f>DATE(tbl_CPI_Clean[[#This Row],[Year]],MATCH(tbl_CPI_Clean[[#This Row],[Month]],{"January","February","March","April","May","June","July","August","September","October","November","December"},0),1)</f>
        <v>43313</v>
      </c>
    </row>
    <row r="205" spans="1:32" hidden="1">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E205" t="str">
        <f>tbl_CPI_Clean[[#This Row],[Sector]]&amp;"_"&amp;tbl_CPI_Clean[[#This Row],[Year]]&amp;"_"&amp;tbl_CPI_Clean[[#This Row],[Month]]</f>
        <v>Rural+Urban_2018_August</v>
      </c>
      <c r="AF205" s="1">
        <f>DATE(tbl_CPI_Clean[[#This Row],[Year]],MATCH(tbl_CPI_Clean[[#This Row],[Month]],{"January","February","March","April","May","June","July","August","September","October","November","December"},0),1)</f>
        <v>43313</v>
      </c>
    </row>
    <row r="206" spans="1:32" hidden="1">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c r="AE206" t="str">
        <f>tbl_CPI_Clean[[#This Row],[Sector]]&amp;"_"&amp;tbl_CPI_Clean[[#This Row],[Year]]&amp;"_"&amp;tbl_CPI_Clean[[#This Row],[Month]]</f>
        <v>Rural_2018_September</v>
      </c>
      <c r="AF206" s="1">
        <f>DATE(tbl_CPI_Clean[[#This Row],[Year]],MATCH(tbl_CPI_Clean[[#This Row],[Month]],{"January","February","March","April","May","June","July","August","September","October","November","December"},0),1)</f>
        <v>43344</v>
      </c>
    </row>
    <row r="207" spans="1:32" hidden="1">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E207" t="str">
        <f>tbl_CPI_Clean[[#This Row],[Sector]]&amp;"_"&amp;tbl_CPI_Clean[[#This Row],[Year]]&amp;"_"&amp;tbl_CPI_Clean[[#This Row],[Month]]</f>
        <v>Urban_2018_September</v>
      </c>
      <c r="AF207" s="1">
        <f>DATE(tbl_CPI_Clean[[#This Row],[Year]],MATCH(tbl_CPI_Clean[[#This Row],[Month]],{"January","February","March","April","May","June","July","August","September","October","November","December"},0),1)</f>
        <v>43344</v>
      </c>
    </row>
    <row r="208" spans="1:32" hidden="1">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E208" t="str">
        <f>tbl_CPI_Clean[[#This Row],[Sector]]&amp;"_"&amp;tbl_CPI_Clean[[#This Row],[Year]]&amp;"_"&amp;tbl_CPI_Clean[[#This Row],[Month]]</f>
        <v>Rural+Urban_2018_September</v>
      </c>
      <c r="AF208" s="1">
        <f>DATE(tbl_CPI_Clean[[#This Row],[Year]],MATCH(tbl_CPI_Clean[[#This Row],[Month]],{"January","February","March","April","May","June","July","August","September","October","November","December"},0),1)</f>
        <v>43344</v>
      </c>
    </row>
    <row r="209" spans="1:32" hidden="1">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c r="AE209" t="str">
        <f>tbl_CPI_Clean[[#This Row],[Sector]]&amp;"_"&amp;tbl_CPI_Clean[[#This Row],[Year]]&amp;"_"&amp;tbl_CPI_Clean[[#This Row],[Month]]</f>
        <v>Rural_2018_October</v>
      </c>
      <c r="AF209" s="1">
        <f>DATE(tbl_CPI_Clean[[#This Row],[Year]],MATCH(tbl_CPI_Clean[[#This Row],[Month]],{"January","February","March","April","May","June","July","August","September","October","November","December"},0),1)</f>
        <v>43374</v>
      </c>
    </row>
    <row r="210" spans="1:32" hidden="1">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E210" t="str">
        <f>tbl_CPI_Clean[[#This Row],[Sector]]&amp;"_"&amp;tbl_CPI_Clean[[#This Row],[Year]]&amp;"_"&amp;tbl_CPI_Clean[[#This Row],[Month]]</f>
        <v>Urban_2018_October</v>
      </c>
      <c r="AF210" s="1">
        <f>DATE(tbl_CPI_Clean[[#This Row],[Year]],MATCH(tbl_CPI_Clean[[#This Row],[Month]],{"January","February","March","April","May","June","July","August","September","October","November","December"},0),1)</f>
        <v>43374</v>
      </c>
    </row>
    <row r="211" spans="1:32" hidden="1">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E211" t="str">
        <f>tbl_CPI_Clean[[#This Row],[Sector]]&amp;"_"&amp;tbl_CPI_Clean[[#This Row],[Year]]&amp;"_"&amp;tbl_CPI_Clean[[#This Row],[Month]]</f>
        <v>Rural+Urban_2018_October</v>
      </c>
      <c r="AF211" s="1">
        <f>DATE(tbl_CPI_Clean[[#This Row],[Year]],MATCH(tbl_CPI_Clean[[#This Row],[Month]],{"January","February","March","April","May","June","July","August","September","October","November","December"},0),1)</f>
        <v>43374</v>
      </c>
    </row>
    <row r="212" spans="1:32" hidden="1">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c r="AE212" t="str">
        <f>tbl_CPI_Clean[[#This Row],[Sector]]&amp;"_"&amp;tbl_CPI_Clean[[#This Row],[Year]]&amp;"_"&amp;tbl_CPI_Clean[[#This Row],[Month]]</f>
        <v>Rural_2018_November</v>
      </c>
      <c r="AF212" s="1">
        <f>DATE(tbl_CPI_Clean[[#This Row],[Year]],MATCH(tbl_CPI_Clean[[#This Row],[Month]],{"January","February","March","April","May","June","July","August","September","October","November","December"},0),1)</f>
        <v>43405</v>
      </c>
    </row>
    <row r="213" spans="1:32" hidden="1">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E213" t="str">
        <f>tbl_CPI_Clean[[#This Row],[Sector]]&amp;"_"&amp;tbl_CPI_Clean[[#This Row],[Year]]&amp;"_"&amp;tbl_CPI_Clean[[#This Row],[Month]]</f>
        <v>Urban_2018_November</v>
      </c>
      <c r="AF213" s="1">
        <f>DATE(tbl_CPI_Clean[[#This Row],[Year]],MATCH(tbl_CPI_Clean[[#This Row],[Month]],{"January","February","March","April","May","June","July","August","September","October","November","December"},0),1)</f>
        <v>43405</v>
      </c>
    </row>
    <row r="214" spans="1:32" hidden="1">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E214" t="str">
        <f>tbl_CPI_Clean[[#This Row],[Sector]]&amp;"_"&amp;tbl_CPI_Clean[[#This Row],[Year]]&amp;"_"&amp;tbl_CPI_Clean[[#This Row],[Month]]</f>
        <v>Rural+Urban_2018_November</v>
      </c>
      <c r="AF214" s="1">
        <f>DATE(tbl_CPI_Clean[[#This Row],[Year]],MATCH(tbl_CPI_Clean[[#This Row],[Month]],{"January","February","March","April","May","June","July","August","September","October","November","December"},0),1)</f>
        <v>43405</v>
      </c>
    </row>
    <row r="215" spans="1:32" hidden="1">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c r="AE215" t="str">
        <f>tbl_CPI_Clean[[#This Row],[Sector]]&amp;"_"&amp;tbl_CPI_Clean[[#This Row],[Year]]&amp;"_"&amp;tbl_CPI_Clean[[#This Row],[Month]]</f>
        <v>Rural_2018_December</v>
      </c>
      <c r="AF215" s="1">
        <f>DATE(tbl_CPI_Clean[[#This Row],[Year]],MATCH(tbl_CPI_Clean[[#This Row],[Month]],{"January","February","March","April","May","June","July","August","September","October","November","December"},0),1)</f>
        <v>43435</v>
      </c>
    </row>
    <row r="216" spans="1:32" hidden="1">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E216" t="str">
        <f>tbl_CPI_Clean[[#This Row],[Sector]]&amp;"_"&amp;tbl_CPI_Clean[[#This Row],[Year]]&amp;"_"&amp;tbl_CPI_Clean[[#This Row],[Month]]</f>
        <v>Urban_2018_December</v>
      </c>
      <c r="AF216" s="1">
        <f>DATE(tbl_CPI_Clean[[#This Row],[Year]],MATCH(tbl_CPI_Clean[[#This Row],[Month]],{"January","February","March","April","May","June","July","August","September","October","November","December"},0),1)</f>
        <v>43435</v>
      </c>
    </row>
    <row r="217" spans="1:32" hidden="1">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E217" t="str">
        <f>tbl_CPI_Clean[[#This Row],[Sector]]&amp;"_"&amp;tbl_CPI_Clean[[#This Row],[Year]]&amp;"_"&amp;tbl_CPI_Clean[[#This Row],[Month]]</f>
        <v>Rural+Urban_2018_December</v>
      </c>
      <c r="AF217" s="1">
        <f>DATE(tbl_CPI_Clean[[#This Row],[Year]],MATCH(tbl_CPI_Clean[[#This Row],[Month]],{"January","February","March","April","May","June","July","August","September","October","November","December"},0),1)</f>
        <v>43435</v>
      </c>
    </row>
    <row r="218" spans="1:32" hidden="1">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c r="AE218" t="str">
        <f>tbl_CPI_Clean[[#This Row],[Sector]]&amp;"_"&amp;tbl_CPI_Clean[[#This Row],[Year]]&amp;"_"&amp;tbl_CPI_Clean[[#This Row],[Month]]</f>
        <v>Rural_2019_January</v>
      </c>
      <c r="AF218" s="1">
        <f>DATE(tbl_CPI_Clean[[#This Row],[Year]],MATCH(tbl_CPI_Clean[[#This Row],[Month]],{"January","February","March","April","May","June","July","August","September","October","November","December"},0),1)</f>
        <v>43466</v>
      </c>
    </row>
    <row r="219" spans="1:32" hidden="1">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E219" t="str">
        <f>tbl_CPI_Clean[[#This Row],[Sector]]&amp;"_"&amp;tbl_CPI_Clean[[#This Row],[Year]]&amp;"_"&amp;tbl_CPI_Clean[[#This Row],[Month]]</f>
        <v>Urban_2019_January</v>
      </c>
      <c r="AF219" s="1">
        <f>DATE(tbl_CPI_Clean[[#This Row],[Year]],MATCH(tbl_CPI_Clean[[#This Row],[Month]],{"January","February","March","April","May","June","July","August","September","October","November","December"},0),1)</f>
        <v>43466</v>
      </c>
    </row>
    <row r="220" spans="1:32" hidden="1">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E220" t="str">
        <f>tbl_CPI_Clean[[#This Row],[Sector]]&amp;"_"&amp;tbl_CPI_Clean[[#This Row],[Year]]&amp;"_"&amp;tbl_CPI_Clean[[#This Row],[Month]]</f>
        <v>Rural+Urban_2019_January</v>
      </c>
      <c r="AF220" s="1">
        <f>DATE(tbl_CPI_Clean[[#This Row],[Year]],MATCH(tbl_CPI_Clean[[#This Row],[Month]],{"January","February","March","April","May","June","July","August","September","October","November","December"},0),1)</f>
        <v>43466</v>
      </c>
    </row>
    <row r="221" spans="1:32" hidden="1">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c r="AE221" t="str">
        <f>tbl_CPI_Clean[[#This Row],[Sector]]&amp;"_"&amp;tbl_CPI_Clean[[#This Row],[Year]]&amp;"_"&amp;tbl_CPI_Clean[[#This Row],[Month]]</f>
        <v>Rural_2019_February</v>
      </c>
      <c r="AF221" s="1">
        <f>DATE(tbl_CPI_Clean[[#This Row],[Year]],MATCH(tbl_CPI_Clean[[#This Row],[Month]],{"January","February","March","April","May","June","July","August","September","October","November","December"},0),1)</f>
        <v>43497</v>
      </c>
    </row>
    <row r="222" spans="1:32" hidden="1">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E222" t="str">
        <f>tbl_CPI_Clean[[#This Row],[Sector]]&amp;"_"&amp;tbl_CPI_Clean[[#This Row],[Year]]&amp;"_"&amp;tbl_CPI_Clean[[#This Row],[Month]]</f>
        <v>Urban_2019_February</v>
      </c>
      <c r="AF222" s="1">
        <f>DATE(tbl_CPI_Clean[[#This Row],[Year]],MATCH(tbl_CPI_Clean[[#This Row],[Month]],{"January","February","March","April","May","June","July","August","September","October","November","December"},0),1)</f>
        <v>43497</v>
      </c>
    </row>
    <row r="223" spans="1:32" hidden="1">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E223" t="str">
        <f>tbl_CPI_Clean[[#This Row],[Sector]]&amp;"_"&amp;tbl_CPI_Clean[[#This Row],[Year]]&amp;"_"&amp;tbl_CPI_Clean[[#This Row],[Month]]</f>
        <v>Rural+Urban_2019_February</v>
      </c>
      <c r="AF223" s="1">
        <f>DATE(tbl_CPI_Clean[[#This Row],[Year]],MATCH(tbl_CPI_Clean[[#This Row],[Month]],{"January","February","March","April","May","June","July","August","September","October","November","December"},0),1)</f>
        <v>43497</v>
      </c>
    </row>
    <row r="224" spans="1:32" hidden="1">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c r="AE224" t="str">
        <f>tbl_CPI_Clean[[#This Row],[Sector]]&amp;"_"&amp;tbl_CPI_Clean[[#This Row],[Year]]&amp;"_"&amp;tbl_CPI_Clean[[#This Row],[Month]]</f>
        <v>Rural_2019_March</v>
      </c>
      <c r="AF224" s="1">
        <f>DATE(tbl_CPI_Clean[[#This Row],[Year]],MATCH(tbl_CPI_Clean[[#This Row],[Month]],{"January","February","March","April","May","June","July","August","September","October","November","December"},0),1)</f>
        <v>43525</v>
      </c>
    </row>
    <row r="225" spans="1:32" hidden="1">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E225" t="str">
        <f>tbl_CPI_Clean[[#This Row],[Sector]]&amp;"_"&amp;tbl_CPI_Clean[[#This Row],[Year]]&amp;"_"&amp;tbl_CPI_Clean[[#This Row],[Month]]</f>
        <v>Urban_2019_March</v>
      </c>
      <c r="AF225" s="1">
        <f>DATE(tbl_CPI_Clean[[#This Row],[Year]],MATCH(tbl_CPI_Clean[[#This Row],[Month]],{"January","February","March","April","May","June","July","August","September","October","November","December"},0),1)</f>
        <v>43525</v>
      </c>
    </row>
    <row r="226" spans="1:32" hidden="1">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E226" t="str">
        <f>tbl_CPI_Clean[[#This Row],[Sector]]&amp;"_"&amp;tbl_CPI_Clean[[#This Row],[Year]]&amp;"_"&amp;tbl_CPI_Clean[[#This Row],[Month]]</f>
        <v>Rural+Urban_2019_March</v>
      </c>
      <c r="AF226" s="1">
        <f>DATE(tbl_CPI_Clean[[#This Row],[Year]],MATCH(tbl_CPI_Clean[[#This Row],[Month]],{"January","February","March","April","May","June","July","August","September","October","November","December"},0),1)</f>
        <v>43525</v>
      </c>
    </row>
    <row r="227" spans="1:32" hidden="1">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c r="AE227" t="str">
        <f>tbl_CPI_Clean[[#This Row],[Sector]]&amp;"_"&amp;tbl_CPI_Clean[[#This Row],[Year]]&amp;"_"&amp;tbl_CPI_Clean[[#This Row],[Month]]</f>
        <v>Rural_2019_May</v>
      </c>
      <c r="AF227" s="1">
        <f>DATE(tbl_CPI_Clean[[#This Row],[Year]],MATCH(tbl_CPI_Clean[[#This Row],[Month]],{"January","February","March","April","May","June","July","August","September","October","November","December"},0),1)</f>
        <v>43586</v>
      </c>
    </row>
    <row r="228" spans="1:32" hidden="1">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E228" t="str">
        <f>tbl_CPI_Clean[[#This Row],[Sector]]&amp;"_"&amp;tbl_CPI_Clean[[#This Row],[Year]]&amp;"_"&amp;tbl_CPI_Clean[[#This Row],[Month]]</f>
        <v>Urban_2019_May</v>
      </c>
      <c r="AF228" s="1">
        <f>DATE(tbl_CPI_Clean[[#This Row],[Year]],MATCH(tbl_CPI_Clean[[#This Row],[Month]],{"January","February","March","April","May","June","July","August","September","October","November","December"},0),1)</f>
        <v>43586</v>
      </c>
    </row>
    <row r="229" spans="1:32" hidden="1">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E229" t="str">
        <f>tbl_CPI_Clean[[#This Row],[Sector]]&amp;"_"&amp;tbl_CPI_Clean[[#This Row],[Year]]&amp;"_"&amp;tbl_CPI_Clean[[#This Row],[Month]]</f>
        <v>Rural+Urban_2019_May</v>
      </c>
      <c r="AF229" s="1">
        <f>DATE(tbl_CPI_Clean[[#This Row],[Year]],MATCH(tbl_CPI_Clean[[#This Row],[Month]],{"January","February","March","April","May","June","July","August","September","October","November","December"},0),1)</f>
        <v>43586</v>
      </c>
    </row>
    <row r="230" spans="1:32" hidden="1">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c r="AE230" t="str">
        <f>tbl_CPI_Clean[[#This Row],[Sector]]&amp;"_"&amp;tbl_CPI_Clean[[#This Row],[Year]]&amp;"_"&amp;tbl_CPI_Clean[[#This Row],[Month]]</f>
        <v>Rural_2019_June</v>
      </c>
      <c r="AF230" s="1">
        <f>DATE(tbl_CPI_Clean[[#This Row],[Year]],MATCH(tbl_CPI_Clean[[#This Row],[Month]],{"January","February","March","April","May","June","July","August","September","October","November","December"},0),1)</f>
        <v>43617</v>
      </c>
    </row>
    <row r="231" spans="1:32" hidden="1">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E231" t="str">
        <f>tbl_CPI_Clean[[#This Row],[Sector]]&amp;"_"&amp;tbl_CPI_Clean[[#This Row],[Year]]&amp;"_"&amp;tbl_CPI_Clean[[#This Row],[Month]]</f>
        <v>Urban_2019_June</v>
      </c>
      <c r="AF231" s="1">
        <f>DATE(tbl_CPI_Clean[[#This Row],[Year]],MATCH(tbl_CPI_Clean[[#This Row],[Month]],{"January","February","March","April","May","June","July","August","September","October","November","December"},0),1)</f>
        <v>43617</v>
      </c>
    </row>
    <row r="232" spans="1:32" hidden="1">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E232" t="str">
        <f>tbl_CPI_Clean[[#This Row],[Sector]]&amp;"_"&amp;tbl_CPI_Clean[[#This Row],[Year]]&amp;"_"&amp;tbl_CPI_Clean[[#This Row],[Month]]</f>
        <v>Rural+Urban_2019_June</v>
      </c>
      <c r="AF232" s="1">
        <f>DATE(tbl_CPI_Clean[[#This Row],[Year]],MATCH(tbl_CPI_Clean[[#This Row],[Month]],{"January","February","March","April","May","June","July","August","September","October","November","December"},0),1)</f>
        <v>43617</v>
      </c>
    </row>
    <row r="233" spans="1:32" hidden="1">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c r="AE233" t="str">
        <f>tbl_CPI_Clean[[#This Row],[Sector]]&amp;"_"&amp;tbl_CPI_Clean[[#This Row],[Year]]&amp;"_"&amp;tbl_CPI_Clean[[#This Row],[Month]]</f>
        <v>Rural_2019_July</v>
      </c>
      <c r="AF233" s="1">
        <f>DATE(tbl_CPI_Clean[[#This Row],[Year]],MATCH(tbl_CPI_Clean[[#This Row],[Month]],{"January","February","March","April","May","June","July","August","September","October","November","December"},0),1)</f>
        <v>43647</v>
      </c>
    </row>
    <row r="234" spans="1:32" hidden="1">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E234" t="str">
        <f>tbl_CPI_Clean[[#This Row],[Sector]]&amp;"_"&amp;tbl_CPI_Clean[[#This Row],[Year]]&amp;"_"&amp;tbl_CPI_Clean[[#This Row],[Month]]</f>
        <v>Urban_2019_July</v>
      </c>
      <c r="AF234" s="1">
        <f>DATE(tbl_CPI_Clean[[#This Row],[Year]],MATCH(tbl_CPI_Clean[[#This Row],[Month]],{"January","February","March","April","May","June","July","August","September","October","November","December"},0),1)</f>
        <v>43647</v>
      </c>
    </row>
    <row r="235" spans="1:32" hidden="1">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E235" t="str">
        <f>tbl_CPI_Clean[[#This Row],[Sector]]&amp;"_"&amp;tbl_CPI_Clean[[#This Row],[Year]]&amp;"_"&amp;tbl_CPI_Clean[[#This Row],[Month]]</f>
        <v>Rural+Urban_2019_July</v>
      </c>
      <c r="AF235" s="1">
        <f>DATE(tbl_CPI_Clean[[#This Row],[Year]],MATCH(tbl_CPI_Clean[[#This Row],[Month]],{"January","February","March","April","May","June","July","August","September","October","November","December"},0),1)</f>
        <v>43647</v>
      </c>
    </row>
    <row r="236" spans="1:32" hidden="1">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c r="AE236" t="str">
        <f>tbl_CPI_Clean[[#This Row],[Sector]]&amp;"_"&amp;tbl_CPI_Clean[[#This Row],[Year]]&amp;"_"&amp;tbl_CPI_Clean[[#This Row],[Month]]</f>
        <v>Rural_2019_August</v>
      </c>
      <c r="AF236" s="1">
        <f>DATE(tbl_CPI_Clean[[#This Row],[Year]],MATCH(tbl_CPI_Clean[[#This Row],[Month]],{"January","February","March","April","May","June","July","August","September","October","November","December"},0),1)</f>
        <v>43678</v>
      </c>
    </row>
    <row r="237" spans="1:32" hidden="1">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E237" t="str">
        <f>tbl_CPI_Clean[[#This Row],[Sector]]&amp;"_"&amp;tbl_CPI_Clean[[#This Row],[Year]]&amp;"_"&amp;tbl_CPI_Clean[[#This Row],[Month]]</f>
        <v>Urban_2019_August</v>
      </c>
      <c r="AF237" s="1">
        <f>DATE(tbl_CPI_Clean[[#This Row],[Year]],MATCH(tbl_CPI_Clean[[#This Row],[Month]],{"January","February","March","April","May","June","July","August","September","October","November","December"},0),1)</f>
        <v>43678</v>
      </c>
    </row>
    <row r="238" spans="1:32" hidden="1">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E238" t="str">
        <f>tbl_CPI_Clean[[#This Row],[Sector]]&amp;"_"&amp;tbl_CPI_Clean[[#This Row],[Year]]&amp;"_"&amp;tbl_CPI_Clean[[#This Row],[Month]]</f>
        <v>Rural+Urban_2019_August</v>
      </c>
      <c r="AF238" s="1">
        <f>DATE(tbl_CPI_Clean[[#This Row],[Year]],MATCH(tbl_CPI_Clean[[#This Row],[Month]],{"January","February","March","April","May","June","July","August","September","October","November","December"},0),1)</f>
        <v>43678</v>
      </c>
    </row>
    <row r="239" spans="1:32" hidden="1">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c r="AE239" t="str">
        <f>tbl_CPI_Clean[[#This Row],[Sector]]&amp;"_"&amp;tbl_CPI_Clean[[#This Row],[Year]]&amp;"_"&amp;tbl_CPI_Clean[[#This Row],[Month]]</f>
        <v>Rural_2019_September</v>
      </c>
      <c r="AF239" s="1">
        <f>DATE(tbl_CPI_Clean[[#This Row],[Year]],MATCH(tbl_CPI_Clean[[#This Row],[Month]],{"January","February","March","April","May","June","July","August","September","October","November","December"},0),1)</f>
        <v>43709</v>
      </c>
    </row>
    <row r="240" spans="1:32" hidden="1">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E240" t="str">
        <f>tbl_CPI_Clean[[#This Row],[Sector]]&amp;"_"&amp;tbl_CPI_Clean[[#This Row],[Year]]&amp;"_"&amp;tbl_CPI_Clean[[#This Row],[Month]]</f>
        <v>Urban_2019_September</v>
      </c>
      <c r="AF240" s="1">
        <f>DATE(tbl_CPI_Clean[[#This Row],[Year]],MATCH(tbl_CPI_Clean[[#This Row],[Month]],{"January","February","March","April","May","June","July","August","September","October","November","December"},0),1)</f>
        <v>43709</v>
      </c>
    </row>
    <row r="241" spans="1:32" hidden="1">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E241" t="str">
        <f>tbl_CPI_Clean[[#This Row],[Sector]]&amp;"_"&amp;tbl_CPI_Clean[[#This Row],[Year]]&amp;"_"&amp;tbl_CPI_Clean[[#This Row],[Month]]</f>
        <v>Rural+Urban_2019_September</v>
      </c>
      <c r="AF241" s="1">
        <f>DATE(tbl_CPI_Clean[[#This Row],[Year]],MATCH(tbl_CPI_Clean[[#This Row],[Month]],{"January","February","March","April","May","June","July","August","September","October","November","December"},0),1)</f>
        <v>43709</v>
      </c>
    </row>
    <row r="242" spans="1:32" hidden="1">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c r="AE242" t="str">
        <f>tbl_CPI_Clean[[#This Row],[Sector]]&amp;"_"&amp;tbl_CPI_Clean[[#This Row],[Year]]&amp;"_"&amp;tbl_CPI_Clean[[#This Row],[Month]]</f>
        <v>Rural_2019_October</v>
      </c>
      <c r="AF242" s="1">
        <f>DATE(tbl_CPI_Clean[[#This Row],[Year]],MATCH(tbl_CPI_Clean[[#This Row],[Month]],{"January","February","March","April","May","June","July","August","September","October","November","December"},0),1)</f>
        <v>43739</v>
      </c>
    </row>
    <row r="243" spans="1:32" hidden="1">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E243" t="str">
        <f>tbl_CPI_Clean[[#This Row],[Sector]]&amp;"_"&amp;tbl_CPI_Clean[[#This Row],[Year]]&amp;"_"&amp;tbl_CPI_Clean[[#This Row],[Month]]</f>
        <v>Urban_2019_October</v>
      </c>
      <c r="AF243" s="1">
        <f>DATE(tbl_CPI_Clean[[#This Row],[Year]],MATCH(tbl_CPI_Clean[[#This Row],[Month]],{"January","February","March","April","May","June","July","August","September","October","November","December"},0),1)</f>
        <v>43739</v>
      </c>
    </row>
    <row r="244" spans="1:32" hidden="1">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E244" t="str">
        <f>tbl_CPI_Clean[[#This Row],[Sector]]&amp;"_"&amp;tbl_CPI_Clean[[#This Row],[Year]]&amp;"_"&amp;tbl_CPI_Clean[[#This Row],[Month]]</f>
        <v>Rural+Urban_2019_October</v>
      </c>
      <c r="AF244" s="1">
        <f>DATE(tbl_CPI_Clean[[#This Row],[Year]],MATCH(tbl_CPI_Clean[[#This Row],[Month]],{"January","February","March","April","May","June","July","August","September","October","November","December"},0),1)</f>
        <v>43739</v>
      </c>
    </row>
    <row r="245" spans="1:32" hidden="1">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c r="AE245" t="str">
        <f>tbl_CPI_Clean[[#This Row],[Sector]]&amp;"_"&amp;tbl_CPI_Clean[[#This Row],[Year]]&amp;"_"&amp;tbl_CPI_Clean[[#This Row],[Month]]</f>
        <v>Rural_2019_November</v>
      </c>
      <c r="AF245" s="1">
        <f>DATE(tbl_CPI_Clean[[#This Row],[Year]],MATCH(tbl_CPI_Clean[[#This Row],[Month]],{"January","February","March","April","May","June","July","August","September","October","November","December"},0),1)</f>
        <v>43770</v>
      </c>
    </row>
    <row r="246" spans="1:32" hidden="1">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E246" t="str">
        <f>tbl_CPI_Clean[[#This Row],[Sector]]&amp;"_"&amp;tbl_CPI_Clean[[#This Row],[Year]]&amp;"_"&amp;tbl_CPI_Clean[[#This Row],[Month]]</f>
        <v>Urban_2019_November</v>
      </c>
      <c r="AF246" s="1">
        <f>DATE(tbl_CPI_Clean[[#This Row],[Year]],MATCH(tbl_CPI_Clean[[#This Row],[Month]],{"January","February","March","April","May","June","July","August","September","October","November","December"},0),1)</f>
        <v>43770</v>
      </c>
    </row>
    <row r="247" spans="1:32" hidden="1">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E247" t="str">
        <f>tbl_CPI_Clean[[#This Row],[Sector]]&amp;"_"&amp;tbl_CPI_Clean[[#This Row],[Year]]&amp;"_"&amp;tbl_CPI_Clean[[#This Row],[Month]]</f>
        <v>Rural+Urban_2019_November</v>
      </c>
      <c r="AF247" s="1">
        <f>DATE(tbl_CPI_Clean[[#This Row],[Year]],MATCH(tbl_CPI_Clean[[#This Row],[Month]],{"January","February","March","April","May","June","July","August","September","October","November","December"},0),1)</f>
        <v>43770</v>
      </c>
    </row>
    <row r="248" spans="1:32" hidden="1">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c r="AE248" t="str">
        <f>tbl_CPI_Clean[[#This Row],[Sector]]&amp;"_"&amp;tbl_CPI_Clean[[#This Row],[Year]]&amp;"_"&amp;tbl_CPI_Clean[[#This Row],[Month]]</f>
        <v>Rural_2019_December</v>
      </c>
      <c r="AF248" s="1">
        <f>DATE(tbl_CPI_Clean[[#This Row],[Year]],MATCH(tbl_CPI_Clean[[#This Row],[Month]],{"January","February","March","April","May","June","July","August","September","October","November","December"},0),1)</f>
        <v>43800</v>
      </c>
    </row>
    <row r="249" spans="1:32" hidden="1">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E249" t="str">
        <f>tbl_CPI_Clean[[#This Row],[Sector]]&amp;"_"&amp;tbl_CPI_Clean[[#This Row],[Year]]&amp;"_"&amp;tbl_CPI_Clean[[#This Row],[Month]]</f>
        <v>Urban_2019_December</v>
      </c>
      <c r="AF249" s="1">
        <f>DATE(tbl_CPI_Clean[[#This Row],[Year]],MATCH(tbl_CPI_Clean[[#This Row],[Month]],{"January","February","March","April","May","June","July","August","September","October","November","December"},0),1)</f>
        <v>43800</v>
      </c>
    </row>
    <row r="250" spans="1:32" hidden="1">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E250" t="str">
        <f>tbl_CPI_Clean[[#This Row],[Sector]]&amp;"_"&amp;tbl_CPI_Clean[[#This Row],[Year]]&amp;"_"&amp;tbl_CPI_Clean[[#This Row],[Month]]</f>
        <v>Rural+Urban_2019_December</v>
      </c>
      <c r="AF250" s="1">
        <f>DATE(tbl_CPI_Clean[[#This Row],[Year]],MATCH(tbl_CPI_Clean[[#This Row],[Month]],{"January","February","March","April","May","June","July","August","September","October","November","December"},0),1)</f>
        <v>43800</v>
      </c>
    </row>
    <row r="251" spans="1:32" hidden="1">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c r="AE251" t="str">
        <f>tbl_CPI_Clean[[#This Row],[Sector]]&amp;"_"&amp;tbl_CPI_Clean[[#This Row],[Year]]&amp;"_"&amp;tbl_CPI_Clean[[#This Row],[Month]]</f>
        <v>Rural_2020_January</v>
      </c>
      <c r="AF251" s="1">
        <f>DATE(tbl_CPI_Clean[[#This Row],[Year]],MATCH(tbl_CPI_Clean[[#This Row],[Month]],{"January","February","March","April","May","June","July","August","September","October","November","December"},0),1)</f>
        <v>43831</v>
      </c>
    </row>
    <row r="252" spans="1:32" hidden="1">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E252" t="str">
        <f>tbl_CPI_Clean[[#This Row],[Sector]]&amp;"_"&amp;tbl_CPI_Clean[[#This Row],[Year]]&amp;"_"&amp;tbl_CPI_Clean[[#This Row],[Month]]</f>
        <v>Urban_2020_January</v>
      </c>
      <c r="AF252" s="1">
        <f>DATE(tbl_CPI_Clean[[#This Row],[Year]],MATCH(tbl_CPI_Clean[[#This Row],[Month]],{"January","February","March","April","May","June","July","August","September","October","November","December"},0),1)</f>
        <v>43831</v>
      </c>
    </row>
    <row r="253" spans="1:32" hidden="1">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E253" t="str">
        <f>tbl_CPI_Clean[[#This Row],[Sector]]&amp;"_"&amp;tbl_CPI_Clean[[#This Row],[Year]]&amp;"_"&amp;tbl_CPI_Clean[[#This Row],[Month]]</f>
        <v>Rural+Urban_2020_January</v>
      </c>
      <c r="AF253" s="1">
        <f>DATE(tbl_CPI_Clean[[#This Row],[Year]],MATCH(tbl_CPI_Clean[[#This Row],[Month]],{"January","February","March","April","May","June","July","August","September","October","November","December"},0),1)</f>
        <v>43831</v>
      </c>
    </row>
    <row r="254" spans="1:32" hidden="1">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c r="AE254" t="str">
        <f>tbl_CPI_Clean[[#This Row],[Sector]]&amp;"_"&amp;tbl_CPI_Clean[[#This Row],[Year]]&amp;"_"&amp;tbl_CPI_Clean[[#This Row],[Month]]</f>
        <v>Rural_2020_February</v>
      </c>
      <c r="AF254" s="1">
        <f>DATE(tbl_CPI_Clean[[#This Row],[Year]],MATCH(tbl_CPI_Clean[[#This Row],[Month]],{"January","February","March","April","May","June","July","August","September","October","November","December"},0),1)</f>
        <v>43862</v>
      </c>
    </row>
    <row r="255" spans="1:32" hidden="1">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E255" t="str">
        <f>tbl_CPI_Clean[[#This Row],[Sector]]&amp;"_"&amp;tbl_CPI_Clean[[#This Row],[Year]]&amp;"_"&amp;tbl_CPI_Clean[[#This Row],[Month]]</f>
        <v>Urban_2020_February</v>
      </c>
      <c r="AF255" s="1">
        <f>DATE(tbl_CPI_Clean[[#This Row],[Year]],MATCH(tbl_CPI_Clean[[#This Row],[Month]],{"January","February","March","April","May","June","July","August","September","October","November","December"},0),1)</f>
        <v>43862</v>
      </c>
    </row>
    <row r="256" spans="1:32" hidden="1">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E256" t="str">
        <f>tbl_CPI_Clean[[#This Row],[Sector]]&amp;"_"&amp;tbl_CPI_Clean[[#This Row],[Year]]&amp;"_"&amp;tbl_CPI_Clean[[#This Row],[Month]]</f>
        <v>Rural+Urban_2020_February</v>
      </c>
      <c r="AF256" s="1">
        <f>DATE(tbl_CPI_Clean[[#This Row],[Year]],MATCH(tbl_CPI_Clean[[#This Row],[Month]],{"January","February","March","April","May","June","July","August","September","October","November","December"},0),1)</f>
        <v>43862</v>
      </c>
    </row>
    <row r="257" spans="1:32" hidden="1">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c r="AE257" t="str">
        <f>tbl_CPI_Clean[[#This Row],[Sector]]&amp;"_"&amp;tbl_CPI_Clean[[#This Row],[Year]]&amp;"_"&amp;tbl_CPI_Clean[[#This Row],[Month]]</f>
        <v>Rural_2020_March</v>
      </c>
      <c r="AF257" s="1">
        <f>DATE(tbl_CPI_Clean[[#This Row],[Year]],MATCH(tbl_CPI_Clean[[#This Row],[Month]],{"January","February","March","April","May","June","July","August","September","October","November","December"},0),1)</f>
        <v>43891</v>
      </c>
    </row>
    <row r="258" spans="1:32" hidden="1">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E258" t="str">
        <f>tbl_CPI_Clean[[#This Row],[Sector]]&amp;"_"&amp;tbl_CPI_Clean[[#This Row],[Year]]&amp;"_"&amp;tbl_CPI_Clean[[#This Row],[Month]]</f>
        <v>Urban_2020_March</v>
      </c>
      <c r="AF258" s="1">
        <f>DATE(tbl_CPI_Clean[[#This Row],[Year]],MATCH(tbl_CPI_Clean[[#This Row],[Month]],{"January","February","March","April","May","June","July","August","September","October","November","December"},0),1)</f>
        <v>43891</v>
      </c>
    </row>
    <row r="259" spans="1:32" hidden="1">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E259" t="str">
        <f>tbl_CPI_Clean[[#This Row],[Sector]]&amp;"_"&amp;tbl_CPI_Clean[[#This Row],[Year]]&amp;"_"&amp;tbl_CPI_Clean[[#This Row],[Month]]</f>
        <v>Rural+Urban_2020_March</v>
      </c>
      <c r="AF259" s="1">
        <f>DATE(tbl_CPI_Clean[[#This Row],[Year]],MATCH(tbl_CPI_Clean[[#This Row],[Month]],{"January","February","March","April","May","June","July","August","September","October","November","December"},0),1)</f>
        <v>43891</v>
      </c>
    </row>
    <row r="260" spans="1:32" hidden="1">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c r="AE260" t="str">
        <f>tbl_CPI_Clean[[#This Row],[Sector]]&amp;"_"&amp;tbl_CPI_Clean[[#This Row],[Year]]&amp;"_"&amp;tbl_CPI_Clean[[#This Row],[Month]]</f>
        <v>Rural_2020_April</v>
      </c>
      <c r="AF260" s="1">
        <f>DATE(tbl_CPI_Clean[[#This Row],[Year]],MATCH(tbl_CPI_Clean[[#This Row],[Month]],{"January","February","March","April","May","June","July","August","September","October","November","December"},0),1)</f>
        <v>43922</v>
      </c>
    </row>
    <row r="261" spans="1:32" hidden="1">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c r="AE261" t="str">
        <f>tbl_CPI_Clean[[#This Row],[Sector]]&amp;"_"&amp;tbl_CPI_Clean[[#This Row],[Year]]&amp;"_"&amp;tbl_CPI_Clean[[#This Row],[Month]]</f>
        <v>Urban_2020_April</v>
      </c>
      <c r="AF261" s="1">
        <f>DATE(tbl_CPI_Clean[[#This Row],[Year]],MATCH(tbl_CPI_Clean[[#This Row],[Month]],{"January","February","March","April","May","June","July","August","September","October","November","December"},0),1)</f>
        <v>43922</v>
      </c>
    </row>
    <row r="262" spans="1:32" hidden="1">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c r="AE262" t="str">
        <f>tbl_CPI_Clean[[#This Row],[Sector]]&amp;"_"&amp;tbl_CPI_Clean[[#This Row],[Year]]&amp;"_"&amp;tbl_CPI_Clean[[#This Row],[Month]]</f>
        <v>Rural+Urban_2020_April</v>
      </c>
      <c r="AF262" s="1">
        <f>DATE(tbl_CPI_Clean[[#This Row],[Year]],MATCH(tbl_CPI_Clean[[#This Row],[Month]],{"January","February","March","April","May","June","July","August","September","October","November","December"},0),1)</f>
        <v>43922</v>
      </c>
    </row>
    <row r="263" spans="1:32" hidden="1">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c r="AE263" t="str">
        <f>tbl_CPI_Clean[[#This Row],[Sector]]&amp;"_"&amp;tbl_CPI_Clean[[#This Row],[Year]]&amp;"_"&amp;tbl_CPI_Clean[[#This Row],[Month]]</f>
        <v>Rural_2020_May</v>
      </c>
      <c r="AF263" s="1">
        <f>DATE(tbl_CPI_Clean[[#This Row],[Year]],MATCH(tbl_CPI_Clean[[#This Row],[Month]],{"January","February","March","April","May","June","July","August","September","October","November","December"},0),1)</f>
        <v>43952</v>
      </c>
    </row>
    <row r="264" spans="1:32" hidden="1">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c r="AE264" t="str">
        <f>tbl_CPI_Clean[[#This Row],[Sector]]&amp;"_"&amp;tbl_CPI_Clean[[#This Row],[Year]]&amp;"_"&amp;tbl_CPI_Clean[[#This Row],[Month]]</f>
        <v>Urban_2020_May</v>
      </c>
      <c r="AF264" s="1">
        <f>DATE(tbl_CPI_Clean[[#This Row],[Year]],MATCH(tbl_CPI_Clean[[#This Row],[Month]],{"January","February","March","April","May","June","July","August","September","October","November","December"},0),1)</f>
        <v>43952</v>
      </c>
    </row>
    <row r="265" spans="1:32" hidden="1">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c r="AE265" t="str">
        <f>tbl_CPI_Clean[[#This Row],[Sector]]&amp;"_"&amp;tbl_CPI_Clean[[#This Row],[Year]]&amp;"_"&amp;tbl_CPI_Clean[[#This Row],[Month]]</f>
        <v>Rural+Urban_2020_May</v>
      </c>
      <c r="AF265" s="1">
        <f>DATE(tbl_CPI_Clean[[#This Row],[Year]],MATCH(tbl_CPI_Clean[[#This Row],[Month]],{"January","February","March","April","May","June","July","August","September","October","November","December"},0),1)</f>
        <v>43952</v>
      </c>
    </row>
    <row r="266" spans="1:32" hidden="1">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c r="AE266" t="str">
        <f>tbl_CPI_Clean[[#This Row],[Sector]]&amp;"_"&amp;tbl_CPI_Clean[[#This Row],[Year]]&amp;"_"&amp;tbl_CPI_Clean[[#This Row],[Month]]</f>
        <v>Rural_2020_June</v>
      </c>
      <c r="AF266" s="1">
        <f>DATE(tbl_CPI_Clean[[#This Row],[Year]],MATCH(tbl_CPI_Clean[[#This Row],[Month]],{"January","February","March","April","May","June","July","August","September","October","November","December"},0),1)</f>
        <v>43983</v>
      </c>
    </row>
    <row r="267" spans="1:32" hidden="1">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c r="AE267" t="str">
        <f>tbl_CPI_Clean[[#This Row],[Sector]]&amp;"_"&amp;tbl_CPI_Clean[[#This Row],[Year]]&amp;"_"&amp;tbl_CPI_Clean[[#This Row],[Month]]</f>
        <v>Urban_2020_June</v>
      </c>
      <c r="AF267" s="1">
        <f>DATE(tbl_CPI_Clean[[#This Row],[Year]],MATCH(tbl_CPI_Clean[[#This Row],[Month]],{"January","February","March","April","May","June","July","August","September","October","November","December"},0),1)</f>
        <v>43983</v>
      </c>
    </row>
    <row r="268" spans="1:32" hidden="1">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c r="AE268" t="str">
        <f>tbl_CPI_Clean[[#This Row],[Sector]]&amp;"_"&amp;tbl_CPI_Clean[[#This Row],[Year]]&amp;"_"&amp;tbl_CPI_Clean[[#This Row],[Month]]</f>
        <v>Rural+Urban_2020_June</v>
      </c>
      <c r="AF268" s="1">
        <f>DATE(tbl_CPI_Clean[[#This Row],[Year]],MATCH(tbl_CPI_Clean[[#This Row],[Month]],{"January","February","March","April","May","June","July","August","September","October","November","December"},0),1)</f>
        <v>43983</v>
      </c>
    </row>
    <row r="269" spans="1:32" hidden="1">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c r="AE269" t="str">
        <f>tbl_CPI_Clean[[#This Row],[Sector]]&amp;"_"&amp;tbl_CPI_Clean[[#This Row],[Year]]&amp;"_"&amp;tbl_CPI_Clean[[#This Row],[Month]]</f>
        <v>Rural_2020_July</v>
      </c>
      <c r="AF269" s="1">
        <f>DATE(tbl_CPI_Clean[[#This Row],[Year]],MATCH(tbl_CPI_Clean[[#This Row],[Month]],{"January","February","March","April","May","June","July","August","September","October","November","December"},0),1)</f>
        <v>44013</v>
      </c>
    </row>
    <row r="270" spans="1:32" hidden="1">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c r="AE270" t="str">
        <f>tbl_CPI_Clean[[#This Row],[Sector]]&amp;"_"&amp;tbl_CPI_Clean[[#This Row],[Year]]&amp;"_"&amp;tbl_CPI_Clean[[#This Row],[Month]]</f>
        <v>Urban_2020_July</v>
      </c>
      <c r="AF270" s="1">
        <f>DATE(tbl_CPI_Clean[[#This Row],[Year]],MATCH(tbl_CPI_Clean[[#This Row],[Month]],{"January","February","March","April","May","June","July","August","September","October","November","December"},0),1)</f>
        <v>44013</v>
      </c>
    </row>
    <row r="271" spans="1:32" hidden="1">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c r="AE271" t="str">
        <f>tbl_CPI_Clean[[#This Row],[Sector]]&amp;"_"&amp;tbl_CPI_Clean[[#This Row],[Year]]&amp;"_"&amp;tbl_CPI_Clean[[#This Row],[Month]]</f>
        <v>Rural+Urban_2020_July</v>
      </c>
      <c r="AF271" s="1">
        <f>DATE(tbl_CPI_Clean[[#This Row],[Year]],MATCH(tbl_CPI_Clean[[#This Row],[Month]],{"January","February","March","April","May","June","July","August","September","October","November","December"},0),1)</f>
        <v>44013</v>
      </c>
    </row>
    <row r="272" spans="1:32" hidden="1">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c r="AE272" t="str">
        <f>tbl_CPI_Clean[[#This Row],[Sector]]&amp;"_"&amp;tbl_CPI_Clean[[#This Row],[Year]]&amp;"_"&amp;tbl_CPI_Clean[[#This Row],[Month]]</f>
        <v>Rural_2020_August</v>
      </c>
      <c r="AF272" s="1">
        <f>DATE(tbl_CPI_Clean[[#This Row],[Year]],MATCH(tbl_CPI_Clean[[#This Row],[Month]],{"January","February","March","April","May","June","July","August","September","October","November","December"},0),1)</f>
        <v>44044</v>
      </c>
    </row>
    <row r="273" spans="1:32" hidden="1">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c r="AE273" t="str">
        <f>tbl_CPI_Clean[[#This Row],[Sector]]&amp;"_"&amp;tbl_CPI_Clean[[#This Row],[Year]]&amp;"_"&amp;tbl_CPI_Clean[[#This Row],[Month]]</f>
        <v>Urban_2020_August</v>
      </c>
      <c r="AF273" s="1">
        <f>DATE(tbl_CPI_Clean[[#This Row],[Year]],MATCH(tbl_CPI_Clean[[#This Row],[Month]],{"January","February","March","April","May","June","July","August","September","October","November","December"},0),1)</f>
        <v>44044</v>
      </c>
    </row>
    <row r="274" spans="1:32" hidden="1">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c r="AE274" t="str">
        <f>tbl_CPI_Clean[[#This Row],[Sector]]&amp;"_"&amp;tbl_CPI_Clean[[#This Row],[Year]]&amp;"_"&amp;tbl_CPI_Clean[[#This Row],[Month]]</f>
        <v>Rural+Urban_2020_August</v>
      </c>
      <c r="AF274" s="1">
        <f>DATE(tbl_CPI_Clean[[#This Row],[Year]],MATCH(tbl_CPI_Clean[[#This Row],[Month]],{"January","February","March","April","May","June","July","August","September","October","November","December"},0),1)</f>
        <v>44044</v>
      </c>
    </row>
    <row r="275" spans="1:32" hidden="1">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c r="AE275" t="str">
        <f>tbl_CPI_Clean[[#This Row],[Sector]]&amp;"_"&amp;tbl_CPI_Clean[[#This Row],[Year]]&amp;"_"&amp;tbl_CPI_Clean[[#This Row],[Month]]</f>
        <v>Rural_2020_September</v>
      </c>
      <c r="AF275" s="1">
        <f>DATE(tbl_CPI_Clean[[#This Row],[Year]],MATCH(tbl_CPI_Clean[[#This Row],[Month]],{"January","February","March","April","May","June","July","August","September","October","November","December"},0),1)</f>
        <v>44075</v>
      </c>
    </row>
    <row r="276" spans="1:32" hidden="1">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c r="AE276" t="str">
        <f>tbl_CPI_Clean[[#This Row],[Sector]]&amp;"_"&amp;tbl_CPI_Clean[[#This Row],[Year]]&amp;"_"&amp;tbl_CPI_Clean[[#This Row],[Month]]</f>
        <v>Urban_2020_September</v>
      </c>
      <c r="AF276" s="1">
        <f>DATE(tbl_CPI_Clean[[#This Row],[Year]],MATCH(tbl_CPI_Clean[[#This Row],[Month]],{"January","February","March","April","May","June","July","August","September","October","November","December"},0),1)</f>
        <v>44075</v>
      </c>
    </row>
    <row r="277" spans="1:32" hidden="1">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c r="AE277" t="str">
        <f>tbl_CPI_Clean[[#This Row],[Sector]]&amp;"_"&amp;tbl_CPI_Clean[[#This Row],[Year]]&amp;"_"&amp;tbl_CPI_Clean[[#This Row],[Month]]</f>
        <v>Rural+Urban_2020_September</v>
      </c>
      <c r="AF277" s="1">
        <f>DATE(tbl_CPI_Clean[[#This Row],[Year]],MATCH(tbl_CPI_Clean[[#This Row],[Month]],{"January","February","March","April","May","June","July","August","September","October","November","December"},0),1)</f>
        <v>44075</v>
      </c>
    </row>
    <row r="278" spans="1:32" hidden="1">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c r="AE278" t="str">
        <f>tbl_CPI_Clean[[#This Row],[Sector]]&amp;"_"&amp;tbl_CPI_Clean[[#This Row],[Year]]&amp;"_"&amp;tbl_CPI_Clean[[#This Row],[Month]]</f>
        <v>Rural_2020_October</v>
      </c>
      <c r="AF278" s="1">
        <f>DATE(tbl_CPI_Clean[[#This Row],[Year]],MATCH(tbl_CPI_Clean[[#This Row],[Month]],{"January","February","March","April","May","June","July","August","September","October","November","December"},0),1)</f>
        <v>44105</v>
      </c>
    </row>
    <row r="279" spans="1:32" hidden="1">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c r="AE279" t="str">
        <f>tbl_CPI_Clean[[#This Row],[Sector]]&amp;"_"&amp;tbl_CPI_Clean[[#This Row],[Year]]&amp;"_"&amp;tbl_CPI_Clean[[#This Row],[Month]]</f>
        <v>Urban_2020_October</v>
      </c>
      <c r="AF279" s="1">
        <f>DATE(tbl_CPI_Clean[[#This Row],[Year]],MATCH(tbl_CPI_Clean[[#This Row],[Month]],{"January","February","March","April","May","June","July","August","September","October","November","December"},0),1)</f>
        <v>44105</v>
      </c>
    </row>
    <row r="280" spans="1:32" hidden="1">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c r="AE280" t="str">
        <f>tbl_CPI_Clean[[#This Row],[Sector]]&amp;"_"&amp;tbl_CPI_Clean[[#This Row],[Year]]&amp;"_"&amp;tbl_CPI_Clean[[#This Row],[Month]]</f>
        <v>Rural+Urban_2020_October</v>
      </c>
      <c r="AF280" s="1">
        <f>DATE(tbl_CPI_Clean[[#This Row],[Year]],MATCH(tbl_CPI_Clean[[#This Row],[Month]],{"January","February","March","April","May","June","July","August","September","October","November","December"},0),1)</f>
        <v>44105</v>
      </c>
    </row>
    <row r="281" spans="1:32" hidden="1">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c r="AE281" t="str">
        <f>tbl_CPI_Clean[[#This Row],[Sector]]&amp;"_"&amp;tbl_CPI_Clean[[#This Row],[Year]]&amp;"_"&amp;tbl_CPI_Clean[[#This Row],[Month]]</f>
        <v>Rural_2020_November</v>
      </c>
      <c r="AF281" s="1">
        <f>DATE(tbl_CPI_Clean[[#This Row],[Year]],MATCH(tbl_CPI_Clean[[#This Row],[Month]],{"January","February","March","April","May","June","July","August","September","October","November","December"},0),1)</f>
        <v>44136</v>
      </c>
    </row>
    <row r="282" spans="1:32" hidden="1">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c r="AE282" t="str">
        <f>tbl_CPI_Clean[[#This Row],[Sector]]&amp;"_"&amp;tbl_CPI_Clean[[#This Row],[Year]]&amp;"_"&amp;tbl_CPI_Clean[[#This Row],[Month]]</f>
        <v>Urban_2020_November</v>
      </c>
      <c r="AF282" s="1">
        <f>DATE(tbl_CPI_Clean[[#This Row],[Year]],MATCH(tbl_CPI_Clean[[#This Row],[Month]],{"January","February","March","April","May","June","July","August","September","October","November","December"},0),1)</f>
        <v>44136</v>
      </c>
    </row>
    <row r="283" spans="1:32" hidden="1">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c r="AE283" t="str">
        <f>tbl_CPI_Clean[[#This Row],[Sector]]&amp;"_"&amp;tbl_CPI_Clean[[#This Row],[Year]]&amp;"_"&amp;tbl_CPI_Clean[[#This Row],[Month]]</f>
        <v>Rural+Urban_2020_November</v>
      </c>
      <c r="AF283" s="1">
        <f>DATE(tbl_CPI_Clean[[#This Row],[Year]],MATCH(tbl_CPI_Clean[[#This Row],[Month]],{"January","February","March","April","May","June","July","August","September","October","November","December"},0),1)</f>
        <v>44136</v>
      </c>
    </row>
    <row r="284" spans="1:32" hidden="1">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c r="AE284" t="str">
        <f>tbl_CPI_Clean[[#This Row],[Sector]]&amp;"_"&amp;tbl_CPI_Clean[[#This Row],[Year]]&amp;"_"&amp;tbl_CPI_Clean[[#This Row],[Month]]</f>
        <v>Rural_2020_December</v>
      </c>
      <c r="AF284" s="1">
        <f>DATE(tbl_CPI_Clean[[#This Row],[Year]],MATCH(tbl_CPI_Clean[[#This Row],[Month]],{"January","February","March","April","May","June","July","August","September","October","November","December"},0),1)</f>
        <v>44166</v>
      </c>
    </row>
    <row r="285" spans="1:32" hidden="1">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c r="AE285" t="str">
        <f>tbl_CPI_Clean[[#This Row],[Sector]]&amp;"_"&amp;tbl_CPI_Clean[[#This Row],[Year]]&amp;"_"&amp;tbl_CPI_Clean[[#This Row],[Month]]</f>
        <v>Urban_2020_December</v>
      </c>
      <c r="AF285" s="1">
        <f>DATE(tbl_CPI_Clean[[#This Row],[Year]],MATCH(tbl_CPI_Clean[[#This Row],[Month]],{"January","February","March","April","May","June","July","August","September","October","November","December"},0),1)</f>
        <v>44166</v>
      </c>
    </row>
    <row r="286" spans="1:32" hidden="1">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c r="AE286" t="str">
        <f>tbl_CPI_Clean[[#This Row],[Sector]]&amp;"_"&amp;tbl_CPI_Clean[[#This Row],[Year]]&amp;"_"&amp;tbl_CPI_Clean[[#This Row],[Month]]</f>
        <v>Rural+Urban_2020_December</v>
      </c>
      <c r="AF286" s="1">
        <f>DATE(tbl_CPI_Clean[[#This Row],[Year]],MATCH(tbl_CPI_Clean[[#This Row],[Month]],{"January","February","March","April","May","June","July","August","September","October","November","December"},0),1)</f>
        <v>44166</v>
      </c>
    </row>
    <row r="287" spans="1:32" hidden="1">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c r="AE287" t="str">
        <f>tbl_CPI_Clean[[#This Row],[Sector]]&amp;"_"&amp;tbl_CPI_Clean[[#This Row],[Year]]&amp;"_"&amp;tbl_CPI_Clean[[#This Row],[Month]]</f>
        <v>Rural_2021_January</v>
      </c>
      <c r="AF287" s="1">
        <f>DATE(tbl_CPI_Clean[[#This Row],[Year]],MATCH(tbl_CPI_Clean[[#This Row],[Month]],{"January","February","March","April","May","June","July","August","September","October","November","December"},0),1)</f>
        <v>44197</v>
      </c>
    </row>
    <row r="288" spans="1:32" hidden="1">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c r="AE288" t="str">
        <f>tbl_CPI_Clean[[#This Row],[Sector]]&amp;"_"&amp;tbl_CPI_Clean[[#This Row],[Year]]&amp;"_"&amp;tbl_CPI_Clean[[#This Row],[Month]]</f>
        <v>Urban_2021_January</v>
      </c>
      <c r="AF288" s="1">
        <f>DATE(tbl_CPI_Clean[[#This Row],[Year]],MATCH(tbl_CPI_Clean[[#This Row],[Month]],{"January","February","March","April","May","June","July","August","September","October","November","December"},0),1)</f>
        <v>44197</v>
      </c>
    </row>
    <row r="289" spans="1:32" hidden="1">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c r="AE289" t="str">
        <f>tbl_CPI_Clean[[#This Row],[Sector]]&amp;"_"&amp;tbl_CPI_Clean[[#This Row],[Year]]&amp;"_"&amp;tbl_CPI_Clean[[#This Row],[Month]]</f>
        <v>Rural+Urban_2021_January</v>
      </c>
      <c r="AF289" s="1">
        <f>DATE(tbl_CPI_Clean[[#This Row],[Year]],MATCH(tbl_CPI_Clean[[#This Row],[Month]],{"January","February","March","April","May","June","July","August","September","October","November","December"},0),1)</f>
        <v>44197</v>
      </c>
    </row>
    <row r="290" spans="1:32" hidden="1">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c r="AE290" t="str">
        <f>tbl_CPI_Clean[[#This Row],[Sector]]&amp;"_"&amp;tbl_CPI_Clean[[#This Row],[Year]]&amp;"_"&amp;tbl_CPI_Clean[[#This Row],[Month]]</f>
        <v>Rural_2021_February</v>
      </c>
      <c r="AF290" s="1">
        <f>DATE(tbl_CPI_Clean[[#This Row],[Year]],MATCH(tbl_CPI_Clean[[#This Row],[Month]],{"January","February","March","April","May","June","July","August","September","October","November","December"},0),1)</f>
        <v>44228</v>
      </c>
    </row>
    <row r="291" spans="1:32" hidden="1">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c r="AE291" t="str">
        <f>tbl_CPI_Clean[[#This Row],[Sector]]&amp;"_"&amp;tbl_CPI_Clean[[#This Row],[Year]]&amp;"_"&amp;tbl_CPI_Clean[[#This Row],[Month]]</f>
        <v>Urban_2021_February</v>
      </c>
      <c r="AF291" s="1">
        <f>DATE(tbl_CPI_Clean[[#This Row],[Year]],MATCH(tbl_CPI_Clean[[#This Row],[Month]],{"January","February","March","April","May","June","July","August","September","October","November","December"},0),1)</f>
        <v>44228</v>
      </c>
    </row>
    <row r="292" spans="1:32" hidden="1">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c r="AE292" t="str">
        <f>tbl_CPI_Clean[[#This Row],[Sector]]&amp;"_"&amp;tbl_CPI_Clean[[#This Row],[Year]]&amp;"_"&amp;tbl_CPI_Clean[[#This Row],[Month]]</f>
        <v>Rural+Urban_2021_February</v>
      </c>
      <c r="AF292" s="1">
        <f>DATE(tbl_CPI_Clean[[#This Row],[Year]],MATCH(tbl_CPI_Clean[[#This Row],[Month]],{"January","February","March","April","May","June","July","August","September","October","November","December"},0),1)</f>
        <v>44228</v>
      </c>
    </row>
    <row r="293" spans="1:32" hidden="1">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c r="AE293" t="str">
        <f>tbl_CPI_Clean[[#This Row],[Sector]]&amp;"_"&amp;tbl_CPI_Clean[[#This Row],[Year]]&amp;"_"&amp;tbl_CPI_Clean[[#This Row],[Month]]</f>
        <v>Rural_2021_March</v>
      </c>
      <c r="AF293" s="1">
        <f>DATE(tbl_CPI_Clean[[#This Row],[Year]],MATCH(tbl_CPI_Clean[[#This Row],[Month]],{"January","February","March","April","May","June","July","August","September","October","November","December"},0),1)</f>
        <v>44256</v>
      </c>
    </row>
    <row r="294" spans="1:32" hidden="1">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c r="AE294" t="str">
        <f>tbl_CPI_Clean[[#This Row],[Sector]]&amp;"_"&amp;tbl_CPI_Clean[[#This Row],[Year]]&amp;"_"&amp;tbl_CPI_Clean[[#This Row],[Month]]</f>
        <v>Urban_2021_March</v>
      </c>
      <c r="AF294" s="1">
        <f>DATE(tbl_CPI_Clean[[#This Row],[Year]],MATCH(tbl_CPI_Clean[[#This Row],[Month]],{"January","February","March","April","May","June","July","August","September","October","November","December"},0),1)</f>
        <v>44256</v>
      </c>
    </row>
    <row r="295" spans="1:32" hidden="1">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c r="AE295" t="str">
        <f>tbl_CPI_Clean[[#This Row],[Sector]]&amp;"_"&amp;tbl_CPI_Clean[[#This Row],[Year]]&amp;"_"&amp;tbl_CPI_Clean[[#This Row],[Month]]</f>
        <v>Rural+Urban_2021_March</v>
      </c>
      <c r="AF295" s="1">
        <f>DATE(tbl_CPI_Clean[[#This Row],[Year]],MATCH(tbl_CPI_Clean[[#This Row],[Month]],{"January","February","March","April","May","June","July","August","September","October","November","December"},0),1)</f>
        <v>44256</v>
      </c>
    </row>
    <row r="296" spans="1:32" hidden="1">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c r="AE296" t="str">
        <f>tbl_CPI_Clean[[#This Row],[Sector]]&amp;"_"&amp;tbl_CPI_Clean[[#This Row],[Year]]&amp;"_"&amp;tbl_CPI_Clean[[#This Row],[Month]]</f>
        <v>Rural_2021_April</v>
      </c>
      <c r="AF296" s="1">
        <f>DATE(tbl_CPI_Clean[[#This Row],[Year]],MATCH(tbl_CPI_Clean[[#This Row],[Month]],{"January","February","March","April","May","June","July","August","September","October","November","December"},0),1)</f>
        <v>44287</v>
      </c>
    </row>
    <row r="297" spans="1:32" hidden="1">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c r="AE297" t="str">
        <f>tbl_CPI_Clean[[#This Row],[Sector]]&amp;"_"&amp;tbl_CPI_Clean[[#This Row],[Year]]&amp;"_"&amp;tbl_CPI_Clean[[#This Row],[Month]]</f>
        <v>Urban_2021_April</v>
      </c>
      <c r="AF297" s="1">
        <f>DATE(tbl_CPI_Clean[[#This Row],[Year]],MATCH(tbl_CPI_Clean[[#This Row],[Month]],{"January","February","March","April","May","June","July","August","September","October","November","December"},0),1)</f>
        <v>44287</v>
      </c>
    </row>
    <row r="298" spans="1:32" hidden="1">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c r="AE298" t="str">
        <f>tbl_CPI_Clean[[#This Row],[Sector]]&amp;"_"&amp;tbl_CPI_Clean[[#This Row],[Year]]&amp;"_"&amp;tbl_CPI_Clean[[#This Row],[Month]]</f>
        <v>Rural+Urban_2021_April</v>
      </c>
      <c r="AF298" s="1">
        <f>DATE(tbl_CPI_Clean[[#This Row],[Year]],MATCH(tbl_CPI_Clean[[#This Row],[Month]],{"January","February","March","April","May","June","July","August","September","October","November","December"},0),1)</f>
        <v>44287</v>
      </c>
    </row>
    <row r="299" spans="1:32" hidden="1">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c r="AE299" t="str">
        <f>tbl_CPI_Clean[[#This Row],[Sector]]&amp;"_"&amp;tbl_CPI_Clean[[#This Row],[Year]]&amp;"_"&amp;tbl_CPI_Clean[[#This Row],[Month]]</f>
        <v>Rural_2021_May</v>
      </c>
      <c r="AF299" s="1">
        <f>DATE(tbl_CPI_Clean[[#This Row],[Year]],MATCH(tbl_CPI_Clean[[#This Row],[Month]],{"January","February","March","April","May","June","July","August","September","October","November","December"},0),1)</f>
        <v>44317</v>
      </c>
    </row>
    <row r="300" spans="1:32" hidden="1">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c r="AE300" t="str">
        <f>tbl_CPI_Clean[[#This Row],[Sector]]&amp;"_"&amp;tbl_CPI_Clean[[#This Row],[Year]]&amp;"_"&amp;tbl_CPI_Clean[[#This Row],[Month]]</f>
        <v>Urban_2021_May</v>
      </c>
      <c r="AF300" s="1">
        <f>DATE(tbl_CPI_Clean[[#This Row],[Year]],MATCH(tbl_CPI_Clean[[#This Row],[Month]],{"January","February","March","April","May","June","July","August","September","October","November","December"},0),1)</f>
        <v>44317</v>
      </c>
    </row>
    <row r="301" spans="1:32" hidden="1">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c r="AE301" t="str">
        <f>tbl_CPI_Clean[[#This Row],[Sector]]&amp;"_"&amp;tbl_CPI_Clean[[#This Row],[Year]]&amp;"_"&amp;tbl_CPI_Clean[[#This Row],[Month]]</f>
        <v>Rural+Urban_2021_May</v>
      </c>
      <c r="AF301" s="1">
        <f>DATE(tbl_CPI_Clean[[#This Row],[Year]],MATCH(tbl_CPI_Clean[[#This Row],[Month]],{"January","February","March","April","May","June","July","August","September","October","November","December"},0),1)</f>
        <v>44317</v>
      </c>
    </row>
    <row r="302" spans="1:32" hidden="1">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c r="AE302" t="str">
        <f>tbl_CPI_Clean[[#This Row],[Sector]]&amp;"_"&amp;tbl_CPI_Clean[[#This Row],[Year]]&amp;"_"&amp;tbl_CPI_Clean[[#This Row],[Month]]</f>
        <v>Rural_2021_June</v>
      </c>
      <c r="AF302" s="1">
        <f>DATE(tbl_CPI_Clean[[#This Row],[Year]],MATCH(tbl_CPI_Clean[[#This Row],[Month]],{"January","February","March","April","May","June","July","August","September","October","November","December"},0),1)</f>
        <v>44348</v>
      </c>
    </row>
    <row r="303" spans="1:32" hidden="1">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c r="AE303" t="str">
        <f>tbl_CPI_Clean[[#This Row],[Sector]]&amp;"_"&amp;tbl_CPI_Clean[[#This Row],[Year]]&amp;"_"&amp;tbl_CPI_Clean[[#This Row],[Month]]</f>
        <v>Urban_2021_June</v>
      </c>
      <c r="AF303" s="1">
        <f>DATE(tbl_CPI_Clean[[#This Row],[Year]],MATCH(tbl_CPI_Clean[[#This Row],[Month]],{"January","February","March","April","May","June","July","August","September","October","November","December"},0),1)</f>
        <v>44348</v>
      </c>
    </row>
    <row r="304" spans="1:32" hidden="1">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c r="AE304" t="str">
        <f>tbl_CPI_Clean[[#This Row],[Sector]]&amp;"_"&amp;tbl_CPI_Clean[[#This Row],[Year]]&amp;"_"&amp;tbl_CPI_Clean[[#This Row],[Month]]</f>
        <v>Rural+Urban_2021_June</v>
      </c>
      <c r="AF304" s="1">
        <f>DATE(tbl_CPI_Clean[[#This Row],[Year]],MATCH(tbl_CPI_Clean[[#This Row],[Month]],{"January","February","March","April","May","June","July","August","September","October","November","December"},0),1)</f>
        <v>44348</v>
      </c>
    </row>
    <row r="305" spans="1:32" hidden="1">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c r="AE305" t="str">
        <f>tbl_CPI_Clean[[#This Row],[Sector]]&amp;"_"&amp;tbl_CPI_Clean[[#This Row],[Year]]&amp;"_"&amp;tbl_CPI_Clean[[#This Row],[Month]]</f>
        <v>Rural_2021_July</v>
      </c>
      <c r="AF305" s="1">
        <f>DATE(tbl_CPI_Clean[[#This Row],[Year]],MATCH(tbl_CPI_Clean[[#This Row],[Month]],{"January","February","March","April","May","June","July","August","September","October","November","December"},0),1)</f>
        <v>44378</v>
      </c>
    </row>
    <row r="306" spans="1:32" hidden="1">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c r="AE306" t="str">
        <f>tbl_CPI_Clean[[#This Row],[Sector]]&amp;"_"&amp;tbl_CPI_Clean[[#This Row],[Year]]&amp;"_"&amp;tbl_CPI_Clean[[#This Row],[Month]]</f>
        <v>Urban_2021_July</v>
      </c>
      <c r="AF306" s="1">
        <f>DATE(tbl_CPI_Clean[[#This Row],[Year]],MATCH(tbl_CPI_Clean[[#This Row],[Month]],{"January","February","March","April","May","June","July","August","September","October","November","December"},0),1)</f>
        <v>44378</v>
      </c>
    </row>
    <row r="307" spans="1:32" hidden="1">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c r="AE307" t="str">
        <f>tbl_CPI_Clean[[#This Row],[Sector]]&amp;"_"&amp;tbl_CPI_Clean[[#This Row],[Year]]&amp;"_"&amp;tbl_CPI_Clean[[#This Row],[Month]]</f>
        <v>Rural+Urban_2021_July</v>
      </c>
      <c r="AF307" s="1">
        <f>DATE(tbl_CPI_Clean[[#This Row],[Year]],MATCH(tbl_CPI_Clean[[#This Row],[Month]],{"January","February","March","April","May","June","July","August","September","October","November","December"},0),1)</f>
        <v>44378</v>
      </c>
    </row>
    <row r="308" spans="1:32" hidden="1">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c r="AE308" t="str">
        <f>tbl_CPI_Clean[[#This Row],[Sector]]&amp;"_"&amp;tbl_CPI_Clean[[#This Row],[Year]]&amp;"_"&amp;tbl_CPI_Clean[[#This Row],[Month]]</f>
        <v>Rural_2021_August</v>
      </c>
      <c r="AF308" s="1">
        <f>DATE(tbl_CPI_Clean[[#This Row],[Year]],MATCH(tbl_CPI_Clean[[#This Row],[Month]],{"January","February","March","April","May","June","July","August","September","October","November","December"},0),1)</f>
        <v>44409</v>
      </c>
    </row>
    <row r="309" spans="1:32" hidden="1">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c r="AE309" t="str">
        <f>tbl_CPI_Clean[[#This Row],[Sector]]&amp;"_"&amp;tbl_CPI_Clean[[#This Row],[Year]]&amp;"_"&amp;tbl_CPI_Clean[[#This Row],[Month]]</f>
        <v>Urban_2021_August</v>
      </c>
      <c r="AF309" s="1">
        <f>DATE(tbl_CPI_Clean[[#This Row],[Year]],MATCH(tbl_CPI_Clean[[#This Row],[Month]],{"January","February","March","April","May","June","July","August","September","October","November","December"},0),1)</f>
        <v>44409</v>
      </c>
    </row>
    <row r="310" spans="1:32" hidden="1">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c r="AE310" t="str">
        <f>tbl_CPI_Clean[[#This Row],[Sector]]&amp;"_"&amp;tbl_CPI_Clean[[#This Row],[Year]]&amp;"_"&amp;tbl_CPI_Clean[[#This Row],[Month]]</f>
        <v>Rural+Urban_2021_August</v>
      </c>
      <c r="AF310" s="1">
        <f>DATE(tbl_CPI_Clean[[#This Row],[Year]],MATCH(tbl_CPI_Clean[[#This Row],[Month]],{"January","February","March","April","May","June","July","August","September","October","November","December"},0),1)</f>
        <v>44409</v>
      </c>
    </row>
    <row r="311" spans="1:32" hidden="1">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c r="AE311" t="str">
        <f>tbl_CPI_Clean[[#This Row],[Sector]]&amp;"_"&amp;tbl_CPI_Clean[[#This Row],[Year]]&amp;"_"&amp;tbl_CPI_Clean[[#This Row],[Month]]</f>
        <v>Rural_2021_September</v>
      </c>
      <c r="AF311" s="1">
        <f>DATE(tbl_CPI_Clean[[#This Row],[Year]],MATCH(tbl_CPI_Clean[[#This Row],[Month]],{"January","February","March","April","May","June","July","August","September","October","November","December"},0),1)</f>
        <v>44440</v>
      </c>
    </row>
    <row r="312" spans="1:32" hidden="1">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c r="AE312" t="str">
        <f>tbl_CPI_Clean[[#This Row],[Sector]]&amp;"_"&amp;tbl_CPI_Clean[[#This Row],[Year]]&amp;"_"&amp;tbl_CPI_Clean[[#This Row],[Month]]</f>
        <v>Urban_2021_September</v>
      </c>
      <c r="AF312" s="1">
        <f>DATE(tbl_CPI_Clean[[#This Row],[Year]],MATCH(tbl_CPI_Clean[[#This Row],[Month]],{"January","February","March","April","May","June","July","August","September","October","November","December"},0),1)</f>
        <v>44440</v>
      </c>
    </row>
    <row r="313" spans="1:32" hidden="1">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c r="AE313" t="str">
        <f>tbl_CPI_Clean[[#This Row],[Sector]]&amp;"_"&amp;tbl_CPI_Clean[[#This Row],[Year]]&amp;"_"&amp;tbl_CPI_Clean[[#This Row],[Month]]</f>
        <v>Rural+Urban_2021_September</v>
      </c>
      <c r="AF313" s="1">
        <f>DATE(tbl_CPI_Clean[[#This Row],[Year]],MATCH(tbl_CPI_Clean[[#This Row],[Month]],{"January","February","March","April","May","June","July","August","September","October","November","December"},0),1)</f>
        <v>44440</v>
      </c>
    </row>
    <row r="314" spans="1:32" hidden="1">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c r="AE314" t="str">
        <f>tbl_CPI_Clean[[#This Row],[Sector]]&amp;"_"&amp;tbl_CPI_Clean[[#This Row],[Year]]&amp;"_"&amp;tbl_CPI_Clean[[#This Row],[Month]]</f>
        <v>Rural_2021_October</v>
      </c>
      <c r="AF314" s="1">
        <f>DATE(tbl_CPI_Clean[[#This Row],[Year]],MATCH(tbl_CPI_Clean[[#This Row],[Month]],{"January","February","March","April","May","June","July","August","September","October","November","December"},0),1)</f>
        <v>44470</v>
      </c>
    </row>
    <row r="315" spans="1:32" hidden="1">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c r="AE315" t="str">
        <f>tbl_CPI_Clean[[#This Row],[Sector]]&amp;"_"&amp;tbl_CPI_Clean[[#This Row],[Year]]&amp;"_"&amp;tbl_CPI_Clean[[#This Row],[Month]]</f>
        <v>Urban_2021_October</v>
      </c>
      <c r="AF315" s="1">
        <f>DATE(tbl_CPI_Clean[[#This Row],[Year]],MATCH(tbl_CPI_Clean[[#This Row],[Month]],{"January","February","March","April","May","June","July","August","September","October","November","December"},0),1)</f>
        <v>44470</v>
      </c>
    </row>
    <row r="316" spans="1:32" hidden="1">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c r="AE316" t="str">
        <f>tbl_CPI_Clean[[#This Row],[Sector]]&amp;"_"&amp;tbl_CPI_Clean[[#This Row],[Year]]&amp;"_"&amp;tbl_CPI_Clean[[#This Row],[Month]]</f>
        <v>Rural+Urban_2021_October</v>
      </c>
      <c r="AF316" s="1">
        <f>DATE(tbl_CPI_Clean[[#This Row],[Year]],MATCH(tbl_CPI_Clean[[#This Row],[Month]],{"January","February","March","April","May","June","July","August","September","October","November","December"},0),1)</f>
        <v>44470</v>
      </c>
    </row>
    <row r="317" spans="1:32" hidden="1">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c r="AE317" t="str">
        <f>tbl_CPI_Clean[[#This Row],[Sector]]&amp;"_"&amp;tbl_CPI_Clean[[#This Row],[Year]]&amp;"_"&amp;tbl_CPI_Clean[[#This Row],[Month]]</f>
        <v>Rural_2021_November</v>
      </c>
      <c r="AF317" s="1">
        <f>DATE(tbl_CPI_Clean[[#This Row],[Year]],MATCH(tbl_CPI_Clean[[#This Row],[Month]],{"January","February","March","April","May","June","July","August","September","October","November","December"},0),1)</f>
        <v>44501</v>
      </c>
    </row>
    <row r="318" spans="1:32" hidden="1">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c r="AE318" t="str">
        <f>tbl_CPI_Clean[[#This Row],[Sector]]&amp;"_"&amp;tbl_CPI_Clean[[#This Row],[Year]]&amp;"_"&amp;tbl_CPI_Clean[[#This Row],[Month]]</f>
        <v>Urban_2021_November</v>
      </c>
      <c r="AF318" s="1">
        <f>DATE(tbl_CPI_Clean[[#This Row],[Year]],MATCH(tbl_CPI_Clean[[#This Row],[Month]],{"January","February","March","April","May","June","July","August","September","October","November","December"},0),1)</f>
        <v>44501</v>
      </c>
    </row>
    <row r="319" spans="1:32" hidden="1">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c r="AE319" t="str">
        <f>tbl_CPI_Clean[[#This Row],[Sector]]&amp;"_"&amp;tbl_CPI_Clean[[#This Row],[Year]]&amp;"_"&amp;tbl_CPI_Clean[[#This Row],[Month]]</f>
        <v>Rural+Urban_2021_November</v>
      </c>
      <c r="AF319" s="1">
        <f>DATE(tbl_CPI_Clean[[#This Row],[Year]],MATCH(tbl_CPI_Clean[[#This Row],[Month]],{"January","February","March","April","May","June","July","August","September","October","November","December"},0),1)</f>
        <v>44501</v>
      </c>
    </row>
    <row r="320" spans="1:32" hidden="1">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c r="AE320" t="str">
        <f>tbl_CPI_Clean[[#This Row],[Sector]]&amp;"_"&amp;tbl_CPI_Clean[[#This Row],[Year]]&amp;"_"&amp;tbl_CPI_Clean[[#This Row],[Month]]</f>
        <v>Rural_2021_December</v>
      </c>
      <c r="AF320" s="1">
        <f>DATE(tbl_CPI_Clean[[#This Row],[Year]],MATCH(tbl_CPI_Clean[[#This Row],[Month]],{"January","February","March","April","May","June","July","August","September","October","November","December"},0),1)</f>
        <v>44531</v>
      </c>
    </row>
    <row r="321" spans="1:32" hidden="1">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c r="AE321" t="str">
        <f>tbl_CPI_Clean[[#This Row],[Sector]]&amp;"_"&amp;tbl_CPI_Clean[[#This Row],[Year]]&amp;"_"&amp;tbl_CPI_Clean[[#This Row],[Month]]</f>
        <v>Urban_2021_December</v>
      </c>
      <c r="AF321" s="1">
        <f>DATE(tbl_CPI_Clean[[#This Row],[Year]],MATCH(tbl_CPI_Clean[[#This Row],[Month]],{"January","February","March","April","May","June","July","August","September","October","November","December"},0),1)</f>
        <v>44531</v>
      </c>
    </row>
    <row r="322" spans="1:32" hidden="1">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c r="AE322" t="str">
        <f>tbl_CPI_Clean[[#This Row],[Sector]]&amp;"_"&amp;tbl_CPI_Clean[[#This Row],[Year]]&amp;"_"&amp;tbl_CPI_Clean[[#This Row],[Month]]</f>
        <v>Rural+Urban_2021_December</v>
      </c>
      <c r="AF322" s="1">
        <f>DATE(tbl_CPI_Clean[[#This Row],[Year]],MATCH(tbl_CPI_Clean[[#This Row],[Month]],{"January","February","March","April","May","June","July","August","September","October","November","December"},0),1)</f>
        <v>44531</v>
      </c>
    </row>
    <row r="323" spans="1:32" hidden="1">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c r="AE323" t="str">
        <f>tbl_CPI_Clean[[#This Row],[Sector]]&amp;"_"&amp;tbl_CPI_Clean[[#This Row],[Year]]&amp;"_"&amp;tbl_CPI_Clean[[#This Row],[Month]]</f>
        <v>Rural_2022_January</v>
      </c>
      <c r="AF323" s="1">
        <f>DATE(tbl_CPI_Clean[[#This Row],[Year]],MATCH(tbl_CPI_Clean[[#This Row],[Month]],{"January","February","March","April","May","June","July","August","September","October","November","December"},0),1)</f>
        <v>44562</v>
      </c>
    </row>
    <row r="324" spans="1:32" hidden="1">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c r="AE324" t="str">
        <f>tbl_CPI_Clean[[#This Row],[Sector]]&amp;"_"&amp;tbl_CPI_Clean[[#This Row],[Year]]&amp;"_"&amp;tbl_CPI_Clean[[#This Row],[Month]]</f>
        <v>Urban_2022_January</v>
      </c>
      <c r="AF324" s="1">
        <f>DATE(tbl_CPI_Clean[[#This Row],[Year]],MATCH(tbl_CPI_Clean[[#This Row],[Month]],{"January","February","March","April","May","June","July","August","September","October","November","December"},0),1)</f>
        <v>44562</v>
      </c>
    </row>
    <row r="325" spans="1:32" hidden="1">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c r="AE325" t="str">
        <f>tbl_CPI_Clean[[#This Row],[Sector]]&amp;"_"&amp;tbl_CPI_Clean[[#This Row],[Year]]&amp;"_"&amp;tbl_CPI_Clean[[#This Row],[Month]]</f>
        <v>Rural+Urban_2022_January</v>
      </c>
      <c r="AF325" s="1">
        <f>DATE(tbl_CPI_Clean[[#This Row],[Year]],MATCH(tbl_CPI_Clean[[#This Row],[Month]],{"January","February","March","April","May","June","July","August","September","October","November","December"},0),1)</f>
        <v>44562</v>
      </c>
    </row>
    <row r="326" spans="1:32" hidden="1">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c r="AE326" t="str">
        <f>tbl_CPI_Clean[[#This Row],[Sector]]&amp;"_"&amp;tbl_CPI_Clean[[#This Row],[Year]]&amp;"_"&amp;tbl_CPI_Clean[[#This Row],[Month]]</f>
        <v>Rural_2022_February</v>
      </c>
      <c r="AF326" s="1">
        <f>DATE(tbl_CPI_Clean[[#This Row],[Year]],MATCH(tbl_CPI_Clean[[#This Row],[Month]],{"January","February","March","April","May","June","July","August","September","October","November","December"},0),1)</f>
        <v>44593</v>
      </c>
    </row>
    <row r="327" spans="1:32" hidden="1">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c r="AE327" t="str">
        <f>tbl_CPI_Clean[[#This Row],[Sector]]&amp;"_"&amp;tbl_CPI_Clean[[#This Row],[Year]]&amp;"_"&amp;tbl_CPI_Clean[[#This Row],[Month]]</f>
        <v>Urban_2022_February</v>
      </c>
      <c r="AF327" s="1">
        <f>DATE(tbl_CPI_Clean[[#This Row],[Year]],MATCH(tbl_CPI_Clean[[#This Row],[Month]],{"January","February","March","April","May","June","July","August","September","October","November","December"},0),1)</f>
        <v>44593</v>
      </c>
    </row>
    <row r="328" spans="1:32" hidden="1">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c r="AE328" t="str">
        <f>tbl_CPI_Clean[[#This Row],[Sector]]&amp;"_"&amp;tbl_CPI_Clean[[#This Row],[Year]]&amp;"_"&amp;tbl_CPI_Clean[[#This Row],[Month]]</f>
        <v>Rural+Urban_2022_February</v>
      </c>
      <c r="AF328" s="1">
        <f>DATE(tbl_CPI_Clean[[#This Row],[Year]],MATCH(tbl_CPI_Clean[[#This Row],[Month]],{"January","February","March","April","May","June","July","August","September","October","November","December"},0),1)</f>
        <v>44593</v>
      </c>
    </row>
    <row r="329" spans="1:32" hidden="1">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c r="AE329" t="str">
        <f>tbl_CPI_Clean[[#This Row],[Sector]]&amp;"_"&amp;tbl_CPI_Clean[[#This Row],[Year]]&amp;"_"&amp;tbl_CPI_Clean[[#This Row],[Month]]</f>
        <v>Rural_2022_March</v>
      </c>
      <c r="AF329" s="1">
        <f>DATE(tbl_CPI_Clean[[#This Row],[Year]],MATCH(tbl_CPI_Clean[[#This Row],[Month]],{"January","February","March","April","May","June","July","August","September","October","November","December"},0),1)</f>
        <v>44621</v>
      </c>
    </row>
    <row r="330" spans="1:32" hidden="1">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c r="AE330" t="str">
        <f>tbl_CPI_Clean[[#This Row],[Sector]]&amp;"_"&amp;tbl_CPI_Clean[[#This Row],[Year]]&amp;"_"&amp;tbl_CPI_Clean[[#This Row],[Month]]</f>
        <v>Urban_2022_March</v>
      </c>
      <c r="AF330" s="1">
        <f>DATE(tbl_CPI_Clean[[#This Row],[Year]],MATCH(tbl_CPI_Clean[[#This Row],[Month]],{"January","February","March","April","May","June","July","August","September","October","November","December"},0),1)</f>
        <v>44621</v>
      </c>
    </row>
    <row r="331" spans="1:32" hidden="1">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c r="AE331" t="str">
        <f>tbl_CPI_Clean[[#This Row],[Sector]]&amp;"_"&amp;tbl_CPI_Clean[[#This Row],[Year]]&amp;"_"&amp;tbl_CPI_Clean[[#This Row],[Month]]</f>
        <v>Rural+Urban_2022_March</v>
      </c>
      <c r="AF331" s="1">
        <f>DATE(tbl_CPI_Clean[[#This Row],[Year]],MATCH(tbl_CPI_Clean[[#This Row],[Month]],{"January","February","March","April","May","June","July","August","September","October","November","December"},0),1)</f>
        <v>44621</v>
      </c>
    </row>
    <row r="332" spans="1:32" hidden="1">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c r="AE332" t="str">
        <f>tbl_CPI_Clean[[#This Row],[Sector]]&amp;"_"&amp;tbl_CPI_Clean[[#This Row],[Year]]&amp;"_"&amp;tbl_CPI_Clean[[#This Row],[Month]]</f>
        <v>Rural_2022_April</v>
      </c>
      <c r="AF332" s="1">
        <f>DATE(tbl_CPI_Clean[[#This Row],[Year]],MATCH(tbl_CPI_Clean[[#This Row],[Month]],{"January","February","March","April","May","June","July","August","September","October","November","December"},0),1)</f>
        <v>44652</v>
      </c>
    </row>
    <row r="333" spans="1:32" hidden="1">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c r="AE333" t="str">
        <f>tbl_CPI_Clean[[#This Row],[Sector]]&amp;"_"&amp;tbl_CPI_Clean[[#This Row],[Year]]&amp;"_"&amp;tbl_CPI_Clean[[#This Row],[Month]]</f>
        <v>Urban_2022_April</v>
      </c>
      <c r="AF333" s="1">
        <f>DATE(tbl_CPI_Clean[[#This Row],[Year]],MATCH(tbl_CPI_Clean[[#This Row],[Month]],{"January","February","March","April","May","June","July","August","September","October","November","December"},0),1)</f>
        <v>44652</v>
      </c>
    </row>
    <row r="334" spans="1:32" hidden="1">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c r="AE334" t="str">
        <f>tbl_CPI_Clean[[#This Row],[Sector]]&amp;"_"&amp;tbl_CPI_Clean[[#This Row],[Year]]&amp;"_"&amp;tbl_CPI_Clean[[#This Row],[Month]]</f>
        <v>Rural+Urban_2022_April</v>
      </c>
      <c r="AF334" s="1">
        <f>DATE(tbl_CPI_Clean[[#This Row],[Year]],MATCH(tbl_CPI_Clean[[#This Row],[Month]],{"January","February","March","April","May","June","July","August","September","October","November","December"},0),1)</f>
        <v>44652</v>
      </c>
    </row>
    <row r="335" spans="1:32" hidden="1">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c r="AE335" t="str">
        <f>tbl_CPI_Clean[[#This Row],[Sector]]&amp;"_"&amp;tbl_CPI_Clean[[#This Row],[Year]]&amp;"_"&amp;tbl_CPI_Clean[[#This Row],[Month]]</f>
        <v>Rural_2022_May</v>
      </c>
      <c r="AF335" s="1">
        <f>DATE(tbl_CPI_Clean[[#This Row],[Year]],MATCH(tbl_CPI_Clean[[#This Row],[Month]],{"January","February","March","April","May","June","July","August","September","October","November","December"},0),1)</f>
        <v>44682</v>
      </c>
    </row>
    <row r="336" spans="1:32" hidden="1">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c r="AE336" t="str">
        <f>tbl_CPI_Clean[[#This Row],[Sector]]&amp;"_"&amp;tbl_CPI_Clean[[#This Row],[Year]]&amp;"_"&amp;tbl_CPI_Clean[[#This Row],[Month]]</f>
        <v>Urban_2022_May</v>
      </c>
      <c r="AF336" s="1">
        <f>DATE(tbl_CPI_Clean[[#This Row],[Year]],MATCH(tbl_CPI_Clean[[#This Row],[Month]],{"January","February","March","April","May","June","July","August","September","October","November","December"},0),1)</f>
        <v>44682</v>
      </c>
    </row>
    <row r="337" spans="1:32" hidden="1">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c r="AE337" t="str">
        <f>tbl_CPI_Clean[[#This Row],[Sector]]&amp;"_"&amp;tbl_CPI_Clean[[#This Row],[Year]]&amp;"_"&amp;tbl_CPI_Clean[[#This Row],[Month]]</f>
        <v>Rural+Urban_2022_May</v>
      </c>
      <c r="AF337" s="1">
        <f>DATE(tbl_CPI_Clean[[#This Row],[Year]],MATCH(tbl_CPI_Clean[[#This Row],[Month]],{"January","February","March","April","May","June","July","August","September","October","November","December"},0),1)</f>
        <v>44682</v>
      </c>
    </row>
    <row r="338" spans="1:32" hidden="1">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c r="AE338" t="str">
        <f>tbl_CPI_Clean[[#This Row],[Sector]]&amp;"_"&amp;tbl_CPI_Clean[[#This Row],[Year]]&amp;"_"&amp;tbl_CPI_Clean[[#This Row],[Month]]</f>
        <v>Rural_2022_June</v>
      </c>
      <c r="AF338" s="1">
        <f>DATE(tbl_CPI_Clean[[#This Row],[Year]],MATCH(tbl_CPI_Clean[[#This Row],[Month]],{"January","February","March","April","May","June","July","August","September","October","November","December"},0),1)</f>
        <v>44713</v>
      </c>
    </row>
    <row r="339" spans="1:32" hidden="1">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c r="AE339" t="str">
        <f>tbl_CPI_Clean[[#This Row],[Sector]]&amp;"_"&amp;tbl_CPI_Clean[[#This Row],[Year]]&amp;"_"&amp;tbl_CPI_Clean[[#This Row],[Month]]</f>
        <v>Urban_2022_June</v>
      </c>
      <c r="AF339" s="1">
        <f>DATE(tbl_CPI_Clean[[#This Row],[Year]],MATCH(tbl_CPI_Clean[[#This Row],[Month]],{"January","February","March","April","May","June","July","August","September","October","November","December"},0),1)</f>
        <v>44713</v>
      </c>
    </row>
    <row r="340" spans="1:32" hidden="1">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c r="AE340" t="str">
        <f>tbl_CPI_Clean[[#This Row],[Sector]]&amp;"_"&amp;tbl_CPI_Clean[[#This Row],[Year]]&amp;"_"&amp;tbl_CPI_Clean[[#This Row],[Month]]</f>
        <v>Rural+Urban_2022_June</v>
      </c>
      <c r="AF340" s="1">
        <f>DATE(tbl_CPI_Clean[[#This Row],[Year]],MATCH(tbl_CPI_Clean[[#This Row],[Month]],{"January","February","March","April","May","June","July","August","September","October","November","December"},0),1)</f>
        <v>44713</v>
      </c>
    </row>
    <row r="341" spans="1:32" hidden="1">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c r="AE341" t="str">
        <f>tbl_CPI_Clean[[#This Row],[Sector]]&amp;"_"&amp;tbl_CPI_Clean[[#This Row],[Year]]&amp;"_"&amp;tbl_CPI_Clean[[#This Row],[Month]]</f>
        <v>Rural_2022_July</v>
      </c>
      <c r="AF341" s="1">
        <f>DATE(tbl_CPI_Clean[[#This Row],[Year]],MATCH(tbl_CPI_Clean[[#This Row],[Month]],{"January","February","March","April","May","June","July","August","September","October","November","December"},0),1)</f>
        <v>44743</v>
      </c>
    </row>
    <row r="342" spans="1:32" hidden="1">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c r="AE342" t="str">
        <f>tbl_CPI_Clean[[#This Row],[Sector]]&amp;"_"&amp;tbl_CPI_Clean[[#This Row],[Year]]&amp;"_"&amp;tbl_CPI_Clean[[#This Row],[Month]]</f>
        <v>Urban_2022_July</v>
      </c>
      <c r="AF342" s="1">
        <f>DATE(tbl_CPI_Clean[[#This Row],[Year]],MATCH(tbl_CPI_Clean[[#This Row],[Month]],{"January","February","March","April","May","June","July","August","September","October","November","December"},0),1)</f>
        <v>44743</v>
      </c>
    </row>
    <row r="343" spans="1:32" hidden="1">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c r="AE343" t="str">
        <f>tbl_CPI_Clean[[#This Row],[Sector]]&amp;"_"&amp;tbl_CPI_Clean[[#This Row],[Year]]&amp;"_"&amp;tbl_CPI_Clean[[#This Row],[Month]]</f>
        <v>Rural+Urban_2022_July</v>
      </c>
      <c r="AF343" s="1">
        <f>DATE(tbl_CPI_Clean[[#This Row],[Year]],MATCH(tbl_CPI_Clean[[#This Row],[Month]],{"January","February","March","April","May","June","July","August","September","October","November","December"},0),1)</f>
        <v>44743</v>
      </c>
    </row>
    <row r="344" spans="1:32" hidden="1">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c r="AE344" t="str">
        <f>tbl_CPI_Clean[[#This Row],[Sector]]&amp;"_"&amp;tbl_CPI_Clean[[#This Row],[Year]]&amp;"_"&amp;tbl_CPI_Clean[[#This Row],[Month]]</f>
        <v>Rural_2022_August</v>
      </c>
      <c r="AF344" s="1">
        <f>DATE(tbl_CPI_Clean[[#This Row],[Year]],MATCH(tbl_CPI_Clean[[#This Row],[Month]],{"January","February","March","April","May","June","July","August","September","October","November","December"},0),1)</f>
        <v>44774</v>
      </c>
    </row>
    <row r="345" spans="1:32" hidden="1">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c r="AE345" t="str">
        <f>tbl_CPI_Clean[[#This Row],[Sector]]&amp;"_"&amp;tbl_CPI_Clean[[#This Row],[Year]]&amp;"_"&amp;tbl_CPI_Clean[[#This Row],[Month]]</f>
        <v>Urban_2022_August</v>
      </c>
      <c r="AF345" s="1">
        <f>DATE(tbl_CPI_Clean[[#This Row],[Year]],MATCH(tbl_CPI_Clean[[#This Row],[Month]],{"January","February","March","April","May","June","July","August","September","October","November","December"},0),1)</f>
        <v>44774</v>
      </c>
    </row>
    <row r="346" spans="1:32" hidden="1">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c r="AE346" t="str">
        <f>tbl_CPI_Clean[[#This Row],[Sector]]&amp;"_"&amp;tbl_CPI_Clean[[#This Row],[Year]]&amp;"_"&amp;tbl_CPI_Clean[[#This Row],[Month]]</f>
        <v>Rural+Urban_2022_August</v>
      </c>
      <c r="AF346" s="1">
        <f>DATE(tbl_CPI_Clean[[#This Row],[Year]],MATCH(tbl_CPI_Clean[[#This Row],[Month]],{"January","February","March","April","May","June","July","August","September","October","November","December"},0),1)</f>
        <v>44774</v>
      </c>
    </row>
    <row r="347" spans="1:32" hidden="1">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c r="AE347" t="str">
        <f>tbl_CPI_Clean[[#This Row],[Sector]]&amp;"_"&amp;tbl_CPI_Clean[[#This Row],[Year]]&amp;"_"&amp;tbl_CPI_Clean[[#This Row],[Month]]</f>
        <v>Rural_2022_September</v>
      </c>
      <c r="AF347" s="1">
        <f>DATE(tbl_CPI_Clean[[#This Row],[Year]],MATCH(tbl_CPI_Clean[[#This Row],[Month]],{"January","February","March","April","May","June","July","August","September","October","November","December"},0),1)</f>
        <v>44805</v>
      </c>
    </row>
    <row r="348" spans="1:32" hidden="1">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c r="AE348" t="str">
        <f>tbl_CPI_Clean[[#This Row],[Sector]]&amp;"_"&amp;tbl_CPI_Clean[[#This Row],[Year]]&amp;"_"&amp;tbl_CPI_Clean[[#This Row],[Month]]</f>
        <v>Urban_2022_September</v>
      </c>
      <c r="AF348" s="1">
        <f>DATE(tbl_CPI_Clean[[#This Row],[Year]],MATCH(tbl_CPI_Clean[[#This Row],[Month]],{"January","February","March","April","May","June","July","August","September","October","November","December"},0),1)</f>
        <v>44805</v>
      </c>
    </row>
    <row r="349" spans="1:32" hidden="1">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c r="AE349" t="str">
        <f>tbl_CPI_Clean[[#This Row],[Sector]]&amp;"_"&amp;tbl_CPI_Clean[[#This Row],[Year]]&amp;"_"&amp;tbl_CPI_Clean[[#This Row],[Month]]</f>
        <v>Rural+Urban_2022_September</v>
      </c>
      <c r="AF349" s="1">
        <f>DATE(tbl_CPI_Clean[[#This Row],[Year]],MATCH(tbl_CPI_Clean[[#This Row],[Month]],{"January","February","March","April","May","June","July","August","September","October","November","December"},0),1)</f>
        <v>44805</v>
      </c>
    </row>
    <row r="350" spans="1:32" hidden="1">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c r="AE350" t="str">
        <f>tbl_CPI_Clean[[#This Row],[Sector]]&amp;"_"&amp;tbl_CPI_Clean[[#This Row],[Year]]&amp;"_"&amp;tbl_CPI_Clean[[#This Row],[Month]]</f>
        <v>Rural_2022_October</v>
      </c>
      <c r="AF350" s="1">
        <f>DATE(tbl_CPI_Clean[[#This Row],[Year]],MATCH(tbl_CPI_Clean[[#This Row],[Month]],{"January","February","March","April","May","June","July","August","September","October","November","December"},0),1)</f>
        <v>44835</v>
      </c>
    </row>
    <row r="351" spans="1:32" hidden="1">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c r="AE351" t="str">
        <f>tbl_CPI_Clean[[#This Row],[Sector]]&amp;"_"&amp;tbl_CPI_Clean[[#This Row],[Year]]&amp;"_"&amp;tbl_CPI_Clean[[#This Row],[Month]]</f>
        <v>Urban_2022_October</v>
      </c>
      <c r="AF351" s="1">
        <f>DATE(tbl_CPI_Clean[[#This Row],[Year]],MATCH(tbl_CPI_Clean[[#This Row],[Month]],{"January","February","March","April","May","June","July","August","September","October","November","December"},0),1)</f>
        <v>44835</v>
      </c>
    </row>
    <row r="352" spans="1:32" hidden="1">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c r="AE352" t="str">
        <f>tbl_CPI_Clean[[#This Row],[Sector]]&amp;"_"&amp;tbl_CPI_Clean[[#This Row],[Year]]&amp;"_"&amp;tbl_CPI_Clean[[#This Row],[Month]]</f>
        <v>Rural+Urban_2022_October</v>
      </c>
      <c r="AF352" s="1">
        <f>DATE(tbl_CPI_Clean[[#This Row],[Year]],MATCH(tbl_CPI_Clean[[#This Row],[Month]],{"January","February","March","April","May","June","July","August","September","October","November","December"},0),1)</f>
        <v>44835</v>
      </c>
    </row>
    <row r="353" spans="1:32" hidden="1">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c r="AE353" t="str">
        <f>tbl_CPI_Clean[[#This Row],[Sector]]&amp;"_"&amp;tbl_CPI_Clean[[#This Row],[Year]]&amp;"_"&amp;tbl_CPI_Clean[[#This Row],[Month]]</f>
        <v>Rural_2022_November</v>
      </c>
      <c r="AF353" s="1">
        <f>DATE(tbl_CPI_Clean[[#This Row],[Year]],MATCH(tbl_CPI_Clean[[#This Row],[Month]],{"January","February","March","April","May","June","July","August","September","October","November","December"},0),1)</f>
        <v>44866</v>
      </c>
    </row>
    <row r="354" spans="1:32" hidden="1">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c r="AE354" t="str">
        <f>tbl_CPI_Clean[[#This Row],[Sector]]&amp;"_"&amp;tbl_CPI_Clean[[#This Row],[Year]]&amp;"_"&amp;tbl_CPI_Clean[[#This Row],[Month]]</f>
        <v>Urban_2022_November</v>
      </c>
      <c r="AF354" s="1">
        <f>DATE(tbl_CPI_Clean[[#This Row],[Year]],MATCH(tbl_CPI_Clean[[#This Row],[Month]],{"January","February","March","April","May","June","July","August","September","October","November","December"},0),1)</f>
        <v>44866</v>
      </c>
    </row>
    <row r="355" spans="1:32" hidden="1">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c r="AE355" t="str">
        <f>tbl_CPI_Clean[[#This Row],[Sector]]&amp;"_"&amp;tbl_CPI_Clean[[#This Row],[Year]]&amp;"_"&amp;tbl_CPI_Clean[[#This Row],[Month]]</f>
        <v>Rural+Urban_2022_November</v>
      </c>
      <c r="AF355" s="1">
        <f>DATE(tbl_CPI_Clean[[#This Row],[Year]],MATCH(tbl_CPI_Clean[[#This Row],[Month]],{"January","February","March","April","May","June","July","August","September","October","November","December"},0),1)</f>
        <v>44866</v>
      </c>
    </row>
    <row r="356" spans="1:32" hidden="1">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c r="AE356" t="str">
        <f>tbl_CPI_Clean[[#This Row],[Sector]]&amp;"_"&amp;tbl_CPI_Clean[[#This Row],[Year]]&amp;"_"&amp;tbl_CPI_Clean[[#This Row],[Month]]</f>
        <v>Rural_2022_December</v>
      </c>
      <c r="AF356" s="1">
        <f>DATE(tbl_CPI_Clean[[#This Row],[Year]],MATCH(tbl_CPI_Clean[[#This Row],[Month]],{"January","February","March","April","May","June","July","August","September","October","November","December"},0),1)</f>
        <v>44896</v>
      </c>
    </row>
    <row r="357" spans="1:32" hidden="1">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c r="AE357" t="str">
        <f>tbl_CPI_Clean[[#This Row],[Sector]]&amp;"_"&amp;tbl_CPI_Clean[[#This Row],[Year]]&amp;"_"&amp;tbl_CPI_Clean[[#This Row],[Month]]</f>
        <v>Urban_2022_December</v>
      </c>
      <c r="AF357" s="1">
        <f>DATE(tbl_CPI_Clean[[#This Row],[Year]],MATCH(tbl_CPI_Clean[[#This Row],[Month]],{"January","February","March","April","May","June","July","August","September","October","November","December"},0),1)</f>
        <v>44896</v>
      </c>
    </row>
    <row r="358" spans="1:32" hidden="1">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c r="AE358" t="str">
        <f>tbl_CPI_Clean[[#This Row],[Sector]]&amp;"_"&amp;tbl_CPI_Clean[[#This Row],[Year]]&amp;"_"&amp;tbl_CPI_Clean[[#This Row],[Month]]</f>
        <v>Rural+Urban_2022_December</v>
      </c>
      <c r="AF358" s="1">
        <f>DATE(tbl_CPI_Clean[[#This Row],[Year]],MATCH(tbl_CPI_Clean[[#This Row],[Month]],{"January","February","March","April","May","June","July","August","September","October","November","December"},0),1)</f>
        <v>44896</v>
      </c>
    </row>
    <row r="359" spans="1:32" hidden="1">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c r="AE359" t="str">
        <f>tbl_CPI_Clean[[#This Row],[Sector]]&amp;"_"&amp;tbl_CPI_Clean[[#This Row],[Year]]&amp;"_"&amp;tbl_CPI_Clean[[#This Row],[Month]]</f>
        <v>Rural_2023_January</v>
      </c>
      <c r="AF359" s="1">
        <f>DATE(tbl_CPI_Clean[[#This Row],[Year]],MATCH(tbl_CPI_Clean[[#This Row],[Month]],{"January","February","March","April","May","June","July","August","September","October","November","December"},0),1)</f>
        <v>44927</v>
      </c>
    </row>
    <row r="360" spans="1:32" hidden="1">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c r="AE360" t="str">
        <f>tbl_CPI_Clean[[#This Row],[Sector]]&amp;"_"&amp;tbl_CPI_Clean[[#This Row],[Year]]&amp;"_"&amp;tbl_CPI_Clean[[#This Row],[Month]]</f>
        <v>Urban_2023_January</v>
      </c>
      <c r="AF360" s="1">
        <f>DATE(tbl_CPI_Clean[[#This Row],[Year]],MATCH(tbl_CPI_Clean[[#This Row],[Month]],{"January","February","March","April","May","June","July","August","September","October","November","December"},0),1)</f>
        <v>44927</v>
      </c>
    </row>
    <row r="361" spans="1:32">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c r="AE361" t="str">
        <f>tbl_CPI_Clean[[#This Row],[Sector]]&amp;"_"&amp;tbl_CPI_Clean[[#This Row],[Year]]&amp;"_"&amp;tbl_CPI_Clean[[#This Row],[Month]]</f>
        <v>Rural+Urban_2023_January</v>
      </c>
      <c r="AF361" s="1">
        <f>DATE(tbl_CPI_Clean[[#This Row],[Year]],MATCH(tbl_CPI_Clean[[#This Row],[Month]],{"January","February","March","April","May","June","July","August","September","October","November","December"},0),1)</f>
        <v>44927</v>
      </c>
    </row>
    <row r="362" spans="1:32" hidden="1">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c r="AE362" t="str">
        <f>tbl_CPI_Clean[[#This Row],[Sector]]&amp;"_"&amp;tbl_CPI_Clean[[#This Row],[Year]]&amp;"_"&amp;tbl_CPI_Clean[[#This Row],[Month]]</f>
        <v>Rural_2023_February</v>
      </c>
      <c r="AF362" s="1">
        <f>DATE(tbl_CPI_Clean[[#This Row],[Year]],MATCH(tbl_CPI_Clean[[#This Row],[Month]],{"January","February","March","April","May","June","July","August","September","October","November","December"},0),1)</f>
        <v>44958</v>
      </c>
    </row>
    <row r="363" spans="1:32" hidden="1">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c r="AE363" t="str">
        <f>tbl_CPI_Clean[[#This Row],[Sector]]&amp;"_"&amp;tbl_CPI_Clean[[#This Row],[Year]]&amp;"_"&amp;tbl_CPI_Clean[[#This Row],[Month]]</f>
        <v>Urban_2023_February</v>
      </c>
      <c r="AF363" s="1">
        <f>DATE(tbl_CPI_Clean[[#This Row],[Year]],MATCH(tbl_CPI_Clean[[#This Row],[Month]],{"January","February","March","April","May","June","July","August","September","October","November","December"},0),1)</f>
        <v>44958</v>
      </c>
    </row>
    <row r="364" spans="1:32">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c r="AE364" t="str">
        <f>tbl_CPI_Clean[[#This Row],[Sector]]&amp;"_"&amp;tbl_CPI_Clean[[#This Row],[Year]]&amp;"_"&amp;tbl_CPI_Clean[[#This Row],[Month]]</f>
        <v>Rural+Urban_2023_February</v>
      </c>
      <c r="AF364" s="1">
        <f>DATE(tbl_CPI_Clean[[#This Row],[Year]],MATCH(tbl_CPI_Clean[[#This Row],[Month]],{"January","February","March","April","May","June","July","August","September","October","November","December"},0),1)</f>
        <v>44958</v>
      </c>
    </row>
    <row r="365" spans="1:32" hidden="1">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c r="AE365" t="str">
        <f>tbl_CPI_Clean[[#This Row],[Sector]]&amp;"_"&amp;tbl_CPI_Clean[[#This Row],[Year]]&amp;"_"&amp;tbl_CPI_Clean[[#This Row],[Month]]</f>
        <v>Rural_2023_March</v>
      </c>
      <c r="AF365" s="1">
        <f>DATE(tbl_CPI_Clean[[#This Row],[Year]],MATCH(tbl_CPI_Clean[[#This Row],[Month]],{"January","February","March","April","May","June","July","August","September","October","November","December"},0),1)</f>
        <v>44986</v>
      </c>
    </row>
    <row r="366" spans="1:32" hidden="1">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c r="AE366" t="str">
        <f>tbl_CPI_Clean[[#This Row],[Sector]]&amp;"_"&amp;tbl_CPI_Clean[[#This Row],[Year]]&amp;"_"&amp;tbl_CPI_Clean[[#This Row],[Month]]</f>
        <v>Urban_2023_March</v>
      </c>
      <c r="AF366" s="1">
        <f>DATE(tbl_CPI_Clean[[#This Row],[Year]],MATCH(tbl_CPI_Clean[[#This Row],[Month]],{"January","February","March","April","May","June","July","August","September","October","November","December"},0),1)</f>
        <v>44986</v>
      </c>
    </row>
    <row r="367" spans="1:32">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c r="AE367" t="str">
        <f>tbl_CPI_Clean[[#This Row],[Sector]]&amp;"_"&amp;tbl_CPI_Clean[[#This Row],[Year]]&amp;"_"&amp;tbl_CPI_Clean[[#This Row],[Month]]</f>
        <v>Rural+Urban_2023_March</v>
      </c>
      <c r="AF367" s="1">
        <f>DATE(tbl_CPI_Clean[[#This Row],[Year]],MATCH(tbl_CPI_Clean[[#This Row],[Month]],{"January","February","March","April","May","June","July","August","September","October","November","December"},0),1)</f>
        <v>44986</v>
      </c>
    </row>
    <row r="368" spans="1:32" hidden="1">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c r="AE368" t="str">
        <f>tbl_CPI_Clean[[#This Row],[Sector]]&amp;"_"&amp;tbl_CPI_Clean[[#This Row],[Year]]&amp;"_"&amp;tbl_CPI_Clean[[#This Row],[Month]]</f>
        <v>Rural_2023_April</v>
      </c>
      <c r="AF368" s="1">
        <f>DATE(tbl_CPI_Clean[[#This Row],[Year]],MATCH(tbl_CPI_Clean[[#This Row],[Month]],{"January","February","March","April","May","June","July","August","September","October","November","December"},0),1)</f>
        <v>45017</v>
      </c>
    </row>
    <row r="369" spans="1:32" hidden="1">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c r="AE369" t="str">
        <f>tbl_CPI_Clean[[#This Row],[Sector]]&amp;"_"&amp;tbl_CPI_Clean[[#This Row],[Year]]&amp;"_"&amp;tbl_CPI_Clean[[#This Row],[Month]]</f>
        <v>Urban_2023_April</v>
      </c>
      <c r="AF369" s="1">
        <f>DATE(tbl_CPI_Clean[[#This Row],[Year]],MATCH(tbl_CPI_Clean[[#This Row],[Month]],{"January","February","March","April","May","June","July","August","September","October","November","December"},0),1)</f>
        <v>45017</v>
      </c>
    </row>
    <row r="370" spans="1:32">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c r="AE370" t="str">
        <f>tbl_CPI_Clean[[#This Row],[Sector]]&amp;"_"&amp;tbl_CPI_Clean[[#This Row],[Year]]&amp;"_"&amp;tbl_CPI_Clean[[#This Row],[Month]]</f>
        <v>Rural+Urban_2023_April</v>
      </c>
      <c r="AF370" s="1">
        <f>DATE(tbl_CPI_Clean[[#This Row],[Year]],MATCH(tbl_CPI_Clean[[#This Row],[Month]],{"January","February","March","April","May","June","July","August","September","October","November","December"},0),1)</f>
        <v>45017</v>
      </c>
    </row>
    <row r="371" spans="1:32" hidden="1">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c r="AE371" t="str">
        <f>tbl_CPI_Clean[[#This Row],[Sector]]&amp;"_"&amp;tbl_CPI_Clean[[#This Row],[Year]]&amp;"_"&amp;tbl_CPI_Clean[[#This Row],[Month]]</f>
        <v>Rural_2023_May</v>
      </c>
      <c r="AF371" s="1">
        <f>DATE(tbl_CPI_Clean[[#This Row],[Year]],MATCH(tbl_CPI_Clean[[#This Row],[Month]],{"January","February","March","April","May","June","July","August","September","October","November","December"},0),1)</f>
        <v>45047</v>
      </c>
    </row>
    <row r="372" spans="1:32" hidden="1">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c r="AE372" t="str">
        <f>tbl_CPI_Clean[[#This Row],[Sector]]&amp;"_"&amp;tbl_CPI_Clean[[#This Row],[Year]]&amp;"_"&amp;tbl_CPI_Clean[[#This Row],[Month]]</f>
        <v>Urban_2023_May</v>
      </c>
      <c r="AF372" s="1">
        <f>DATE(tbl_CPI_Clean[[#This Row],[Year]],MATCH(tbl_CPI_Clean[[#This Row],[Month]],{"January","February","March","April","May","June","July","August","September","October","November","December"},0),1)</f>
        <v>45047</v>
      </c>
    </row>
    <row r="373" spans="1:32">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c r="AE373" t="str">
        <f>tbl_CPI_Clean[[#This Row],[Sector]]&amp;"_"&amp;tbl_CPI_Clean[[#This Row],[Year]]&amp;"_"&amp;tbl_CPI_Clean[[#This Row],[Month]]</f>
        <v>Rural+Urban_2023_May</v>
      </c>
      <c r="AF373" s="1">
        <f>DATE(tbl_CPI_Clean[[#This Row],[Year]],MATCH(tbl_CPI_Clean[[#This Row],[Month]],{"January","February","March","April","May","June","July","August","September","October","November","December"},0),1)</f>
        <v>45047</v>
      </c>
    </row>
    <row r="379" spans="1:32">
      <c r="D379" s="11"/>
    </row>
    <row r="380" spans="1:32">
      <c r="D380" s="11"/>
    </row>
    <row r="381" spans="1:32">
      <c r="C381" s="11"/>
    </row>
  </sheetData>
  <pageMargins left="0.7" right="0.7" top="0.75" bottom="0.75" header="0.3" footer="0.3"/>
  <pageSetup orientation="portrait"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823AC-5AA6-4B47-944E-2AD718E79FE6}">
  <dimension ref="A1:G25"/>
  <sheetViews>
    <sheetView zoomScale="78" zoomScaleNormal="97" workbookViewId="0">
      <selection activeCell="I16" sqref="I16"/>
    </sheetView>
  </sheetViews>
  <sheetFormatPr defaultRowHeight="14.4"/>
  <cols>
    <col min="1" max="1" width="28.33203125" customWidth="1"/>
    <col min="2" max="2" width="18.109375" customWidth="1"/>
    <col min="3" max="3" width="19.21875" customWidth="1"/>
    <col min="6" max="6" width="24.44140625" bestFit="1" customWidth="1"/>
    <col min="7" max="7" width="20.21875" bestFit="1" customWidth="1"/>
    <col min="8" max="8" width="20.33203125" bestFit="1" customWidth="1"/>
    <col min="9" max="9" width="21.5546875" bestFit="1" customWidth="1"/>
  </cols>
  <sheetData>
    <row r="1" spans="1:7">
      <c r="A1" s="63" t="s">
        <v>63</v>
      </c>
      <c r="B1" s="63"/>
      <c r="C1" s="63"/>
      <c r="D1" s="63"/>
      <c r="E1" s="63"/>
      <c r="F1" s="63"/>
      <c r="G1" s="63"/>
    </row>
    <row r="2" spans="1:7">
      <c r="A2" s="63"/>
      <c r="B2" s="63"/>
      <c r="C2" s="63"/>
      <c r="D2" s="63"/>
      <c r="E2" s="63"/>
      <c r="F2" s="63"/>
      <c r="G2" s="63"/>
    </row>
    <row r="3" spans="1:7">
      <c r="A3" t="s">
        <v>51</v>
      </c>
      <c r="B3" t="s">
        <v>52</v>
      </c>
      <c r="C3" t="s">
        <v>53</v>
      </c>
    </row>
    <row r="4" spans="1:7">
      <c r="A4" t="s">
        <v>54</v>
      </c>
      <c r="B4">
        <f>AVERAGEIFS(tbl_CPI_Clean[Food and beverages],tbl_CPI_Clean[Year],2023,tbl_CPI_Clean[Month],"May",tbl_CPI_Clean[Sector],"Rural+Urban")</f>
        <v>179.1</v>
      </c>
      <c r="C4" s="2">
        <f t="shared" ref="C4:C15" si="0">B4/SUM($B$4:$B$15)</f>
        <v>8.2932024448972033E-2</v>
      </c>
    </row>
    <row r="5" spans="1:7">
      <c r="A5" t="s">
        <v>55</v>
      </c>
      <c r="B5">
        <f>AVERAGEIFS(tbl_CPI_Clean[Fuel and light],tbl_CPI_Clean[Year],2023,tbl_CPI_Clean[Month],"May",tbl_CPI_Clean[Sector],"Rural+Urban")</f>
        <v>182.8</v>
      </c>
      <c r="C5" s="2">
        <f t="shared" si="0"/>
        <v>8.4645304686052983E-2</v>
      </c>
    </row>
    <row r="6" spans="1:7">
      <c r="A6" t="s">
        <v>56</v>
      </c>
      <c r="B6">
        <f>AVERAGEIFS(tbl_CPI_Clean[Clothing and footwear],tbl_CPI_Clean[Year],2023,tbl_CPI_Clean[Month],"May",tbl_CPI_Clean[Sector],"Rural+Urban")</f>
        <v>186.2</v>
      </c>
      <c r="C6" s="2">
        <f t="shared" si="0"/>
        <v>8.6219670309316543E-2</v>
      </c>
    </row>
    <row r="7" spans="1:7">
      <c r="A7" t="s">
        <v>20</v>
      </c>
      <c r="B7">
        <f>AVERAGEIFS(tbl_CPI_Clean[Housing],tbl_CPI_Clean[Year],2023,tbl_CPI_Clean[Month],"May",tbl_CPI_Clean[Sector],"Rural+Urban")</f>
        <v>175.6</v>
      </c>
      <c r="C7" s="2">
        <f t="shared" si="0"/>
        <v>8.1311353954436005E-2</v>
      </c>
    </row>
    <row r="8" spans="1:7">
      <c r="A8" t="s">
        <v>57</v>
      </c>
      <c r="B8">
        <f>AVERAGEIFS(tbl_CPI_Clean[Household goods and services],tbl_CPI_Clean[Year],2023,tbl_CPI_Clean[Month],"May",tbl_CPI_Clean[Sector],"Rural+Urban")</f>
        <v>175.2</v>
      </c>
      <c r="C8" s="2">
        <f t="shared" si="0"/>
        <v>8.1126134469346176E-2</v>
      </c>
    </row>
    <row r="9" spans="1:7">
      <c r="A9" t="s">
        <v>23</v>
      </c>
      <c r="B9">
        <f>AVERAGEIFS(tbl_CPI_Clean[Health],tbl_CPI_Clean[Year],2023,tbl_CPI_Clean[Month],"May",tbl_CPI_Clean[Sector],"Rural+Urban")</f>
        <v>185.7</v>
      </c>
      <c r="C9" s="2">
        <f t="shared" si="0"/>
        <v>8.5988145952954245E-2</v>
      </c>
    </row>
    <row r="10" spans="1:7">
      <c r="A10" t="s">
        <v>58</v>
      </c>
      <c r="B10">
        <f>AVERAGEIFS(tbl_CPI_Clean[Transport and communication],tbl_CPI_Clean[Year],2023,tbl_CPI_Clean[Month],"May",tbl_CPI_Clean[Sector],"Rural+Urban")</f>
        <v>164.8</v>
      </c>
      <c r="C10" s="2">
        <f t="shared" si="0"/>
        <v>7.631042785701056E-2</v>
      </c>
    </row>
    <row r="11" spans="1:7">
      <c r="A11" t="s">
        <v>59</v>
      </c>
      <c r="B11">
        <f>AVERAGEIFS(tbl_CPI_Clean[Recreation and amusement],tbl_CPI_Clean[Year],2023,tbl_CPI_Clean[Month],"May",tbl_CPI_Clean[Sector],"Rural+Urban")</f>
        <v>171.2</v>
      </c>
      <c r="C11" s="2">
        <f t="shared" si="0"/>
        <v>7.9273939618447864E-2</v>
      </c>
    </row>
    <row r="12" spans="1:7">
      <c r="A12" t="s">
        <v>26</v>
      </c>
      <c r="B12">
        <f>AVERAGEIFS(tbl_CPI_Clean[Education],tbl_CPI_Clean[Year],2023,tbl_CPI_Clean[Month],"May",tbl_CPI_Clean[Sector],"Rural+Urban")</f>
        <v>177.1</v>
      </c>
      <c r="C12" s="2">
        <f t="shared" si="0"/>
        <v>8.200592702352287E-2</v>
      </c>
    </row>
    <row r="13" spans="1:7">
      <c r="A13" t="s">
        <v>60</v>
      </c>
      <c r="B13">
        <f>AVERAGEIFS(tbl_CPI_Clean[Personal care and effects],tbl_CPI_Clean[Year],2023,tbl_CPI_Clean[Month],"May",tbl_CPI_Clean[Sector],"Rural+Urban")</f>
        <v>185.2</v>
      </c>
      <c r="C13" s="2">
        <f t="shared" si="0"/>
        <v>8.5756621596591961E-2</v>
      </c>
    </row>
    <row r="14" spans="1:7">
      <c r="A14" t="s">
        <v>28</v>
      </c>
      <c r="B14">
        <f>AVERAGEIFS(tbl_CPI_Clean[Miscellaneous],tbl_CPI_Clean[Year],2023,tbl_CPI_Clean[Month],"May",tbl_CPI_Clean[Sector],"Rural+Urban")</f>
        <v>175.7</v>
      </c>
      <c r="C14" s="2">
        <f t="shared" si="0"/>
        <v>8.1357658825708459E-2</v>
      </c>
    </row>
    <row r="15" spans="1:7">
      <c r="A15" t="s">
        <v>61</v>
      </c>
      <c r="B15">
        <f>AVERAGEIFS(tbl_CPI_Clean[Pan, tobacco and intoxicants],tbl_CPI_Clean[Year],2023,tbl_CPI_Clean[Month],"May",tbl_CPI_Clean[Sector],"Rural+Urban")</f>
        <v>201</v>
      </c>
      <c r="C15" s="2">
        <f t="shared" si="0"/>
        <v>9.3072791257640314E-2</v>
      </c>
    </row>
    <row r="19" spans="1:2" ht="21">
      <c r="A19" s="6" t="s">
        <v>64</v>
      </c>
      <c r="B19" s="5"/>
    </row>
    <row r="20" spans="1:2" ht="18">
      <c r="A20" s="7" t="s">
        <v>65</v>
      </c>
      <c r="B20" s="8"/>
    </row>
    <row r="25" spans="1:2">
      <c r="A25" t="s">
        <v>112</v>
      </c>
    </row>
  </sheetData>
  <mergeCells count="1">
    <mergeCell ref="A1:G2"/>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DDB76-4160-4F41-8055-C0B02EBE2830}">
  <dimension ref="A1:J21"/>
  <sheetViews>
    <sheetView tabSelected="1" zoomScale="119" zoomScaleNormal="96" workbookViewId="0">
      <selection activeCell="K8" sqref="K8"/>
    </sheetView>
  </sheetViews>
  <sheetFormatPr defaultRowHeight="14.4"/>
  <cols>
    <col min="1" max="1" width="12.77734375" bestFit="1" customWidth="1"/>
    <col min="2" max="2" width="19.33203125" customWidth="1"/>
    <col min="3" max="3" width="25.6640625" customWidth="1"/>
    <col min="4" max="4" width="15.77734375" customWidth="1"/>
    <col min="5" max="5" width="12.5546875" bestFit="1" customWidth="1"/>
    <col min="6" max="6" width="12.6640625" bestFit="1" customWidth="1"/>
    <col min="7" max="7" width="24" bestFit="1" customWidth="1"/>
    <col min="19" max="19" width="13.109375" bestFit="1" customWidth="1"/>
    <col min="20" max="20" width="23.21875" bestFit="1" customWidth="1"/>
  </cols>
  <sheetData>
    <row r="1" spans="1:7">
      <c r="A1" s="64" t="s">
        <v>111</v>
      </c>
      <c r="B1" s="64"/>
      <c r="C1" s="64"/>
      <c r="D1" s="64"/>
      <c r="E1" s="64"/>
      <c r="F1" s="64"/>
      <c r="G1" s="64"/>
    </row>
    <row r="2" spans="1:7">
      <c r="A2" s="64"/>
      <c r="B2" s="64"/>
      <c r="C2" s="64"/>
      <c r="D2" s="64"/>
      <c r="E2" s="64"/>
      <c r="F2" s="64"/>
      <c r="G2" s="64"/>
    </row>
    <row r="4" spans="1:7">
      <c r="A4" s="53" t="s">
        <v>1</v>
      </c>
      <c r="B4" s="53" t="s">
        <v>113</v>
      </c>
      <c r="C4" s="53" t="s">
        <v>114</v>
      </c>
      <c r="D4" s="53" t="s">
        <v>67</v>
      </c>
    </row>
    <row r="5" spans="1:7">
      <c r="A5">
        <v>2017</v>
      </c>
      <c r="B5" cm="1">
        <f t="array" ref="B5">INDEX('02_Clean_Data'!$AD:$AD, MATCH(1, ('02_Clean_Data'!$B:$B=2017)*('02_Clean_Data'!$A:$A ="Rural+Urban")*('02_Clean_Data'!$C:$C="January"),0))</f>
        <v>130.30000000000001</v>
      </c>
      <c r="C5" cm="1">
        <f t="array" ref="C5">INDEX('02_Clean_Data'!$AD:$AD, MATCH(1, ('02_Clean_Data'!$B:$B=2017)*('02_Clean_Data'!$A:$A ="Rural+Urban")*('02_Clean_Data'!$C:$C="December"),0))</f>
        <v>137.19999999999999</v>
      </c>
      <c r="D5" s="36">
        <f t="shared" ref="D5:D11" si="0">(C5-B5)/B5</f>
        <v>5.295471987720627E-2</v>
      </c>
    </row>
    <row r="6" spans="1:7">
      <c r="A6">
        <v>2018</v>
      </c>
      <c r="B6" cm="1">
        <f t="array" ref="B6">INDEX('02_Clean_Data'!$AD:$AD, MATCH(1, ('02_Clean_Data'!$B:$B=2018)*('02_Clean_Data'!$A:$A ="Rural+Urban")*('02_Clean_Data'!$C:$C="January"),0))</f>
        <v>136.9</v>
      </c>
      <c r="C6" cm="1">
        <f t="array" ref="C6">INDEX('02_Clean_Data'!$AD:$AD, MATCH(1, ('02_Clean_Data'!$B:$B=2018)*('02_Clean_Data'!$A:$A ="Rural+Urban")*('02_Clean_Data'!$C:$C="December"),0))</f>
        <v>140.1</v>
      </c>
      <c r="D6" s="36">
        <f>(C6-B6)/B6</f>
        <v>2.3374726077428697E-2</v>
      </c>
    </row>
    <row r="7" spans="1:7">
      <c r="A7">
        <v>2019</v>
      </c>
      <c r="B7" cm="1">
        <f t="array" ref="B7">INDEX('02_Clean_Data'!$AD:$AD, MATCH(1, ('02_Clean_Data'!$B:$B=2019)*('02_Clean_Data'!$A:$A ="Rural+Urban")*('02_Clean_Data'!$C:$C="January"),0))</f>
        <v>139.6</v>
      </c>
      <c r="C7" cm="1">
        <f t="array" ref="C7">INDEX('02_Clean_Data'!$AD:$AD, MATCH(1, ('02_Clean_Data'!$B:$B=2019)*('02_Clean_Data'!$A:$A ="Rural+Urban")*('02_Clean_Data'!$C:$C="December"),0))</f>
        <v>150.4</v>
      </c>
      <c r="D7" s="36">
        <f t="shared" si="0"/>
        <v>7.7363896848137617E-2</v>
      </c>
    </row>
    <row r="8" spans="1:7">
      <c r="A8">
        <v>2020</v>
      </c>
      <c r="B8" cm="1">
        <f t="array" ref="B8">INDEX('02_Clean_Data'!$AD:$AD, MATCH(1, ('02_Clean_Data'!$B:$B=2020)*('02_Clean_Data'!$A:$A ="Rural+Urban")*('02_Clean_Data'!$C:$C="January"),0))</f>
        <v>150.19999999999999</v>
      </c>
      <c r="C8" cm="1">
        <f t="array" ref="C8">INDEX('02_Clean_Data'!$AD:$AD, MATCH(1, ('02_Clean_Data'!$B:$B=2020)*('02_Clean_Data'!$A:$A ="Rural+Urban")*('02_Clean_Data'!$C:$C="December"),0))</f>
        <v>158.9</v>
      </c>
      <c r="D8" s="36">
        <f t="shared" si="0"/>
        <v>5.7922769640479481E-2</v>
      </c>
    </row>
    <row r="9" spans="1:7">
      <c r="A9">
        <v>2021</v>
      </c>
      <c r="B9" cm="1">
        <f t="array" ref="B9">INDEX('02_Clean_Data'!$AD:$AD, MATCH(1, ('02_Clean_Data'!$B:$B=2021)*('02_Clean_Data'!$A:$A ="Rural+Urban")*('02_Clean_Data'!$C:$C="January"),0))</f>
        <v>157.30000000000001</v>
      </c>
      <c r="C9" cm="1">
        <f t="array" ref="C9">INDEX('02_Clean_Data'!$AD:$AD, MATCH(1, ('02_Clean_Data'!$B:$B=2021)*('02_Clean_Data'!$A:$A ="Rural+Urban")*('02_Clean_Data'!$C:$C="December"),0))</f>
        <v>166.2</v>
      </c>
      <c r="D9" s="36">
        <f t="shared" si="0"/>
        <v>5.657978385251098E-2</v>
      </c>
    </row>
    <row r="10" spans="1:7">
      <c r="A10">
        <v>2022</v>
      </c>
      <c r="B10" cm="1">
        <f t="array" ref="B10">INDEX('02_Clean_Data'!$AD:$AD, MATCH(1, ('02_Clean_Data'!$B:$B=2022)*('02_Clean_Data'!$A:$A ="Rural+Urban")*('02_Clean_Data'!$C:$C="January"),0))</f>
        <v>165.7</v>
      </c>
      <c r="C10" cm="1">
        <f t="array" ref="C10">INDEX('02_Clean_Data'!$AD:$AD, MATCH(1, ('02_Clean_Data'!$B:$B=2022)*('02_Clean_Data'!$A:$A ="Rural+Urban")*('02_Clean_Data'!$C:$C="December"),0))</f>
        <v>175.7</v>
      </c>
      <c r="D10" s="36">
        <f t="shared" si="0"/>
        <v>6.0350030175015092E-2</v>
      </c>
    </row>
    <row r="11" spans="1:7">
      <c r="A11">
        <v>2023</v>
      </c>
      <c r="B11" cm="1">
        <f t="array" ref="B11">INDEX('02_Clean_Data'!$AD:$AD, MATCH(1, ('02_Clean_Data'!$B:$B=2023)*('02_Clean_Data'!$A:$A ="Rural+Urban")*('02_Clean_Data'!$C:$C="January"),0))</f>
        <v>176.5</v>
      </c>
      <c r="C11" cm="1">
        <f t="array" ref="C11">INDEX('02_Clean_Data'!$AD:$AD, MATCH(1, ('02_Clean_Data'!$B:$B=2023)*('02_Clean_Data'!$A:$A ="Rural+Urban")*('02_Clean_Data'!$C:$C="May"),0))</f>
        <v>179.1</v>
      </c>
      <c r="D11" s="36">
        <f t="shared" si="0"/>
        <v>1.4730878186968806E-2</v>
      </c>
    </row>
    <row r="19" spans="4:10" ht="14.4" customHeight="1"/>
    <row r="20" spans="4:10">
      <c r="D20" s="3"/>
      <c r="E20" s="15"/>
      <c r="I20" s="15"/>
      <c r="J20" s="15"/>
    </row>
    <row r="21" spans="4:10">
      <c r="D21" s="3"/>
      <c r="E21" s="15"/>
      <c r="I21" s="15"/>
      <c r="J21" s="15"/>
    </row>
  </sheetData>
  <mergeCells count="1">
    <mergeCell ref="A1:G2"/>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0214-FE81-4AD7-8C7F-62FB4D4CA059}">
  <dimension ref="A1:K31"/>
  <sheetViews>
    <sheetView zoomScale="79" workbookViewId="0">
      <selection activeCell="H29" sqref="H29"/>
    </sheetView>
  </sheetViews>
  <sheetFormatPr defaultColWidth="14.88671875" defaultRowHeight="14.4"/>
  <cols>
    <col min="1" max="1" width="27" customWidth="1"/>
    <col min="2" max="2" width="14.33203125" bestFit="1" customWidth="1"/>
    <col min="3" max="3" width="21.33203125" bestFit="1" customWidth="1"/>
    <col min="4" max="4" width="26.21875" bestFit="1" customWidth="1"/>
    <col min="5" max="5" width="13.44140625" bestFit="1" customWidth="1"/>
    <col min="6" max="6" width="28.77734375" bestFit="1" customWidth="1"/>
    <col min="8" max="8" width="35.109375" customWidth="1"/>
    <col min="11" max="11" width="14.6640625" bestFit="1" customWidth="1"/>
  </cols>
  <sheetData>
    <row r="1" spans="1:11">
      <c r="A1" s="64" t="s">
        <v>115</v>
      </c>
      <c r="B1" s="64"/>
      <c r="C1" s="64"/>
      <c r="D1" s="64"/>
      <c r="E1" s="64"/>
      <c r="F1" s="64"/>
    </row>
    <row r="2" spans="1:11">
      <c r="A2" s="64"/>
      <c r="B2" s="64"/>
      <c r="C2" s="64"/>
      <c r="D2" s="64"/>
      <c r="E2" s="64"/>
      <c r="F2" s="64"/>
    </row>
    <row r="3" spans="1:11">
      <c r="A3" s="64"/>
      <c r="B3" s="64"/>
      <c r="C3" s="64"/>
      <c r="D3" s="64"/>
      <c r="E3" s="64"/>
      <c r="F3" s="64"/>
    </row>
    <row r="5" spans="1:11">
      <c r="A5" s="13" t="s">
        <v>2</v>
      </c>
      <c r="B5" s="13" t="s">
        <v>70</v>
      </c>
      <c r="C5" s="13" t="s">
        <v>71</v>
      </c>
      <c r="E5" s="14" t="s">
        <v>68</v>
      </c>
      <c r="F5" s="14" t="s">
        <v>72</v>
      </c>
      <c r="H5" s="19" t="s">
        <v>73</v>
      </c>
      <c r="I5" s="19" t="s">
        <v>75</v>
      </c>
      <c r="J5" s="19" t="s">
        <v>76</v>
      </c>
      <c r="K5" s="19" t="s">
        <v>74</v>
      </c>
    </row>
    <row r="6" spans="1:11">
      <c r="A6" s="21">
        <v>44713</v>
      </c>
      <c r="B6" s="11">
        <v>175.53333333333333</v>
      </c>
      <c r="D6" s="3"/>
      <c r="E6" s="16">
        <v>44713</v>
      </c>
      <c r="F6" s="11">
        <v>175.53333333333333</v>
      </c>
      <c r="H6" s="12" t="s">
        <v>3</v>
      </c>
      <c r="I6" s="22">
        <f>AVERAGEIFS('02_Clean_Data'!D:D,'02_Clean_Data'!B:B,2022,'02_Clean_Data'!C:C,"June")</f>
        <v>155.43333333333334</v>
      </c>
      <c r="J6" s="24">
        <f>AVERAGEIFS('02_Clean_Data'!D:D,'02_Clean_Data'!B:B,2023,'02_Clean_Data'!C:C,"May")</f>
        <v>173.86666666666665</v>
      </c>
      <c r="K6" s="25">
        <f>J6-I6</f>
        <v>18.433333333333309</v>
      </c>
    </row>
    <row r="7" spans="1:11">
      <c r="A7" s="21">
        <v>44743</v>
      </c>
      <c r="B7" s="11">
        <v>175.63333333333333</v>
      </c>
      <c r="C7" s="2">
        <f>(B7-B6)/B6</f>
        <v>5.6969236612226164E-4</v>
      </c>
      <c r="E7" s="16">
        <v>44743</v>
      </c>
      <c r="F7" s="11">
        <v>175.63333333333333</v>
      </c>
      <c r="H7" s="12" t="s">
        <v>4</v>
      </c>
      <c r="I7" s="22">
        <f>AVERAGEIFS('02_Clean_Data'!E:E,'02_Clean_Data'!B:B,2022,'02_Clean_Data'!C:C,"June")</f>
        <v>220</v>
      </c>
      <c r="J7" s="24">
        <f>AVERAGEIFS('02_Clean_Data'!E:E,'02_Clean_Data'!B:B,2023,'02_Clean_Data'!C:C,"May")</f>
        <v>215.06666666666669</v>
      </c>
      <c r="K7" s="25">
        <f t="shared" ref="K7:K17" si="0">J7-I7</f>
        <v>-4.9333333333333087</v>
      </c>
    </row>
    <row r="8" spans="1:11">
      <c r="A8" s="21">
        <v>44774</v>
      </c>
      <c r="B8" s="11">
        <v>176.86666666666667</v>
      </c>
      <c r="C8" s="2">
        <f t="shared" ref="C8:C16" si="1">(B8-B7)/B7</f>
        <v>7.0222053520593011E-3</v>
      </c>
      <c r="E8" s="16">
        <v>44774</v>
      </c>
      <c r="F8" s="11">
        <v>176.86666666666667</v>
      </c>
      <c r="H8" s="20" t="s">
        <v>5</v>
      </c>
      <c r="I8" s="22">
        <f>AVERAGEIFS('02_Clean_Data'!F:F,'02_Clean_Data'!B:B,2022,'02_Clean_Data'!C:C,"June")</f>
        <v>171.06666666666669</v>
      </c>
      <c r="J8" s="24">
        <f>AVERAGEIFS('02_Clean_Data'!F:F,'02_Clean_Data'!B:B,2023,'02_Clean_Data'!C:C,"May")</f>
        <v>173.63333333333333</v>
      </c>
      <c r="K8" s="25">
        <f t="shared" si="0"/>
        <v>2.5666666666666345</v>
      </c>
    </row>
    <row r="9" spans="1:11">
      <c r="A9" s="21">
        <v>44805</v>
      </c>
      <c r="B9" s="11">
        <v>178.36666666666667</v>
      </c>
      <c r="C9" s="2">
        <f t="shared" si="1"/>
        <v>8.4809649453448915E-3</v>
      </c>
      <c r="E9" s="16">
        <v>44805</v>
      </c>
      <c r="F9" s="11">
        <v>178.36666666666667</v>
      </c>
      <c r="H9" s="12" t="s">
        <v>6</v>
      </c>
      <c r="I9" s="22">
        <f>AVERAGEIFS('02_Clean_Data'!G:G,'02_Clean_Data'!B:B,2022,'02_Clean_Data'!C:C,"June")</f>
        <v>165.86666666666667</v>
      </c>
      <c r="J9" s="24">
        <f>AVERAGEIFS('02_Clean_Data'!G:G,'02_Clean_Data'!B:B,2023,'02_Clean_Data'!C:C,"May")</f>
        <v>179.5</v>
      </c>
      <c r="K9" s="25">
        <f t="shared" si="0"/>
        <v>13.633333333333326</v>
      </c>
    </row>
    <row r="10" spans="1:11">
      <c r="A10" s="21">
        <v>44835</v>
      </c>
      <c r="B10" s="11">
        <v>180.1</v>
      </c>
      <c r="C10" s="2">
        <f t="shared" si="1"/>
        <v>9.7178097551858713E-3</v>
      </c>
      <c r="E10" s="16">
        <v>44835</v>
      </c>
      <c r="F10" s="11">
        <v>180.1</v>
      </c>
      <c r="H10" s="12" t="s">
        <v>7</v>
      </c>
      <c r="I10" s="22">
        <f>AVERAGEIFS('02_Clean_Data'!H:H,'02_Clean_Data'!B:B,2022,'02_Clean_Data'!C:C,"June")</f>
        <v>199.20000000000002</v>
      </c>
      <c r="J10" s="24">
        <f>AVERAGEIFS('02_Clean_Data'!H:H,'02_Clean_Data'!B:B,2023,'02_Clean_Data'!C:C,"May")</f>
        <v>169.23333333333335</v>
      </c>
      <c r="K10" s="25">
        <f t="shared" si="0"/>
        <v>-29.966666666666669</v>
      </c>
    </row>
    <row r="11" spans="1:11">
      <c r="A11" s="21">
        <v>44866</v>
      </c>
      <c r="B11" s="11">
        <v>178.73333333333335</v>
      </c>
      <c r="C11" s="2">
        <f t="shared" si="1"/>
        <v>-7.5883768276882061E-3</v>
      </c>
      <c r="E11" s="16">
        <v>44866</v>
      </c>
      <c r="F11" s="11">
        <v>178.73333333333335</v>
      </c>
      <c r="H11" s="20" t="s">
        <v>8</v>
      </c>
      <c r="I11" s="22">
        <f>AVERAGEIFS('02_Clean_Data'!I:I,'02_Clean_Data'!B:B,2022,'02_Clean_Data'!C:C,"June")</f>
        <v>169.86666666666665</v>
      </c>
      <c r="J11" s="24">
        <f>AVERAGEIFS('02_Clean_Data'!I:I,'02_Clean_Data'!B:B,2023,'02_Clean_Data'!C:C,"May")</f>
        <v>172.33333333333334</v>
      </c>
      <c r="K11" s="25">
        <f t="shared" si="0"/>
        <v>2.466666666666697</v>
      </c>
    </row>
    <row r="12" spans="1:11">
      <c r="A12" s="21">
        <v>44896</v>
      </c>
      <c r="B12" s="11">
        <v>176.29999999999998</v>
      </c>
      <c r="C12" s="2">
        <f t="shared" si="1"/>
        <v>-1.3614323013801E-2</v>
      </c>
      <c r="E12" s="16">
        <v>44896</v>
      </c>
      <c r="F12" s="11">
        <v>176.29999999999998</v>
      </c>
      <c r="H12" s="12" t="s">
        <v>9</v>
      </c>
      <c r="I12" s="22">
        <f>AVERAGEIFS('02_Clean_Data'!J:J,'02_Clean_Data'!B:B,2022,'02_Clean_Data'!C:C,"June")</f>
        <v>187.03333333333333</v>
      </c>
      <c r="J12" s="24">
        <f>AVERAGEIFS('02_Clean_Data'!J:J,'02_Clean_Data'!B:B,2023,'02_Clean_Data'!C:C,"May")</f>
        <v>164.9</v>
      </c>
      <c r="K12" s="25">
        <f t="shared" si="0"/>
        <v>-22.133333333333326</v>
      </c>
    </row>
    <row r="13" spans="1:11">
      <c r="A13" s="21">
        <v>44927</v>
      </c>
      <c r="B13" s="11">
        <v>177.06666666666669</v>
      </c>
      <c r="C13" s="2">
        <f t="shared" si="1"/>
        <v>4.3486481376444038E-3</v>
      </c>
      <c r="E13" s="16">
        <v>44927</v>
      </c>
      <c r="F13" s="11">
        <v>177.06666666666669</v>
      </c>
      <c r="H13" s="12" t="s">
        <v>10</v>
      </c>
      <c r="I13" s="23">
        <f>AVERAGEIFS('02_Clean_Data'!K:K,'02_Clean_Data'!B:B,2022,'02_Clean_Data'!C:C,"June")</f>
        <v>164.16666666666666</v>
      </c>
      <c r="J13" s="24">
        <f>AVERAGEIFS('02_Clean_Data'!K:K,'02_Clean_Data'!B:B,2023,'02_Clean_Data'!C:C,"May")</f>
        <v>175.79999999999998</v>
      </c>
      <c r="K13" s="25">
        <f t="shared" si="0"/>
        <v>11.633333333333326</v>
      </c>
    </row>
    <row r="14" spans="1:11">
      <c r="A14" s="21">
        <v>44958</v>
      </c>
      <c r="B14" s="11">
        <v>177.5</v>
      </c>
      <c r="C14" s="2">
        <f t="shared" si="1"/>
        <v>2.4472891566263665E-3</v>
      </c>
      <c r="E14" s="16">
        <v>44958</v>
      </c>
      <c r="F14" s="11">
        <v>177.5</v>
      </c>
      <c r="H14" s="12" t="s">
        <v>11</v>
      </c>
      <c r="I14" s="23">
        <f>AVERAGEIFS('02_Clean_Data'!L:L,'02_Clean_Data'!B:B,2022,'02_Clean_Data'!C:C,"June")</f>
        <v>120.13333333333333</v>
      </c>
      <c r="J14" s="24">
        <f>AVERAGEIFS('02_Clean_Data'!L:L,'02_Clean_Data'!B:B,2023,'02_Clean_Data'!C:C,"May")</f>
        <v>122.93333333333334</v>
      </c>
      <c r="K14" s="25">
        <f t="shared" si="0"/>
        <v>2.8000000000000114</v>
      </c>
    </row>
    <row r="15" spans="1:11">
      <c r="A15" s="21">
        <v>44986</v>
      </c>
      <c r="B15" s="11">
        <v>177.53333333333333</v>
      </c>
      <c r="C15" s="2">
        <f t="shared" si="1"/>
        <v>1.8779342723003627E-4</v>
      </c>
      <c r="E15" s="16">
        <v>44986</v>
      </c>
      <c r="F15" s="11">
        <v>177.53333333333333</v>
      </c>
      <c r="H15" s="12" t="s">
        <v>12</v>
      </c>
      <c r="I15" s="23">
        <f>AVERAGEIFS('02_Clean_Data'!M:M,'02_Clean_Data'!B:B,2022,'02_Clean_Data'!C:C,"June")</f>
        <v>186.5</v>
      </c>
      <c r="J15" s="24">
        <f>AVERAGEIFS('02_Clean_Data'!M:M,'02_Clean_Data'!B:B,2023,'02_Clean_Data'!C:C,"May")</f>
        <v>216.96666666666667</v>
      </c>
      <c r="K15" s="25">
        <f t="shared" si="0"/>
        <v>30.466666666666669</v>
      </c>
    </row>
    <row r="16" spans="1:11">
      <c r="A16" s="21">
        <v>45017</v>
      </c>
      <c r="B16" s="11">
        <v>178.5</v>
      </c>
      <c r="C16" s="2">
        <f t="shared" si="1"/>
        <v>5.4449868569282868E-3</v>
      </c>
      <c r="E16" s="16">
        <v>45017</v>
      </c>
      <c r="F16" s="11">
        <v>178.5</v>
      </c>
      <c r="H16" s="12" t="s">
        <v>13</v>
      </c>
      <c r="I16" s="23">
        <f>AVERAGEIFS('02_Clean_Data'!N:N,'02_Clean_Data'!B:B,2022,'02_Clean_Data'!C:C,"June")</f>
        <v>167.06666666666663</v>
      </c>
      <c r="J16" s="24">
        <f>AVERAGEIFS('02_Clean_Data'!N:N,'02_Clean_Data'!B:B,2023,'02_Clean_Data'!C:C,"May")</f>
        <v>172.66666666666666</v>
      </c>
      <c r="K16" s="25">
        <f t="shared" si="0"/>
        <v>5.6000000000000227</v>
      </c>
    </row>
    <row r="17" spans="1:11">
      <c r="A17" s="21">
        <v>45047</v>
      </c>
      <c r="B17" s="11">
        <v>179.66666666666666</v>
      </c>
      <c r="C17" s="2">
        <f>(B17-B16)/B16</f>
        <v>6.5359477124182479E-3</v>
      </c>
      <c r="E17" s="16">
        <v>45047</v>
      </c>
      <c r="F17" s="11">
        <v>179.66666666666666</v>
      </c>
      <c r="H17" s="12" t="s">
        <v>14</v>
      </c>
      <c r="I17" s="23">
        <f>AVERAGEIFS('02_Clean_Data'!O:O,'02_Clean_Data'!B:B,2022,'02_Clean_Data'!C:C,"June")</f>
        <v>184.03333333333333</v>
      </c>
      <c r="J17" s="24">
        <f>AVERAGEIFS('02_Clean_Data'!O:O,'02_Clean_Data'!B:B,2023,'02_Clean_Data'!C:C,"May")</f>
        <v>194.33333333333334</v>
      </c>
      <c r="K17" s="25">
        <f t="shared" si="0"/>
        <v>10.300000000000011</v>
      </c>
    </row>
    <row r="18" spans="1:11">
      <c r="E18" s="16" t="s">
        <v>62</v>
      </c>
      <c r="F18" s="11">
        <v>177.65000000000003</v>
      </c>
    </row>
    <row r="19" spans="1:11">
      <c r="A19" s="17" t="s">
        <v>62</v>
      </c>
      <c r="B19" s="17"/>
      <c r="C19" s="18">
        <f>SUM(C7:C17)</f>
        <v>2.3552637868070464E-2</v>
      </c>
      <c r="H19" s="3" t="s">
        <v>82</v>
      </c>
    </row>
    <row r="21" spans="1:11">
      <c r="H21" s="28" t="s">
        <v>77</v>
      </c>
      <c r="I21" s="28" t="str">
        <f>INDEX(H6:H17,MATCH(MAX(K6:K17),K6:K17,0))</f>
        <v>Spices</v>
      </c>
    </row>
    <row r="22" spans="1:11">
      <c r="H22" s="29" t="s">
        <v>78</v>
      </c>
      <c r="I22" s="30" t="str">
        <f>INDEX(H6:H17,MATCH(MIN(K6:K17),K6:K17,0))</f>
        <v>Oils and fats</v>
      </c>
    </row>
    <row r="23" spans="1:11">
      <c r="H23" s="28" t="s">
        <v>79</v>
      </c>
      <c r="I23" s="31">
        <f>INDEX(A7:A17,MATCH(MAX(C7:C17),C7:C17,0))</f>
        <v>44835</v>
      </c>
    </row>
    <row r="24" spans="1:11">
      <c r="H24" s="29" t="s">
        <v>80</v>
      </c>
      <c r="I24" s="32">
        <f>INDEX(A7:A17,MATCH(MIN(C7:C17),C7:C17,0))</f>
        <v>44896</v>
      </c>
    </row>
    <row r="25" spans="1:11">
      <c r="H25" s="26" t="s">
        <v>81</v>
      </c>
      <c r="I25" s="27">
        <f>B17-B6</f>
        <v>4.1333333333333258</v>
      </c>
    </row>
    <row r="31" spans="1:11">
      <c r="F31" s="37"/>
    </row>
  </sheetData>
  <mergeCells count="1">
    <mergeCell ref="A1:F3"/>
  </mergeCells>
  <conditionalFormatting sqref="B6:B17">
    <cfRule type="colorScale" priority="4">
      <colorScale>
        <cfvo type="min"/>
        <cfvo type="max"/>
        <color rgb="FFFCFCFF"/>
        <color rgb="FFF8696B"/>
      </colorScale>
    </cfRule>
  </conditionalFormatting>
  <conditionalFormatting sqref="C7:C17">
    <cfRule type="colorScale" priority="3">
      <colorScale>
        <cfvo type="min"/>
        <cfvo type="max"/>
        <color rgb="FFFCFCFF"/>
        <color rgb="FFF8696B"/>
      </colorScale>
    </cfRule>
  </conditionalFormatting>
  <conditionalFormatting sqref="I22">
    <cfRule type="colorScale" priority="2">
      <colorScale>
        <cfvo type="min"/>
        <cfvo type="max"/>
        <color rgb="FFFFEF9C"/>
        <color rgb="FF63BE7B"/>
      </colorScale>
    </cfRule>
  </conditionalFormatting>
  <conditionalFormatting pivot="1" sqref="F6:F17">
    <cfRule type="colorScale" priority="1">
      <colorScale>
        <cfvo type="min"/>
        <cfvo type="max"/>
        <color rgb="FFFCFCFF"/>
        <color rgb="FFF8696B"/>
      </colorScale>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4E35D-EA41-482B-957E-4CFE47AAC18D}">
  <dimension ref="A1:T40"/>
  <sheetViews>
    <sheetView zoomScale="55" zoomScaleNormal="72" workbookViewId="0">
      <selection activeCell="K35" sqref="K35:M40"/>
    </sheetView>
  </sheetViews>
  <sheetFormatPr defaultColWidth="14.88671875" defaultRowHeight="14.4"/>
  <cols>
    <col min="5" max="5" width="14.33203125" bestFit="1" customWidth="1"/>
    <col min="6" max="6" width="22.88671875" bestFit="1" customWidth="1"/>
    <col min="7" max="7" width="18.88671875" bestFit="1" customWidth="1"/>
    <col min="8" max="8" width="27.21875" bestFit="1" customWidth="1"/>
    <col min="9" max="9" width="25.33203125" bestFit="1" customWidth="1"/>
    <col min="10" max="10" width="27" bestFit="1" customWidth="1"/>
    <col min="11" max="11" width="18.44140625" bestFit="1" customWidth="1"/>
    <col min="12" max="12" width="30.44140625" bestFit="1" customWidth="1"/>
    <col min="13" max="13" width="28.44140625" bestFit="1" customWidth="1"/>
    <col min="15" max="15" width="16" customWidth="1"/>
    <col min="17" max="17" width="15.5546875" customWidth="1"/>
    <col min="18" max="18" width="16.77734375" customWidth="1"/>
    <col min="19" max="19" width="18.77734375" bestFit="1" customWidth="1"/>
  </cols>
  <sheetData>
    <row r="1" spans="1:20">
      <c r="A1" s="64" t="s">
        <v>108</v>
      </c>
      <c r="B1" s="64"/>
      <c r="C1" s="64"/>
      <c r="D1" s="64"/>
      <c r="E1" s="64"/>
      <c r="F1" s="64"/>
      <c r="G1" s="64"/>
      <c r="H1" s="64"/>
      <c r="I1" s="64"/>
      <c r="J1" s="64"/>
    </row>
    <row r="2" spans="1:20">
      <c r="A2" s="64"/>
      <c r="B2" s="64"/>
      <c r="C2" s="64"/>
      <c r="D2" s="64"/>
      <c r="E2" s="64"/>
      <c r="F2" s="64"/>
      <c r="G2" s="64"/>
      <c r="H2" s="64"/>
      <c r="I2" s="64"/>
      <c r="J2" s="64"/>
    </row>
    <row r="3" spans="1:20">
      <c r="A3" s="64"/>
      <c r="B3" s="64"/>
      <c r="C3" s="64"/>
      <c r="D3" s="64"/>
      <c r="E3" s="64"/>
      <c r="F3" s="64"/>
      <c r="G3" s="64"/>
      <c r="H3" s="64"/>
      <c r="I3" s="64"/>
      <c r="J3" s="64"/>
    </row>
    <row r="5" spans="1:20">
      <c r="A5" s="34" t="s">
        <v>2</v>
      </c>
      <c r="B5" t="s">
        <v>83</v>
      </c>
      <c r="C5" t="s">
        <v>84</v>
      </c>
      <c r="D5" t="s">
        <v>93</v>
      </c>
      <c r="E5" t="s">
        <v>94</v>
      </c>
      <c r="F5" t="s">
        <v>66</v>
      </c>
      <c r="G5" t="s">
        <v>85</v>
      </c>
      <c r="H5" t="s">
        <v>87</v>
      </c>
      <c r="I5" t="s">
        <v>95</v>
      </c>
      <c r="J5" t="s">
        <v>96</v>
      </c>
      <c r="K5" t="s">
        <v>86</v>
      </c>
      <c r="L5" t="s">
        <v>88</v>
      </c>
      <c r="M5" t="s">
        <v>89</v>
      </c>
      <c r="O5" t="s">
        <v>89</v>
      </c>
      <c r="P5" t="s">
        <v>85</v>
      </c>
      <c r="Q5" t="s">
        <v>87</v>
      </c>
      <c r="R5" t="s">
        <v>95</v>
      </c>
      <c r="S5" t="s">
        <v>96</v>
      </c>
      <c r="T5" t="s">
        <v>86</v>
      </c>
    </row>
    <row r="6" spans="1:20">
      <c r="A6" s="35">
        <v>43466</v>
      </c>
      <c r="B6" cm="1">
        <f t="array" ref="B6">_xlfn.XLOOKUP(1,('02_Clean_Data'!$A:$A="Rural+Urban")*('02_Clean_Data'!$B:$B=YEAR(A6))*('02_Clean_Data'!$C:$C=TEXT(A6,"mmmm")),'02_Clean_Data'!$P:$P)</f>
        <v>137.4</v>
      </c>
      <c r="C6" cm="1">
        <f t="array" ref="C6">_xlfn.XLOOKUP(1,('02_Clean_Data'!$A:$A="Rural+Urban")*('02_Clean_Data'!$B:$B=YEAR(A6))*('02_Clean_Data'!$C:$C=TEXT(A6,"mmmm")),'02_Clean_Data'!$X:$X)</f>
        <v>145.1</v>
      </c>
      <c r="D6" cm="1">
        <f t="array" ref="D6">_xlfn.XLOOKUP(1,('02_Clean_Data'!$A:$A="Rural+Urban")*('02_Clean_Data'!$B:$B=YEAR(A6))*('02_Clean_Data'!$C:$C=TEXT(A6,"mmmm")),'02_Clean_Data'!$V:$V)</f>
        <v>139.5</v>
      </c>
      <c r="E6" cm="1">
        <f t="array" ref="E6">_xlfn.XLOOKUP(1,('02_Clean_Data'!$A:$A="Rural+Urban")*('02_Clean_Data'!$B:$B=YEAR(A6))*('02_Clean_Data'!$C:$C=TEXT(A6,"mmmm")),'02_Clean_Data'!$Y:$Y)</f>
        <v>123.3</v>
      </c>
      <c r="F6" cm="1">
        <f t="array" ref="F6">_xlfn.XLOOKUP(1,('02_Clean_Data'!$A:$A="Rural+Urban")*('02_Clean_Data'!$B:$B=YEAR(A6))*('02_Clean_Data'!$C:$C=TEXT(A6,"mmmm")),'02_Clean_Data'!$AD:$AD)</f>
        <v>139.6</v>
      </c>
      <c r="I6" s="37"/>
      <c r="J6" s="37"/>
      <c r="L6" t="str">
        <f>IF(A6=DATE(2020,3,1),"COVID Onset",IF(A6&lt;DATE(2020,3,1),"Before COVID","After COVID"))</f>
        <v>Before COVID</v>
      </c>
      <c r="M6">
        <f t="shared" ref="M6:M29" si="0">(YEAR(A6)-2020)*12+MONTH(A6)-3</f>
        <v>-14</v>
      </c>
      <c r="O6">
        <f t="shared" ref="O6:O29" si="1">M6</f>
        <v>-14</v>
      </c>
      <c r="P6" s="2">
        <f t="shared" ref="P6:P29" si="2">_xlfn.XLOOKUP(O6,$M$6:$M$29,$G$6:$G$29,"NA")</f>
        <v>0</v>
      </c>
      <c r="Q6" s="2">
        <f t="shared" ref="Q6:Q29" si="3">_xlfn.XLOOKUP(O6,$M$6:$M$29,$H$6:$H$29,"NA")</f>
        <v>0</v>
      </c>
      <c r="R6" s="2">
        <f t="shared" ref="R6:R29" si="4">_xlfn.XLOOKUP(O6,$M$6:$M$29,$I$6:$I$29,"NA")</f>
        <v>0</v>
      </c>
      <c r="S6" s="2">
        <f t="shared" ref="S6:S29" si="5">_xlfn.XLOOKUP(O6,$M$6:$M$29,$J$6:$J$29,"NA")</f>
        <v>0</v>
      </c>
      <c r="T6" s="2">
        <f t="shared" ref="T6:T29" si="6">_xlfn.XLOOKUP(O6,$M$6:$M$29,$K$6:$K$29,"NA")</f>
        <v>0</v>
      </c>
    </row>
    <row r="7" spans="1:20">
      <c r="A7" s="35">
        <v>43497</v>
      </c>
      <c r="B7" cm="1">
        <f t="array" ref="B7">_xlfn.XLOOKUP(1,('02_Clean_Data'!$A:$A="Rural+Urban")*('02_Clean_Data'!$B:$B=YEAR(A7))*('02_Clean_Data'!$C:$C=TEXT(A7,"mmmm")),'02_Clean_Data'!$P:$P)</f>
        <v>137.5</v>
      </c>
      <c r="C7" cm="1">
        <f t="array" ref="C7">_xlfn.XLOOKUP(1,('02_Clean_Data'!$A:$A="Rural+Urban")*('02_Clean_Data'!$B:$B=YEAR(A7))*('02_Clean_Data'!$C:$C=TEXT(A7,"mmmm")),'02_Clean_Data'!$X:$X)</f>
        <v>145.6</v>
      </c>
      <c r="D7" cm="1">
        <f t="array" ref="D7">_xlfn.XLOOKUP(1,('02_Clean_Data'!$A:$A="Rural+Urban")*('02_Clean_Data'!$B:$B=YEAR(A7))*('02_Clean_Data'!$C:$C=TEXT(A7,"mmmm")),'02_Clean_Data'!$V:$V)</f>
        <v>138.4</v>
      </c>
      <c r="E7" cm="1">
        <f t="array" ref="E7">_xlfn.XLOOKUP(1,('02_Clean_Data'!$A:$A="Rural+Urban")*('02_Clean_Data'!$B:$B=YEAR(A7))*('02_Clean_Data'!$C:$C=TEXT(A7,"mmmm")),'02_Clean_Data'!$Y:$Y)</f>
        <v>123.9</v>
      </c>
      <c r="F7" cm="1">
        <f t="array" ref="F7">_xlfn.XLOOKUP(1,('02_Clean_Data'!$A:$A="Rural+Urban")*('02_Clean_Data'!$B:$B=YEAR(A7))*('02_Clean_Data'!$C:$C=TEXT(A7,"mmmm")),'02_Clean_Data'!$AD:$AD)</f>
        <v>139.9</v>
      </c>
      <c r="G7" s="2">
        <f>IF(OR(B7="NA",B6="NA"),"NA",(B7-B6)/B6)</f>
        <v>7.2780203784566459E-4</v>
      </c>
      <c r="H7" s="2">
        <f>IF(OR(C7="NA",C6="NA"),"NA",(C7-C6)/C6)</f>
        <v>3.4458993797381117E-3</v>
      </c>
      <c r="I7" s="2">
        <f t="shared" ref="I7:I29" si="7">IF(OR(D7="NA",D6="NA"),"NA",(D7-D6)/D6)</f>
        <v>-7.8853046594981671E-3</v>
      </c>
      <c r="J7" s="2">
        <f t="shared" ref="J7:J29" si="8">IF(OR(E7="NA",E6="NA"),"NA",(E7-E6)/E6)</f>
        <v>4.86618004866187E-3</v>
      </c>
      <c r="K7" s="2">
        <f>IF(OR(F7="NA",F6="NA"),"NA",(F7-F6)/F6)</f>
        <v>2.1489971346705687E-3</v>
      </c>
      <c r="L7" t="str">
        <f t="shared" ref="L7:L29" si="9">IF(A7=DATE(2020,3,1),"COVID Onset",IF(A7&lt;DATE(2020,3,1),"Before COVID","After COVID"))</f>
        <v>Before COVID</v>
      </c>
      <c r="M7">
        <f t="shared" si="0"/>
        <v>-13</v>
      </c>
      <c r="O7">
        <f t="shared" si="1"/>
        <v>-13</v>
      </c>
      <c r="P7" s="2">
        <f t="shared" si="2"/>
        <v>7.2780203784566459E-4</v>
      </c>
      <c r="Q7" s="2">
        <f t="shared" si="3"/>
        <v>3.4458993797381117E-3</v>
      </c>
      <c r="R7" s="2">
        <f t="shared" si="4"/>
        <v>-7.8853046594981671E-3</v>
      </c>
      <c r="S7" s="2">
        <f t="shared" si="5"/>
        <v>4.86618004866187E-3</v>
      </c>
      <c r="T7" s="2">
        <f t="shared" si="6"/>
        <v>2.1489971346705687E-3</v>
      </c>
    </row>
    <row r="8" spans="1:20">
      <c r="A8" s="35">
        <v>43525</v>
      </c>
      <c r="B8" cm="1">
        <f t="array" ref="B8">_xlfn.XLOOKUP(1,('02_Clean_Data'!$A:$A="Rural+Urban")*('02_Clean_Data'!$B:$B=YEAR(A8))*('02_Clean_Data'!$C:$C=TEXT(A8,"mmmm")),'02_Clean_Data'!$P:$P)</f>
        <v>138.1</v>
      </c>
      <c r="C8" cm="1">
        <f t="array" ref="C8">_xlfn.XLOOKUP(1,('02_Clean_Data'!$A:$A="Rural+Urban")*('02_Clean_Data'!$B:$B=YEAR(A8))*('02_Clean_Data'!$C:$C=TEXT(A8,"mmmm")),'02_Clean_Data'!$X:$X)</f>
        <v>146.19999999999999</v>
      </c>
      <c r="D8" cm="1">
        <f t="array" ref="D8">_xlfn.XLOOKUP(1,('02_Clean_Data'!$A:$A="Rural+Urban")*('02_Clean_Data'!$B:$B=YEAR(A8))*('02_Clean_Data'!$C:$C=TEXT(A8,"mmmm")),'02_Clean_Data'!$V:$V)</f>
        <v>139.69999999999999</v>
      </c>
      <c r="E8" cm="1">
        <f t="array" ref="E8">_xlfn.XLOOKUP(1,('02_Clean_Data'!$A:$A="Rural+Urban")*('02_Clean_Data'!$B:$B=YEAR(A8))*('02_Clean_Data'!$C:$C=TEXT(A8,"mmmm")),'02_Clean_Data'!$Y:$Y)</f>
        <v>124.6</v>
      </c>
      <c r="F8" cm="1">
        <f t="array" ref="F8">_xlfn.XLOOKUP(1,('02_Clean_Data'!$A:$A="Rural+Urban")*('02_Clean_Data'!$B:$B=YEAR(A8))*('02_Clean_Data'!$C:$C=TEXT(A8,"mmmm")),'02_Clean_Data'!$AD:$AD)</f>
        <v>140.4</v>
      </c>
      <c r="G8" s="2">
        <f t="shared" ref="G8:G29" si="10">IF(OR(B8="NA",B7="NA"),"NA",(B8-B7)/B7)</f>
        <v>4.3636363636363222E-3</v>
      </c>
      <c r="H8" s="2">
        <f t="shared" ref="H8:H29" si="11">IF(OR(C8="NA",C7="NA"),"NA",(C8-C7)/C7)</f>
        <v>4.120879120879082E-3</v>
      </c>
      <c r="I8" s="2">
        <f t="shared" si="7"/>
        <v>9.3930635838149045E-3</v>
      </c>
      <c r="J8" s="2">
        <f t="shared" si="8"/>
        <v>5.6497175141242018E-3</v>
      </c>
      <c r="K8" s="2">
        <f t="shared" ref="K8:K29" si="12">IF(OR(F8="NA",F7="NA"),"NA",(F8-F7)/F7)</f>
        <v>3.5739814152966403E-3</v>
      </c>
      <c r="L8" t="str">
        <f t="shared" si="9"/>
        <v>Before COVID</v>
      </c>
      <c r="M8">
        <f t="shared" si="0"/>
        <v>-12</v>
      </c>
      <c r="O8">
        <f t="shared" si="1"/>
        <v>-12</v>
      </c>
      <c r="P8" s="2">
        <f t="shared" si="2"/>
        <v>4.3636363636363222E-3</v>
      </c>
      <c r="Q8" s="2">
        <f t="shared" si="3"/>
        <v>4.120879120879082E-3</v>
      </c>
      <c r="R8" s="2">
        <f t="shared" si="4"/>
        <v>9.3930635838149045E-3</v>
      </c>
      <c r="S8" s="2">
        <f t="shared" si="5"/>
        <v>5.6497175141242018E-3</v>
      </c>
      <c r="T8" s="2">
        <f t="shared" si="6"/>
        <v>3.5739814152966403E-3</v>
      </c>
    </row>
    <row r="9" spans="1:20">
      <c r="A9" s="35">
        <v>43556</v>
      </c>
      <c r="B9" t="e" cm="1">
        <f t="array" ref="B9">_xlfn.XLOOKUP(1,('02_Clean_Data'!$A:$A="Rural+Urban")*('02_Clean_Data'!$B:$B=YEAR(A9))*('02_Clean_Data'!$C:$C=TEXT(A9,"mmmm")),'02_Clean_Data'!$P:$P)</f>
        <v>#N/A</v>
      </c>
      <c r="C9" t="e" cm="1">
        <f t="array" ref="C9">_xlfn.XLOOKUP(1,('02_Clean_Data'!$A:$A="Rural+Urban")*('02_Clean_Data'!$B:$B=YEAR(A9))*('02_Clean_Data'!$C:$C=TEXT(A9,"mmmm")),'02_Clean_Data'!$X:$X)</f>
        <v>#N/A</v>
      </c>
      <c r="D9" t="e" cm="1">
        <f t="array" ref="D9">_xlfn.XLOOKUP(1,('02_Clean_Data'!$A:$A="Rural+Urban")*('02_Clean_Data'!$B:$B=YEAR(A9))*('02_Clean_Data'!$C:$C=TEXT(A9,"mmmm")),'02_Clean_Data'!$V:$V)</f>
        <v>#N/A</v>
      </c>
      <c r="E9" t="e" cm="1">
        <f t="array" ref="E9">_xlfn.XLOOKUP(1,('02_Clean_Data'!$A:$A="Rural+Urban")*('02_Clean_Data'!$B:$B=YEAR(A9))*('02_Clean_Data'!$C:$C=TEXT(A9,"mmmm")),'02_Clean_Data'!$Y:$Y)</f>
        <v>#N/A</v>
      </c>
      <c r="F9" t="e" cm="1">
        <f t="array" ref="F9">_xlfn.XLOOKUP(1,('02_Clean_Data'!$A:$A="Rural+Urban")*('02_Clean_Data'!$B:$B=YEAR(A9))*('02_Clean_Data'!$C:$C=TEXT(A9,"mmmm")),'02_Clean_Data'!$AD:$AD)</f>
        <v>#N/A</v>
      </c>
      <c r="G9" s="2" t="e">
        <f t="shared" si="10"/>
        <v>#N/A</v>
      </c>
      <c r="H9" s="2" t="e">
        <f t="shared" si="11"/>
        <v>#N/A</v>
      </c>
      <c r="I9" s="2" t="e">
        <f t="shared" si="7"/>
        <v>#N/A</v>
      </c>
      <c r="J9" s="2" t="e">
        <f t="shared" si="8"/>
        <v>#N/A</v>
      </c>
      <c r="K9" s="2" t="e">
        <f t="shared" si="12"/>
        <v>#N/A</v>
      </c>
      <c r="L9" t="str">
        <f t="shared" si="9"/>
        <v>Before COVID</v>
      </c>
      <c r="M9">
        <f t="shared" si="0"/>
        <v>-11</v>
      </c>
      <c r="O9">
        <f t="shared" si="1"/>
        <v>-11</v>
      </c>
      <c r="P9" s="2" t="e">
        <f t="shared" si="2"/>
        <v>#N/A</v>
      </c>
      <c r="Q9" s="2" t="e">
        <f t="shared" si="3"/>
        <v>#N/A</v>
      </c>
      <c r="R9" s="2" t="e">
        <f t="shared" si="4"/>
        <v>#N/A</v>
      </c>
      <c r="S9" s="2" t="e">
        <f t="shared" si="5"/>
        <v>#N/A</v>
      </c>
      <c r="T9" s="2" t="e">
        <f t="shared" si="6"/>
        <v>#N/A</v>
      </c>
    </row>
    <row r="10" spans="1:20">
      <c r="A10" s="35">
        <v>43586</v>
      </c>
      <c r="B10" cm="1">
        <f t="array" ref="B10">_xlfn.XLOOKUP(1,('02_Clean_Data'!$A:$A="Rural+Urban")*('02_Clean_Data'!$B:$B=YEAR(A10))*('02_Clean_Data'!$C:$C=TEXT(A10,"mmmm")),'02_Clean_Data'!$P:$P)</f>
        <v>140.9</v>
      </c>
      <c r="C10" cm="1">
        <f t="array" ref="C10">_xlfn.XLOOKUP(1,('02_Clean_Data'!$A:$A="Rural+Urban")*('02_Clean_Data'!$B:$B=YEAR(A10))*('02_Clean_Data'!$C:$C=TEXT(A10,"mmmm")),'02_Clean_Data'!$X:$X)</f>
        <v>146.9</v>
      </c>
      <c r="D10" cm="1">
        <f t="array" ref="D10">_xlfn.XLOOKUP(1,('02_Clean_Data'!$A:$A="Rural+Urban")*('02_Clean_Data'!$B:$B=YEAR(A10))*('02_Clean_Data'!$C:$C=TEXT(A10,"mmmm")),'02_Clean_Data'!$V:$V)</f>
        <v>140.30000000000001</v>
      </c>
      <c r="E10" cm="1">
        <f t="array" ref="E10">_xlfn.XLOOKUP(1,('02_Clean_Data'!$A:$A="Rural+Urban")*('02_Clean_Data'!$B:$B=YEAR(A10))*('02_Clean_Data'!$C:$C=TEXT(A10,"mmmm")),'02_Clean_Data'!$Y:$Y)</f>
        <v>124.9</v>
      </c>
      <c r="F10" cm="1">
        <f t="array" ref="F10">_xlfn.XLOOKUP(1,('02_Clean_Data'!$A:$A="Rural+Urban")*('02_Clean_Data'!$B:$B=YEAR(A10))*('02_Clean_Data'!$C:$C=TEXT(A10,"mmmm")),'02_Clean_Data'!$AD:$AD)</f>
        <v>142</v>
      </c>
      <c r="G10" s="2" t="e">
        <f t="shared" si="10"/>
        <v>#N/A</v>
      </c>
      <c r="H10" s="2" t="e">
        <f t="shared" si="11"/>
        <v>#N/A</v>
      </c>
      <c r="I10" s="2" t="e">
        <f t="shared" si="7"/>
        <v>#N/A</v>
      </c>
      <c r="J10" s="2" t="e">
        <f t="shared" si="8"/>
        <v>#N/A</v>
      </c>
      <c r="K10" s="2" t="e">
        <f t="shared" si="12"/>
        <v>#N/A</v>
      </c>
      <c r="L10" t="str">
        <f t="shared" si="9"/>
        <v>Before COVID</v>
      </c>
      <c r="M10">
        <f t="shared" si="0"/>
        <v>-10</v>
      </c>
      <c r="O10">
        <f t="shared" si="1"/>
        <v>-10</v>
      </c>
      <c r="P10" s="2" t="e">
        <f t="shared" si="2"/>
        <v>#N/A</v>
      </c>
      <c r="Q10" s="2" t="e">
        <f t="shared" si="3"/>
        <v>#N/A</v>
      </c>
      <c r="R10" s="2" t="e">
        <f t="shared" si="4"/>
        <v>#N/A</v>
      </c>
      <c r="S10" s="2" t="e">
        <f t="shared" si="5"/>
        <v>#N/A</v>
      </c>
      <c r="T10" s="2" t="e">
        <f t="shared" si="6"/>
        <v>#N/A</v>
      </c>
    </row>
    <row r="11" spans="1:20">
      <c r="A11" s="35">
        <v>43617</v>
      </c>
      <c r="B11" cm="1">
        <f t="array" ref="B11">_xlfn.XLOOKUP(1,('02_Clean_Data'!$A:$A="Rural+Urban")*('02_Clean_Data'!$B:$B=YEAR(A11))*('02_Clean_Data'!$C:$C=TEXT(A11,"mmmm")),'02_Clean_Data'!$P:$P)</f>
        <v>142.69999999999999</v>
      </c>
      <c r="C11" cm="1">
        <f t="array" ref="C11">_xlfn.XLOOKUP(1,('02_Clean_Data'!$A:$A="Rural+Urban")*('02_Clean_Data'!$B:$B=YEAR(A11))*('02_Clean_Data'!$C:$C=TEXT(A11,"mmmm")),'02_Clean_Data'!$X:$X)</f>
        <v>147.4</v>
      </c>
      <c r="D11" cm="1">
        <f t="array" ref="D11">_xlfn.XLOOKUP(1,('02_Clean_Data'!$A:$A="Rural+Urban")*('02_Clean_Data'!$B:$B=YEAR(A11))*('02_Clean_Data'!$C:$C=TEXT(A11,"mmmm")),'02_Clean_Data'!$V:$V)</f>
        <v>141.19999999999999</v>
      </c>
      <c r="E11" cm="1">
        <f t="array" ref="E11">_xlfn.XLOOKUP(1,('02_Clean_Data'!$A:$A="Rural+Urban")*('02_Clean_Data'!$B:$B=YEAR(A11))*('02_Clean_Data'!$C:$C=TEXT(A11,"mmmm")),'02_Clean_Data'!$Y:$Y)</f>
        <v>124.6</v>
      </c>
      <c r="F11" cm="1">
        <f t="array" ref="F11">_xlfn.XLOOKUP(1,('02_Clean_Data'!$A:$A="Rural+Urban")*('02_Clean_Data'!$B:$B=YEAR(A11))*('02_Clean_Data'!$C:$C=TEXT(A11,"mmmm")),'02_Clean_Data'!$AD:$AD)</f>
        <v>142.9</v>
      </c>
      <c r="G11" s="2">
        <f t="shared" si="10"/>
        <v>1.2775017743080078E-2</v>
      </c>
      <c r="H11" s="2">
        <f t="shared" si="11"/>
        <v>3.4036759700476512E-3</v>
      </c>
      <c r="I11" s="2">
        <f t="shared" si="7"/>
        <v>6.4148253741979841E-3</v>
      </c>
      <c r="J11" s="2">
        <f t="shared" si="8"/>
        <v>-2.4019215372298747E-3</v>
      </c>
      <c r="K11" s="2">
        <f t="shared" si="12"/>
        <v>6.3380281690141246E-3</v>
      </c>
      <c r="L11" t="str">
        <f t="shared" si="9"/>
        <v>Before COVID</v>
      </c>
      <c r="M11">
        <f t="shared" si="0"/>
        <v>-9</v>
      </c>
      <c r="O11">
        <f t="shared" si="1"/>
        <v>-9</v>
      </c>
      <c r="P11" s="2">
        <f t="shared" si="2"/>
        <v>1.2775017743080078E-2</v>
      </c>
      <c r="Q11" s="2">
        <f t="shared" si="3"/>
        <v>3.4036759700476512E-3</v>
      </c>
      <c r="R11" s="2">
        <f t="shared" si="4"/>
        <v>6.4148253741979841E-3</v>
      </c>
      <c r="S11" s="2">
        <f t="shared" si="5"/>
        <v>-2.4019215372298747E-3</v>
      </c>
      <c r="T11" s="2">
        <f t="shared" si="6"/>
        <v>6.3380281690141246E-3</v>
      </c>
    </row>
    <row r="12" spans="1:20">
      <c r="A12" s="35">
        <v>43647</v>
      </c>
      <c r="B12" cm="1">
        <f t="array" ref="B12">_xlfn.XLOOKUP(1,('02_Clean_Data'!$A:$A="Rural+Urban")*('02_Clean_Data'!$B:$B=YEAR(A12))*('02_Clean_Data'!$C:$C=TEXT(A12,"mmmm")),'02_Clean_Data'!$P:$P)</f>
        <v>144.69999999999999</v>
      </c>
      <c r="C12" cm="1">
        <f t="array" ref="C12">_xlfn.XLOOKUP(1,('02_Clean_Data'!$A:$A="Rural+Urban")*('02_Clean_Data'!$B:$B=YEAR(A12))*('02_Clean_Data'!$C:$C=TEXT(A12,"mmmm")),'02_Clean_Data'!$X:$X)</f>
        <v>147.9</v>
      </c>
      <c r="D12" cm="1">
        <f t="array" ref="D12">_xlfn.XLOOKUP(1,('02_Clean_Data'!$A:$A="Rural+Urban")*('02_Clean_Data'!$B:$B=YEAR(A12))*('02_Clean_Data'!$C:$C=TEXT(A12,"mmmm")),'02_Clean_Data'!$V:$V)</f>
        <v>139.30000000000001</v>
      </c>
      <c r="E12" cm="1">
        <f t="array" ref="E12">_xlfn.XLOOKUP(1,('02_Clean_Data'!$A:$A="Rural+Urban")*('02_Clean_Data'!$B:$B=YEAR(A12))*('02_Clean_Data'!$C:$C=TEXT(A12,"mmmm")),'02_Clean_Data'!$Y:$Y)</f>
        <v>125.6</v>
      </c>
      <c r="F12" cm="1">
        <f t="array" ref="F12">_xlfn.XLOOKUP(1,('02_Clean_Data'!$A:$A="Rural+Urban")*('02_Clean_Data'!$B:$B=YEAR(A12))*('02_Clean_Data'!$C:$C=TEXT(A12,"mmmm")),'02_Clean_Data'!$AD:$AD)</f>
        <v>144.19999999999999</v>
      </c>
      <c r="G12" s="2">
        <f t="shared" si="10"/>
        <v>1.4015416958654521E-2</v>
      </c>
      <c r="H12" s="2">
        <f t="shared" si="11"/>
        <v>3.3921302578018993E-3</v>
      </c>
      <c r="I12" s="2">
        <f t="shared" si="7"/>
        <v>-1.3456090651557914E-2</v>
      </c>
      <c r="J12" s="2">
        <f t="shared" si="8"/>
        <v>8.0256821829855548E-3</v>
      </c>
      <c r="K12" s="2">
        <f t="shared" si="12"/>
        <v>9.0972708187542547E-3</v>
      </c>
      <c r="L12" t="str">
        <f t="shared" si="9"/>
        <v>Before COVID</v>
      </c>
      <c r="M12">
        <f t="shared" si="0"/>
        <v>-8</v>
      </c>
      <c r="O12">
        <f t="shared" si="1"/>
        <v>-8</v>
      </c>
      <c r="P12" s="2">
        <f t="shared" si="2"/>
        <v>1.4015416958654521E-2</v>
      </c>
      <c r="Q12" s="2">
        <f t="shared" si="3"/>
        <v>3.3921302578018993E-3</v>
      </c>
      <c r="R12" s="2">
        <f t="shared" si="4"/>
        <v>-1.3456090651557914E-2</v>
      </c>
      <c r="S12" s="2">
        <f t="shared" si="5"/>
        <v>8.0256821829855548E-3</v>
      </c>
      <c r="T12" s="2">
        <f t="shared" si="6"/>
        <v>9.0972708187542547E-3</v>
      </c>
    </row>
    <row r="13" spans="1:20">
      <c r="A13" s="35">
        <v>43678</v>
      </c>
      <c r="B13" cm="1">
        <f t="array" ref="B13">_xlfn.XLOOKUP(1,('02_Clean_Data'!$A:$A="Rural+Urban")*('02_Clean_Data'!$B:$B=YEAR(A13))*('02_Clean_Data'!$C:$C=TEXT(A13,"mmmm")),'02_Clean_Data'!$P:$P)</f>
        <v>145.9</v>
      </c>
      <c r="C13" cm="1">
        <f t="array" ref="C13">_xlfn.XLOOKUP(1,('02_Clean_Data'!$A:$A="Rural+Urban")*('02_Clean_Data'!$B:$B=YEAR(A13))*('02_Clean_Data'!$C:$C=TEXT(A13,"mmmm")),'02_Clean_Data'!$X:$X)</f>
        <v>148.5</v>
      </c>
      <c r="D13" cm="1">
        <f t="array" ref="D13">_xlfn.XLOOKUP(1,('02_Clean_Data'!$A:$A="Rural+Urban")*('02_Clean_Data'!$B:$B=YEAR(A13))*('02_Clean_Data'!$C:$C=TEXT(A13,"mmmm")),'02_Clean_Data'!$V:$V)</f>
        <v>138.5</v>
      </c>
      <c r="E13" cm="1">
        <f t="array" ref="E13">_xlfn.XLOOKUP(1,('02_Clean_Data'!$A:$A="Rural+Urban")*('02_Clean_Data'!$B:$B=YEAR(A13))*('02_Clean_Data'!$C:$C=TEXT(A13,"mmmm")),'02_Clean_Data'!$Y:$Y)</f>
        <v>125.8</v>
      </c>
      <c r="F13" cm="1">
        <f t="array" ref="F13">_xlfn.XLOOKUP(1,('02_Clean_Data'!$A:$A="Rural+Urban")*('02_Clean_Data'!$B:$B=YEAR(A13))*('02_Clean_Data'!$C:$C=TEXT(A13,"mmmm")),'02_Clean_Data'!$AD:$AD)</f>
        <v>145</v>
      </c>
      <c r="G13" s="2">
        <f t="shared" si="10"/>
        <v>8.2930200414652183E-3</v>
      </c>
      <c r="H13" s="2">
        <f t="shared" si="11"/>
        <v>4.0567951318458036E-3</v>
      </c>
      <c r="I13" s="2">
        <f t="shared" si="7"/>
        <v>-5.7430007178751706E-3</v>
      </c>
      <c r="J13" s="2">
        <f t="shared" si="8"/>
        <v>1.5923566878981118E-3</v>
      </c>
      <c r="K13" s="2">
        <f t="shared" si="12"/>
        <v>5.5478502080444619E-3</v>
      </c>
      <c r="L13" t="str">
        <f t="shared" si="9"/>
        <v>Before COVID</v>
      </c>
      <c r="M13">
        <f t="shared" si="0"/>
        <v>-7</v>
      </c>
      <c r="O13">
        <f t="shared" si="1"/>
        <v>-7</v>
      </c>
      <c r="P13" s="2">
        <f t="shared" si="2"/>
        <v>8.2930200414652183E-3</v>
      </c>
      <c r="Q13" s="2">
        <f t="shared" si="3"/>
        <v>4.0567951318458036E-3</v>
      </c>
      <c r="R13" s="2">
        <f t="shared" si="4"/>
        <v>-5.7430007178751706E-3</v>
      </c>
      <c r="S13" s="2">
        <f t="shared" si="5"/>
        <v>1.5923566878981118E-3</v>
      </c>
      <c r="T13" s="2">
        <f t="shared" si="6"/>
        <v>5.5478502080444619E-3</v>
      </c>
    </row>
    <row r="14" spans="1:20">
      <c r="A14" s="35">
        <v>43709</v>
      </c>
      <c r="B14" cm="1">
        <f t="array" ref="B14">_xlfn.XLOOKUP(1,('02_Clean_Data'!$A:$A="Rural+Urban")*('02_Clean_Data'!$B:$B=YEAR(A14))*('02_Clean_Data'!$C:$C=TEXT(A14,"mmmm")),'02_Clean_Data'!$P:$P)</f>
        <v>147</v>
      </c>
      <c r="C14" cm="1">
        <f t="array" ref="C14">_xlfn.XLOOKUP(1,('02_Clean_Data'!$A:$A="Rural+Urban")*('02_Clean_Data'!$B:$B=YEAR(A14))*('02_Clean_Data'!$C:$C=TEXT(A14,"mmmm")),'02_Clean_Data'!$X:$X)</f>
        <v>149</v>
      </c>
      <c r="D14" cm="1">
        <f t="array" ref="D14">_xlfn.XLOOKUP(1,('02_Clean_Data'!$A:$A="Rural+Urban")*('02_Clean_Data'!$B:$B=YEAR(A14))*('02_Clean_Data'!$C:$C=TEXT(A14,"mmmm")),'02_Clean_Data'!$V:$V)</f>
        <v>139.19999999999999</v>
      </c>
      <c r="E14" cm="1">
        <f t="array" ref="E14">_xlfn.XLOOKUP(1,('02_Clean_Data'!$A:$A="Rural+Urban")*('02_Clean_Data'!$B:$B=YEAR(A14))*('02_Clean_Data'!$C:$C=TEXT(A14,"mmmm")),'02_Clean_Data'!$Y:$Y)</f>
        <v>126.1</v>
      </c>
      <c r="F14" cm="1">
        <f t="array" ref="F14">_xlfn.XLOOKUP(1,('02_Clean_Data'!$A:$A="Rural+Urban")*('02_Clean_Data'!$B:$B=YEAR(A14))*('02_Clean_Data'!$C:$C=TEXT(A14,"mmmm")),'02_Clean_Data'!$AD:$AD)</f>
        <v>145.80000000000001</v>
      </c>
      <c r="G14" s="2">
        <f t="shared" si="10"/>
        <v>7.5394105551747376E-3</v>
      </c>
      <c r="H14" s="2">
        <f t="shared" si="11"/>
        <v>3.3670033670033669E-3</v>
      </c>
      <c r="I14" s="2">
        <f t="shared" si="7"/>
        <v>5.0541516245486548E-3</v>
      </c>
      <c r="J14" s="2">
        <f t="shared" si="8"/>
        <v>2.3847376788553032E-3</v>
      </c>
      <c r="K14" s="2">
        <f t="shared" si="12"/>
        <v>5.5172413793104233E-3</v>
      </c>
      <c r="L14" t="str">
        <f t="shared" si="9"/>
        <v>Before COVID</v>
      </c>
      <c r="M14">
        <f t="shared" si="0"/>
        <v>-6</v>
      </c>
      <c r="O14">
        <f t="shared" si="1"/>
        <v>-6</v>
      </c>
      <c r="P14" s="2">
        <f t="shared" si="2"/>
        <v>7.5394105551747376E-3</v>
      </c>
      <c r="Q14" s="2">
        <f t="shared" si="3"/>
        <v>3.3670033670033669E-3</v>
      </c>
      <c r="R14" s="2">
        <f t="shared" si="4"/>
        <v>5.0541516245486548E-3</v>
      </c>
      <c r="S14" s="2">
        <f t="shared" si="5"/>
        <v>2.3847376788553032E-3</v>
      </c>
      <c r="T14" s="2">
        <f t="shared" si="6"/>
        <v>5.5172413793104233E-3</v>
      </c>
    </row>
    <row r="15" spans="1:20">
      <c r="A15" s="35">
        <v>43739</v>
      </c>
      <c r="B15" cm="1">
        <f t="array" ref="B15">_xlfn.XLOOKUP(1,('02_Clean_Data'!$A:$A="Rural+Urban")*('02_Clean_Data'!$B:$B=YEAR(A15))*('02_Clean_Data'!$C:$C=TEXT(A15,"mmmm")),'02_Clean_Data'!$P:$P)</f>
        <v>149.6</v>
      </c>
      <c r="C15" cm="1">
        <f t="array" ref="C15">_xlfn.XLOOKUP(1,('02_Clean_Data'!$A:$A="Rural+Urban")*('02_Clean_Data'!$B:$B=YEAR(A15))*('02_Clean_Data'!$C:$C=TEXT(A15,"mmmm")),'02_Clean_Data'!$X:$X)</f>
        <v>149.4</v>
      </c>
      <c r="D15" cm="1">
        <f t="array" ref="D15">_xlfn.XLOOKUP(1,('02_Clean_Data'!$A:$A="Rural+Urban")*('02_Clean_Data'!$B:$B=YEAR(A15))*('02_Clean_Data'!$C:$C=TEXT(A15,"mmmm")),'02_Clean_Data'!$V:$V)</f>
        <v>140.6</v>
      </c>
      <c r="E15" cm="1">
        <f t="array" ref="E15">_xlfn.XLOOKUP(1,('02_Clean_Data'!$A:$A="Rural+Urban")*('02_Clean_Data'!$B:$B=YEAR(A15))*('02_Clean_Data'!$C:$C=TEXT(A15,"mmmm")),'02_Clean_Data'!$Y:$Y)</f>
        <v>126.3</v>
      </c>
      <c r="F15" cm="1">
        <f t="array" ref="F15">_xlfn.XLOOKUP(1,('02_Clean_Data'!$A:$A="Rural+Urban")*('02_Clean_Data'!$B:$B=YEAR(A15))*('02_Clean_Data'!$C:$C=TEXT(A15,"mmmm")),'02_Clean_Data'!$AD:$AD)</f>
        <v>147.19999999999999</v>
      </c>
      <c r="G15" s="2">
        <f t="shared" si="10"/>
        <v>1.7687074829931933E-2</v>
      </c>
      <c r="H15" s="2">
        <f t="shared" si="11"/>
        <v>2.6845637583892998E-3</v>
      </c>
      <c r="I15" s="2">
        <f t="shared" si="7"/>
        <v>1.0057471264367858E-2</v>
      </c>
      <c r="J15" s="2">
        <f t="shared" si="8"/>
        <v>1.5860428231562478E-3</v>
      </c>
      <c r="K15" s="2">
        <f t="shared" si="12"/>
        <v>9.6021947873798155E-3</v>
      </c>
      <c r="L15" t="str">
        <f t="shared" si="9"/>
        <v>Before COVID</v>
      </c>
      <c r="M15">
        <f t="shared" si="0"/>
        <v>-5</v>
      </c>
      <c r="O15">
        <f t="shared" si="1"/>
        <v>-5</v>
      </c>
      <c r="P15" s="2">
        <f t="shared" si="2"/>
        <v>1.7687074829931933E-2</v>
      </c>
      <c r="Q15" s="2">
        <f t="shared" si="3"/>
        <v>2.6845637583892998E-3</v>
      </c>
      <c r="R15" s="2">
        <f t="shared" si="4"/>
        <v>1.0057471264367858E-2</v>
      </c>
      <c r="S15" s="2">
        <f t="shared" si="5"/>
        <v>1.5860428231562478E-3</v>
      </c>
      <c r="T15" s="2">
        <f t="shared" si="6"/>
        <v>9.6021947873798155E-3</v>
      </c>
    </row>
    <row r="16" spans="1:20">
      <c r="A16" s="35">
        <v>43770</v>
      </c>
      <c r="B16" cm="1">
        <f t="array" ref="B16">_xlfn.XLOOKUP(1,('02_Clean_Data'!$A:$A="Rural+Urban")*('02_Clean_Data'!$B:$B=YEAR(A16))*('02_Clean_Data'!$C:$C=TEXT(A16,"mmmm")),'02_Clean_Data'!$P:$P)</f>
        <v>151.9</v>
      </c>
      <c r="C16" cm="1">
        <f t="array" ref="C16">_xlfn.XLOOKUP(1,('02_Clean_Data'!$A:$A="Rural+Urban")*('02_Clean_Data'!$B:$B=YEAR(A16))*('02_Clean_Data'!$C:$C=TEXT(A16,"mmmm")),'02_Clean_Data'!$X:$X)</f>
        <v>149.9</v>
      </c>
      <c r="D16" cm="1">
        <f t="array" ref="D16">_xlfn.XLOOKUP(1,('02_Clean_Data'!$A:$A="Rural+Urban")*('02_Clean_Data'!$B:$B=YEAR(A16))*('02_Clean_Data'!$C:$C=TEXT(A16,"mmmm")),'02_Clean_Data'!$V:$V)</f>
        <v>142.30000000000001</v>
      </c>
      <c r="E16" cm="1">
        <f t="array" ref="E16">_xlfn.XLOOKUP(1,('02_Clean_Data'!$A:$A="Rural+Urban")*('02_Clean_Data'!$B:$B=YEAR(A16))*('02_Clean_Data'!$C:$C=TEXT(A16,"mmmm")),'02_Clean_Data'!$Y:$Y)</f>
        <v>126.6</v>
      </c>
      <c r="F16" cm="1">
        <f t="array" ref="F16">_xlfn.XLOOKUP(1,('02_Clean_Data'!$A:$A="Rural+Urban")*('02_Clean_Data'!$B:$B=YEAR(A16))*('02_Clean_Data'!$C:$C=TEXT(A16,"mmmm")),'02_Clean_Data'!$AD:$AD)</f>
        <v>148.6</v>
      </c>
      <c r="G16" s="2">
        <f t="shared" si="10"/>
        <v>1.5374331550802216E-2</v>
      </c>
      <c r="H16" s="2">
        <f t="shared" si="11"/>
        <v>3.3467202141900937E-3</v>
      </c>
      <c r="I16" s="2">
        <f t="shared" si="7"/>
        <v>1.2091038406828002E-2</v>
      </c>
      <c r="J16" s="2">
        <f t="shared" si="8"/>
        <v>2.3752969121139918E-3</v>
      </c>
      <c r="K16" s="2">
        <f t="shared" si="12"/>
        <v>9.5108695652174301E-3</v>
      </c>
      <c r="L16" t="str">
        <f t="shared" si="9"/>
        <v>Before COVID</v>
      </c>
      <c r="M16">
        <f t="shared" si="0"/>
        <v>-4</v>
      </c>
      <c r="O16">
        <f t="shared" si="1"/>
        <v>-4</v>
      </c>
      <c r="P16" s="2">
        <f t="shared" si="2"/>
        <v>1.5374331550802216E-2</v>
      </c>
      <c r="Q16" s="2">
        <f t="shared" si="3"/>
        <v>3.3467202141900937E-3</v>
      </c>
      <c r="R16" s="2">
        <f t="shared" si="4"/>
        <v>1.2091038406828002E-2</v>
      </c>
      <c r="S16" s="2">
        <f t="shared" si="5"/>
        <v>2.3752969121139918E-3</v>
      </c>
      <c r="T16" s="2">
        <f t="shared" si="6"/>
        <v>9.5108695652174301E-3</v>
      </c>
    </row>
    <row r="17" spans="1:20">
      <c r="A17" s="35">
        <v>43800</v>
      </c>
      <c r="B17" cm="1">
        <f t="array" ref="B17">_xlfn.XLOOKUP(1,('02_Clean_Data'!$A:$A="Rural+Urban")*('02_Clean_Data'!$B:$B=YEAR(A17))*('02_Clean_Data'!$C:$C=TEXT(A17,"mmmm")),'02_Clean_Data'!$P:$P)</f>
        <v>155</v>
      </c>
      <c r="C17" cm="1">
        <f t="array" ref="C17">_xlfn.XLOOKUP(1,('02_Clean_Data'!$A:$A="Rural+Urban")*('02_Clean_Data'!$B:$B=YEAR(A17))*('02_Clean_Data'!$C:$C=TEXT(A17,"mmmm")),'02_Clean_Data'!$X:$X)</f>
        <v>150.4</v>
      </c>
      <c r="D17" cm="1">
        <f t="array" ref="D17">_xlfn.XLOOKUP(1,('02_Clean_Data'!$A:$A="Rural+Urban")*('02_Clean_Data'!$B:$B=YEAR(A17))*('02_Clean_Data'!$C:$C=TEXT(A17,"mmmm")),'02_Clean_Data'!$V:$V)</f>
        <v>143.69999999999999</v>
      </c>
      <c r="E17" cm="1">
        <f t="array" ref="E17">_xlfn.XLOOKUP(1,('02_Clean_Data'!$A:$A="Rural+Urban")*('02_Clean_Data'!$B:$B=YEAR(A17))*('02_Clean_Data'!$C:$C=TEXT(A17,"mmmm")),'02_Clean_Data'!$Y:$Y)</f>
        <v>129.80000000000001</v>
      </c>
      <c r="F17" cm="1">
        <f t="array" ref="F17">_xlfn.XLOOKUP(1,('02_Clean_Data'!$A:$A="Rural+Urban")*('02_Clean_Data'!$B:$B=YEAR(A17))*('02_Clean_Data'!$C:$C=TEXT(A17,"mmmm")),'02_Clean_Data'!$AD:$AD)</f>
        <v>150.4</v>
      </c>
      <c r="G17" s="2">
        <f t="shared" si="10"/>
        <v>2.0408163265306083E-2</v>
      </c>
      <c r="H17" s="2">
        <f t="shared" si="11"/>
        <v>3.3355570380253501E-3</v>
      </c>
      <c r="I17" s="2">
        <f t="shared" si="7"/>
        <v>9.8383696416020888E-3</v>
      </c>
      <c r="J17" s="2">
        <f t="shared" si="8"/>
        <v>2.5276461295418776E-2</v>
      </c>
      <c r="K17" s="2">
        <f t="shared" si="12"/>
        <v>1.2113055181695904E-2</v>
      </c>
      <c r="L17" t="str">
        <f t="shared" si="9"/>
        <v>Before COVID</v>
      </c>
      <c r="M17">
        <f t="shared" si="0"/>
        <v>-3</v>
      </c>
      <c r="O17">
        <f t="shared" si="1"/>
        <v>-3</v>
      </c>
      <c r="P17" s="2">
        <f t="shared" si="2"/>
        <v>2.0408163265306083E-2</v>
      </c>
      <c r="Q17" s="2">
        <f t="shared" si="3"/>
        <v>3.3355570380253501E-3</v>
      </c>
      <c r="R17" s="2">
        <f t="shared" si="4"/>
        <v>9.8383696416020888E-3</v>
      </c>
      <c r="S17" s="2">
        <f t="shared" si="5"/>
        <v>2.5276461295418776E-2</v>
      </c>
      <c r="T17" s="2">
        <f t="shared" si="6"/>
        <v>1.2113055181695904E-2</v>
      </c>
    </row>
    <row r="18" spans="1:20">
      <c r="A18" s="35">
        <v>43831</v>
      </c>
      <c r="B18" cm="1">
        <f t="array" ref="B18">_xlfn.XLOOKUP(1,('02_Clean_Data'!$A:$A="Rural+Urban")*('02_Clean_Data'!$B:$B=YEAR(A18))*('02_Clean_Data'!$C:$C=TEXT(A18,"mmmm")),'02_Clean_Data'!$P:$P)</f>
        <v>153.5</v>
      </c>
      <c r="C18" cm="1">
        <f t="array" ref="C18">_xlfn.XLOOKUP(1,('02_Clean_Data'!$A:$A="Rural+Urban")*('02_Clean_Data'!$B:$B=YEAR(A18))*('02_Clean_Data'!$C:$C=TEXT(A18,"mmmm")),'02_Clean_Data'!$X:$X)</f>
        <v>151.19999999999999</v>
      </c>
      <c r="D18" cm="1">
        <f t="array" ref="D18">_xlfn.XLOOKUP(1,('02_Clean_Data'!$A:$A="Rural+Urban")*('02_Clean_Data'!$B:$B=YEAR(A18))*('02_Clean_Data'!$C:$C=TEXT(A18,"mmmm")),'02_Clean_Data'!$V:$V)</f>
        <v>144.6</v>
      </c>
      <c r="E18" cm="1">
        <f t="array" ref="E18">_xlfn.XLOOKUP(1,('02_Clean_Data'!$A:$A="Rural+Urban")*('02_Clean_Data'!$B:$B=YEAR(A18))*('02_Clean_Data'!$C:$C=TEXT(A18,"mmmm")),'02_Clean_Data'!$Y:$Y)</f>
        <v>130.9</v>
      </c>
      <c r="F18" cm="1">
        <f t="array" ref="F18">_xlfn.XLOOKUP(1,('02_Clean_Data'!$A:$A="Rural+Urban")*('02_Clean_Data'!$B:$B=YEAR(A18))*('02_Clean_Data'!$C:$C=TEXT(A18,"mmmm")),'02_Clean_Data'!$AD:$AD)</f>
        <v>150.19999999999999</v>
      </c>
      <c r="G18" s="2">
        <f t="shared" si="10"/>
        <v>-9.6774193548387101E-3</v>
      </c>
      <c r="H18" s="2">
        <f t="shared" si="11"/>
        <v>5.319148936170099E-3</v>
      </c>
      <c r="I18" s="2">
        <f t="shared" si="7"/>
        <v>6.2630480167015015E-3</v>
      </c>
      <c r="J18" s="2">
        <f t="shared" si="8"/>
        <v>8.4745762711863955E-3</v>
      </c>
      <c r="K18" s="2">
        <f t="shared" si="12"/>
        <v>-1.3297872340426666E-3</v>
      </c>
      <c r="L18" t="str">
        <f t="shared" si="9"/>
        <v>Before COVID</v>
      </c>
      <c r="M18">
        <f t="shared" si="0"/>
        <v>-2</v>
      </c>
      <c r="O18">
        <f t="shared" si="1"/>
        <v>-2</v>
      </c>
      <c r="P18" s="2">
        <f t="shared" si="2"/>
        <v>-9.6774193548387101E-3</v>
      </c>
      <c r="Q18" s="2">
        <f t="shared" si="3"/>
        <v>5.319148936170099E-3</v>
      </c>
      <c r="R18" s="2">
        <f t="shared" si="4"/>
        <v>6.2630480167015015E-3</v>
      </c>
      <c r="S18" s="2">
        <f t="shared" si="5"/>
        <v>8.4745762711863955E-3</v>
      </c>
      <c r="T18" s="2">
        <f t="shared" si="6"/>
        <v>-1.3297872340426666E-3</v>
      </c>
    </row>
    <row r="19" spans="1:20">
      <c r="A19" s="35">
        <v>43862</v>
      </c>
      <c r="B19" cm="1">
        <f t="array" ref="B19">_xlfn.XLOOKUP(1,('02_Clean_Data'!$A:$A="Rural+Urban")*('02_Clean_Data'!$B:$B=YEAR(A19))*('02_Clean_Data'!$C:$C=TEXT(A19,"mmmm")),'02_Clean_Data'!$P:$P)</f>
        <v>150.5</v>
      </c>
      <c r="C19" cm="1">
        <f t="array" ref="C19">_xlfn.XLOOKUP(1,('02_Clean_Data'!$A:$A="Rural+Urban")*('02_Clean_Data'!$B:$B=YEAR(A19))*('02_Clean_Data'!$C:$C=TEXT(A19,"mmmm")),'02_Clean_Data'!$X:$X)</f>
        <v>151.69999999999999</v>
      </c>
      <c r="D19" cm="1">
        <f t="array" ref="D19">_xlfn.XLOOKUP(1,('02_Clean_Data'!$A:$A="Rural+Urban")*('02_Clean_Data'!$B:$B=YEAR(A19))*('02_Clean_Data'!$C:$C=TEXT(A19,"mmmm")),'02_Clean_Data'!$V:$V)</f>
        <v>147.19999999999999</v>
      </c>
      <c r="E19" cm="1">
        <f t="array" ref="E19">_xlfn.XLOOKUP(1,('02_Clean_Data'!$A:$A="Rural+Urban")*('02_Clean_Data'!$B:$B=YEAR(A19))*('02_Clean_Data'!$C:$C=TEXT(A19,"mmmm")),'02_Clean_Data'!$Y:$Y)</f>
        <v>130.30000000000001</v>
      </c>
      <c r="F19" cm="1">
        <f t="array" ref="F19">_xlfn.XLOOKUP(1,('02_Clean_Data'!$A:$A="Rural+Urban")*('02_Clean_Data'!$B:$B=YEAR(A19))*('02_Clean_Data'!$C:$C=TEXT(A19,"mmmm")),'02_Clean_Data'!$AD:$AD)</f>
        <v>149.1</v>
      </c>
      <c r="G19" s="2">
        <f t="shared" si="10"/>
        <v>-1.9543973941368076E-2</v>
      </c>
      <c r="H19" s="2">
        <f t="shared" si="11"/>
        <v>3.3068783068783071E-3</v>
      </c>
      <c r="I19" s="2">
        <f t="shared" si="7"/>
        <v>1.7980636237897609E-2</v>
      </c>
      <c r="J19" s="2">
        <f t="shared" si="8"/>
        <v>-4.583651642475128E-3</v>
      </c>
      <c r="K19" s="2">
        <f t="shared" si="12"/>
        <v>-7.3235685752329853E-3</v>
      </c>
      <c r="L19" t="str">
        <f t="shared" si="9"/>
        <v>Before COVID</v>
      </c>
      <c r="M19">
        <f t="shared" si="0"/>
        <v>-1</v>
      </c>
      <c r="O19">
        <f t="shared" si="1"/>
        <v>-1</v>
      </c>
      <c r="P19" s="2">
        <f t="shared" si="2"/>
        <v>-1.9543973941368076E-2</v>
      </c>
      <c r="Q19" s="2">
        <f t="shared" si="3"/>
        <v>3.3068783068783071E-3</v>
      </c>
      <c r="R19" s="2">
        <f t="shared" si="4"/>
        <v>1.7980636237897609E-2</v>
      </c>
      <c r="S19" s="2">
        <f t="shared" si="5"/>
        <v>-4.583651642475128E-3</v>
      </c>
      <c r="T19" s="2">
        <f t="shared" si="6"/>
        <v>-7.3235685752329853E-3</v>
      </c>
    </row>
    <row r="20" spans="1:20">
      <c r="A20" s="51">
        <v>43891</v>
      </c>
      <c r="B20" cm="1">
        <f t="array" ref="B20">_xlfn.XLOOKUP(1,('02_Clean_Data'!$A:$A="Rural+Urban")*('02_Clean_Data'!$B:$B=YEAR(A20))*('02_Clean_Data'!$C:$C=TEXT(A20,"mmmm")),'02_Clean_Data'!$P:$P)</f>
        <v>148.9</v>
      </c>
      <c r="C20" cm="1">
        <f t="array" ref="C20">_xlfn.XLOOKUP(1,('02_Clean_Data'!$A:$A="Rural+Urban")*('02_Clean_Data'!$B:$B=YEAR(A20))*('02_Clean_Data'!$C:$C=TEXT(A20,"mmmm")),'02_Clean_Data'!$X:$X)</f>
        <v>152.30000000000001</v>
      </c>
      <c r="D20" cm="1">
        <f t="array" ref="D20">_xlfn.XLOOKUP(1,('02_Clean_Data'!$A:$A="Rural+Urban")*('02_Clean_Data'!$B:$B=YEAR(A20))*('02_Clean_Data'!$C:$C=TEXT(A20,"mmmm")),'02_Clean_Data'!$V:$V)</f>
        <v>148.9</v>
      </c>
      <c r="E20" cm="1">
        <f t="array" ref="E20">_xlfn.XLOOKUP(1,('02_Clean_Data'!$A:$A="Rural+Urban")*('02_Clean_Data'!$B:$B=YEAR(A20))*('02_Clean_Data'!$C:$C=TEXT(A20,"mmmm")),'02_Clean_Data'!$Y:$Y)</f>
        <v>129.9</v>
      </c>
      <c r="F20" cm="1">
        <f t="array" ref="F20">_xlfn.XLOOKUP(1,('02_Clean_Data'!$A:$A="Rural+Urban")*('02_Clean_Data'!$B:$B=YEAR(A20))*('02_Clean_Data'!$C:$C=TEXT(A20,"mmmm")),'02_Clean_Data'!$AD:$AD)</f>
        <v>148.6</v>
      </c>
      <c r="G20" s="2">
        <f t="shared" si="10"/>
        <v>-1.0631229235880361E-2</v>
      </c>
      <c r="H20" s="2">
        <f t="shared" si="11"/>
        <v>3.9551746868821541E-3</v>
      </c>
      <c r="I20" s="2">
        <f t="shared" si="7"/>
        <v>1.1548913043478378E-2</v>
      </c>
      <c r="J20" s="2">
        <f t="shared" si="8"/>
        <v>-3.0698388334612866E-3</v>
      </c>
      <c r="K20" s="2">
        <f t="shared" si="12"/>
        <v>-3.3534540576794099E-3</v>
      </c>
      <c r="L20" s="52" t="str">
        <f t="shared" si="9"/>
        <v>COVID Onset</v>
      </c>
      <c r="M20">
        <f t="shared" si="0"/>
        <v>0</v>
      </c>
      <c r="O20">
        <f t="shared" si="1"/>
        <v>0</v>
      </c>
      <c r="P20" s="2">
        <f t="shared" si="2"/>
        <v>-1.0631229235880361E-2</v>
      </c>
      <c r="Q20" s="2">
        <f t="shared" si="3"/>
        <v>3.9551746868821541E-3</v>
      </c>
      <c r="R20" s="2">
        <f t="shared" si="4"/>
        <v>1.1548913043478378E-2</v>
      </c>
      <c r="S20" s="2">
        <f t="shared" si="5"/>
        <v>-3.0698388334612866E-3</v>
      </c>
      <c r="T20" s="2">
        <f t="shared" si="6"/>
        <v>-3.3534540576794099E-3</v>
      </c>
    </row>
    <row r="21" spans="1:20">
      <c r="A21" s="35">
        <v>43922</v>
      </c>
      <c r="B21" cm="1">
        <f t="array" ref="B21">_xlfn.XLOOKUP(1,('02_Clean_Data'!$A:$A="Rural+Urban")*('02_Clean_Data'!$B:$B=YEAR(A21))*('02_Clean_Data'!$C:$C=TEXT(A21,"mmmm")),'02_Clean_Data'!$P:$P)</f>
        <v>151.4</v>
      </c>
      <c r="C21" cm="1">
        <f t="array" ref="C21">_xlfn.XLOOKUP(1,('02_Clean_Data'!$A:$A="Rural+Urban")*('02_Clean_Data'!$B:$B=YEAR(A21))*('02_Clean_Data'!$C:$C=TEXT(A21,"mmmm")),'02_Clean_Data'!$X:$X)</f>
        <v>150.69999999999999</v>
      </c>
      <c r="D21" cm="1">
        <f t="array" ref="D21">_xlfn.XLOOKUP(1,('02_Clean_Data'!$A:$A="Rural+Urban")*('02_Clean_Data'!$B:$B=YEAR(A21))*('02_Clean_Data'!$C:$C=TEXT(A21,"mmmm")),'02_Clean_Data'!$V:$V)</f>
        <v>144.1</v>
      </c>
      <c r="E21" t="str" cm="1">
        <f t="array" ref="E21">_xlfn.XLOOKUP(1,('02_Clean_Data'!$A:$A="Rural+Urban")*('02_Clean_Data'!$B:$B=YEAR(A21))*('02_Clean_Data'!$C:$C=TEXT(A21,"mmmm")),'02_Clean_Data'!$Y:$Y)</f>
        <v>NA</v>
      </c>
      <c r="F21" t="str" cm="1">
        <f t="array" ref="F21">_xlfn.XLOOKUP(1,('02_Clean_Data'!$A:$A="Rural+Urban")*('02_Clean_Data'!$B:$B=YEAR(A21))*('02_Clean_Data'!$C:$C=TEXT(A21,"mmmm")),'02_Clean_Data'!$AD:$AD)</f>
        <v>NA</v>
      </c>
      <c r="G21" s="2">
        <f t="shared" si="10"/>
        <v>1.6789791806581598E-2</v>
      </c>
      <c r="H21" s="2">
        <f t="shared" si="11"/>
        <v>-1.0505581089954186E-2</v>
      </c>
      <c r="I21" s="2">
        <f t="shared" si="7"/>
        <v>-3.2236400268636743E-2</v>
      </c>
      <c r="J21" s="2" t="str">
        <f t="shared" si="8"/>
        <v>NA</v>
      </c>
      <c r="K21" s="2" t="str">
        <f t="shared" si="12"/>
        <v>NA</v>
      </c>
      <c r="L21" t="str">
        <f t="shared" si="9"/>
        <v>After COVID</v>
      </c>
      <c r="M21">
        <f t="shared" si="0"/>
        <v>1</v>
      </c>
      <c r="O21">
        <f t="shared" si="1"/>
        <v>1</v>
      </c>
      <c r="P21" s="2">
        <f t="shared" si="2"/>
        <v>1.6789791806581598E-2</v>
      </c>
      <c r="Q21" s="2">
        <f t="shared" si="3"/>
        <v>-1.0505581089954186E-2</v>
      </c>
      <c r="R21" s="2">
        <f t="shared" si="4"/>
        <v>-3.2236400268636743E-2</v>
      </c>
      <c r="S21" s="2" t="str">
        <f t="shared" si="5"/>
        <v>NA</v>
      </c>
      <c r="T21" s="2" t="str">
        <f t="shared" si="6"/>
        <v>NA</v>
      </c>
    </row>
    <row r="22" spans="1:20">
      <c r="A22" s="35">
        <v>43952</v>
      </c>
      <c r="B22" t="str" cm="1">
        <f t="array" ref="B22">_xlfn.XLOOKUP(1,('02_Clean_Data'!$A:$A="Rural+Urban")*('02_Clean_Data'!$B:$B=YEAR(A22))*('02_Clean_Data'!$C:$C=TEXT(A22,"mmmm")),'02_Clean_Data'!$P:$P)</f>
        <v>NA</v>
      </c>
      <c r="C22" t="str" cm="1">
        <f t="array" ref="C22">_xlfn.XLOOKUP(1,('02_Clean_Data'!$A:$A="Rural+Urban")*('02_Clean_Data'!$B:$B=YEAR(A22))*('02_Clean_Data'!$C:$C=TEXT(A22,"mmmm")),'02_Clean_Data'!$X:$X)</f>
        <v>NA</v>
      </c>
      <c r="D22" t="str" cm="1">
        <f t="array" ref="D22">_xlfn.XLOOKUP(1,('02_Clean_Data'!$A:$A="Rural+Urban")*('02_Clean_Data'!$B:$B=YEAR(A22))*('02_Clean_Data'!$C:$C=TEXT(A22,"mmmm")),'02_Clean_Data'!$V:$V)</f>
        <v>NA</v>
      </c>
      <c r="E22" t="str" cm="1">
        <f t="array" ref="E22">_xlfn.XLOOKUP(1,('02_Clean_Data'!$A:$A="Rural+Urban")*('02_Clean_Data'!$B:$B=YEAR(A22))*('02_Clean_Data'!$C:$C=TEXT(A22,"mmmm")),'02_Clean_Data'!$Y:$Y)</f>
        <v>NA</v>
      </c>
      <c r="F22" t="str" cm="1">
        <f t="array" ref="F22">_xlfn.XLOOKUP(1,('02_Clean_Data'!$A:$A="Rural+Urban")*('02_Clean_Data'!$B:$B=YEAR(A22))*('02_Clean_Data'!$C:$C=TEXT(A22,"mmmm")),'02_Clean_Data'!$AD:$AD)</f>
        <v>NA</v>
      </c>
      <c r="G22" s="2" t="str">
        <f t="shared" si="10"/>
        <v>NA</v>
      </c>
      <c r="H22" s="2" t="str">
        <f t="shared" si="11"/>
        <v>NA</v>
      </c>
      <c r="I22" s="2" t="str">
        <f t="shared" si="7"/>
        <v>NA</v>
      </c>
      <c r="J22" s="2" t="str">
        <f t="shared" si="8"/>
        <v>NA</v>
      </c>
      <c r="K22" s="2" t="str">
        <f t="shared" si="12"/>
        <v>NA</v>
      </c>
      <c r="L22" t="str">
        <f t="shared" si="9"/>
        <v>After COVID</v>
      </c>
      <c r="M22">
        <f t="shared" si="0"/>
        <v>2</v>
      </c>
      <c r="O22">
        <f t="shared" si="1"/>
        <v>2</v>
      </c>
      <c r="P22" s="2" t="str">
        <f t="shared" si="2"/>
        <v>NA</v>
      </c>
      <c r="Q22" s="2" t="str">
        <f t="shared" si="3"/>
        <v>NA</v>
      </c>
      <c r="R22" s="2" t="str">
        <f t="shared" si="4"/>
        <v>NA</v>
      </c>
      <c r="S22" s="2" t="str">
        <f t="shared" si="5"/>
        <v>NA</v>
      </c>
      <c r="T22" s="2" t="str">
        <f t="shared" si="6"/>
        <v>NA</v>
      </c>
    </row>
    <row r="23" spans="1:20">
      <c r="A23" s="35">
        <v>43983</v>
      </c>
      <c r="B23" cm="1">
        <f t="array" ref="B23">_xlfn.XLOOKUP(1,('02_Clean_Data'!$A:$A="Rural+Urban")*('02_Clean_Data'!$B:$B=YEAR(A23))*('02_Clean_Data'!$C:$C=TEXT(A23,"mmmm")),'02_Clean_Data'!$P:$P)</f>
        <v>154</v>
      </c>
      <c r="C23" cm="1">
        <f t="array" ref="C23">_xlfn.XLOOKUP(1,('02_Clean_Data'!$A:$A="Rural+Urban")*('02_Clean_Data'!$B:$B=YEAR(A23))*('02_Clean_Data'!$C:$C=TEXT(A23,"mmmm")),'02_Clean_Data'!$X:$X)</f>
        <v>154.4</v>
      </c>
      <c r="D23" cm="1">
        <f t="array" ref="D23">_xlfn.XLOOKUP(1,('02_Clean_Data'!$A:$A="Rural+Urban")*('02_Clean_Data'!$B:$B=YEAR(A23))*('02_Clean_Data'!$C:$C=TEXT(A23,"mmmm")),'02_Clean_Data'!$V:$V)</f>
        <v>141.9</v>
      </c>
      <c r="E23" cm="1">
        <f t="array" ref="E23">_xlfn.XLOOKUP(1,('02_Clean_Data'!$A:$A="Rural+Urban")*('02_Clean_Data'!$B:$B=YEAR(A23))*('02_Clean_Data'!$C:$C=TEXT(A23,"mmmm")),'02_Clean_Data'!$Y:$Y)</f>
        <v>135</v>
      </c>
      <c r="F23" cm="1">
        <f t="array" ref="F23">_xlfn.XLOOKUP(1,('02_Clean_Data'!$A:$A="Rural+Urban")*('02_Clean_Data'!$B:$B=YEAR(A23))*('02_Clean_Data'!$C:$C=TEXT(A23,"mmmm")),'02_Clean_Data'!$AD:$AD)</f>
        <v>151.80000000000001</v>
      </c>
      <c r="G23" s="2" t="str">
        <f t="shared" si="10"/>
        <v>NA</v>
      </c>
      <c r="H23" s="2" t="str">
        <f t="shared" si="11"/>
        <v>NA</v>
      </c>
      <c r="I23" s="2" t="str">
        <f t="shared" si="7"/>
        <v>NA</v>
      </c>
      <c r="J23" s="2" t="str">
        <f t="shared" si="8"/>
        <v>NA</v>
      </c>
      <c r="K23" s="2" t="str">
        <f t="shared" si="12"/>
        <v>NA</v>
      </c>
      <c r="L23" t="str">
        <f t="shared" si="9"/>
        <v>After COVID</v>
      </c>
      <c r="M23">
        <f t="shared" si="0"/>
        <v>3</v>
      </c>
      <c r="O23">
        <f t="shared" si="1"/>
        <v>3</v>
      </c>
      <c r="P23" s="2" t="str">
        <f t="shared" si="2"/>
        <v>NA</v>
      </c>
      <c r="Q23" s="2" t="str">
        <f t="shared" si="3"/>
        <v>NA</v>
      </c>
      <c r="R23" s="2" t="str">
        <f t="shared" si="4"/>
        <v>NA</v>
      </c>
      <c r="S23" s="2" t="str">
        <f t="shared" si="5"/>
        <v>NA</v>
      </c>
      <c r="T23" s="2" t="str">
        <f t="shared" si="6"/>
        <v>NA</v>
      </c>
    </row>
    <row r="24" spans="1:20">
      <c r="A24" s="35">
        <v>44013</v>
      </c>
      <c r="B24" cm="1">
        <f t="array" ref="B24">_xlfn.XLOOKUP(1,('02_Clean_Data'!$A:$A="Rural+Urban")*('02_Clean_Data'!$B:$B=YEAR(A24))*('02_Clean_Data'!$C:$C=TEXT(A24,"mmmm")),'02_Clean_Data'!$P:$P)</f>
        <v>154</v>
      </c>
      <c r="C24" cm="1">
        <f t="array" ref="C24">_xlfn.XLOOKUP(1,('02_Clean_Data'!$A:$A="Rural+Urban")*('02_Clean_Data'!$B:$B=YEAR(A24))*('02_Clean_Data'!$C:$C=TEXT(A24,"mmmm")),'02_Clean_Data'!$X:$X)</f>
        <v>154.4</v>
      </c>
      <c r="D24" cm="1">
        <f t="array" ref="D24">_xlfn.XLOOKUP(1,('02_Clean_Data'!$A:$A="Rural+Urban")*('02_Clean_Data'!$B:$B=YEAR(A24))*('02_Clean_Data'!$C:$C=TEXT(A24,"mmmm")),'02_Clean_Data'!$V:$V)</f>
        <v>141.9</v>
      </c>
      <c r="E24" cm="1">
        <f t="array" ref="E24">_xlfn.XLOOKUP(1,('02_Clean_Data'!$A:$A="Rural+Urban")*('02_Clean_Data'!$B:$B=YEAR(A24))*('02_Clean_Data'!$C:$C=TEXT(A24,"mmmm")),'02_Clean_Data'!$Y:$Y)</f>
        <v>135</v>
      </c>
      <c r="F24" cm="1">
        <f t="array" ref="F24">_xlfn.XLOOKUP(1,('02_Clean_Data'!$A:$A="Rural+Urban")*('02_Clean_Data'!$B:$B=YEAR(A24))*('02_Clean_Data'!$C:$C=TEXT(A24,"mmmm")),'02_Clean_Data'!$AD:$AD)</f>
        <v>151.80000000000001</v>
      </c>
      <c r="G24" s="2">
        <f t="shared" si="10"/>
        <v>0</v>
      </c>
      <c r="H24" s="2">
        <f t="shared" si="11"/>
        <v>0</v>
      </c>
      <c r="I24" s="2">
        <f t="shared" si="7"/>
        <v>0</v>
      </c>
      <c r="J24" s="2">
        <f t="shared" si="8"/>
        <v>0</v>
      </c>
      <c r="K24" s="2">
        <f t="shared" si="12"/>
        <v>0</v>
      </c>
      <c r="L24" t="str">
        <f t="shared" si="9"/>
        <v>After COVID</v>
      </c>
      <c r="M24">
        <f t="shared" si="0"/>
        <v>4</v>
      </c>
      <c r="O24">
        <f t="shared" si="1"/>
        <v>4</v>
      </c>
      <c r="P24" s="2">
        <f t="shared" si="2"/>
        <v>0</v>
      </c>
      <c r="Q24" s="2">
        <f t="shared" si="3"/>
        <v>0</v>
      </c>
      <c r="R24" s="2">
        <f t="shared" si="4"/>
        <v>0</v>
      </c>
      <c r="S24" s="2">
        <f t="shared" si="5"/>
        <v>0</v>
      </c>
      <c r="T24" s="2">
        <f t="shared" si="6"/>
        <v>0</v>
      </c>
    </row>
    <row r="25" spans="1:20">
      <c r="A25" s="35">
        <v>44044</v>
      </c>
      <c r="B25" cm="1">
        <f t="array" ref="B25">_xlfn.XLOOKUP(1,('02_Clean_Data'!$A:$A="Rural+Urban")*('02_Clean_Data'!$B:$B=YEAR(A25))*('02_Clean_Data'!$C:$C=TEXT(A25,"mmmm")),'02_Clean_Data'!$P:$P)</f>
        <v>157</v>
      </c>
      <c r="C25" cm="1">
        <f t="array" ref="C25">_xlfn.XLOOKUP(1,('02_Clean_Data'!$A:$A="Rural+Urban")*('02_Clean_Data'!$B:$B=YEAR(A25))*('02_Clean_Data'!$C:$C=TEXT(A25,"mmmm")),'02_Clean_Data'!$X:$X)</f>
        <v>155</v>
      </c>
      <c r="D25" cm="1">
        <f t="array" ref="D25">_xlfn.XLOOKUP(1,('02_Clean_Data'!$A:$A="Rural+Urban")*('02_Clean_Data'!$B:$B=YEAR(A25))*('02_Clean_Data'!$C:$C=TEXT(A25,"mmmm")),'02_Clean_Data'!$V:$V)</f>
        <v>143</v>
      </c>
      <c r="E25" cm="1">
        <f t="array" ref="E25">_xlfn.XLOOKUP(1,('02_Clean_Data'!$A:$A="Rural+Urban")*('02_Clean_Data'!$B:$B=YEAR(A25))*('02_Clean_Data'!$C:$C=TEXT(A25,"mmmm")),'02_Clean_Data'!$Y:$Y)</f>
        <v>138.5</v>
      </c>
      <c r="F25" cm="1">
        <f t="array" ref="F25">_xlfn.XLOOKUP(1,('02_Clean_Data'!$A:$A="Rural+Urban")*('02_Clean_Data'!$B:$B=YEAR(A25))*('02_Clean_Data'!$C:$C=TEXT(A25,"mmmm")),'02_Clean_Data'!$AD:$AD)</f>
        <v>153.9</v>
      </c>
      <c r="G25" s="2">
        <f t="shared" si="10"/>
        <v>1.948051948051948E-2</v>
      </c>
      <c r="H25" s="2">
        <f t="shared" si="11"/>
        <v>3.8860103626942636E-3</v>
      </c>
      <c r="I25" s="2">
        <f t="shared" si="7"/>
        <v>7.751937984496084E-3</v>
      </c>
      <c r="J25" s="2">
        <f t="shared" si="8"/>
        <v>2.5925925925925925E-2</v>
      </c>
      <c r="K25" s="2">
        <f t="shared" si="12"/>
        <v>1.3833992094861622E-2</v>
      </c>
      <c r="L25" t="str">
        <f t="shared" si="9"/>
        <v>After COVID</v>
      </c>
      <c r="M25">
        <f t="shared" si="0"/>
        <v>5</v>
      </c>
      <c r="O25">
        <f t="shared" si="1"/>
        <v>5</v>
      </c>
      <c r="P25" s="2">
        <f t="shared" si="2"/>
        <v>1.948051948051948E-2</v>
      </c>
      <c r="Q25" s="2">
        <f t="shared" si="3"/>
        <v>3.8860103626942636E-3</v>
      </c>
      <c r="R25" s="2">
        <f t="shared" si="4"/>
        <v>7.751937984496084E-3</v>
      </c>
      <c r="S25" s="2">
        <f t="shared" si="5"/>
        <v>2.5925925925925925E-2</v>
      </c>
      <c r="T25" s="2">
        <f t="shared" si="6"/>
        <v>1.3833992094861622E-2</v>
      </c>
    </row>
    <row r="26" spans="1:20">
      <c r="A26" s="35">
        <v>44075</v>
      </c>
      <c r="B26" cm="1">
        <f t="array" ref="B26">_xlfn.XLOOKUP(1,('02_Clean_Data'!$A:$A="Rural+Urban")*('02_Clean_Data'!$B:$B=YEAR(A26))*('02_Clean_Data'!$C:$C=TEXT(A26,"mmmm")),'02_Clean_Data'!$P:$P)</f>
        <v>158</v>
      </c>
      <c r="C26" cm="1">
        <f t="array" ref="C26">_xlfn.XLOOKUP(1,('02_Clean_Data'!$A:$A="Rural+Urban")*('02_Clean_Data'!$B:$B=YEAR(A26))*('02_Clean_Data'!$C:$C=TEXT(A26,"mmmm")),'02_Clean_Data'!$X:$X)</f>
        <v>155.6</v>
      </c>
      <c r="D26" cm="1">
        <f t="array" ref="D26">_xlfn.XLOOKUP(1,('02_Clean_Data'!$A:$A="Rural+Urban")*('02_Clean_Data'!$B:$B=YEAR(A26))*('02_Clean_Data'!$C:$C=TEXT(A26,"mmmm")),'02_Clean_Data'!$V:$V)</f>
        <v>142.9</v>
      </c>
      <c r="E26" cm="1">
        <f t="array" ref="E26">_xlfn.XLOOKUP(1,('02_Clean_Data'!$A:$A="Rural+Urban")*('02_Clean_Data'!$B:$B=YEAR(A26))*('02_Clean_Data'!$C:$C=TEXT(A26,"mmmm")),'02_Clean_Data'!$Y:$Y)</f>
        <v>139.6</v>
      </c>
      <c r="F26" cm="1">
        <f t="array" ref="F26">_xlfn.XLOOKUP(1,('02_Clean_Data'!$A:$A="Rural+Urban")*('02_Clean_Data'!$B:$B=YEAR(A26))*('02_Clean_Data'!$C:$C=TEXT(A26,"mmmm")),'02_Clean_Data'!$AD:$AD)</f>
        <v>154.69999999999999</v>
      </c>
      <c r="G26" s="2">
        <f t="shared" si="10"/>
        <v>6.369426751592357E-3</v>
      </c>
      <c r="H26" s="2">
        <f t="shared" si="11"/>
        <v>3.870967741935447E-3</v>
      </c>
      <c r="I26" s="2">
        <f t="shared" si="7"/>
        <v>-6.9930069930065951E-4</v>
      </c>
      <c r="J26" s="2">
        <f t="shared" si="8"/>
        <v>7.9422382671479729E-3</v>
      </c>
      <c r="K26" s="2">
        <f t="shared" si="12"/>
        <v>5.1981806367770167E-3</v>
      </c>
      <c r="L26" t="str">
        <f t="shared" si="9"/>
        <v>After COVID</v>
      </c>
      <c r="M26">
        <f t="shared" si="0"/>
        <v>6</v>
      </c>
      <c r="O26">
        <f t="shared" si="1"/>
        <v>6</v>
      </c>
      <c r="P26" s="2">
        <f t="shared" si="2"/>
        <v>6.369426751592357E-3</v>
      </c>
      <c r="Q26" s="2">
        <f t="shared" si="3"/>
        <v>3.870967741935447E-3</v>
      </c>
      <c r="R26" s="2">
        <f t="shared" si="4"/>
        <v>-6.9930069930065951E-4</v>
      </c>
      <c r="S26" s="2">
        <f t="shared" si="5"/>
        <v>7.9422382671479729E-3</v>
      </c>
      <c r="T26" s="2">
        <f t="shared" si="6"/>
        <v>5.1981806367770167E-3</v>
      </c>
    </row>
    <row r="27" spans="1:20">
      <c r="A27" s="35">
        <v>44105</v>
      </c>
      <c r="B27" cm="1">
        <f t="array" ref="B27">_xlfn.XLOOKUP(1,('02_Clean_Data'!$A:$A="Rural+Urban")*('02_Clean_Data'!$B:$B=YEAR(A27))*('02_Clean_Data'!$C:$C=TEXT(A27,"mmmm")),'02_Clean_Data'!$P:$P)</f>
        <v>161.4</v>
      </c>
      <c r="C27" cm="1">
        <f t="array" ref="C27">_xlfn.XLOOKUP(1,('02_Clean_Data'!$A:$A="Rural+Urban")*('02_Clean_Data'!$B:$B=YEAR(A27))*('02_Clean_Data'!$C:$C=TEXT(A27,"mmmm")),'02_Clean_Data'!$X:$X)</f>
        <v>156.30000000000001</v>
      </c>
      <c r="D27" cm="1">
        <f t="array" ref="D27">_xlfn.XLOOKUP(1,('02_Clean_Data'!$A:$A="Rural+Urban")*('02_Clean_Data'!$B:$B=YEAR(A27))*('02_Clean_Data'!$C:$C=TEXT(A27,"mmmm")),'02_Clean_Data'!$V:$V)</f>
        <v>143.1</v>
      </c>
      <c r="E27" cm="1">
        <f t="array" ref="E27">_xlfn.XLOOKUP(1,('02_Clean_Data'!$A:$A="Rural+Urban")*('02_Clean_Data'!$B:$B=YEAR(A27))*('02_Clean_Data'!$C:$C=TEXT(A27,"mmmm")),'02_Clean_Data'!$Y:$Y)</f>
        <v>140.6</v>
      </c>
      <c r="F27" cm="1">
        <f t="array" ref="F27">_xlfn.XLOOKUP(1,('02_Clean_Data'!$A:$A="Rural+Urban")*('02_Clean_Data'!$B:$B=YEAR(A27))*('02_Clean_Data'!$C:$C=TEXT(A27,"mmmm")),'02_Clean_Data'!$AD:$AD)</f>
        <v>156.4</v>
      </c>
      <c r="G27" s="2">
        <f t="shared" si="10"/>
        <v>2.1518987341772187E-2</v>
      </c>
      <c r="H27" s="2">
        <f t="shared" si="11"/>
        <v>4.4987146529564077E-3</v>
      </c>
      <c r="I27" s="2">
        <f t="shared" si="7"/>
        <v>1.3995801259621317E-3</v>
      </c>
      <c r="J27" s="2">
        <f t="shared" si="8"/>
        <v>7.1633237822349575E-3</v>
      </c>
      <c r="K27" s="2">
        <f t="shared" si="12"/>
        <v>1.0989010989011101E-2</v>
      </c>
      <c r="L27" t="str">
        <f t="shared" si="9"/>
        <v>After COVID</v>
      </c>
      <c r="M27">
        <f t="shared" si="0"/>
        <v>7</v>
      </c>
      <c r="O27">
        <f t="shared" si="1"/>
        <v>7</v>
      </c>
      <c r="P27" s="2">
        <f t="shared" si="2"/>
        <v>2.1518987341772187E-2</v>
      </c>
      <c r="Q27" s="2">
        <f t="shared" si="3"/>
        <v>4.4987146529564077E-3</v>
      </c>
      <c r="R27" s="2">
        <f t="shared" si="4"/>
        <v>1.3995801259621317E-3</v>
      </c>
      <c r="S27" s="2">
        <f t="shared" si="5"/>
        <v>7.1633237822349575E-3</v>
      </c>
      <c r="T27" s="2">
        <f t="shared" si="6"/>
        <v>1.0989010989011101E-2</v>
      </c>
    </row>
    <row r="28" spans="1:20">
      <c r="A28" s="35">
        <v>44136</v>
      </c>
      <c r="B28" cm="1">
        <f t="array" ref="B28">_xlfn.XLOOKUP(1,('02_Clean_Data'!$A:$A="Rural+Urban")*('02_Clean_Data'!$B:$B=YEAR(A28))*('02_Clean_Data'!$C:$C=TEXT(A28,"mmmm")),'02_Clean_Data'!$P:$P)</f>
        <v>164.7</v>
      </c>
      <c r="C28" cm="1">
        <f t="array" ref="C28">_xlfn.XLOOKUP(1,('02_Clean_Data'!$A:$A="Rural+Urban")*('02_Clean_Data'!$B:$B=YEAR(A28))*('02_Clean_Data'!$C:$C=TEXT(A28,"mmmm")),'02_Clean_Data'!$X:$X)</f>
        <v>157.19999999999999</v>
      </c>
      <c r="D28" cm="1">
        <f t="array" ref="D28">_xlfn.XLOOKUP(1,('02_Clean_Data'!$A:$A="Rural+Urban")*('02_Clean_Data'!$B:$B=YEAR(A28))*('02_Clean_Data'!$C:$C=TEXT(A28,"mmmm")),'02_Clean_Data'!$V:$V)</f>
        <v>143.6</v>
      </c>
      <c r="E28" cm="1">
        <f t="array" ref="E28">_xlfn.XLOOKUP(1,('02_Clean_Data'!$A:$A="Rural+Urban")*('02_Clean_Data'!$B:$B=YEAR(A28))*('02_Clean_Data'!$C:$C=TEXT(A28,"mmmm")),'02_Clean_Data'!$Y:$Y)</f>
        <v>140.4</v>
      </c>
      <c r="F28" cm="1">
        <f t="array" ref="F28">_xlfn.XLOOKUP(1,('02_Clean_Data'!$A:$A="Rural+Urban")*('02_Clean_Data'!$B:$B=YEAR(A28))*('02_Clean_Data'!$C:$C=TEXT(A28,"mmmm")),'02_Clean_Data'!$AD:$AD)</f>
        <v>158.4</v>
      </c>
      <c r="G28" s="2">
        <f t="shared" si="10"/>
        <v>2.0446096654274985E-2</v>
      </c>
      <c r="H28" s="2">
        <f t="shared" si="11"/>
        <v>5.7581573896351712E-3</v>
      </c>
      <c r="I28" s="2">
        <f t="shared" si="7"/>
        <v>3.4940600978336828E-3</v>
      </c>
      <c r="J28" s="2">
        <f t="shared" si="8"/>
        <v>-1.4224751066855522E-3</v>
      </c>
      <c r="K28" s="2">
        <f t="shared" si="12"/>
        <v>1.278772378516624E-2</v>
      </c>
      <c r="L28" t="str">
        <f t="shared" si="9"/>
        <v>After COVID</v>
      </c>
      <c r="M28">
        <f t="shared" si="0"/>
        <v>8</v>
      </c>
      <c r="O28">
        <f t="shared" si="1"/>
        <v>8</v>
      </c>
      <c r="P28" s="2">
        <f t="shared" si="2"/>
        <v>2.0446096654274985E-2</v>
      </c>
      <c r="Q28" s="2">
        <f t="shared" si="3"/>
        <v>5.7581573896351712E-3</v>
      </c>
      <c r="R28" s="2">
        <f t="shared" si="4"/>
        <v>3.4940600978336828E-3</v>
      </c>
      <c r="S28" s="2">
        <f t="shared" si="5"/>
        <v>-1.4224751066855522E-3</v>
      </c>
      <c r="T28" s="2">
        <f t="shared" si="6"/>
        <v>1.278772378516624E-2</v>
      </c>
    </row>
    <row r="29" spans="1:20">
      <c r="A29" s="35">
        <v>44166</v>
      </c>
      <c r="B29" cm="1">
        <f t="array" ref="B29">_xlfn.XLOOKUP(1,('02_Clean_Data'!$A:$A="Rural+Urban")*('02_Clean_Data'!$B:$B=YEAR(A29))*('02_Clean_Data'!$C:$C=TEXT(A29,"mmmm")),'02_Clean_Data'!$P:$P)</f>
        <v>165.4</v>
      </c>
      <c r="C29" cm="1">
        <f t="array" ref="C29">_xlfn.XLOOKUP(1,('02_Clean_Data'!$A:$A="Rural+Urban")*('02_Clean_Data'!$B:$B=YEAR(A29))*('02_Clean_Data'!$C:$C=TEXT(A29,"mmmm")),'02_Clean_Data'!$X:$X)</f>
        <v>158.30000000000001</v>
      </c>
      <c r="D29" cm="1">
        <f t="array" ref="D29">_xlfn.XLOOKUP(1,('02_Clean_Data'!$A:$A="Rural+Urban")*('02_Clean_Data'!$B:$B=YEAR(A29))*('02_Clean_Data'!$C:$C=TEXT(A29,"mmmm")),'02_Clean_Data'!$V:$V)</f>
        <v>144.6</v>
      </c>
      <c r="E29" cm="1">
        <f t="array" ref="E29">_xlfn.XLOOKUP(1,('02_Clean_Data'!$A:$A="Rural+Urban")*('02_Clean_Data'!$B:$B=YEAR(A29))*('02_Clean_Data'!$C:$C=TEXT(A29,"mmmm")),'02_Clean_Data'!$Y:$Y)</f>
        <v>140.69999999999999</v>
      </c>
      <c r="F29" cm="1">
        <f t="array" ref="F29">_xlfn.XLOOKUP(1,('02_Clean_Data'!$A:$A="Rural+Urban")*('02_Clean_Data'!$B:$B=YEAR(A29))*('02_Clean_Data'!$C:$C=TEXT(A29,"mmmm")),'02_Clean_Data'!$AD:$AD)</f>
        <v>158.9</v>
      </c>
      <c r="G29" s="2">
        <f t="shared" si="10"/>
        <v>4.2501517911355015E-3</v>
      </c>
      <c r="H29" s="2">
        <f t="shared" si="11"/>
        <v>6.9974554707380584E-3</v>
      </c>
      <c r="I29" s="2">
        <f t="shared" si="7"/>
        <v>6.9637883008356553E-3</v>
      </c>
      <c r="J29" s="2">
        <f t="shared" si="8"/>
        <v>2.1367521367520151E-3</v>
      </c>
      <c r="K29" s="2">
        <f t="shared" si="12"/>
        <v>3.1565656565656565E-3</v>
      </c>
      <c r="L29" t="str">
        <f t="shared" si="9"/>
        <v>After COVID</v>
      </c>
      <c r="M29">
        <f t="shared" si="0"/>
        <v>9</v>
      </c>
      <c r="O29">
        <f t="shared" si="1"/>
        <v>9</v>
      </c>
      <c r="P29" s="2">
        <f t="shared" si="2"/>
        <v>4.2501517911355015E-3</v>
      </c>
      <c r="Q29" s="2">
        <f t="shared" si="3"/>
        <v>6.9974554707380584E-3</v>
      </c>
      <c r="R29" s="2">
        <f t="shared" si="4"/>
        <v>6.9637883008356553E-3</v>
      </c>
      <c r="S29" s="2">
        <f t="shared" si="5"/>
        <v>2.1367521367520151E-3</v>
      </c>
      <c r="T29" s="2">
        <f t="shared" si="6"/>
        <v>3.1565656565656565E-3</v>
      </c>
    </row>
    <row r="32" spans="1:20">
      <c r="O32" t="s">
        <v>90</v>
      </c>
      <c r="P32" t="s">
        <v>91</v>
      </c>
      <c r="Q32" t="s">
        <v>92</v>
      </c>
    </row>
    <row r="33" spans="11:17">
      <c r="O33" t="s">
        <v>85</v>
      </c>
      <c r="P33" s="2" cm="1">
        <f t="array" ref="P33">SUMPRODUCT(IFERROR(($L$6:$L$29="Before COVID")*$G$6:$G$29,0))/SUMPRODUCT(($L$6:$L$29="Before COVID")*ISNUMBER($G$6:$G$29))</f>
        <v>6.5420436408809074E-3</v>
      </c>
      <c r="Q33" s="2" cm="1">
        <f t="array" ref="Q33">SUMPRODUCT(IFERROR(($L$6:$L$29="After COVID")*$G$6:$G$29,0))/SUMPRODUCT(($L$6:$L$29="Before COVID")*ISNUMBER($G$6:$G$29))</f>
        <v>8.0777248932614627E-3</v>
      </c>
    </row>
    <row r="34" spans="11:17">
      <c r="O34" t="s">
        <v>87</v>
      </c>
      <c r="P34" s="2" cm="1">
        <f t="array" ref="P34">SUMPRODUCT(IFERROR(($L$6:$L$29="Before COVID")*$H$6:$H$29,0))/SUMPRODUCT(($L$6:$L$29="Before COVID")*ISNUMBER($H$6:$H$29))</f>
        <v>3.6162955891790058E-3</v>
      </c>
      <c r="Q34" s="2" cm="1">
        <f t="array" ref="Q34">SUMPRODUCT(IFERROR(($L$6:$L$29="After COVID")*$H$6:$H$29,0))/SUMPRODUCT(($L$6:$L$29="Before COVID")*ISNUMBER($H$6:$H$29))</f>
        <v>1.318702229818651E-3</v>
      </c>
    </row>
    <row r="35" spans="11:17">
      <c r="K35" s="9" t="s">
        <v>68</v>
      </c>
      <c r="L35" t="s">
        <v>127</v>
      </c>
      <c r="M35" t="s">
        <v>128</v>
      </c>
      <c r="O35" t="s">
        <v>95</v>
      </c>
      <c r="P35" s="2" cm="1">
        <f t="array" ref="P35">SUMPRODUCT(IFERROR(($L$6:$L$29="Before COVID")*$I$6:$I$29,0))/SUMPRODUCT(($L$6:$L$29="Before COVID")*ISNUMBER($I$6:$I$29))</f>
        <v>4.5462007382752138E-3</v>
      </c>
      <c r="Q35" s="2" cm="1">
        <f t="array" ref="Q35">SUMPRODUCT(IFERROR(($L$6:$L$29="After COVID")*$I$6:$I$29,0))/SUMPRODUCT(($L$6:$L$29="After COVID")*ISNUMBER($I$6:$I$29))</f>
        <v>-1.9037620655442645E-3</v>
      </c>
    </row>
    <row r="36" spans="11:17">
      <c r="K36" s="10" t="s">
        <v>85</v>
      </c>
      <c r="L36" s="37">
        <v>6.5420436408809074E-3</v>
      </c>
      <c r="M36" s="37">
        <v>8.0777248932614627E-3</v>
      </c>
      <c r="O36" t="s">
        <v>96</v>
      </c>
      <c r="P36" s="2" cm="1">
        <f t="array" ref="P36">SUMPRODUCT(IFERROR(($L$6:$L$29="Before COVID")*$J$6:$J$29,0))/SUMPRODUCT(($L$6:$L$29="Before COVID")*ISNUMBER($J$6:$J$29))</f>
        <v>4.8404980213359499E-3</v>
      </c>
      <c r="Q36" s="2" cm="1">
        <f t="array" ref="Q36">SUMPRODUCT(IFERROR(($L$6:$L$29="After COVID")*$J$6:$J$29,0))/SUMPRODUCT(($L$6:$L$29="After COVID")*ISNUMBER($J$6:$J$29))</f>
        <v>6.9576275008958856E-3</v>
      </c>
    </row>
    <row r="37" spans="11:17">
      <c r="K37" s="10" t="s">
        <v>95</v>
      </c>
      <c r="L37" s="37">
        <v>4.5462007382752138E-3</v>
      </c>
      <c r="M37" s="37">
        <v>-1.9037620655442645E-3</v>
      </c>
      <c r="O37" s="33" t="s">
        <v>86</v>
      </c>
      <c r="P37" s="38" cm="1">
        <f t="array" ref="P37">SUMPRODUCT(IFERROR(($L$6:$L$29="Before COVID")*$K$6:$K$29,0))/SUMPRODUCT(($L$6:$L$29="Before COVID")*ISNUMBER($K$6:$K$29))</f>
        <v>4.9814666227370888E-3</v>
      </c>
      <c r="Q37" s="39" cm="1">
        <f t="array" ref="Q37">SUMPRODUCT(IFERROR(($L$6:$L$29="After COVID")*$K$6:$K$29,0))/SUMPRODUCT(($L$6:$L$29="Before COVID")*ISNUMBER($K$6:$K$29))</f>
        <v>4.1786793783983303E-3</v>
      </c>
    </row>
    <row r="38" spans="11:17">
      <c r="K38" s="10" t="s">
        <v>86</v>
      </c>
      <c r="L38" s="37">
        <v>4.9814666227370888E-3</v>
      </c>
      <c r="M38" s="37">
        <v>4.1786793783983303E-3</v>
      </c>
    </row>
    <row r="39" spans="11:17">
      <c r="K39" s="10" t="s">
        <v>87</v>
      </c>
      <c r="L39" s="37">
        <v>3.6162955891790058E-3</v>
      </c>
      <c r="M39" s="37">
        <v>1.318702229818651E-3</v>
      </c>
    </row>
    <row r="40" spans="11:17">
      <c r="K40" s="10" t="s">
        <v>96</v>
      </c>
      <c r="L40" s="37">
        <v>4.8404980213359499E-3</v>
      </c>
      <c r="M40" s="37">
        <v>6.9576275008958856E-3</v>
      </c>
    </row>
  </sheetData>
  <mergeCells count="1">
    <mergeCell ref="A1:J3"/>
  </mergeCells>
  <pageMargins left="0.7" right="0.7" top="0.75" bottom="0.75" header="0.3" footer="0.3"/>
  <drawing r:id="rId2"/>
  <tableParts count="3">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7D149-A0F8-463E-BAAD-4E471D24E614}">
  <dimension ref="A1:Y43"/>
  <sheetViews>
    <sheetView topLeftCell="A3" zoomScale="76" zoomScaleNormal="59" workbookViewId="0">
      <selection activeCell="X25" sqref="X25"/>
    </sheetView>
  </sheetViews>
  <sheetFormatPr defaultRowHeight="14.4"/>
  <cols>
    <col min="1" max="1" width="15.21875" customWidth="1"/>
    <col min="2" max="2" width="13.6640625" bestFit="1" customWidth="1"/>
    <col min="3" max="3" width="23.88671875" bestFit="1" customWidth="1"/>
    <col min="4" max="4" width="17.33203125" customWidth="1"/>
    <col min="5" max="5" width="14.109375" customWidth="1"/>
    <col min="6" max="6" width="13.6640625" bestFit="1" customWidth="1"/>
    <col min="7" max="7" width="20" bestFit="1" customWidth="1"/>
    <col min="8" max="8" width="22.109375" bestFit="1" customWidth="1"/>
    <col min="9" max="9" width="23.33203125" bestFit="1" customWidth="1"/>
    <col min="10" max="10" width="21.33203125" bestFit="1" customWidth="1"/>
    <col min="11" max="11" width="26.109375" bestFit="1" customWidth="1"/>
    <col min="12" max="12" width="24.33203125" bestFit="1" customWidth="1"/>
    <col min="23" max="23" width="16.21875" customWidth="1"/>
    <col min="24" max="24" width="16" customWidth="1"/>
    <col min="25" max="25" width="15.6640625" customWidth="1"/>
    <col min="26" max="26" width="11.33203125" customWidth="1"/>
  </cols>
  <sheetData>
    <row r="1" spans="1:24" ht="16.2" customHeight="1">
      <c r="A1" s="65" t="s">
        <v>109</v>
      </c>
      <c r="B1" s="65"/>
      <c r="C1" s="65"/>
      <c r="D1" s="65"/>
      <c r="E1" s="65"/>
      <c r="F1" s="65"/>
      <c r="G1" s="65"/>
      <c r="H1" s="65"/>
      <c r="I1" s="65"/>
      <c r="J1" s="65"/>
      <c r="K1" s="65"/>
      <c r="L1" s="65"/>
      <c r="M1" s="65"/>
    </row>
    <row r="2" spans="1:24">
      <c r="A2" s="65"/>
      <c r="B2" s="65"/>
      <c r="C2" s="65"/>
      <c r="D2" s="65"/>
      <c r="E2" s="65"/>
      <c r="F2" s="65"/>
      <c r="G2" s="65"/>
      <c r="H2" s="65"/>
      <c r="I2" s="65"/>
      <c r="J2" s="65"/>
      <c r="K2" s="65"/>
      <c r="L2" s="65"/>
      <c r="M2" s="65"/>
      <c r="W2" t="s">
        <v>73</v>
      </c>
      <c r="X2" t="s">
        <v>103</v>
      </c>
    </row>
    <row r="3" spans="1:24">
      <c r="A3" s="65"/>
      <c r="B3" s="65"/>
      <c r="C3" s="65"/>
      <c r="D3" s="65"/>
      <c r="E3" s="65"/>
      <c r="F3" s="65"/>
      <c r="G3" s="65"/>
      <c r="H3" s="65"/>
      <c r="I3" s="65"/>
      <c r="J3" s="65"/>
      <c r="K3" s="65"/>
      <c r="L3" s="65"/>
      <c r="M3" s="65"/>
      <c r="W3" s="41" t="s">
        <v>54</v>
      </c>
      <c r="X3" s="48">
        <f>CORREL(D7:D33,E7:E33)</f>
        <v>0.1115318257503831</v>
      </c>
    </row>
    <row r="4" spans="1:24">
      <c r="W4" s="41" t="s">
        <v>23</v>
      </c>
      <c r="X4" s="48">
        <f>CORREL(D7:D33,F7:F33)</f>
        <v>6.4229883038590896E-2</v>
      </c>
    </row>
    <row r="5" spans="1:24">
      <c r="A5" t="s">
        <v>2</v>
      </c>
      <c r="B5" t="s">
        <v>97</v>
      </c>
      <c r="C5" t="s">
        <v>98</v>
      </c>
      <c r="D5" t="s">
        <v>99</v>
      </c>
      <c r="E5" t="s">
        <v>85</v>
      </c>
      <c r="F5" t="s">
        <v>87</v>
      </c>
      <c r="G5" t="s">
        <v>95</v>
      </c>
      <c r="H5" t="s">
        <v>96</v>
      </c>
      <c r="I5" t="s">
        <v>86</v>
      </c>
      <c r="W5" s="41" t="s">
        <v>104</v>
      </c>
      <c r="X5" s="48">
        <f>CORREL(D7:D33,G7:G33)</f>
        <v>0.10884695931099583</v>
      </c>
    </row>
    <row r="6" spans="1:24">
      <c r="A6" s="42">
        <v>44197</v>
      </c>
      <c r="B6" s="41">
        <v>54.79</v>
      </c>
      <c r="C6" s="43">
        <f t="shared" ref="C6:C33" si="0">_xlfn.XLOOKUP(A6,$A$6:$A$33,$B$6:$B$33,"NA")</f>
        <v>54.79</v>
      </c>
      <c r="W6" s="41" t="s">
        <v>105</v>
      </c>
      <c r="X6" s="48">
        <f>CORREL(D7:D33,H7:H33)</f>
        <v>8.6437368542903348E-2</v>
      </c>
    </row>
    <row r="7" spans="1:24">
      <c r="A7" s="40">
        <v>44228</v>
      </c>
      <c r="B7" s="41">
        <v>61.22</v>
      </c>
      <c r="C7" s="43">
        <f t="shared" si="0"/>
        <v>61.22</v>
      </c>
      <c r="D7" s="36">
        <f>(C7-C6)/C6</f>
        <v>0.11735718196751231</v>
      </c>
      <c r="E7" s="2">
        <f>IFERROR((SUMIFS('02_Clean_Data'!P:P,'02_Clean_Data'!A:A,"Rural+Urban",'02_Clean_Data'!B:B,YEAR(A7),'02_Clean_Data'!C:C,TEXT(A7,"mmmm"))-SUMIFS('02_Clean_Data'!P:P,'02_Clean_Data'!A:A,"Rural+Urban",'02_Clean_Data'!B:B,YEAR(A6),'02_Clean_Data'!C:C,TEXT(A6,"mmmm")))/SUMIFS('02_Clean_Data'!P:P,'02_Clean_Data'!A:A,"Rural+Urban",'02_Clean_Data'!B:B,YEAR(A6),'02_Clean_Data'!C:C,TEXT(A6,"mmmm")),"NA")</f>
        <v>-2.5465838509316736E-2</v>
      </c>
      <c r="F7" s="2">
        <f>IFERROR((SUMIFS('02_Clean_Data'!X:X,'02_Clean_Data'!A:A,"Rural+Urban",'02_Clean_Data'!B:B,YEAR(A7),'02_Clean_Data'!C:C,TEXT(A7,"mmmm"))-SUMIFS('02_Clean_Data'!X:X,'02_Clean_Data'!A:A,"Rural+Urban",'02_Clean_Data'!B:B,YEAR(A6),'02_Clean_Data'!C:C,TEXT(A6,"mmmm")))/SUMIFS('02_Clean_Data'!X:X,'02_Clean_Data'!A:A,"Rural+Urban",'02_Clean_Data'!B:B,YEAR(A6),'02_Clean_Data'!C:C,TEXT(A6,"mmmm")),"NA")</f>
        <v>1.2554927809165096E-2</v>
      </c>
      <c r="G7" s="2">
        <f>IFERROR((SUMIFS('02_Clean_Data'!V:V,'02_Clean_Data'!A:A,"Rural+Urban",'02_Clean_Data'!B:B,YEAR(A7),'02_Clean_Data'!C:C,TEXT(A7,"mmmm"))-SUMIFS('02_Clean_Data'!V:V,'02_Clean_Data'!A:A,"Rural+Urban",'02_Clean_Data'!B:B,YEAR(A6),'02_Clean_Data'!C:C,TEXT(A6,"mmmm")))/SUMIFS('02_Clean_Data'!V:V,'02_Clean_Data'!A:A,"Rural+Urban",'02_Clean_Data'!B:B,YEAR(A6),'02_Clean_Data'!C:C,TEXT(A6,"mmmm")),"NA")</f>
        <v>3.0425963488843813E-2</v>
      </c>
      <c r="H7" s="2">
        <f>IFERROR((SUMIFS('02_Clean_Data'!Y:Y,'02_Clean_Data'!A:A,"Rural+Urban",'02_Clean_Data'!B:B,YEAR(A7),'02_Clean_Data'!C:C,TEXT(A7,"mmmm"))-SUMIFS('02_Clean_Data'!Y:Y,'02_Clean_Data'!A:A,"Rural+Urban",'02_Clean_Data'!B:B,YEAR(A6),'02_Clean_Data'!C:C,TEXT(A6,"mmmm")))/SUMIFS('02_Clean_Data'!Y:Y,'02_Clean_Data'!A:A,"Rural+Urban",'02_Clean_Data'!B:B,YEAR(A6),'02_Clean_Data'!C:C,TEXT(A6,"mmmm")),"NA")</f>
        <v>2.2551092318534097E-2</v>
      </c>
      <c r="I7" s="2">
        <f>IFERROR((SUMIFS('02_Clean_Data'!AD:AD,'02_Clean_Data'!A:A,"Rural+Urban",'02_Clean_Data'!B:B,YEAR(A7),'02_Clean_Data'!C:C,TEXT(A7,"mmmm"))-SUMIFS('02_Clean_Data'!AD:AD,'02_Clean_Data'!A:A,"Rural+Urban",'02_Clean_Data'!B:B,YEAR(A6),'02_Clean_Data'!C:C,TEXT(A6,"mmmm")))/SUMIFS('02_Clean_Data'!AD:AD,'02_Clean_Data'!A:A,"Rural+Urban",'02_Clean_Data'!B:B,YEAR(A6),'02_Clean_Data'!C:C,TEXT(A6,"mmmm")),"NA")</f>
        <v>-4.4500953591863762E-3</v>
      </c>
      <c r="W7" s="41" t="s">
        <v>106</v>
      </c>
      <c r="X7" s="49">
        <f>CORREL(D7:D33,I7:I33)</f>
        <v>0.13293837927925797</v>
      </c>
    </row>
    <row r="8" spans="1:24">
      <c r="A8" s="40">
        <v>44256</v>
      </c>
      <c r="B8" s="41">
        <v>64.73</v>
      </c>
      <c r="C8" s="43">
        <f t="shared" si="0"/>
        <v>64.73</v>
      </c>
      <c r="D8" s="36">
        <f t="shared" ref="D8:D33" si="1">(C8-C7)/C7</f>
        <v>5.7334204508330697E-2</v>
      </c>
      <c r="E8" s="2">
        <f>IFERROR((SUMIFS('02_Clean_Data'!P:P,'02_Clean_Data'!A:A,"Rural+Urban",'02_Clean_Data'!B:B,YEAR(A8),'02_Clean_Data'!C:C,TEXT(A8,"mmmm"))-SUMIFS('02_Clean_Data'!P:P,'02_Clean_Data'!A:A,"Rural+Urban",'02_Clean_Data'!B:B,YEAR(A7),'02_Clean_Data'!C:C,TEXT(A7,"mmmm")))/SUMIFS('02_Clean_Data'!P:P,'02_Clean_Data'!A:A,"Rural+Urban",'02_Clean_Data'!B:B,YEAR(A7),'02_Clean_Data'!C:C,TEXT(A7,"mmmm")),"NA")</f>
        <v>-1.2746972594010009E-3</v>
      </c>
      <c r="F8" s="2">
        <f>IFERROR((SUMIFS('02_Clean_Data'!X:X,'02_Clean_Data'!A:A,"Rural+Urban",'02_Clean_Data'!B:B,YEAR(A8),'02_Clean_Data'!C:C,TEXT(A8,"mmmm"))-SUMIFS('02_Clean_Data'!X:X,'02_Clean_Data'!A:A,"Rural+Urban",'02_Clean_Data'!B:B,YEAR(A7),'02_Clean_Data'!C:C,TEXT(A7,"mmmm")))/SUMIFS('02_Clean_Data'!X:X,'02_Clean_Data'!A:A,"Rural+Urban",'02_Clean_Data'!B:B,YEAR(A7),'02_Clean_Data'!C:C,TEXT(A7,"mmmm")),"NA")</f>
        <v>2.4798512089273233E-3</v>
      </c>
      <c r="G8" s="2">
        <f>IFERROR((SUMIFS('02_Clean_Data'!V:V,'02_Clean_Data'!A:A,"Rural+Urban",'02_Clean_Data'!B:B,YEAR(A8),'02_Clean_Data'!C:C,TEXT(A8,"mmmm"))-SUMIFS('02_Clean_Data'!V:V,'02_Clean_Data'!A:A,"Rural+Urban",'02_Clean_Data'!B:B,YEAR(A7),'02_Clean_Data'!C:C,TEXT(A7,"mmmm")))/SUMIFS('02_Clean_Data'!V:V,'02_Clean_Data'!A:A,"Rural+Urban",'02_Clean_Data'!B:B,YEAR(A7),'02_Clean_Data'!C:C,TEXT(A7,"mmmm")),"NA")</f>
        <v>2.0341207349081326E-2</v>
      </c>
      <c r="H8" s="2">
        <f>IFERROR((SUMIFS('02_Clean_Data'!Y:Y,'02_Clean_Data'!A:A,"Rural+Urban",'02_Clean_Data'!B:B,YEAR(A8),'02_Clean_Data'!C:C,TEXT(A8,"mmmm"))-SUMIFS('02_Clean_Data'!Y:Y,'02_Clean_Data'!A:A,"Rural+Urban",'02_Clean_Data'!B:B,YEAR(A7),'02_Clean_Data'!C:C,TEXT(A7,"mmmm")))/SUMIFS('02_Clean_Data'!Y:Y,'02_Clean_Data'!A:A,"Rural+Urban",'02_Clean_Data'!B:B,YEAR(A7),'02_Clean_Data'!C:C,TEXT(A7,"mmmm")),"NA")</f>
        <v>7.5809786354238068E-3</v>
      </c>
      <c r="I8" s="2">
        <f>IFERROR((SUMIFS('02_Clean_Data'!AD:AD,'02_Clean_Data'!A:A,"Rural+Urban",'02_Clean_Data'!B:B,YEAR(A8),'02_Clean_Data'!C:C,TEXT(A8,"mmmm"))-SUMIFS('02_Clean_Data'!AD:AD,'02_Clean_Data'!A:A,"Rural+Urban",'02_Clean_Data'!B:B,YEAR(A7),'02_Clean_Data'!C:C,TEXT(A7,"mmmm")))/SUMIFS('02_Clean_Data'!AD:AD,'02_Clean_Data'!A:A,"Rural+Urban",'02_Clean_Data'!B:B,YEAR(A7),'02_Clean_Data'!C:C,TEXT(A7,"mmmm")),"NA")</f>
        <v>1.2771392081737999E-3</v>
      </c>
    </row>
    <row r="9" spans="1:24">
      <c r="A9" s="40">
        <v>44287</v>
      </c>
      <c r="B9" s="41">
        <v>63.4</v>
      </c>
      <c r="C9" s="43">
        <f t="shared" si="0"/>
        <v>63.4</v>
      </c>
      <c r="D9" s="36">
        <f t="shared" si="1"/>
        <v>-2.0546887069365138E-2</v>
      </c>
      <c r="E9" s="2">
        <f>IFERROR((SUMIFS('02_Clean_Data'!P:P,'02_Clean_Data'!A:A,"Rural+Urban",'02_Clean_Data'!B:B,YEAR(A9),'02_Clean_Data'!C:C,TEXT(A9,"mmmm"))-SUMIFS('02_Clean_Data'!P:P,'02_Clean_Data'!A:A,"Rural+Urban",'02_Clean_Data'!B:B,YEAR(A8),'02_Clean_Data'!C:C,TEXT(A8,"mmmm")))/SUMIFS('02_Clean_Data'!P:P,'02_Clean_Data'!A:A,"Rural+Urban",'02_Clean_Data'!B:B,YEAR(A8),'02_Clean_Data'!C:C,TEXT(A8,"mmmm")),"NA")</f>
        <v>8.2961072112317253E-3</v>
      </c>
      <c r="F9" s="2">
        <f>IFERROR((SUMIFS('02_Clean_Data'!X:X,'02_Clean_Data'!A:A,"Rural+Urban",'02_Clean_Data'!B:B,YEAR(A9),'02_Clean_Data'!C:C,TEXT(A9,"mmmm"))-SUMIFS('02_Clean_Data'!X:X,'02_Clean_Data'!A:A,"Rural+Urban",'02_Clean_Data'!B:B,YEAR(A8),'02_Clean_Data'!C:C,TEXT(A8,"mmmm")))/SUMIFS('02_Clean_Data'!X:X,'02_Clean_Data'!A:A,"Rural+Urban",'02_Clean_Data'!B:B,YEAR(A8),'02_Clean_Data'!C:C,TEXT(A8,"mmmm")),"NA")</f>
        <v>3.7105751391467087E-3</v>
      </c>
      <c r="G9" s="2">
        <f>IFERROR((SUMIFS('02_Clean_Data'!V:V,'02_Clean_Data'!A:A,"Rural+Urban",'02_Clean_Data'!B:B,YEAR(A9),'02_Clean_Data'!C:C,TEXT(A9,"mmmm"))-SUMIFS('02_Clean_Data'!V:V,'02_Clean_Data'!A:A,"Rural+Urban",'02_Clean_Data'!B:B,YEAR(A8),'02_Clean_Data'!C:C,TEXT(A8,"mmmm")))/SUMIFS('02_Clean_Data'!V:V,'02_Clean_Data'!A:A,"Rural+Urban",'02_Clean_Data'!B:B,YEAR(A8),'02_Clean_Data'!C:C,TEXT(A8,"mmmm")),"NA")</f>
        <v>6.4308681672022071E-4</v>
      </c>
      <c r="H9" s="2">
        <f>IFERROR((SUMIFS('02_Clean_Data'!Y:Y,'02_Clean_Data'!A:A,"Rural+Urban",'02_Clean_Data'!B:B,YEAR(A9),'02_Clean_Data'!C:C,TEXT(A9,"mmmm"))-SUMIFS('02_Clean_Data'!Y:Y,'02_Clean_Data'!A:A,"Rural+Urban",'02_Clean_Data'!B:B,YEAR(A8),'02_Clean_Data'!C:C,TEXT(A8,"mmmm")))/SUMIFS('02_Clean_Data'!Y:Y,'02_Clean_Data'!A:A,"Rural+Urban",'02_Clean_Data'!B:B,YEAR(A8),'02_Clean_Data'!C:C,TEXT(A8,"mmmm")),"NA")</f>
        <v>2.7359781121751416E-3</v>
      </c>
      <c r="I9" s="2">
        <f>IFERROR((SUMIFS('02_Clean_Data'!AD:AD,'02_Clean_Data'!A:A,"Rural+Urban",'02_Clean_Data'!B:B,YEAR(A9),'02_Clean_Data'!C:C,TEXT(A9,"mmmm"))-SUMIFS('02_Clean_Data'!AD:AD,'02_Clean_Data'!A:A,"Rural+Urban",'02_Clean_Data'!B:B,YEAR(A8),'02_Clean_Data'!C:C,TEXT(A8,"mmmm")))/SUMIFS('02_Clean_Data'!AD:AD,'02_Clean_Data'!A:A,"Rural+Urban",'02_Clean_Data'!B:B,YEAR(A8),'02_Clean_Data'!C:C,TEXT(A8,"mmmm")),"NA")</f>
        <v>6.3775510204081625E-3</v>
      </c>
    </row>
    <row r="10" spans="1:24">
      <c r="A10" s="40">
        <v>44317</v>
      </c>
      <c r="B10" s="41">
        <v>66.95</v>
      </c>
      <c r="C10" s="43">
        <f t="shared" si="0"/>
        <v>66.95</v>
      </c>
      <c r="D10" s="36">
        <f t="shared" si="1"/>
        <v>5.5993690851735084E-2</v>
      </c>
      <c r="E10" s="2">
        <f>IFERROR((SUMIFS('02_Clean_Data'!P:P,'02_Clean_Data'!A:A,"Rural+Urban",'02_Clean_Data'!B:B,YEAR(A10),'02_Clean_Data'!C:C,TEXT(A10,"mmmm"))-SUMIFS('02_Clean_Data'!P:P,'02_Clean_Data'!A:A,"Rural+Urban",'02_Clean_Data'!B:B,YEAR(A9),'02_Clean_Data'!C:C,TEXT(A9,"mmmm")))/SUMIFS('02_Clean_Data'!P:P,'02_Clean_Data'!A:A,"Rural+Urban",'02_Clean_Data'!B:B,YEAR(A9),'02_Clean_Data'!C:C,TEXT(A9,"mmmm")),"NA")</f>
        <v>1.7088607594936637E-2</v>
      </c>
      <c r="F10" s="2">
        <f>IFERROR((SUMIFS('02_Clean_Data'!X:X,'02_Clean_Data'!A:A,"Rural+Urban",'02_Clean_Data'!B:B,YEAR(A10),'02_Clean_Data'!C:C,TEXT(A10,"mmmm"))-SUMIFS('02_Clean_Data'!X:X,'02_Clean_Data'!A:A,"Rural+Urban",'02_Clean_Data'!B:B,YEAR(A9),'02_Clean_Data'!C:C,TEXT(A9,"mmmm")))/SUMIFS('02_Clean_Data'!X:X,'02_Clean_Data'!A:A,"Rural+Urban",'02_Clean_Data'!B:B,YEAR(A9),'02_Clean_Data'!C:C,TEXT(A9,"mmmm")),"NA")</f>
        <v>2.1565003080714726E-2</v>
      </c>
      <c r="G10" s="2">
        <f>IFERROR((SUMIFS('02_Clean_Data'!V:V,'02_Clean_Data'!A:A,"Rural+Urban",'02_Clean_Data'!B:B,YEAR(A10),'02_Clean_Data'!C:C,TEXT(A10,"mmmm"))-SUMIFS('02_Clean_Data'!V:V,'02_Clean_Data'!A:A,"Rural+Urban",'02_Clean_Data'!B:B,YEAR(A9),'02_Clean_Data'!C:C,TEXT(A9,"mmmm")))/SUMIFS('02_Clean_Data'!V:V,'02_Clean_Data'!A:A,"Rural+Urban",'02_Clean_Data'!B:B,YEAR(A9),'02_Clean_Data'!C:C,TEXT(A9,"mmmm")),"NA")</f>
        <v>2.4421593830334265E-2</v>
      </c>
      <c r="H10" s="2">
        <f>IFERROR((SUMIFS('02_Clean_Data'!Y:Y,'02_Clean_Data'!A:A,"Rural+Urban",'02_Clean_Data'!B:B,YEAR(A10),'02_Clean_Data'!C:C,TEXT(A10,"mmmm"))-SUMIFS('02_Clean_Data'!Y:Y,'02_Clean_Data'!A:A,"Rural+Urban",'02_Clean_Data'!B:B,YEAR(A9),'02_Clean_Data'!C:C,TEXT(A9,"mmmm")))/SUMIFS('02_Clean_Data'!Y:Y,'02_Clean_Data'!A:A,"Rural+Urban",'02_Clean_Data'!B:B,YEAR(A9),'02_Clean_Data'!C:C,TEXT(A9,"mmmm")),"NA")</f>
        <v>1.568894952251031E-2</v>
      </c>
      <c r="I10" s="2">
        <f>IFERROR((SUMIFS('02_Clean_Data'!AD:AD,'02_Clean_Data'!A:A,"Rural+Urban",'02_Clean_Data'!B:B,YEAR(A10),'02_Clean_Data'!C:C,TEXT(A10,"mmmm"))-SUMIFS('02_Clean_Data'!AD:AD,'02_Clean_Data'!A:A,"Rural+Urban",'02_Clean_Data'!B:B,YEAR(A9),'02_Clean_Data'!C:C,TEXT(A9,"mmmm")))/SUMIFS('02_Clean_Data'!AD:AD,'02_Clean_Data'!A:A,"Rural+Urban",'02_Clean_Data'!B:B,YEAR(A9),'02_Clean_Data'!C:C,TEXT(A9,"mmmm")),"NA")</f>
        <v>1.6476552598225565E-2</v>
      </c>
    </row>
    <row r="11" spans="1:24">
      <c r="A11" s="40">
        <v>44348</v>
      </c>
      <c r="B11" s="41">
        <v>71.98</v>
      </c>
      <c r="C11" s="43">
        <f t="shared" si="0"/>
        <v>71.98</v>
      </c>
      <c r="D11" s="36">
        <f t="shared" si="1"/>
        <v>7.5130694548170285E-2</v>
      </c>
      <c r="E11" s="2">
        <f>IFERROR((SUMIFS('02_Clean_Data'!P:P,'02_Clean_Data'!A:A,"Rural+Urban",'02_Clean_Data'!B:B,YEAR(A11),'02_Clean_Data'!C:C,TEXT(A11,"mmmm"))-SUMIFS('02_Clean_Data'!P:P,'02_Clean_Data'!A:A,"Rural+Urban",'02_Clean_Data'!B:B,YEAR(A10),'02_Clean_Data'!C:C,TEXT(A10,"mmmm")))/SUMIFS('02_Clean_Data'!P:P,'02_Clean_Data'!A:A,"Rural+Urban",'02_Clean_Data'!B:B,YEAR(A10),'02_Clean_Data'!C:C,TEXT(A10,"mmmm")),"NA")</f>
        <v>1.1823273179838244E-2</v>
      </c>
      <c r="F11" s="2">
        <f>IFERROR((SUMIFS('02_Clean_Data'!X:X,'02_Clean_Data'!A:A,"Rural+Urban",'02_Clean_Data'!B:B,YEAR(A11),'02_Clean_Data'!C:C,TEXT(A11,"mmmm"))-SUMIFS('02_Clean_Data'!X:X,'02_Clean_Data'!A:A,"Rural+Urban",'02_Clean_Data'!B:B,YEAR(A10),'02_Clean_Data'!C:C,TEXT(A10,"mmmm")))/SUMIFS('02_Clean_Data'!X:X,'02_Clean_Data'!A:A,"Rural+Urban",'02_Clean_Data'!B:B,YEAR(A10),'02_Clean_Data'!C:C,TEXT(A10,"mmmm")),"NA")</f>
        <v>3.0156815440289505E-3</v>
      </c>
      <c r="G11" s="2">
        <f>IFERROR((SUMIFS('02_Clean_Data'!V:V,'02_Clean_Data'!A:A,"Rural+Urban",'02_Clean_Data'!B:B,YEAR(A11),'02_Clean_Data'!C:C,TEXT(A11,"mmmm"))-SUMIFS('02_Clean_Data'!V:V,'02_Clean_Data'!A:A,"Rural+Urban",'02_Clean_Data'!B:B,YEAR(A10),'02_Clean_Data'!C:C,TEXT(A10,"mmmm")))/SUMIFS('02_Clean_Data'!V:V,'02_Clean_Data'!A:A,"Rural+Urban",'02_Clean_Data'!B:B,YEAR(A10),'02_Clean_Data'!C:C,TEXT(A10,"mmmm")),"NA")</f>
        <v>2.5094102885822186E-3</v>
      </c>
      <c r="H11" s="2">
        <f>IFERROR((SUMIFS('02_Clean_Data'!Y:Y,'02_Clean_Data'!A:A,"Rural+Urban",'02_Clean_Data'!B:B,YEAR(A11),'02_Clean_Data'!C:C,TEXT(A11,"mmmm"))-SUMIFS('02_Clean_Data'!Y:Y,'02_Clean_Data'!A:A,"Rural+Urban",'02_Clean_Data'!B:B,YEAR(A10),'02_Clean_Data'!C:C,TEXT(A10,"mmmm")))/SUMIFS('02_Clean_Data'!Y:Y,'02_Clean_Data'!A:A,"Rural+Urban",'02_Clean_Data'!B:B,YEAR(A10),'02_Clean_Data'!C:C,TEXT(A10,"mmmm")),"NA")</f>
        <v>1.2088650100738636E-2</v>
      </c>
      <c r="I11" s="2">
        <f>IFERROR((SUMIFS('02_Clean_Data'!AD:AD,'02_Clean_Data'!A:A,"Rural+Urban",'02_Clean_Data'!B:B,YEAR(A11),'02_Clean_Data'!C:C,TEXT(A11,"mmmm"))-SUMIFS('02_Clean_Data'!AD:AD,'02_Clean_Data'!A:A,"Rural+Urban",'02_Clean_Data'!B:B,YEAR(A10),'02_Clean_Data'!C:C,TEXT(A10,"mmmm")))/SUMIFS('02_Clean_Data'!AD:AD,'02_Clean_Data'!A:A,"Rural+Urban",'02_Clean_Data'!B:B,YEAR(A10),'02_Clean_Data'!C:C,TEXT(A10,"mmmm")),"NA")</f>
        <v>5.6109725685785893E-3</v>
      </c>
    </row>
    <row r="12" spans="1:24">
      <c r="A12" s="40">
        <v>44378</v>
      </c>
      <c r="B12" s="41">
        <v>73.540000000000006</v>
      </c>
      <c r="C12" s="43">
        <f t="shared" si="0"/>
        <v>73.540000000000006</v>
      </c>
      <c r="D12" s="36">
        <f t="shared" si="1"/>
        <v>2.1672686857460436E-2</v>
      </c>
      <c r="E12" s="2">
        <f>IFERROR((SUMIFS('02_Clean_Data'!P:P,'02_Clean_Data'!A:A,"Rural+Urban",'02_Clean_Data'!B:B,YEAR(A12),'02_Clean_Data'!C:C,TEXT(A12,"mmmm"))-SUMIFS('02_Clean_Data'!P:P,'02_Clean_Data'!A:A,"Rural+Urban",'02_Clean_Data'!B:B,YEAR(A11),'02_Clean_Data'!C:C,TEXT(A11,"mmmm")))/SUMIFS('02_Clean_Data'!P:P,'02_Clean_Data'!A:A,"Rural+Urban",'02_Clean_Data'!B:B,YEAR(A11),'02_Clean_Data'!C:C,TEXT(A11,"mmmm")),"NA")</f>
        <v>8.6100861008610446E-3</v>
      </c>
      <c r="F12" s="2">
        <f>IFERROR((SUMIFS('02_Clean_Data'!X:X,'02_Clean_Data'!A:A,"Rural+Urban",'02_Clean_Data'!B:B,YEAR(A12),'02_Clean_Data'!C:C,TEXT(A12,"mmmm"))-SUMIFS('02_Clean_Data'!X:X,'02_Clean_Data'!A:A,"Rural+Urban",'02_Clean_Data'!B:B,YEAR(A11),'02_Clean_Data'!C:C,TEXT(A11,"mmmm")))/SUMIFS('02_Clean_Data'!X:X,'02_Clean_Data'!A:A,"Rural+Urban",'02_Clean_Data'!B:B,YEAR(A11),'02_Clean_Data'!C:C,TEXT(A11,"mmmm")),"NA")</f>
        <v>4.2092603728201361E-3</v>
      </c>
      <c r="G12" s="2">
        <f>IFERROR((SUMIFS('02_Clean_Data'!V:V,'02_Clean_Data'!A:A,"Rural+Urban",'02_Clean_Data'!B:B,YEAR(A12),'02_Clean_Data'!C:C,TEXT(A12,"mmmm"))-SUMIFS('02_Clean_Data'!V:V,'02_Clean_Data'!A:A,"Rural+Urban",'02_Clean_Data'!B:B,YEAR(A11),'02_Clean_Data'!C:C,TEXT(A11,"mmmm")))/SUMIFS('02_Clean_Data'!V:V,'02_Clean_Data'!A:A,"Rural+Urban",'02_Clean_Data'!B:B,YEAR(A11),'02_Clean_Data'!C:C,TEXT(A11,"mmmm")),"NA")</f>
        <v>5.6320400500624356E-3</v>
      </c>
      <c r="H12" s="2">
        <f>IFERROR((SUMIFS('02_Clean_Data'!Y:Y,'02_Clean_Data'!A:A,"Rural+Urban",'02_Clean_Data'!B:B,YEAR(A12),'02_Clean_Data'!C:C,TEXT(A12,"mmmm"))-SUMIFS('02_Clean_Data'!Y:Y,'02_Clean_Data'!A:A,"Rural+Urban",'02_Clean_Data'!B:B,YEAR(A11),'02_Clean_Data'!C:C,TEXT(A11,"mmmm")))/SUMIFS('02_Clean_Data'!Y:Y,'02_Clean_Data'!A:A,"Rural+Urban",'02_Clean_Data'!B:B,YEAR(A11),'02_Clean_Data'!C:C,TEXT(A11,"mmmm")),"NA")</f>
        <v>1.5925680159256841E-2</v>
      </c>
      <c r="I12" s="2">
        <f>IFERROR((SUMIFS('02_Clean_Data'!AD:AD,'02_Clean_Data'!A:A,"Rural+Urban",'02_Clean_Data'!B:B,YEAR(A12),'02_Clean_Data'!C:C,TEXT(A12,"mmmm"))-SUMIFS('02_Clean_Data'!AD:AD,'02_Clean_Data'!A:A,"Rural+Urban",'02_Clean_Data'!B:B,YEAR(A11),'02_Clean_Data'!C:C,TEXT(A11,"mmmm")))/SUMIFS('02_Clean_Data'!AD:AD,'02_Clean_Data'!A:A,"Rural+Urban",'02_Clean_Data'!B:B,YEAR(A11),'02_Clean_Data'!C:C,TEXT(A11,"mmmm")),"NA")</f>
        <v>7.439553626782322E-3</v>
      </c>
    </row>
    <row r="13" spans="1:24">
      <c r="A13" s="40">
        <v>44409</v>
      </c>
      <c r="B13" s="41">
        <v>69.8</v>
      </c>
      <c r="C13" s="43">
        <f t="shared" si="0"/>
        <v>69.8</v>
      </c>
      <c r="D13" s="36">
        <f t="shared" si="1"/>
        <v>-5.0856676638564163E-2</v>
      </c>
      <c r="E13" s="2">
        <f>IFERROR((SUMIFS('02_Clean_Data'!P:P,'02_Clean_Data'!A:A,"Rural+Urban",'02_Clean_Data'!B:B,YEAR(A13),'02_Clean_Data'!C:C,TEXT(A13,"mmmm"))-SUMIFS('02_Clean_Data'!P:P,'02_Clean_Data'!A:A,"Rural+Urban",'02_Clean_Data'!B:B,YEAR(A12),'02_Clean_Data'!C:C,TEXT(A12,"mmmm")))/SUMIFS('02_Clean_Data'!P:P,'02_Clean_Data'!A:A,"Rural+Urban",'02_Clean_Data'!B:B,YEAR(A12),'02_Clean_Data'!C:C,TEXT(A12,"mmmm")),"NA")</f>
        <v>0</v>
      </c>
      <c r="F13" s="2">
        <f>IFERROR((SUMIFS('02_Clean_Data'!X:X,'02_Clean_Data'!A:A,"Rural+Urban",'02_Clean_Data'!B:B,YEAR(A13),'02_Clean_Data'!C:C,TEXT(A13,"mmmm"))-SUMIFS('02_Clean_Data'!X:X,'02_Clean_Data'!A:A,"Rural+Urban",'02_Clean_Data'!B:B,YEAR(A12),'02_Clean_Data'!C:C,TEXT(A12,"mmmm")))/SUMIFS('02_Clean_Data'!X:X,'02_Clean_Data'!A:A,"Rural+Urban",'02_Clean_Data'!B:B,YEAR(A12),'02_Clean_Data'!C:C,TEXT(A12,"mmmm")),"NA")</f>
        <v>8.3832335329341659E-3</v>
      </c>
      <c r="G13" s="2">
        <f>IFERROR((SUMIFS('02_Clean_Data'!V:V,'02_Clean_Data'!A:A,"Rural+Urban",'02_Clean_Data'!B:B,YEAR(A13),'02_Clean_Data'!C:C,TEXT(A13,"mmmm"))-SUMIFS('02_Clean_Data'!V:V,'02_Clean_Data'!A:A,"Rural+Urban",'02_Clean_Data'!B:B,YEAR(A12),'02_Clean_Data'!C:C,TEXT(A12,"mmmm")))/SUMIFS('02_Clean_Data'!V:V,'02_Clean_Data'!A:A,"Rural+Urban",'02_Clean_Data'!B:B,YEAR(A12),'02_Clean_Data'!C:C,TEXT(A12,"mmmm")),"NA")</f>
        <v>1.1823273179838244E-2</v>
      </c>
      <c r="H13" s="2">
        <f>IFERROR((SUMIFS('02_Clean_Data'!Y:Y,'02_Clean_Data'!A:A,"Rural+Urban",'02_Clean_Data'!B:B,YEAR(A13),'02_Clean_Data'!C:C,TEXT(A13,"mmmm"))-SUMIFS('02_Clean_Data'!Y:Y,'02_Clean_Data'!A:A,"Rural+Urban",'02_Clean_Data'!B:B,YEAR(A12),'02_Clean_Data'!C:C,TEXT(A12,"mmmm")))/SUMIFS('02_Clean_Data'!Y:Y,'02_Clean_Data'!A:A,"Rural+Urban",'02_Clean_Data'!B:B,YEAR(A12),'02_Clean_Data'!C:C,TEXT(A12,"mmmm")),"NA")</f>
        <v>5.8785107772697954E-3</v>
      </c>
      <c r="I13" s="2">
        <f>IFERROR((SUMIFS('02_Clean_Data'!AD:AD,'02_Clean_Data'!A:A,"Rural+Urban",'02_Clean_Data'!B:B,YEAR(A13),'02_Clean_Data'!C:C,TEXT(A13,"mmmm"))-SUMIFS('02_Clean_Data'!AD:AD,'02_Clean_Data'!A:A,"Rural+Urban",'02_Clean_Data'!B:B,YEAR(A12),'02_Clean_Data'!C:C,TEXT(A12,"mmmm")))/SUMIFS('02_Clean_Data'!AD:AD,'02_Clean_Data'!A:A,"Rural+Urban",'02_Clean_Data'!B:B,YEAR(A12),'02_Clean_Data'!C:C,TEXT(A12,"mmmm")),"NA")</f>
        <v>4.3076923076922381E-3</v>
      </c>
    </row>
    <row r="14" spans="1:24">
      <c r="A14" s="40">
        <v>44440</v>
      </c>
      <c r="B14" s="41">
        <v>73.13</v>
      </c>
      <c r="C14" s="43">
        <f t="shared" si="0"/>
        <v>73.13</v>
      </c>
      <c r="D14" s="36">
        <f t="shared" si="1"/>
        <v>4.7707736389684792E-2</v>
      </c>
      <c r="E14" s="2">
        <f>IFERROR((SUMIFS('02_Clean_Data'!P:P,'02_Clean_Data'!A:A,"Rural+Urban",'02_Clean_Data'!B:B,YEAR(A14),'02_Clean_Data'!C:C,TEXT(A14,"mmmm"))-SUMIFS('02_Clean_Data'!P:P,'02_Clean_Data'!A:A,"Rural+Urban",'02_Clean_Data'!B:B,YEAR(A13),'02_Clean_Data'!C:C,TEXT(A13,"mmmm")))/SUMIFS('02_Clean_Data'!P:P,'02_Clean_Data'!A:A,"Rural+Urban",'02_Clean_Data'!B:B,YEAR(A13),'02_Clean_Data'!C:C,TEXT(A13,"mmmm")),"NA")</f>
        <v>0</v>
      </c>
      <c r="F14" s="2">
        <f>IFERROR((SUMIFS('02_Clean_Data'!X:X,'02_Clean_Data'!A:A,"Rural+Urban",'02_Clean_Data'!B:B,YEAR(A14),'02_Clean_Data'!C:C,TEXT(A14,"mmmm"))-SUMIFS('02_Clean_Data'!X:X,'02_Clean_Data'!A:A,"Rural+Urban",'02_Clean_Data'!B:B,YEAR(A13),'02_Clean_Data'!C:C,TEXT(A13,"mmmm")))/SUMIFS('02_Clean_Data'!X:X,'02_Clean_Data'!A:A,"Rural+Urban",'02_Clean_Data'!B:B,YEAR(A13),'02_Clean_Data'!C:C,TEXT(A13,"mmmm")),"NA")</f>
        <v>0</v>
      </c>
      <c r="G14" s="2">
        <f>IFERROR((SUMIFS('02_Clean_Data'!V:V,'02_Clean_Data'!A:A,"Rural+Urban",'02_Clean_Data'!B:B,YEAR(A14),'02_Clean_Data'!C:C,TEXT(A14,"mmmm"))-SUMIFS('02_Clean_Data'!V:V,'02_Clean_Data'!A:A,"Rural+Urban",'02_Clean_Data'!B:B,YEAR(A13),'02_Clean_Data'!C:C,TEXT(A13,"mmmm")))/SUMIFS('02_Clean_Data'!V:V,'02_Clean_Data'!A:A,"Rural+Urban",'02_Clean_Data'!B:B,YEAR(A13),'02_Clean_Data'!C:C,TEXT(A13,"mmmm")),"NA")</f>
        <v>0</v>
      </c>
      <c r="H14" s="2">
        <f>IFERROR((SUMIFS('02_Clean_Data'!Y:Y,'02_Clean_Data'!A:A,"Rural+Urban",'02_Clean_Data'!B:B,YEAR(A14),'02_Clean_Data'!C:C,TEXT(A14,"mmmm"))-SUMIFS('02_Clean_Data'!Y:Y,'02_Clean_Data'!A:A,"Rural+Urban",'02_Clean_Data'!B:B,YEAR(A13),'02_Clean_Data'!C:C,TEXT(A13,"mmmm")))/SUMIFS('02_Clean_Data'!Y:Y,'02_Clean_Data'!A:A,"Rural+Urban",'02_Clean_Data'!B:B,YEAR(A13),'02_Clean_Data'!C:C,TEXT(A13,"mmmm")),"NA")</f>
        <v>0</v>
      </c>
      <c r="I14" s="2">
        <f>IFERROR((SUMIFS('02_Clean_Data'!AD:AD,'02_Clean_Data'!A:A,"Rural+Urban",'02_Clean_Data'!B:B,YEAR(A14),'02_Clean_Data'!C:C,TEXT(A14,"mmmm"))-SUMIFS('02_Clean_Data'!AD:AD,'02_Clean_Data'!A:A,"Rural+Urban",'02_Clean_Data'!B:B,YEAR(A13),'02_Clean_Data'!C:C,TEXT(A13,"mmmm")))/SUMIFS('02_Clean_Data'!AD:AD,'02_Clean_Data'!A:A,"Rural+Urban",'02_Clean_Data'!B:B,YEAR(A13),'02_Clean_Data'!C:C,TEXT(A13,"mmmm")),"NA")</f>
        <v>0</v>
      </c>
    </row>
    <row r="15" spans="1:24">
      <c r="A15" s="40">
        <v>44470</v>
      </c>
      <c r="B15" s="41">
        <v>82.11</v>
      </c>
      <c r="C15" s="43">
        <f t="shared" si="0"/>
        <v>82.11</v>
      </c>
      <c r="D15" s="36">
        <f t="shared" si="1"/>
        <v>0.12279502256255989</v>
      </c>
      <c r="E15" s="2">
        <f>IFERROR((SUMIFS('02_Clean_Data'!P:P,'02_Clean_Data'!A:A,"Rural+Urban",'02_Clean_Data'!B:B,YEAR(A15),'02_Clean_Data'!C:C,TEXT(A15,"mmmm"))-SUMIFS('02_Clean_Data'!P:P,'02_Clean_Data'!A:A,"Rural+Urban",'02_Clean_Data'!B:B,YEAR(A14),'02_Clean_Data'!C:C,TEXT(A14,"mmmm")))/SUMIFS('02_Clean_Data'!P:P,'02_Clean_Data'!A:A,"Rural+Urban",'02_Clean_Data'!B:B,YEAR(A14),'02_Clean_Data'!C:C,TEXT(A14,"mmmm")),"NA")</f>
        <v>2.2560975609756027E-2</v>
      </c>
      <c r="F15" s="2">
        <f>IFERROR((SUMIFS('02_Clean_Data'!X:X,'02_Clean_Data'!A:A,"Rural+Urban",'02_Clean_Data'!B:B,YEAR(A15),'02_Clean_Data'!C:C,TEXT(A15,"mmmm"))-SUMIFS('02_Clean_Data'!X:X,'02_Clean_Data'!A:A,"Rural+Urban",'02_Clean_Data'!B:B,YEAR(A14),'02_Clean_Data'!C:C,TEXT(A14,"mmmm")))/SUMIFS('02_Clean_Data'!X:X,'02_Clean_Data'!A:A,"Rural+Urban",'02_Clean_Data'!B:B,YEAR(A14),'02_Clean_Data'!C:C,TEXT(A14,"mmmm")),"NA")</f>
        <v>4.1567695961994573E-3</v>
      </c>
      <c r="G15" s="2">
        <f>IFERROR((SUMIFS('02_Clean_Data'!V:V,'02_Clean_Data'!A:A,"Rural+Urban",'02_Clean_Data'!B:B,YEAR(A15),'02_Clean_Data'!C:C,TEXT(A15,"mmmm"))-SUMIFS('02_Clean_Data'!V:V,'02_Clean_Data'!A:A,"Rural+Urban",'02_Clean_Data'!B:B,YEAR(A14),'02_Clean_Data'!C:C,TEXT(A14,"mmmm")))/SUMIFS('02_Clean_Data'!V:V,'02_Clean_Data'!A:A,"Rural+Urban",'02_Clean_Data'!B:B,YEAR(A14),'02_Clean_Data'!C:C,TEXT(A14,"mmmm")),"NA")</f>
        <v>9.8400984009839754E-3</v>
      </c>
      <c r="H15" s="2">
        <f>IFERROR((SUMIFS('02_Clean_Data'!Y:Y,'02_Clean_Data'!A:A,"Rural+Urban",'02_Clean_Data'!B:B,YEAR(A15),'02_Clean_Data'!C:C,TEXT(A15,"mmmm"))-SUMIFS('02_Clean_Data'!Y:Y,'02_Clean_Data'!A:A,"Rural+Urban",'02_Clean_Data'!B:B,YEAR(A14),'02_Clean_Data'!C:C,TEXT(A14,"mmmm")))/SUMIFS('02_Clean_Data'!Y:Y,'02_Clean_Data'!A:A,"Rural+Urban",'02_Clean_Data'!B:B,YEAR(A14),'02_Clean_Data'!C:C,TEXT(A14,"mmmm")),"NA")</f>
        <v>1.1038961038960965E-2</v>
      </c>
      <c r="I15" s="2">
        <f>IFERROR((SUMIFS('02_Clean_Data'!AD:AD,'02_Clean_Data'!A:A,"Rural+Urban",'02_Clean_Data'!B:B,YEAR(A15),'02_Clean_Data'!C:C,TEXT(A15,"mmmm"))-SUMIFS('02_Clean_Data'!AD:AD,'02_Clean_Data'!A:A,"Rural+Urban",'02_Clean_Data'!B:B,YEAR(A14),'02_Clean_Data'!C:C,TEXT(A14,"mmmm")))/SUMIFS('02_Clean_Data'!AD:AD,'02_Clean_Data'!A:A,"Rural+Urban",'02_Clean_Data'!B:B,YEAR(A14),'02_Clean_Data'!C:C,TEXT(A14,"mmmm")),"NA")</f>
        <v>1.4093137254902032E-2</v>
      </c>
    </row>
    <row r="16" spans="1:24">
      <c r="A16" s="40">
        <v>44501</v>
      </c>
      <c r="B16" s="41">
        <v>80.64</v>
      </c>
      <c r="C16" s="43">
        <f t="shared" si="0"/>
        <v>80.64</v>
      </c>
      <c r="D16" s="36">
        <f t="shared" si="1"/>
        <v>-1.7902813299232722E-2</v>
      </c>
      <c r="E16" s="2">
        <f>IFERROR((SUMIFS('02_Clean_Data'!P:P,'02_Clean_Data'!A:A,"Rural+Urban",'02_Clean_Data'!B:B,YEAR(A16),'02_Clean_Data'!C:C,TEXT(A16,"mmmm"))-SUMIFS('02_Clean_Data'!P:P,'02_Clean_Data'!A:A,"Rural+Urban",'02_Clean_Data'!B:B,YEAR(A15),'02_Clean_Data'!C:C,TEXT(A15,"mmmm")))/SUMIFS('02_Clean_Data'!P:P,'02_Clean_Data'!A:A,"Rural+Urban",'02_Clean_Data'!B:B,YEAR(A15),'02_Clean_Data'!C:C,TEXT(A15,"mmmm")),"NA")</f>
        <v>1.1926058437686345E-2</v>
      </c>
      <c r="F16" s="2">
        <f>IFERROR((SUMIFS('02_Clean_Data'!X:X,'02_Clean_Data'!A:A,"Rural+Urban",'02_Clean_Data'!B:B,YEAR(A16),'02_Clean_Data'!C:C,TEXT(A16,"mmmm"))-SUMIFS('02_Clean_Data'!X:X,'02_Clean_Data'!A:A,"Rural+Urban",'02_Clean_Data'!B:B,YEAR(A15),'02_Clean_Data'!C:C,TEXT(A15,"mmmm")))/SUMIFS('02_Clean_Data'!X:X,'02_Clean_Data'!A:A,"Rural+Urban",'02_Clean_Data'!B:B,YEAR(A15),'02_Clean_Data'!C:C,TEXT(A15,"mmmm")),"NA")</f>
        <v>4.730928444707341E-3</v>
      </c>
      <c r="G16" s="2">
        <f>IFERROR((SUMIFS('02_Clean_Data'!V:V,'02_Clean_Data'!A:A,"Rural+Urban",'02_Clean_Data'!B:B,YEAR(A16),'02_Clean_Data'!C:C,TEXT(A16,"mmmm"))-SUMIFS('02_Clean_Data'!V:V,'02_Clean_Data'!A:A,"Rural+Urban",'02_Clean_Data'!B:B,YEAR(A15),'02_Clean_Data'!C:C,TEXT(A15,"mmmm")))/SUMIFS('02_Clean_Data'!V:V,'02_Clean_Data'!A:A,"Rural+Urban",'02_Clean_Data'!B:B,YEAR(A15),'02_Clean_Data'!C:C,TEXT(A15,"mmmm")),"NA")</f>
        <v>-1.8270401948841837E-3</v>
      </c>
      <c r="H16" s="2">
        <f>IFERROR((SUMIFS('02_Clean_Data'!Y:Y,'02_Clean_Data'!A:A,"Rural+Urban",'02_Clean_Data'!B:B,YEAR(A16),'02_Clean_Data'!C:C,TEXT(A16,"mmmm"))-SUMIFS('02_Clean_Data'!Y:Y,'02_Clean_Data'!A:A,"Rural+Urban",'02_Clean_Data'!B:B,YEAR(A15),'02_Clean_Data'!C:C,TEXT(A15,"mmmm")))/SUMIFS('02_Clean_Data'!Y:Y,'02_Clean_Data'!A:A,"Rural+Urban",'02_Clean_Data'!B:B,YEAR(A15),'02_Clean_Data'!C:C,TEXT(A15,"mmmm")),"NA")</f>
        <v>-5.7803468208091026E-3</v>
      </c>
      <c r="I16" s="2">
        <f>IFERROR((SUMIFS('02_Clean_Data'!AD:AD,'02_Clean_Data'!A:A,"Rural+Urban",'02_Clean_Data'!B:B,YEAR(A16),'02_Clean_Data'!C:C,TEXT(A16,"mmmm"))-SUMIFS('02_Clean_Data'!AD:AD,'02_Clean_Data'!A:A,"Rural+Urban",'02_Clean_Data'!B:B,YEAR(A15),'02_Clean_Data'!C:C,TEXT(A15,"mmmm")))/SUMIFS('02_Clean_Data'!AD:AD,'02_Clean_Data'!A:A,"Rural+Urban",'02_Clean_Data'!B:B,YEAR(A15),'02_Clean_Data'!C:C,TEXT(A15,"mmmm")),"NA")</f>
        <v>7.2507552870089949E-3</v>
      </c>
    </row>
    <row r="17" spans="1:20">
      <c r="A17" s="40">
        <v>44531</v>
      </c>
      <c r="B17" s="41">
        <v>73.3</v>
      </c>
      <c r="C17" s="43">
        <f t="shared" si="0"/>
        <v>73.3</v>
      </c>
      <c r="D17" s="36">
        <f t="shared" si="1"/>
        <v>-9.1021825396825434E-2</v>
      </c>
      <c r="E17" s="2">
        <f>IFERROR((SUMIFS('02_Clean_Data'!P:P,'02_Clean_Data'!A:A,"Rural+Urban",'02_Clean_Data'!B:B,YEAR(A17),'02_Clean_Data'!C:C,TEXT(A17,"mmmm"))-SUMIFS('02_Clean_Data'!P:P,'02_Clean_Data'!A:A,"Rural+Urban",'02_Clean_Data'!B:B,YEAR(A16),'02_Clean_Data'!C:C,TEXT(A16,"mmmm")))/SUMIFS('02_Clean_Data'!P:P,'02_Clean_Data'!A:A,"Rural+Urban",'02_Clean_Data'!B:B,YEAR(A16),'02_Clean_Data'!C:C,TEXT(A16,"mmmm")),"NA")</f>
        <v>-8.8391278727165592E-3</v>
      </c>
      <c r="F17" s="2">
        <f>IFERROR((SUMIFS('02_Clean_Data'!X:X,'02_Clean_Data'!A:A,"Rural+Urban",'02_Clean_Data'!B:B,YEAR(A17),'02_Clean_Data'!C:C,TEXT(A17,"mmmm"))-SUMIFS('02_Clean_Data'!X:X,'02_Clean_Data'!A:A,"Rural+Urban",'02_Clean_Data'!B:B,YEAR(A16),'02_Clean_Data'!C:C,TEXT(A16,"mmmm")))/SUMIFS('02_Clean_Data'!X:X,'02_Clean_Data'!A:A,"Rural+Urban",'02_Clean_Data'!B:B,YEAR(A16),'02_Clean_Data'!C:C,TEXT(A16,"mmmm")),"NA")</f>
        <v>4.1200706297821578E-3</v>
      </c>
      <c r="G17" s="2">
        <f>IFERROR((SUMIFS('02_Clean_Data'!V:V,'02_Clean_Data'!A:A,"Rural+Urban",'02_Clean_Data'!B:B,YEAR(A17),'02_Clean_Data'!C:C,TEXT(A17,"mmmm"))-SUMIFS('02_Clean_Data'!V:V,'02_Clean_Data'!A:A,"Rural+Urban",'02_Clean_Data'!B:B,YEAR(A16),'02_Clean_Data'!C:C,TEXT(A16,"mmmm")))/SUMIFS('02_Clean_Data'!V:V,'02_Clean_Data'!A:A,"Rural+Urban",'02_Clean_Data'!B:B,YEAR(A16),'02_Clean_Data'!C:C,TEXT(A16,"mmmm")),"NA")</f>
        <v>1.2202562538132314E-3</v>
      </c>
      <c r="H17" s="2">
        <f>IFERROR((SUMIFS('02_Clean_Data'!Y:Y,'02_Clean_Data'!A:A,"Rural+Urban",'02_Clean_Data'!B:B,YEAR(A17),'02_Clean_Data'!C:C,TEXT(A17,"mmmm"))-SUMIFS('02_Clean_Data'!Y:Y,'02_Clean_Data'!A:A,"Rural+Urban",'02_Clean_Data'!B:B,YEAR(A16),'02_Clean_Data'!C:C,TEXT(A16,"mmmm")))/SUMIFS('02_Clean_Data'!Y:Y,'02_Clean_Data'!A:A,"Rural+Urban",'02_Clean_Data'!B:B,YEAR(A16),'02_Clean_Data'!C:C,TEXT(A16,"mmmm")),"NA")</f>
        <v>5.8139534883719455E-3</v>
      </c>
      <c r="I17" s="2">
        <f>IFERROR((SUMIFS('02_Clean_Data'!AD:AD,'02_Clean_Data'!A:A,"Rural+Urban",'02_Clean_Data'!B:B,YEAR(A17),'02_Clean_Data'!C:C,TEXT(A17,"mmmm"))-SUMIFS('02_Clean_Data'!AD:AD,'02_Clean_Data'!A:A,"Rural+Urban",'02_Clean_Data'!B:B,YEAR(A16),'02_Clean_Data'!C:C,TEXT(A16,"mmmm")))/SUMIFS('02_Clean_Data'!AD:AD,'02_Clean_Data'!A:A,"Rural+Urban",'02_Clean_Data'!B:B,YEAR(A16),'02_Clean_Data'!C:C,TEXT(A16,"mmmm")),"NA")</f>
        <v>-2.999400119976005E-3</v>
      </c>
    </row>
    <row r="18" spans="1:20">
      <c r="A18" s="40">
        <v>44562</v>
      </c>
      <c r="B18" s="41">
        <v>84.67</v>
      </c>
      <c r="C18" s="43">
        <f t="shared" si="0"/>
        <v>84.67</v>
      </c>
      <c r="D18" s="36">
        <f t="shared" si="1"/>
        <v>0.15511596180081863</v>
      </c>
      <c r="E18" s="2">
        <f>IFERROR((SUMIFS('02_Clean_Data'!P:P,'02_Clean_Data'!A:A,"Rural+Urban",'02_Clean_Data'!B:B,YEAR(A18),'02_Clean_Data'!C:C,TEXT(A18,"mmmm"))-SUMIFS('02_Clean_Data'!P:P,'02_Clean_Data'!A:A,"Rural+Urban",'02_Clean_Data'!B:B,YEAR(A17),'02_Clean_Data'!C:C,TEXT(A17,"mmmm")))/SUMIFS('02_Clean_Data'!P:P,'02_Clean_Data'!A:A,"Rural+Urban",'02_Clean_Data'!B:B,YEAR(A17),'02_Clean_Data'!C:C,TEXT(A17,"mmmm")),"NA")</f>
        <v>-1.070154577883462E-2</v>
      </c>
      <c r="F18" s="2">
        <f>IFERROR((SUMIFS('02_Clean_Data'!X:X,'02_Clean_Data'!A:A,"Rural+Urban",'02_Clean_Data'!B:B,YEAR(A18),'02_Clean_Data'!C:C,TEXT(A18,"mmmm"))-SUMIFS('02_Clean_Data'!X:X,'02_Clean_Data'!A:A,"Rural+Urban",'02_Clean_Data'!B:B,YEAR(A17),'02_Clean_Data'!C:C,TEXT(A17,"mmmm")))/SUMIFS('02_Clean_Data'!X:X,'02_Clean_Data'!A:A,"Rural+Urban",'02_Clean_Data'!B:B,YEAR(A17),'02_Clean_Data'!C:C,TEXT(A17,"mmmm")),"NA")</f>
        <v>4.6893317702228097E-3</v>
      </c>
      <c r="G18" s="2">
        <f>IFERROR((SUMIFS('02_Clean_Data'!V:V,'02_Clean_Data'!A:A,"Rural+Urban",'02_Clean_Data'!B:B,YEAR(A18),'02_Clean_Data'!C:C,TEXT(A18,"mmmm"))-SUMIFS('02_Clean_Data'!V:V,'02_Clean_Data'!A:A,"Rural+Urban",'02_Clean_Data'!B:B,YEAR(A17),'02_Clean_Data'!C:C,TEXT(A17,"mmmm")))/SUMIFS('02_Clean_Data'!V:V,'02_Clean_Data'!A:A,"Rural+Urban",'02_Clean_Data'!B:B,YEAR(A17),'02_Clean_Data'!C:C,TEXT(A17,"mmmm")),"NA")</f>
        <v>6.0938452163311586E-4</v>
      </c>
      <c r="H18" s="2">
        <f>IFERROR((SUMIFS('02_Clean_Data'!Y:Y,'02_Clean_Data'!A:A,"Rural+Urban",'02_Clean_Data'!B:B,YEAR(A18),'02_Clean_Data'!C:C,TEXT(A18,"mmmm"))-SUMIFS('02_Clean_Data'!Y:Y,'02_Clean_Data'!A:A,"Rural+Urban",'02_Clean_Data'!B:B,YEAR(A17),'02_Clean_Data'!C:C,TEXT(A17,"mmmm")))/SUMIFS('02_Clean_Data'!Y:Y,'02_Clean_Data'!A:A,"Rural+Urban",'02_Clean_Data'!B:B,YEAR(A17),'02_Clean_Data'!C:C,TEXT(A17,"mmmm")),"NA")</f>
        <v>5.1380860629416276E-3</v>
      </c>
      <c r="I18" s="2">
        <f>IFERROR((SUMIFS('02_Clean_Data'!AD:AD,'02_Clean_Data'!A:A,"Rural+Urban",'02_Clean_Data'!B:B,YEAR(A18),'02_Clean_Data'!C:C,TEXT(A18,"mmmm"))-SUMIFS('02_Clean_Data'!AD:AD,'02_Clean_Data'!A:A,"Rural+Urban",'02_Clean_Data'!B:B,YEAR(A17),'02_Clean_Data'!C:C,TEXT(A17,"mmmm")))/SUMIFS('02_Clean_Data'!AD:AD,'02_Clean_Data'!A:A,"Rural+Urban",'02_Clean_Data'!B:B,YEAR(A17),'02_Clean_Data'!C:C,TEXT(A17,"mmmm")),"NA")</f>
        <v>-3.0084235860409147E-3</v>
      </c>
    </row>
    <row r="19" spans="1:20">
      <c r="A19" s="40">
        <v>44593</v>
      </c>
      <c r="B19" s="41">
        <v>94.07</v>
      </c>
      <c r="C19" s="43">
        <f t="shared" si="0"/>
        <v>94.07</v>
      </c>
      <c r="D19" s="36">
        <f t="shared" si="1"/>
        <v>0.11101925121058216</v>
      </c>
      <c r="E19" s="2">
        <f>IFERROR((SUMIFS('02_Clean_Data'!P:P,'02_Clean_Data'!A:A,"Rural+Urban",'02_Clean_Data'!B:B,YEAR(A19),'02_Clean_Data'!C:C,TEXT(A19,"mmmm"))-SUMIFS('02_Clean_Data'!P:P,'02_Clean_Data'!A:A,"Rural+Urban",'02_Clean_Data'!B:B,YEAR(A18),'02_Clean_Data'!C:C,TEXT(A18,"mmmm")))/SUMIFS('02_Clean_Data'!P:P,'02_Clean_Data'!A:A,"Rural+Urban",'02_Clean_Data'!B:B,YEAR(A18),'02_Clean_Data'!C:C,TEXT(A18,"mmmm")),"NA")</f>
        <v>-1.2019230769231793E-3</v>
      </c>
      <c r="F19" s="2">
        <f>IFERROR((SUMIFS('02_Clean_Data'!X:X,'02_Clean_Data'!A:A,"Rural+Urban",'02_Clean_Data'!B:B,YEAR(A19),'02_Clean_Data'!C:C,TEXT(A19,"mmmm"))-SUMIFS('02_Clean_Data'!X:X,'02_Clean_Data'!A:A,"Rural+Urban",'02_Clean_Data'!B:B,YEAR(A18),'02_Clean_Data'!C:C,TEXT(A18,"mmmm")))/SUMIFS('02_Clean_Data'!X:X,'02_Clean_Data'!A:A,"Rural+Urban",'02_Clean_Data'!B:B,YEAR(A18),'02_Clean_Data'!C:C,TEXT(A18,"mmmm")),"NA")</f>
        <v>4.6674445740955833E-3</v>
      </c>
      <c r="G19" s="2">
        <f>IFERROR((SUMIFS('02_Clean_Data'!V:V,'02_Clean_Data'!A:A,"Rural+Urban",'02_Clean_Data'!B:B,YEAR(A19),'02_Clean_Data'!C:C,TEXT(A19,"mmmm"))-SUMIFS('02_Clean_Data'!V:V,'02_Clean_Data'!A:A,"Rural+Urban",'02_Clean_Data'!B:B,YEAR(A18),'02_Clean_Data'!C:C,TEXT(A18,"mmmm")))/SUMIFS('02_Clean_Data'!V:V,'02_Clean_Data'!A:A,"Rural+Urban",'02_Clean_Data'!B:B,YEAR(A18),'02_Clean_Data'!C:C,TEXT(A18,"mmmm")),"NA")</f>
        <v>9.1352009744214372E-3</v>
      </c>
      <c r="H19" s="2">
        <f>IFERROR((SUMIFS('02_Clean_Data'!Y:Y,'02_Clean_Data'!A:A,"Rural+Urban",'02_Clean_Data'!B:B,YEAR(A19),'02_Clean_Data'!C:C,TEXT(A19,"mmmm"))-SUMIFS('02_Clean_Data'!Y:Y,'02_Clean_Data'!A:A,"Rural+Urban",'02_Clean_Data'!B:B,YEAR(A18),'02_Clean_Data'!C:C,TEXT(A18,"mmmm")))/SUMIFS('02_Clean_Data'!Y:Y,'02_Clean_Data'!A:A,"Rural+Urban",'02_Clean_Data'!B:B,YEAR(A18),'02_Clean_Data'!C:C,TEXT(A18,"mmmm")),"NA")</f>
        <v>2.5559105431310269E-3</v>
      </c>
      <c r="I19" s="2">
        <f>IFERROR((SUMIFS('02_Clean_Data'!AD:AD,'02_Clean_Data'!A:A,"Rural+Urban",'02_Clean_Data'!B:B,YEAR(A19),'02_Clean_Data'!C:C,TEXT(A19,"mmmm"))-SUMIFS('02_Clean_Data'!AD:AD,'02_Clean_Data'!A:A,"Rural+Urban",'02_Clean_Data'!B:B,YEAR(A18),'02_Clean_Data'!C:C,TEXT(A18,"mmmm")))/SUMIFS('02_Clean_Data'!AD:AD,'02_Clean_Data'!A:A,"Rural+Urban",'02_Clean_Data'!B:B,YEAR(A18),'02_Clean_Data'!C:C,TEXT(A18,"mmmm")),"NA")</f>
        <v>2.4140012070006378E-3</v>
      </c>
    </row>
    <row r="20" spans="1:20">
      <c r="A20" s="40">
        <v>44621</v>
      </c>
      <c r="B20" s="41">
        <v>112.87</v>
      </c>
      <c r="C20" s="43">
        <f t="shared" si="0"/>
        <v>112.87</v>
      </c>
      <c r="D20" s="36">
        <f t="shared" si="1"/>
        <v>0.19985117465717034</v>
      </c>
      <c r="E20" s="2">
        <f>IFERROR((SUMIFS('02_Clean_Data'!P:P,'02_Clean_Data'!A:A,"Rural+Urban",'02_Clean_Data'!B:B,YEAR(A20),'02_Clean_Data'!C:C,TEXT(A20,"mmmm"))-SUMIFS('02_Clean_Data'!P:P,'02_Clean_Data'!A:A,"Rural+Urban",'02_Clean_Data'!B:B,YEAR(A19),'02_Clean_Data'!C:C,TEXT(A19,"mmmm")))/SUMIFS('02_Clean_Data'!P:P,'02_Clean_Data'!A:A,"Rural+Urban",'02_Clean_Data'!B:B,YEAR(A19),'02_Clean_Data'!C:C,TEXT(A19,"mmmm")),"NA")</f>
        <v>1.3237063778580128E-2</v>
      </c>
      <c r="F20" s="2">
        <f>IFERROR((SUMIFS('02_Clean_Data'!X:X,'02_Clean_Data'!A:A,"Rural+Urban",'02_Clean_Data'!B:B,YEAR(A20),'02_Clean_Data'!C:C,TEXT(A20,"mmmm"))-SUMIFS('02_Clean_Data'!X:X,'02_Clean_Data'!A:A,"Rural+Urban",'02_Clean_Data'!B:B,YEAR(A19),'02_Clean_Data'!C:C,TEXT(A19,"mmmm")))/SUMIFS('02_Clean_Data'!X:X,'02_Clean_Data'!A:A,"Rural+Urban",'02_Clean_Data'!B:B,YEAR(A19),'02_Clean_Data'!C:C,TEXT(A19,"mmmm")),"NA")</f>
        <v>4.6457607433217848E-3</v>
      </c>
      <c r="G20" s="2">
        <f>IFERROR((SUMIFS('02_Clean_Data'!V:V,'02_Clean_Data'!A:A,"Rural+Urban",'02_Clean_Data'!B:B,YEAR(A20),'02_Clean_Data'!C:C,TEXT(A20,"mmmm"))-SUMIFS('02_Clean_Data'!V:V,'02_Clean_Data'!A:A,"Rural+Urban",'02_Clean_Data'!B:B,YEAR(A19),'02_Clean_Data'!C:C,TEXT(A19,"mmmm")))/SUMIFS('02_Clean_Data'!V:V,'02_Clean_Data'!A:A,"Rural+Urban",'02_Clean_Data'!B:B,YEAR(A19),'02_Clean_Data'!C:C,TEXT(A19,"mmmm")),"NA")</f>
        <v>9.0525045262522634E-3</v>
      </c>
      <c r="H20" s="2">
        <f>IFERROR((SUMIFS('02_Clean_Data'!Y:Y,'02_Clean_Data'!A:A,"Rural+Urban",'02_Clean_Data'!B:B,YEAR(A20),'02_Clean_Data'!C:C,TEXT(A20,"mmmm"))-SUMIFS('02_Clean_Data'!Y:Y,'02_Clean_Data'!A:A,"Rural+Urban",'02_Clean_Data'!B:B,YEAR(A19),'02_Clean_Data'!C:C,TEXT(A19,"mmmm")))/SUMIFS('02_Clean_Data'!Y:Y,'02_Clean_Data'!A:A,"Rural+Urban",'02_Clean_Data'!B:B,YEAR(A19),'02_Clean_Data'!C:C,TEXT(A19,"mmmm")),"NA")</f>
        <v>6.3734862970044612E-3</v>
      </c>
      <c r="I20" s="2">
        <f>IFERROR((SUMIFS('02_Clean_Data'!AD:AD,'02_Clean_Data'!A:A,"Rural+Urban",'02_Clean_Data'!B:B,YEAR(A20),'02_Clean_Data'!C:C,TEXT(A20,"mmmm"))-SUMIFS('02_Clean_Data'!AD:AD,'02_Clean_Data'!A:A,"Rural+Urban",'02_Clean_Data'!B:B,YEAR(A19),'02_Clean_Data'!C:C,TEXT(A19,"mmmm")))/SUMIFS('02_Clean_Data'!AD:AD,'02_Clean_Data'!A:A,"Rural+Urban",'02_Clean_Data'!B:B,YEAR(A19),'02_Clean_Data'!C:C,TEXT(A19,"mmmm")),"NA")</f>
        <v>9.6327513546056245E-3</v>
      </c>
      <c r="K20" s="46" t="s">
        <v>100</v>
      </c>
      <c r="L20" s="47"/>
      <c r="M20" s="47"/>
      <c r="N20" s="47"/>
      <c r="O20" s="47"/>
      <c r="P20" s="47"/>
      <c r="Q20" s="47"/>
      <c r="R20" s="47"/>
      <c r="S20" s="47"/>
      <c r="T20" s="47"/>
    </row>
    <row r="21" spans="1:20">
      <c r="A21" s="40">
        <v>44652</v>
      </c>
      <c r="B21" s="41">
        <v>102.97</v>
      </c>
      <c r="C21" s="43">
        <f t="shared" si="0"/>
        <v>102.97</v>
      </c>
      <c r="D21" s="36">
        <f t="shared" si="1"/>
        <v>-8.7711526534951761E-2</v>
      </c>
      <c r="E21" s="2">
        <f>IFERROR((SUMIFS('02_Clean_Data'!P:P,'02_Clean_Data'!A:A,"Rural+Urban",'02_Clean_Data'!B:B,YEAR(A21),'02_Clean_Data'!C:C,TEXT(A21,"mmmm"))-SUMIFS('02_Clean_Data'!P:P,'02_Clean_Data'!A:A,"Rural+Urban",'02_Clean_Data'!B:B,YEAR(A20),'02_Clean_Data'!C:C,TEXT(A20,"mmmm")))/SUMIFS('02_Clean_Data'!P:P,'02_Clean_Data'!A:A,"Rural+Urban",'02_Clean_Data'!B:B,YEAR(A20),'02_Clean_Data'!C:C,TEXT(A20,"mmmm")),"NA")</f>
        <v>1.4251781472684119E-2</v>
      </c>
      <c r="F21" s="2">
        <f>IFERROR((SUMIFS('02_Clean_Data'!X:X,'02_Clean_Data'!A:A,"Rural+Urban",'02_Clean_Data'!B:B,YEAR(A21),'02_Clean_Data'!C:C,TEXT(A21,"mmmm"))-SUMIFS('02_Clean_Data'!X:X,'02_Clean_Data'!A:A,"Rural+Urban",'02_Clean_Data'!B:B,YEAR(A20),'02_Clean_Data'!C:C,TEXT(A20,"mmmm")))/SUMIFS('02_Clean_Data'!X:X,'02_Clean_Data'!A:A,"Rural+Urban",'02_Clean_Data'!B:B,YEAR(A20),'02_Clean_Data'!C:C,TEXT(A20,"mmmm")),"NA")</f>
        <v>5.7803468208092483E-3</v>
      </c>
      <c r="G21" s="2">
        <f>IFERROR((SUMIFS('02_Clean_Data'!V:V,'02_Clean_Data'!A:A,"Rural+Urban",'02_Clean_Data'!B:B,YEAR(A21),'02_Clean_Data'!C:C,TEXT(A21,"mmmm"))-SUMIFS('02_Clean_Data'!V:V,'02_Clean_Data'!A:A,"Rural+Urban",'02_Clean_Data'!B:B,YEAR(A20),'02_Clean_Data'!C:C,TEXT(A20,"mmmm")))/SUMIFS('02_Clean_Data'!V:V,'02_Clean_Data'!A:A,"Rural+Urban",'02_Clean_Data'!B:B,YEAR(A20),'02_Clean_Data'!C:C,TEXT(A20,"mmmm")),"NA")</f>
        <v>2.9904306220095697E-2</v>
      </c>
      <c r="H21" s="2">
        <f>IFERROR((SUMIFS('02_Clean_Data'!Y:Y,'02_Clean_Data'!A:A,"Rural+Urban",'02_Clean_Data'!B:B,YEAR(A21),'02_Clean_Data'!C:C,TEXT(A21,"mmmm"))-SUMIFS('02_Clean_Data'!Y:Y,'02_Clean_Data'!A:A,"Rural+Urban",'02_Clean_Data'!B:B,YEAR(A20),'02_Clean_Data'!C:C,TEXT(A20,"mmmm")))/SUMIFS('02_Clean_Data'!Y:Y,'02_Clean_Data'!A:A,"Rural+Urban",'02_Clean_Data'!B:B,YEAR(A20),'02_Clean_Data'!C:C,TEXT(A20,"mmmm")),"NA")</f>
        <v>2.9765674477517344E-2</v>
      </c>
      <c r="I21" s="2">
        <f>IFERROR((SUMIFS('02_Clean_Data'!AD:AD,'02_Clean_Data'!A:A,"Rural+Urban",'02_Clean_Data'!B:B,YEAR(A21),'02_Clean_Data'!C:C,TEXT(A21,"mmmm"))-SUMIFS('02_Clean_Data'!AD:AD,'02_Clean_Data'!A:A,"Rural+Urban",'02_Clean_Data'!B:B,YEAR(A20),'02_Clean_Data'!C:C,TEXT(A20,"mmmm")))/SUMIFS('02_Clean_Data'!AD:AD,'02_Clean_Data'!A:A,"Rural+Urban",'02_Clean_Data'!B:B,YEAR(A20),'02_Clean_Data'!C:C,TEXT(A20,"mmmm")),"NA")</f>
        <v>1.4311270125223648E-2</v>
      </c>
    </row>
    <row r="22" spans="1:20">
      <c r="A22" s="40">
        <v>44682</v>
      </c>
      <c r="B22" s="41">
        <v>109.51</v>
      </c>
      <c r="C22" s="43">
        <f t="shared" si="0"/>
        <v>109.51</v>
      </c>
      <c r="D22" s="36">
        <f t="shared" si="1"/>
        <v>6.3513644750898379E-2</v>
      </c>
      <c r="E22" s="2">
        <f>IFERROR((SUMIFS('02_Clean_Data'!P:P,'02_Clean_Data'!A:A,"Rural+Urban",'02_Clean_Data'!B:B,YEAR(A22),'02_Clean_Data'!C:C,TEXT(A22,"mmmm"))-SUMIFS('02_Clean_Data'!P:P,'02_Clean_Data'!A:A,"Rural+Urban",'02_Clean_Data'!B:B,YEAR(A21),'02_Clean_Data'!C:C,TEXT(A21,"mmmm")))/SUMIFS('02_Clean_Data'!P:P,'02_Clean_Data'!A:A,"Rural+Urban",'02_Clean_Data'!B:B,YEAR(A21),'02_Clean_Data'!C:C,TEXT(A21,"mmmm")),"NA")</f>
        <v>1.4637002341920374E-2</v>
      </c>
      <c r="F22" s="2">
        <f>IFERROR((SUMIFS('02_Clean_Data'!X:X,'02_Clean_Data'!A:A,"Rural+Urban",'02_Clean_Data'!B:B,YEAR(A22),'02_Clean_Data'!C:C,TEXT(A22,"mmmm"))-SUMIFS('02_Clean_Data'!X:X,'02_Clean_Data'!A:A,"Rural+Urban",'02_Clean_Data'!B:B,YEAR(A21),'02_Clean_Data'!C:C,TEXT(A21,"mmmm")))/SUMIFS('02_Clean_Data'!X:X,'02_Clean_Data'!A:A,"Rural+Urban",'02_Clean_Data'!B:B,YEAR(A21),'02_Clean_Data'!C:C,TEXT(A21,"mmmm")),"NA")</f>
        <v>4.5977011494253523E-3</v>
      </c>
      <c r="G22" s="2">
        <f>IFERROR((SUMIFS('02_Clean_Data'!V:V,'02_Clean_Data'!A:A,"Rural+Urban",'02_Clean_Data'!B:B,YEAR(A22),'02_Clean_Data'!C:C,TEXT(A22,"mmmm"))-SUMIFS('02_Clean_Data'!V:V,'02_Clean_Data'!A:A,"Rural+Urban",'02_Clean_Data'!B:B,YEAR(A21),'02_Clean_Data'!C:C,TEXT(A21,"mmmm")))/SUMIFS('02_Clean_Data'!V:V,'02_Clean_Data'!A:A,"Rural+Urban",'02_Clean_Data'!B:B,YEAR(A21),'02_Clean_Data'!C:C,TEXT(A21,"mmmm")),"NA")</f>
        <v>1.3937282229965191E-2</v>
      </c>
      <c r="H22" s="2">
        <f>IFERROR((SUMIFS('02_Clean_Data'!Y:Y,'02_Clean_Data'!A:A,"Rural+Urban",'02_Clean_Data'!B:B,YEAR(A22),'02_Clean_Data'!C:C,TEXT(A22,"mmmm"))-SUMIFS('02_Clean_Data'!Y:Y,'02_Clean_Data'!A:A,"Rural+Urban",'02_Clean_Data'!B:B,YEAR(A21),'02_Clean_Data'!C:C,TEXT(A21,"mmmm")))/SUMIFS('02_Clean_Data'!Y:Y,'02_Clean_Data'!A:A,"Rural+Urban",'02_Clean_Data'!B:B,YEAR(A21),'02_Clean_Data'!C:C,TEXT(A21,"mmmm")),"NA")</f>
        <v>2.4600246002460377E-3</v>
      </c>
      <c r="I22" s="2">
        <f>IFERROR((SUMIFS('02_Clean_Data'!AD:AD,'02_Clean_Data'!A:A,"Rural+Urban",'02_Clean_Data'!B:B,YEAR(A22),'02_Clean_Data'!C:C,TEXT(A22,"mmmm"))-SUMIFS('02_Clean_Data'!AD:AD,'02_Clean_Data'!A:A,"Rural+Urban",'02_Clean_Data'!B:B,YEAR(A21),'02_Clean_Data'!C:C,TEXT(A21,"mmmm")))/SUMIFS('02_Clean_Data'!AD:AD,'02_Clean_Data'!A:A,"Rural+Urban",'02_Clean_Data'!B:B,YEAR(A21),'02_Clean_Data'!C:C,TEXT(A21,"mmmm")),"NA")</f>
        <v>9.4062316284538178E-3</v>
      </c>
    </row>
    <row r="23" spans="1:20">
      <c r="A23" s="40">
        <v>44713</v>
      </c>
      <c r="B23" s="41">
        <v>116.01</v>
      </c>
      <c r="C23" s="43">
        <f t="shared" si="0"/>
        <v>116.01</v>
      </c>
      <c r="D23" s="36">
        <f t="shared" si="1"/>
        <v>5.9355310017350012E-2</v>
      </c>
      <c r="E23" s="2">
        <f>IFERROR((SUMIFS('02_Clean_Data'!P:P,'02_Clean_Data'!A:A,"Rural+Urban",'02_Clean_Data'!B:B,YEAR(A23),'02_Clean_Data'!C:C,TEXT(A23,"mmmm"))-SUMIFS('02_Clean_Data'!P:P,'02_Clean_Data'!A:A,"Rural+Urban",'02_Clean_Data'!B:B,YEAR(A22),'02_Clean_Data'!C:C,TEXT(A22,"mmmm")))/SUMIFS('02_Clean_Data'!P:P,'02_Clean_Data'!A:A,"Rural+Urban",'02_Clean_Data'!B:B,YEAR(A22),'02_Clean_Data'!C:C,TEXT(A22,"mmmm")),"NA")</f>
        <v>9.2325447201384546E-3</v>
      </c>
      <c r="F23" s="2">
        <f>IFERROR((SUMIFS('02_Clean_Data'!X:X,'02_Clean_Data'!A:A,"Rural+Urban",'02_Clean_Data'!B:B,YEAR(A23),'02_Clean_Data'!C:C,TEXT(A23,"mmmm"))-SUMIFS('02_Clean_Data'!X:X,'02_Clean_Data'!A:A,"Rural+Urban",'02_Clean_Data'!B:B,YEAR(A22),'02_Clean_Data'!C:C,TEXT(A22,"mmmm")))/SUMIFS('02_Clean_Data'!X:X,'02_Clean_Data'!A:A,"Rural+Urban",'02_Clean_Data'!B:B,YEAR(A22),'02_Clean_Data'!C:C,TEXT(A22,"mmmm")),"NA")</f>
        <v>3.4324942791761686E-3</v>
      </c>
      <c r="G23" s="2">
        <f>IFERROR((SUMIFS('02_Clean_Data'!V:V,'02_Clean_Data'!A:A,"Rural+Urban",'02_Clean_Data'!B:B,YEAR(A23),'02_Clean_Data'!C:C,TEXT(A23,"mmmm"))-SUMIFS('02_Clean_Data'!V:V,'02_Clean_Data'!A:A,"Rural+Urban",'02_Clean_Data'!B:B,YEAR(A22),'02_Clean_Data'!C:C,TEXT(A22,"mmmm")))/SUMIFS('02_Clean_Data'!V:V,'02_Clean_Data'!A:A,"Rural+Urban",'02_Clean_Data'!B:B,YEAR(A22),'02_Clean_Data'!C:C,TEXT(A22,"mmmm")),"NA")</f>
        <v>8.0183276059565042E-3</v>
      </c>
      <c r="H23" s="2">
        <f>IFERROR((SUMIFS('02_Clean_Data'!Y:Y,'02_Clean_Data'!A:A,"Rural+Urban",'02_Clean_Data'!B:B,YEAR(A23),'02_Clean_Data'!C:C,TEXT(A23,"mmmm"))-SUMIFS('02_Clean_Data'!Y:Y,'02_Clean_Data'!A:A,"Rural+Urban",'02_Clean_Data'!B:B,YEAR(A22),'02_Clean_Data'!C:C,TEXT(A22,"mmmm")))/SUMIFS('02_Clean_Data'!Y:Y,'02_Clean_Data'!A:A,"Rural+Urban",'02_Clean_Data'!B:B,YEAR(A22),'02_Clean_Data'!C:C,TEXT(A22,"mmmm")),"NA")</f>
        <v>-1.1656441717791446E-2</v>
      </c>
      <c r="I23" s="2">
        <f>IFERROR((SUMIFS('02_Clean_Data'!AD:AD,'02_Clean_Data'!A:A,"Rural+Urban",'02_Clean_Data'!B:B,YEAR(A23),'02_Clean_Data'!C:C,TEXT(A23,"mmmm"))-SUMIFS('02_Clean_Data'!AD:AD,'02_Clean_Data'!A:A,"Rural+Urban",'02_Clean_Data'!B:B,YEAR(A22),'02_Clean_Data'!C:C,TEXT(A22,"mmmm")))/SUMIFS('02_Clean_Data'!AD:AD,'02_Clean_Data'!A:A,"Rural+Urban",'02_Clean_Data'!B:B,YEAR(A22),'02_Clean_Data'!C:C,TEXT(A22,"mmmm")),"NA")</f>
        <v>5.2417006406523343E-3</v>
      </c>
    </row>
    <row r="24" spans="1:20">
      <c r="A24" s="40">
        <v>44743</v>
      </c>
      <c r="B24" s="41">
        <v>105.49</v>
      </c>
      <c r="C24" s="43">
        <f t="shared" si="0"/>
        <v>105.49</v>
      </c>
      <c r="D24" s="36">
        <f t="shared" si="1"/>
        <v>-9.0681837772605897E-2</v>
      </c>
      <c r="E24" s="2">
        <f>IFERROR((SUMIFS('02_Clean_Data'!P:P,'02_Clean_Data'!A:A,"Rural+Urban",'02_Clean_Data'!B:B,YEAR(A24),'02_Clean_Data'!C:C,TEXT(A24,"mmmm"))-SUMIFS('02_Clean_Data'!P:P,'02_Clean_Data'!A:A,"Rural+Urban",'02_Clean_Data'!B:B,YEAR(A23),'02_Clean_Data'!C:C,TEXT(A23,"mmmm")))/SUMIFS('02_Clean_Data'!P:P,'02_Clean_Data'!A:A,"Rural+Urban",'02_Clean_Data'!B:B,YEAR(A23),'02_Clean_Data'!C:C,TEXT(A23,"mmmm")),"NA")</f>
        <v>5.7175528873638828E-4</v>
      </c>
      <c r="F24" s="2">
        <f>IFERROR((SUMIFS('02_Clean_Data'!X:X,'02_Clean_Data'!A:A,"Rural+Urban",'02_Clean_Data'!B:B,YEAR(A24),'02_Clean_Data'!C:C,TEXT(A24,"mmmm"))-SUMIFS('02_Clean_Data'!X:X,'02_Clean_Data'!A:A,"Rural+Urban",'02_Clean_Data'!B:B,YEAR(A23),'02_Clean_Data'!C:C,TEXT(A23,"mmmm")))/SUMIFS('02_Clean_Data'!X:X,'02_Clean_Data'!A:A,"Rural+Urban",'02_Clean_Data'!B:B,YEAR(A23),'02_Clean_Data'!C:C,TEXT(A23,"mmmm")),"NA")</f>
        <v>3.9908779931584299E-3</v>
      </c>
      <c r="G24" s="2">
        <f>IFERROR((SUMIFS('02_Clean_Data'!V:V,'02_Clean_Data'!A:A,"Rural+Urban",'02_Clean_Data'!B:B,YEAR(A24),'02_Clean_Data'!C:C,TEXT(A24,"mmmm"))-SUMIFS('02_Clean_Data'!V:V,'02_Clean_Data'!A:A,"Rural+Urban",'02_Clean_Data'!B:B,YEAR(A23),'02_Clean_Data'!C:C,TEXT(A23,"mmmm")))/SUMIFS('02_Clean_Data'!V:V,'02_Clean_Data'!A:A,"Rural+Urban",'02_Clean_Data'!B:B,YEAR(A23),'02_Clean_Data'!C:C,TEXT(A23,"mmmm")),"NA")</f>
        <v>2.0454545454545423E-2</v>
      </c>
      <c r="H24" s="2">
        <f>IFERROR((SUMIFS('02_Clean_Data'!Y:Y,'02_Clean_Data'!A:A,"Rural+Urban",'02_Clean_Data'!B:B,YEAR(A24),'02_Clean_Data'!C:C,TEXT(A24,"mmmm"))-SUMIFS('02_Clean_Data'!Y:Y,'02_Clean_Data'!A:A,"Rural+Urban",'02_Clean_Data'!B:B,YEAR(A23),'02_Clean_Data'!C:C,TEXT(A23,"mmmm")))/SUMIFS('02_Clean_Data'!Y:Y,'02_Clean_Data'!A:A,"Rural+Urban",'02_Clean_Data'!B:B,YEAR(A23),'02_Clean_Data'!C:C,TEXT(A23,"mmmm")),"NA")</f>
        <v>3.1036623215394167E-3</v>
      </c>
      <c r="I24" s="2">
        <f>IFERROR((SUMIFS('02_Clean_Data'!AD:AD,'02_Clean_Data'!A:A,"Rural+Urban",'02_Clean_Data'!B:B,YEAR(A24),'02_Clean_Data'!C:C,TEXT(A24,"mmmm"))-SUMIFS('02_Clean_Data'!AD:AD,'02_Clean_Data'!A:A,"Rural+Urban",'02_Clean_Data'!B:B,YEAR(A23),'02_Clean_Data'!C:C,TEXT(A23,"mmmm")))/SUMIFS('02_Clean_Data'!AD:AD,'02_Clean_Data'!A:A,"Rural+Urban",'02_Clean_Data'!B:B,YEAR(A23),'02_Clean_Data'!C:C,TEXT(A23,"mmmm")),"NA")</f>
        <v>4.634994206257308E-3</v>
      </c>
    </row>
    <row r="25" spans="1:20">
      <c r="A25" s="40">
        <v>44774</v>
      </c>
      <c r="B25" s="41">
        <v>97.4</v>
      </c>
      <c r="C25" s="43">
        <f t="shared" si="0"/>
        <v>97.4</v>
      </c>
      <c r="D25" s="36">
        <f t="shared" si="1"/>
        <v>-7.6689733624040093E-2</v>
      </c>
      <c r="E25" s="2">
        <f>IFERROR((SUMIFS('02_Clean_Data'!P:P,'02_Clean_Data'!A:A,"Rural+Urban",'02_Clean_Data'!B:B,YEAR(A25),'02_Clean_Data'!C:C,TEXT(A25,"mmmm"))-SUMIFS('02_Clean_Data'!P:P,'02_Clean_Data'!A:A,"Rural+Urban",'02_Clean_Data'!B:B,YEAR(A24),'02_Clean_Data'!C:C,TEXT(A24,"mmmm")))/SUMIFS('02_Clean_Data'!P:P,'02_Clean_Data'!A:A,"Rural+Urban",'02_Clean_Data'!B:B,YEAR(A24),'02_Clean_Data'!C:C,TEXT(A24,"mmmm")),"NA")</f>
        <v>7.4285714285714935E-3</v>
      </c>
      <c r="F25" s="2">
        <f>IFERROR((SUMIFS('02_Clean_Data'!X:X,'02_Clean_Data'!A:A,"Rural+Urban",'02_Clean_Data'!B:B,YEAR(A25),'02_Clean_Data'!C:C,TEXT(A25,"mmmm"))-SUMIFS('02_Clean_Data'!X:X,'02_Clean_Data'!A:A,"Rural+Urban",'02_Clean_Data'!B:B,YEAR(A24),'02_Clean_Data'!C:C,TEXT(A24,"mmmm")))/SUMIFS('02_Clean_Data'!X:X,'02_Clean_Data'!A:A,"Rural+Urban",'02_Clean_Data'!B:B,YEAR(A24),'02_Clean_Data'!C:C,TEXT(A24,"mmmm")),"NA")</f>
        <v>3.9750141964793699E-3</v>
      </c>
      <c r="G25" s="2">
        <f>IFERROR((SUMIFS('02_Clean_Data'!V:V,'02_Clean_Data'!A:A,"Rural+Urban",'02_Clean_Data'!B:B,YEAR(A25),'02_Clean_Data'!C:C,TEXT(A25,"mmmm"))-SUMIFS('02_Clean_Data'!V:V,'02_Clean_Data'!A:A,"Rural+Urban",'02_Clean_Data'!B:B,YEAR(A24),'02_Clean_Data'!C:C,TEXT(A24,"mmmm")))/SUMIFS('02_Clean_Data'!V:V,'02_Clean_Data'!A:A,"Rural+Urban",'02_Clean_Data'!B:B,YEAR(A24),'02_Clean_Data'!C:C,TEXT(A24,"mmmm")),"NA")</f>
        <v>-4.4543429844097048E-3</v>
      </c>
      <c r="H25" s="2">
        <f>IFERROR((SUMIFS('02_Clean_Data'!Y:Y,'02_Clean_Data'!A:A,"Rural+Urban",'02_Clean_Data'!B:B,YEAR(A25),'02_Clean_Data'!C:C,TEXT(A25,"mmmm"))-SUMIFS('02_Clean_Data'!Y:Y,'02_Clean_Data'!A:A,"Rural+Urban",'02_Clean_Data'!B:B,YEAR(A24),'02_Clean_Data'!C:C,TEXT(A24,"mmmm")))/SUMIFS('02_Clean_Data'!Y:Y,'02_Clean_Data'!A:A,"Rural+Urban",'02_Clean_Data'!B:B,YEAR(A24),'02_Clean_Data'!C:C,TEXT(A24,"mmmm")),"NA")</f>
        <v>1.8564356435644268E-3</v>
      </c>
      <c r="I25" s="2">
        <f>IFERROR((SUMIFS('02_Clean_Data'!AD:AD,'02_Clean_Data'!A:A,"Rural+Urban",'02_Clean_Data'!B:B,YEAR(A25),'02_Clean_Data'!C:C,TEXT(A25,"mmmm"))-SUMIFS('02_Clean_Data'!AD:AD,'02_Clean_Data'!A:A,"Rural+Urban",'02_Clean_Data'!B:B,YEAR(A24),'02_Clean_Data'!C:C,TEXT(A24,"mmmm")))/SUMIFS('02_Clean_Data'!AD:AD,'02_Clean_Data'!A:A,"Rural+Urban",'02_Clean_Data'!B:B,YEAR(A24),'02_Clean_Data'!C:C,TEXT(A24,"mmmm")),"NA")</f>
        <v>5.1903114186851538E-3</v>
      </c>
    </row>
    <row r="26" spans="1:20">
      <c r="A26" s="40">
        <v>44805</v>
      </c>
      <c r="B26" s="41">
        <v>90.71</v>
      </c>
      <c r="C26" s="43">
        <f t="shared" si="0"/>
        <v>90.71</v>
      </c>
      <c r="D26" s="36">
        <f t="shared" si="1"/>
        <v>-6.8685831622176716E-2</v>
      </c>
      <c r="E26" s="2">
        <f>IFERROR((SUMIFS('02_Clean_Data'!P:P,'02_Clean_Data'!A:A,"Rural+Urban",'02_Clean_Data'!B:B,YEAR(A26),'02_Clean_Data'!C:C,TEXT(A26,"mmmm"))-SUMIFS('02_Clean_Data'!P:P,'02_Clean_Data'!A:A,"Rural+Urban",'02_Clean_Data'!B:B,YEAR(A25),'02_Clean_Data'!C:C,TEXT(A25,"mmmm")))/SUMIFS('02_Clean_Data'!P:P,'02_Clean_Data'!A:A,"Rural+Urban",'02_Clean_Data'!B:B,YEAR(A25),'02_Clean_Data'!C:C,TEXT(A25,"mmmm")),"NA")</f>
        <v>8.5082246171298923E-3</v>
      </c>
      <c r="F26" s="2">
        <f>IFERROR((SUMIFS('02_Clean_Data'!X:X,'02_Clean_Data'!A:A,"Rural+Urban",'02_Clean_Data'!B:B,YEAR(A26),'02_Clean_Data'!C:C,TEXT(A26,"mmmm"))-SUMIFS('02_Clean_Data'!X:X,'02_Clean_Data'!A:A,"Rural+Urban",'02_Clean_Data'!B:B,YEAR(A25),'02_Clean_Data'!C:C,TEXT(A25,"mmmm")))/SUMIFS('02_Clean_Data'!X:X,'02_Clean_Data'!A:A,"Rural+Urban",'02_Clean_Data'!B:B,YEAR(A25),'02_Clean_Data'!C:C,TEXT(A25,"mmmm")),"NA")</f>
        <v>5.6561085972850677E-3</v>
      </c>
      <c r="G26" s="2">
        <f>IFERROR((SUMIFS('02_Clean_Data'!V:V,'02_Clean_Data'!A:A,"Rural+Urban",'02_Clean_Data'!B:B,YEAR(A26),'02_Clean_Data'!C:C,TEXT(A26,"mmmm"))-SUMIFS('02_Clean_Data'!V:V,'02_Clean_Data'!A:A,"Rural+Urban",'02_Clean_Data'!B:B,YEAR(A25),'02_Clean_Data'!C:C,TEXT(A25,"mmmm")))/SUMIFS('02_Clean_Data'!V:V,'02_Clean_Data'!A:A,"Rural+Urban",'02_Clean_Data'!B:B,YEAR(A25),'02_Clean_Data'!C:C,TEXT(A25,"mmmm")),"NA")</f>
        <v>3.9149888143176093E-3</v>
      </c>
      <c r="H26" s="2">
        <f>IFERROR((SUMIFS('02_Clean_Data'!Y:Y,'02_Clean_Data'!A:A,"Rural+Urban",'02_Clean_Data'!B:B,YEAR(A26),'02_Clean_Data'!C:C,TEXT(A26,"mmmm"))-SUMIFS('02_Clean_Data'!Y:Y,'02_Clean_Data'!A:A,"Rural+Urban",'02_Clean_Data'!B:B,YEAR(A25),'02_Clean_Data'!C:C,TEXT(A25,"mmmm")))/SUMIFS('02_Clean_Data'!Y:Y,'02_Clean_Data'!A:A,"Rural+Urban",'02_Clean_Data'!B:B,YEAR(A25),'02_Clean_Data'!C:C,TEXT(A25,"mmmm")),"NA")</f>
        <v>2.470660901791264E-3</v>
      </c>
      <c r="I26" s="2">
        <f>IFERROR((SUMIFS('02_Clean_Data'!AD:AD,'02_Clean_Data'!A:A,"Rural+Urban",'02_Clean_Data'!B:B,YEAR(A26),'02_Clean_Data'!C:C,TEXT(A26,"mmmm"))-SUMIFS('02_Clean_Data'!AD:AD,'02_Clean_Data'!A:A,"Rural+Urban",'02_Clean_Data'!B:B,YEAR(A25),'02_Clean_Data'!C:C,TEXT(A25,"mmmm")))/SUMIFS('02_Clean_Data'!AD:AD,'02_Clean_Data'!A:A,"Rural+Urban",'02_Clean_Data'!B:B,YEAR(A25),'02_Clean_Data'!C:C,TEXT(A25,"mmmm")),"NA")</f>
        <v>5.737234652897303E-3</v>
      </c>
    </row>
    <row r="27" spans="1:20">
      <c r="A27" s="40">
        <v>44835</v>
      </c>
      <c r="B27" s="41">
        <v>91.7</v>
      </c>
      <c r="C27" s="43">
        <f t="shared" si="0"/>
        <v>91.7</v>
      </c>
      <c r="D27" s="36">
        <f t="shared" si="1"/>
        <v>1.0913901444162818E-2</v>
      </c>
      <c r="E27" s="2">
        <f>IFERROR((SUMIFS('02_Clean_Data'!P:P,'02_Clean_Data'!A:A,"Rural+Urban",'02_Clean_Data'!B:B,YEAR(A27),'02_Clean_Data'!C:C,TEXT(A27,"mmmm"))-SUMIFS('02_Clean_Data'!P:P,'02_Clean_Data'!A:A,"Rural+Urban",'02_Clean_Data'!B:B,YEAR(A26),'02_Clean_Data'!C:C,TEXT(A26,"mmmm")))/SUMIFS('02_Clean_Data'!P:P,'02_Clean_Data'!A:A,"Rural+Urban",'02_Clean_Data'!B:B,YEAR(A26),'02_Clean_Data'!C:C,TEXT(A26,"mmmm")),"NA")</f>
        <v>1.0123734533183255E-2</v>
      </c>
      <c r="F27" s="2">
        <f>IFERROR((SUMIFS('02_Clean_Data'!X:X,'02_Clean_Data'!A:A,"Rural+Urban",'02_Clean_Data'!B:B,YEAR(A27),'02_Clean_Data'!C:C,TEXT(A27,"mmmm"))-SUMIFS('02_Clean_Data'!X:X,'02_Clean_Data'!A:A,"Rural+Urban",'02_Clean_Data'!B:B,YEAR(A26),'02_Clean_Data'!C:C,TEXT(A26,"mmmm")))/SUMIFS('02_Clean_Data'!X:X,'02_Clean_Data'!A:A,"Rural+Urban",'02_Clean_Data'!B:B,YEAR(A26),'02_Clean_Data'!C:C,TEXT(A26,"mmmm")),"NA")</f>
        <v>5.0618672665915477E-3</v>
      </c>
      <c r="G27" s="2">
        <f>IFERROR((SUMIFS('02_Clean_Data'!V:V,'02_Clean_Data'!A:A,"Rural+Urban",'02_Clean_Data'!B:B,YEAR(A27),'02_Clean_Data'!C:C,TEXT(A27,"mmmm"))-SUMIFS('02_Clean_Data'!V:V,'02_Clean_Data'!A:A,"Rural+Urban",'02_Clean_Data'!B:B,YEAR(A26),'02_Clean_Data'!C:C,TEXT(A26,"mmmm")))/SUMIFS('02_Clean_Data'!V:V,'02_Clean_Data'!A:A,"Rural+Urban",'02_Clean_Data'!B:B,YEAR(A26),'02_Clean_Data'!C:C,TEXT(A26,"mmmm")),"NA")</f>
        <v>5.5710306406685237E-3</v>
      </c>
      <c r="H27" s="2">
        <f>IFERROR((SUMIFS('02_Clean_Data'!Y:Y,'02_Clean_Data'!A:A,"Rural+Urban",'02_Clean_Data'!B:B,YEAR(A27),'02_Clean_Data'!C:C,TEXT(A27,"mmmm"))-SUMIFS('02_Clean_Data'!Y:Y,'02_Clean_Data'!A:A,"Rural+Urban",'02_Clean_Data'!B:B,YEAR(A26),'02_Clean_Data'!C:C,TEXT(A26,"mmmm")))/SUMIFS('02_Clean_Data'!Y:Y,'02_Clean_Data'!A:A,"Rural+Urban",'02_Clean_Data'!B:B,YEAR(A26),'02_Clean_Data'!C:C,TEXT(A26,"mmmm")),"NA")</f>
        <v>3.6968576709796321E-3</v>
      </c>
      <c r="I27" s="2">
        <f>IFERROR((SUMIFS('02_Clean_Data'!AD:AD,'02_Clean_Data'!A:A,"Rural+Urban",'02_Clean_Data'!B:B,YEAR(A27),'02_Clean_Data'!C:C,TEXT(A27,"mmmm"))-SUMIFS('02_Clean_Data'!AD:AD,'02_Clean_Data'!A:A,"Rural+Urban",'02_Clean_Data'!B:B,YEAR(A26),'02_Clean_Data'!C:C,TEXT(A26,"mmmm")))/SUMIFS('02_Clean_Data'!AD:AD,'02_Clean_Data'!A:A,"Rural+Urban",'02_Clean_Data'!B:B,YEAR(A26),'02_Clean_Data'!C:C,TEXT(A26,"mmmm")),"NA")</f>
        <v>7.9863091842554308E-3</v>
      </c>
    </row>
    <row r="28" spans="1:20">
      <c r="A28" s="40">
        <v>44866</v>
      </c>
      <c r="B28" s="41">
        <v>87.55</v>
      </c>
      <c r="C28" s="43">
        <f t="shared" si="0"/>
        <v>87.55</v>
      </c>
      <c r="D28" s="36">
        <f t="shared" si="1"/>
        <v>-4.5256270447110204E-2</v>
      </c>
      <c r="E28" s="2">
        <f>IFERROR((SUMIFS('02_Clean_Data'!P:P,'02_Clean_Data'!A:A,"Rural+Urban",'02_Clean_Data'!B:B,YEAR(A28),'02_Clean_Data'!C:C,TEXT(A28,"mmmm"))-SUMIFS('02_Clean_Data'!P:P,'02_Clean_Data'!A:A,"Rural+Urban",'02_Clean_Data'!B:B,YEAR(A27),'02_Clean_Data'!C:C,TEXT(A27,"mmmm")))/SUMIFS('02_Clean_Data'!P:P,'02_Clean_Data'!A:A,"Rural+Urban",'02_Clean_Data'!B:B,YEAR(A27),'02_Clean_Data'!C:C,TEXT(A27,"mmmm")),"NA")</f>
        <v>-7.2383073496658295E-3</v>
      </c>
      <c r="F28" s="2">
        <f>IFERROR((SUMIFS('02_Clean_Data'!X:X,'02_Clean_Data'!A:A,"Rural+Urban",'02_Clean_Data'!B:B,YEAR(A28),'02_Clean_Data'!C:C,TEXT(A28,"mmmm"))-SUMIFS('02_Clean_Data'!X:X,'02_Clean_Data'!A:A,"Rural+Urban",'02_Clean_Data'!B:B,YEAR(A27),'02_Clean_Data'!C:C,TEXT(A27,"mmmm")))/SUMIFS('02_Clean_Data'!X:X,'02_Clean_Data'!A:A,"Rural+Urban",'02_Clean_Data'!B:B,YEAR(A27),'02_Clean_Data'!C:C,TEXT(A27,"mmmm")),"NA")</f>
        <v>6.1555679910465745E-3</v>
      </c>
      <c r="G28" s="2">
        <f>IFERROR((SUMIFS('02_Clean_Data'!V:V,'02_Clean_Data'!A:A,"Rural+Urban",'02_Clean_Data'!B:B,YEAR(A28),'02_Clean_Data'!C:C,TEXT(A28,"mmmm"))-SUMIFS('02_Clean_Data'!V:V,'02_Clean_Data'!A:A,"Rural+Urban",'02_Clean_Data'!B:B,YEAR(A27),'02_Clean_Data'!C:C,TEXT(A27,"mmmm")))/SUMIFS('02_Clean_Data'!V:V,'02_Clean_Data'!A:A,"Rural+Urban",'02_Clean_Data'!B:B,YEAR(A27),'02_Clean_Data'!C:C,TEXT(A27,"mmmm")),"NA")</f>
        <v>4.4321329639889825E-3</v>
      </c>
      <c r="H28" s="2">
        <f>IFERROR((SUMIFS('02_Clean_Data'!Y:Y,'02_Clean_Data'!A:A,"Rural+Urban",'02_Clean_Data'!B:B,YEAR(A28),'02_Clean_Data'!C:C,TEXT(A28,"mmmm"))-SUMIFS('02_Clean_Data'!Y:Y,'02_Clean_Data'!A:A,"Rural+Urban",'02_Clean_Data'!B:B,YEAR(A27),'02_Clean_Data'!C:C,TEXT(A27,"mmmm")))/SUMIFS('02_Clean_Data'!Y:Y,'02_Clean_Data'!A:A,"Rural+Urban",'02_Clean_Data'!B:B,YEAR(A27),'02_Clean_Data'!C:C,TEXT(A27,"mmmm")),"NA")</f>
        <v>6.1387354205030267E-4</v>
      </c>
      <c r="I28" s="2">
        <f>IFERROR((SUMIFS('02_Clean_Data'!AD:AD,'02_Clean_Data'!A:A,"Rural+Urban",'02_Clean_Data'!B:B,YEAR(A28),'02_Clean_Data'!C:C,TEXT(A28,"mmmm"))-SUMIFS('02_Clean_Data'!AD:AD,'02_Clean_Data'!A:A,"Rural+Urban",'02_Clean_Data'!B:B,YEAR(A27),'02_Clean_Data'!C:C,TEXT(A27,"mmmm")))/SUMIFS('02_Clean_Data'!AD:AD,'02_Clean_Data'!A:A,"Rural+Urban",'02_Clean_Data'!B:B,YEAR(A27),'02_Clean_Data'!C:C,TEXT(A27,"mmmm")),"NA")</f>
        <v>-1.1318619128465684E-3</v>
      </c>
    </row>
    <row r="29" spans="1:20">
      <c r="A29" s="40">
        <v>44896</v>
      </c>
      <c r="B29" s="41">
        <v>78.099999999999994</v>
      </c>
      <c r="C29" s="43">
        <f t="shared" si="0"/>
        <v>78.099999999999994</v>
      </c>
      <c r="D29" s="36">
        <f t="shared" si="1"/>
        <v>-0.10793832095945177</v>
      </c>
      <c r="E29" s="2">
        <f>IFERROR((SUMIFS('02_Clean_Data'!P:P,'02_Clean_Data'!A:A,"Rural+Urban",'02_Clean_Data'!B:B,YEAR(A29),'02_Clean_Data'!C:C,TEXT(A29,"mmmm"))-SUMIFS('02_Clean_Data'!P:P,'02_Clean_Data'!A:A,"Rural+Urban",'02_Clean_Data'!B:B,YEAR(A28),'02_Clean_Data'!C:C,TEXT(A28,"mmmm")))/SUMIFS('02_Clean_Data'!P:P,'02_Clean_Data'!A:A,"Rural+Urban",'02_Clean_Data'!B:B,YEAR(A28),'02_Clean_Data'!C:C,TEXT(A28,"mmmm")),"NA")</f>
        <v>-1.3460459899046581E-2</v>
      </c>
      <c r="F29" s="2">
        <f>IFERROR((SUMIFS('02_Clean_Data'!X:X,'02_Clean_Data'!A:A,"Rural+Urban",'02_Clean_Data'!B:B,YEAR(A29),'02_Clean_Data'!C:C,TEXT(A29,"mmmm"))-SUMIFS('02_Clean_Data'!X:X,'02_Clean_Data'!A:A,"Rural+Urban",'02_Clean_Data'!B:B,YEAR(A28),'02_Clean_Data'!C:C,TEXT(A28,"mmmm")))/SUMIFS('02_Clean_Data'!X:X,'02_Clean_Data'!A:A,"Rural+Urban",'02_Clean_Data'!B:B,YEAR(A28),'02_Clean_Data'!C:C,TEXT(A28,"mmmm")),"NA")</f>
        <v>7.2302558398219295E-3</v>
      </c>
      <c r="G29" s="2">
        <f>IFERROR((SUMIFS('02_Clean_Data'!V:V,'02_Clean_Data'!A:A,"Rural+Urban",'02_Clean_Data'!B:B,YEAR(A29),'02_Clean_Data'!C:C,TEXT(A29,"mmmm"))-SUMIFS('02_Clean_Data'!V:V,'02_Clean_Data'!A:A,"Rural+Urban",'02_Clean_Data'!B:B,YEAR(A28),'02_Clean_Data'!C:C,TEXT(A28,"mmmm")))/SUMIFS('02_Clean_Data'!V:V,'02_Clean_Data'!A:A,"Rural+Urban",'02_Clean_Data'!B:B,YEAR(A28),'02_Clean_Data'!C:C,TEXT(A28,"mmmm")),"NA")</f>
        <v>3.8610038610037982E-3</v>
      </c>
      <c r="H29" s="2">
        <f>IFERROR((SUMIFS('02_Clean_Data'!Y:Y,'02_Clean_Data'!A:A,"Rural+Urban",'02_Clean_Data'!B:B,YEAR(A29),'02_Clean_Data'!C:C,TEXT(A29,"mmmm"))-SUMIFS('02_Clean_Data'!Y:Y,'02_Clean_Data'!A:A,"Rural+Urban",'02_Clean_Data'!B:B,YEAR(A28),'02_Clean_Data'!C:C,TEXT(A28,"mmmm")))/SUMIFS('02_Clean_Data'!Y:Y,'02_Clean_Data'!A:A,"Rural+Urban",'02_Clean_Data'!B:B,YEAR(A28),'02_Clean_Data'!C:C,TEXT(A28,"mmmm")),"NA")</f>
        <v>2.4539877300613845E-3</v>
      </c>
      <c r="I29" s="2">
        <f>IFERROR((SUMIFS('02_Clean_Data'!AD:AD,'02_Clean_Data'!A:A,"Rural+Urban",'02_Clean_Data'!B:B,YEAR(A29),'02_Clean_Data'!C:C,TEXT(A29,"mmmm"))-SUMIFS('02_Clean_Data'!AD:AD,'02_Clean_Data'!A:A,"Rural+Urban",'02_Clean_Data'!B:B,YEAR(A28),'02_Clean_Data'!C:C,TEXT(A28,"mmmm")))/SUMIFS('02_Clean_Data'!AD:AD,'02_Clean_Data'!A:A,"Rural+Urban",'02_Clean_Data'!B:B,YEAR(A28),'02_Clean_Data'!C:C,TEXT(A28,"mmmm")),"NA")</f>
        <v>-4.5325779036827843E-3</v>
      </c>
    </row>
    <row r="30" spans="1:20">
      <c r="A30" s="40">
        <v>44927</v>
      </c>
      <c r="B30" s="41">
        <v>80.92</v>
      </c>
      <c r="C30" s="43">
        <f t="shared" si="0"/>
        <v>80.92</v>
      </c>
      <c r="D30" s="36">
        <f t="shared" si="1"/>
        <v>3.6107554417413666E-2</v>
      </c>
      <c r="E30" s="2">
        <f>IFERROR((SUMIFS('02_Clean_Data'!P:P,'02_Clean_Data'!A:A,"Rural+Urban",'02_Clean_Data'!B:B,YEAR(A30),'02_Clean_Data'!C:C,TEXT(A30,"mmmm"))-SUMIFS('02_Clean_Data'!P:P,'02_Clean_Data'!A:A,"Rural+Urban",'02_Clean_Data'!B:B,YEAR(A29),'02_Clean_Data'!C:C,TEXT(A29,"mmmm")))/SUMIFS('02_Clean_Data'!P:P,'02_Clean_Data'!A:A,"Rural+Urban",'02_Clean_Data'!B:B,YEAR(A29),'02_Clean_Data'!C:C,TEXT(A29,"mmmm")),"NA")</f>
        <v>4.5480386583284984E-3</v>
      </c>
      <c r="F30" s="2">
        <f>IFERROR((SUMIFS('02_Clean_Data'!X:X,'02_Clean_Data'!A:A,"Rural+Urban",'02_Clean_Data'!B:B,YEAR(A30),'02_Clean_Data'!C:C,TEXT(A30,"mmmm"))-SUMIFS('02_Clean_Data'!X:X,'02_Clean_Data'!A:A,"Rural+Urban",'02_Clean_Data'!B:B,YEAR(A29),'02_Clean_Data'!C:C,TEXT(A29,"mmmm")))/SUMIFS('02_Clean_Data'!X:X,'02_Clean_Data'!A:A,"Rural+Urban",'02_Clean_Data'!B:B,YEAR(A29),'02_Clean_Data'!C:C,TEXT(A29,"mmmm")),"NA")</f>
        <v>6.6261733848703317E-3</v>
      </c>
      <c r="G30" s="2">
        <f>IFERROR((SUMIFS('02_Clean_Data'!V:V,'02_Clean_Data'!A:A,"Rural+Urban",'02_Clean_Data'!B:B,YEAR(A30),'02_Clean_Data'!C:C,TEXT(A30,"mmmm"))-SUMIFS('02_Clean_Data'!V:V,'02_Clean_Data'!A:A,"Rural+Urban",'02_Clean_Data'!B:B,YEAR(A29),'02_Clean_Data'!C:C,TEXT(A29,"mmmm")))/SUMIFS('02_Clean_Data'!V:V,'02_Clean_Data'!A:A,"Rural+Urban",'02_Clean_Data'!B:B,YEAR(A29),'02_Clean_Data'!C:C,TEXT(A29,"mmmm")),"NA")</f>
        <v>0</v>
      </c>
      <c r="H30" s="2">
        <f>IFERROR((SUMIFS('02_Clean_Data'!Y:Y,'02_Clean_Data'!A:A,"Rural+Urban",'02_Clean_Data'!B:B,YEAR(A30),'02_Clean_Data'!C:C,TEXT(A30,"mmmm"))-SUMIFS('02_Clean_Data'!Y:Y,'02_Clean_Data'!A:A,"Rural+Urban",'02_Clean_Data'!B:B,YEAR(A29),'02_Clean_Data'!C:C,TEXT(A29,"mmmm")))/SUMIFS('02_Clean_Data'!Y:Y,'02_Clean_Data'!A:A,"Rural+Urban",'02_Clean_Data'!B:B,YEAR(A29),'02_Clean_Data'!C:C,TEXT(A29,"mmmm")),"NA")</f>
        <v>1.2239902080782657E-3</v>
      </c>
      <c r="I30" s="2">
        <f>IFERROR((SUMIFS('02_Clean_Data'!AD:AD,'02_Clean_Data'!A:A,"Rural+Urban",'02_Clean_Data'!B:B,YEAR(A30),'02_Clean_Data'!C:C,TEXT(A30,"mmmm"))-SUMIFS('02_Clean_Data'!AD:AD,'02_Clean_Data'!A:A,"Rural+Urban",'02_Clean_Data'!B:B,YEAR(A29),'02_Clean_Data'!C:C,TEXT(A29,"mmmm")))/SUMIFS('02_Clean_Data'!AD:AD,'02_Clean_Data'!A:A,"Rural+Urban",'02_Clean_Data'!B:B,YEAR(A29),'02_Clean_Data'!C:C,TEXT(A29,"mmmm")),"NA")</f>
        <v>4.5532157085942599E-3</v>
      </c>
    </row>
    <row r="31" spans="1:20">
      <c r="A31" s="40">
        <v>44958</v>
      </c>
      <c r="B31" s="41">
        <v>82.28</v>
      </c>
      <c r="C31" s="43">
        <f t="shared" si="0"/>
        <v>82.28</v>
      </c>
      <c r="D31" s="36">
        <f t="shared" si="1"/>
        <v>1.6806722689075623E-2</v>
      </c>
      <c r="E31" s="2">
        <f>IFERROR((SUMIFS('02_Clean_Data'!P:P,'02_Clean_Data'!A:A,"Rural+Urban",'02_Clean_Data'!B:B,YEAR(A31),'02_Clean_Data'!C:C,TEXT(A31,"mmmm"))-SUMIFS('02_Clean_Data'!P:P,'02_Clean_Data'!A:A,"Rural+Urban",'02_Clean_Data'!B:B,YEAR(A30),'02_Clean_Data'!C:C,TEXT(A30,"mmmm")))/SUMIFS('02_Clean_Data'!P:P,'02_Clean_Data'!A:A,"Rural+Urban",'02_Clean_Data'!B:B,YEAR(A30),'02_Clean_Data'!C:C,TEXT(A30,"mmmm")),"NA")</f>
        <v>1.6977928692700134E-3</v>
      </c>
      <c r="F31" s="2">
        <f>IFERROR((SUMIFS('02_Clean_Data'!X:X,'02_Clean_Data'!A:A,"Rural+Urban",'02_Clean_Data'!B:B,YEAR(A31),'02_Clean_Data'!C:C,TEXT(A31,"mmmm"))-SUMIFS('02_Clean_Data'!X:X,'02_Clean_Data'!A:A,"Rural+Urban",'02_Clean_Data'!B:B,YEAR(A30),'02_Clean_Data'!C:C,TEXT(A30,"mmmm")))/SUMIFS('02_Clean_Data'!X:X,'02_Clean_Data'!A:A,"Rural+Urban",'02_Clean_Data'!B:B,YEAR(A30),'02_Clean_Data'!C:C,TEXT(A30,"mmmm")),"NA")</f>
        <v>1.1519473395501889E-2</v>
      </c>
      <c r="G31" s="2">
        <f>IFERROR((SUMIFS('02_Clean_Data'!V:V,'02_Clean_Data'!A:A,"Rural+Urban",'02_Clean_Data'!B:B,YEAR(A31),'02_Clean_Data'!C:C,TEXT(A31,"mmmm"))-SUMIFS('02_Clean_Data'!V:V,'02_Clean_Data'!A:A,"Rural+Urban",'02_Clean_Data'!B:B,YEAR(A30),'02_Clean_Data'!C:C,TEXT(A30,"mmmm")))/SUMIFS('02_Clean_Data'!V:V,'02_Clean_Data'!A:A,"Rural+Urban",'02_Clean_Data'!B:B,YEAR(A30),'02_Clean_Data'!C:C,TEXT(A30,"mmmm")),"NA")</f>
        <v>5.4945054945051823E-4</v>
      </c>
      <c r="H31" s="2">
        <f>IFERROR((SUMIFS('02_Clean_Data'!Y:Y,'02_Clean_Data'!A:A,"Rural+Urban",'02_Clean_Data'!B:B,YEAR(A31),'02_Clean_Data'!C:C,TEXT(A31,"mmmm"))-SUMIFS('02_Clean_Data'!Y:Y,'02_Clean_Data'!A:A,"Rural+Urban",'02_Clean_Data'!B:B,YEAR(A30),'02_Clean_Data'!C:C,TEXT(A30,"mmmm")))/SUMIFS('02_Clean_Data'!Y:Y,'02_Clean_Data'!A:A,"Rural+Urban",'02_Clean_Data'!B:B,YEAR(A30),'02_Clean_Data'!C:C,TEXT(A30,"mmmm")),"NA")</f>
        <v>3.6674816625916523E-3</v>
      </c>
      <c r="I31" s="2">
        <f>IFERROR((SUMIFS('02_Clean_Data'!AD:AD,'02_Clean_Data'!A:A,"Rural+Urban",'02_Clean_Data'!B:B,YEAR(A31),'02_Clean_Data'!C:C,TEXT(A31,"mmmm"))-SUMIFS('02_Clean_Data'!AD:AD,'02_Clean_Data'!A:A,"Rural+Urban",'02_Clean_Data'!B:B,YEAR(A30),'02_Clean_Data'!C:C,TEXT(A30,"mmmm")))/SUMIFS('02_Clean_Data'!AD:AD,'02_Clean_Data'!A:A,"Rural+Urban",'02_Clean_Data'!B:B,YEAR(A30),'02_Clean_Data'!C:C,TEXT(A30,"mmmm")),"NA")</f>
        <v>3.9660056657223148E-3</v>
      </c>
    </row>
    <row r="32" spans="1:20">
      <c r="A32" s="40">
        <v>44986</v>
      </c>
      <c r="B32" s="41">
        <v>78.540000000000006</v>
      </c>
      <c r="C32" s="43">
        <f t="shared" si="0"/>
        <v>78.540000000000006</v>
      </c>
      <c r="D32" s="36">
        <f t="shared" si="1"/>
        <v>-4.5454545454545393E-2</v>
      </c>
      <c r="E32" s="2">
        <f>IFERROR((SUMIFS('02_Clean_Data'!P:P,'02_Clean_Data'!A:A,"Rural+Urban",'02_Clean_Data'!B:B,YEAR(A32),'02_Clean_Data'!C:C,TEXT(A32,"mmmm"))-SUMIFS('02_Clean_Data'!P:P,'02_Clean_Data'!A:A,"Rural+Urban",'02_Clean_Data'!B:B,YEAR(A31),'02_Clean_Data'!C:C,TEXT(A31,"mmmm")))/SUMIFS('02_Clean_Data'!P:P,'02_Clean_Data'!A:A,"Rural+Urban",'02_Clean_Data'!B:B,YEAR(A31),'02_Clean_Data'!C:C,TEXT(A31,"mmmm")),"NA")</f>
        <v>0</v>
      </c>
      <c r="F32" s="2">
        <f>IFERROR((SUMIFS('02_Clean_Data'!X:X,'02_Clean_Data'!A:A,"Rural+Urban",'02_Clean_Data'!B:B,YEAR(A32),'02_Clean_Data'!C:C,TEXT(A32,"mmmm"))-SUMIFS('02_Clean_Data'!X:X,'02_Clean_Data'!A:A,"Rural+Urban",'02_Clean_Data'!B:B,YEAR(A31),'02_Clean_Data'!C:C,TEXT(A31,"mmmm")))/SUMIFS('02_Clean_Data'!X:X,'02_Clean_Data'!A:A,"Rural+Urban",'02_Clean_Data'!B:B,YEAR(A31),'02_Clean_Data'!C:C,TEXT(A31,"mmmm")),"NA")</f>
        <v>0</v>
      </c>
      <c r="G32" s="2">
        <f>IFERROR((SUMIFS('02_Clean_Data'!V:V,'02_Clean_Data'!A:A,"Rural+Urban",'02_Clean_Data'!B:B,YEAR(A32),'02_Clean_Data'!C:C,TEXT(A32,"mmmm"))-SUMIFS('02_Clean_Data'!V:V,'02_Clean_Data'!A:A,"Rural+Urban",'02_Clean_Data'!B:B,YEAR(A31),'02_Clean_Data'!C:C,TEXT(A31,"mmmm")))/SUMIFS('02_Clean_Data'!V:V,'02_Clean_Data'!A:A,"Rural+Urban",'02_Clean_Data'!B:B,YEAR(A31),'02_Clean_Data'!C:C,TEXT(A31,"mmmm")),"NA")</f>
        <v>-1.0982976386600144E-3</v>
      </c>
      <c r="H32" s="2">
        <f>IFERROR((SUMIFS('02_Clean_Data'!Y:Y,'02_Clean_Data'!A:A,"Rural+Urban",'02_Clean_Data'!B:B,YEAR(A32),'02_Clean_Data'!C:C,TEXT(A32,"mmmm"))-SUMIFS('02_Clean_Data'!Y:Y,'02_Clean_Data'!A:A,"Rural+Urban",'02_Clean_Data'!B:B,YEAR(A31),'02_Clean_Data'!C:C,TEXT(A31,"mmmm")))/SUMIFS('02_Clean_Data'!Y:Y,'02_Clean_Data'!A:A,"Rural+Urban",'02_Clean_Data'!B:B,YEAR(A31),'02_Clean_Data'!C:C,TEXT(A31,"mmmm")),"NA")</f>
        <v>0</v>
      </c>
      <c r="I32" s="2">
        <f>IFERROR((SUMIFS('02_Clean_Data'!AD:AD,'02_Clean_Data'!A:A,"Rural+Urban",'02_Clean_Data'!B:B,YEAR(A32),'02_Clean_Data'!C:C,TEXT(A32,"mmmm"))-SUMIFS('02_Clean_Data'!AD:AD,'02_Clean_Data'!A:A,"Rural+Urban",'02_Clean_Data'!B:B,YEAR(A31),'02_Clean_Data'!C:C,TEXT(A31,"mmmm")))/SUMIFS('02_Clean_Data'!AD:AD,'02_Clean_Data'!A:A,"Rural+Urban",'02_Clean_Data'!B:B,YEAR(A31),'02_Clean_Data'!C:C,TEXT(A31,"mmmm")),"NA")</f>
        <v>0</v>
      </c>
    </row>
    <row r="33" spans="1:25">
      <c r="A33" s="40">
        <v>45017</v>
      </c>
      <c r="B33" s="41">
        <v>83.76</v>
      </c>
      <c r="C33" s="43">
        <f t="shared" si="0"/>
        <v>83.76</v>
      </c>
      <c r="D33" s="36">
        <f t="shared" si="1"/>
        <v>6.6462948815889974E-2</v>
      </c>
      <c r="E33" s="2">
        <f>IFERROR((SUMIFS('02_Clean_Data'!P:P,'02_Clean_Data'!A:A,"Rural+Urban",'02_Clean_Data'!B:B,YEAR(A33),'02_Clean_Data'!C:C,TEXT(A33,"mmmm"))-SUMIFS('02_Clean_Data'!P:P,'02_Clean_Data'!A:A,"Rural+Urban",'02_Clean_Data'!B:B,YEAR(A32),'02_Clean_Data'!C:C,TEXT(A32,"mmmm")))/SUMIFS('02_Clean_Data'!P:P,'02_Clean_Data'!A:A,"Rural+Urban",'02_Clean_Data'!B:B,YEAR(A32),'02_Clean_Data'!C:C,TEXT(A32,"mmmm")),"NA")</f>
        <v>5.0847457627118961E-3</v>
      </c>
      <c r="F33" s="2">
        <f>IFERROR((SUMIFS('02_Clean_Data'!X:X,'02_Clean_Data'!A:A,"Rural+Urban",'02_Clean_Data'!B:B,YEAR(A33),'02_Clean_Data'!C:C,TEXT(A33,"mmmm"))-SUMIFS('02_Clean_Data'!X:X,'02_Clean_Data'!A:A,"Rural+Urban",'02_Clean_Data'!B:B,YEAR(A32),'02_Clean_Data'!C:C,TEXT(A32,"mmmm")))/SUMIFS('02_Clean_Data'!X:X,'02_Clean_Data'!A:A,"Rural+Urban",'02_Clean_Data'!B:B,YEAR(A32),'02_Clean_Data'!C:C,TEXT(A32,"mmmm")),"NA")</f>
        <v>3.2537960954446546E-3</v>
      </c>
      <c r="G33" s="2">
        <f>IFERROR((SUMIFS('02_Clean_Data'!V:V,'02_Clean_Data'!A:A,"Rural+Urban",'02_Clean_Data'!B:B,YEAR(A33),'02_Clean_Data'!C:C,TEXT(A33,"mmmm"))-SUMIFS('02_Clean_Data'!V:V,'02_Clean_Data'!A:A,"Rural+Urban",'02_Clean_Data'!B:B,YEAR(A32),'02_Clean_Data'!C:C,TEXT(A32,"mmmm")))/SUMIFS('02_Clean_Data'!V:V,'02_Clean_Data'!A:A,"Rural+Urban",'02_Clean_Data'!B:B,YEAR(A32),'02_Clean_Data'!C:C,TEXT(A32,"mmmm")),"NA")</f>
        <v>-1.0995052226499013E-3</v>
      </c>
      <c r="H33" s="2">
        <f>IFERROR((SUMIFS('02_Clean_Data'!Y:Y,'02_Clean_Data'!A:A,"Rural+Urban",'02_Clean_Data'!B:B,YEAR(A33),'02_Clean_Data'!C:C,TEXT(A33,"mmmm"))-SUMIFS('02_Clean_Data'!Y:Y,'02_Clean_Data'!A:A,"Rural+Urban",'02_Clean_Data'!B:B,YEAR(A32),'02_Clean_Data'!C:C,TEXT(A32,"mmmm")))/SUMIFS('02_Clean_Data'!Y:Y,'02_Clean_Data'!A:A,"Rural+Urban",'02_Clean_Data'!B:B,YEAR(A32),'02_Clean_Data'!C:C,TEXT(A32,"mmmm")),"NA")</f>
        <v>1.8270401948843567E-3</v>
      </c>
      <c r="I33" s="2">
        <f>IFERROR((SUMIFS('02_Clean_Data'!AD:AD,'02_Clean_Data'!A:A,"Rural+Urban",'02_Clean_Data'!B:B,YEAR(A33),'02_Clean_Data'!C:C,TEXT(A33,"mmmm"))-SUMIFS('02_Clean_Data'!AD:AD,'02_Clean_Data'!A:A,"Rural+Urban",'02_Clean_Data'!B:B,YEAR(A32),'02_Clean_Data'!C:C,TEXT(A32,"mmmm")))/SUMIFS('02_Clean_Data'!AD:AD,'02_Clean_Data'!A:A,"Rural+Urban",'02_Clean_Data'!B:B,YEAR(A32),'02_Clean_Data'!C:C,TEXT(A32,"mmmm")),"NA")</f>
        <v>5.0790067720090613E-3</v>
      </c>
    </row>
    <row r="35" spans="1:25">
      <c r="F35" s="40"/>
      <c r="G35" s="41"/>
    </row>
    <row r="36" spans="1:25">
      <c r="F36" s="40"/>
      <c r="G36" s="41"/>
    </row>
    <row r="37" spans="1:25">
      <c r="D37" s="44">
        <f>MAX(D7:D33)</f>
        <v>0.19985117465717034</v>
      </c>
      <c r="E37" s="4">
        <f t="shared" ref="E37:I37" si="2">MAX(E7:E33)</f>
        <v>2.2560975609756027E-2</v>
      </c>
      <c r="F37" s="4">
        <f t="shared" si="2"/>
        <v>2.1565003080714726E-2</v>
      </c>
      <c r="G37" s="4">
        <f t="shared" si="2"/>
        <v>3.0425963488843813E-2</v>
      </c>
      <c r="H37" s="4">
        <f t="shared" si="2"/>
        <v>2.9765674477517344E-2</v>
      </c>
      <c r="I37" s="4">
        <f t="shared" si="2"/>
        <v>1.6476552598225565E-2</v>
      </c>
    </row>
    <row r="38" spans="1:25">
      <c r="D38" s="45">
        <f>INDEX(A7:A33,MATCH(MAX(D7:D33),D7:D33,0))</f>
        <v>44621</v>
      </c>
      <c r="E38" s="45">
        <f>INDEX(A7:A33,MATCH(MAX(E7:E33),E7:E33,0))</f>
        <v>44470</v>
      </c>
      <c r="F38" s="45">
        <f>INDEX(A7:A33,MATCH(MAX(F7:F33),F7:F33,0))</f>
        <v>44317</v>
      </c>
      <c r="G38" s="45">
        <f>INDEX(A7:A33,MATCH(MAX(G7:G33),G7:G33,0))</f>
        <v>44228</v>
      </c>
      <c r="H38" s="45">
        <f>INDEX(A7:A33,MATCH(MAX(H7:H33),H7:H33,0))</f>
        <v>44652</v>
      </c>
      <c r="I38" s="45">
        <f>INDEX(A7:A33,MATCH(MAX(I7:I33),I7:I33,0))</f>
        <v>44317</v>
      </c>
    </row>
    <row r="39" spans="1:25">
      <c r="C39" s="46" t="s">
        <v>102</v>
      </c>
      <c r="D39" s="47"/>
      <c r="E39" s="47"/>
      <c r="F39" s="47"/>
      <c r="G39" s="47"/>
      <c r="H39" s="47"/>
      <c r="I39" s="47"/>
      <c r="K39" s="46" t="s">
        <v>101</v>
      </c>
      <c r="L39" s="47"/>
      <c r="M39" s="47"/>
      <c r="N39" s="47"/>
      <c r="O39" s="47"/>
      <c r="P39" s="47"/>
      <c r="Q39" s="47"/>
      <c r="R39" s="47"/>
      <c r="S39" s="47"/>
      <c r="T39" s="47"/>
      <c r="U39" s="47"/>
      <c r="V39" s="47"/>
      <c r="W39" s="47"/>
      <c r="X39" s="47"/>
      <c r="Y39" s="47"/>
    </row>
    <row r="40" spans="1:25">
      <c r="F40" s="40"/>
      <c r="G40" s="41"/>
    </row>
    <row r="43" spans="1:25">
      <c r="C43" s="47" t="s">
        <v>107</v>
      </c>
      <c r="D43" s="47"/>
      <c r="E43" s="47"/>
      <c r="F43" s="47"/>
      <c r="G43" s="47"/>
      <c r="H43" s="47"/>
      <c r="I43" s="47"/>
      <c r="J43" s="47"/>
      <c r="K43" s="47"/>
      <c r="L43" s="47"/>
      <c r="M43" s="47"/>
      <c r="N43" s="47"/>
      <c r="O43" s="47"/>
      <c r="P43" s="47"/>
      <c r="Q43" s="47"/>
      <c r="R43" s="47"/>
      <c r="S43" s="47"/>
      <c r="T43" s="47"/>
      <c r="U43" s="47"/>
      <c r="V43" s="47"/>
      <c r="W43" s="47"/>
      <c r="X43" s="47"/>
      <c r="Y43" s="47"/>
    </row>
  </sheetData>
  <sortState xmlns:xlrd2="http://schemas.microsoft.com/office/spreadsheetml/2017/richdata2" ref="AI13:AI19">
    <sortCondition descending="1" ref="AI13:AI19"/>
  </sortState>
  <mergeCells count="1">
    <mergeCell ref="A1:M3"/>
  </mergeCells>
  <conditionalFormatting sqref="C5">
    <cfRule type="colorScale" priority="1">
      <colorScale>
        <cfvo type="min"/>
        <cfvo type="max"/>
        <color rgb="FFFCFCFF"/>
        <color rgb="FFF8696B"/>
      </colorScale>
    </cfRule>
  </conditionalFormatting>
  <conditionalFormatting sqref="D5">
    <cfRule type="colorScale" priority="2">
      <colorScale>
        <cfvo type="min"/>
        <cfvo type="max"/>
        <color rgb="FFFCFCFF"/>
        <color rgb="FFF8696B"/>
      </colorScale>
    </cfRule>
  </conditionalFormatting>
  <conditionalFormatting sqref="E5">
    <cfRule type="colorScale" priority="3">
      <colorScale>
        <cfvo type="min"/>
        <cfvo type="max"/>
        <color rgb="FFFCFCFF"/>
        <color rgb="FFF8696B"/>
      </colorScale>
    </cfRule>
  </conditionalFormatting>
  <conditionalFormatting sqref="F5">
    <cfRule type="colorScale" priority="4">
      <colorScale>
        <cfvo type="min"/>
        <cfvo type="max"/>
        <color rgb="FFFCFCFF"/>
        <color rgb="FFF8696B"/>
      </colorScale>
    </cfRule>
  </conditionalFormatting>
  <conditionalFormatting sqref="G5">
    <cfRule type="colorScale" priority="5">
      <colorScale>
        <cfvo type="min"/>
        <cfvo type="max"/>
        <color rgb="FFFCFCFF"/>
        <color rgb="FFF8696B"/>
      </colorScale>
    </cfRule>
  </conditionalFormatting>
  <conditionalFormatting sqref="H5">
    <cfRule type="colorScale" priority="6">
      <colorScale>
        <cfvo type="min"/>
        <cfvo type="max"/>
        <color rgb="FFFCFCFF"/>
        <color rgb="FFF8696B"/>
      </colorScale>
    </cfRule>
  </conditionalFormatting>
  <conditionalFormatting sqref="I5">
    <cfRule type="colorScale" priority="7">
      <colorScale>
        <cfvo type="min"/>
        <cfvo type="max"/>
        <color rgb="FFFCFCFF"/>
        <color rgb="FFF8696B"/>
      </colorScale>
    </cfRule>
  </conditionalFormatting>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9B52-1AFE-416D-A648-47937807FE9A}">
  <dimension ref="A3:P50"/>
  <sheetViews>
    <sheetView topLeftCell="D1" zoomScale="76" zoomScaleNormal="152" workbookViewId="0">
      <selection activeCell="B58" sqref="B58"/>
    </sheetView>
  </sheetViews>
  <sheetFormatPr defaultColWidth="22.77734375" defaultRowHeight="14.4"/>
  <cols>
    <col min="1" max="1" width="26.77734375" customWidth="1"/>
    <col min="2" max="2" width="18.21875" bestFit="1" customWidth="1"/>
    <col min="3" max="3" width="30.109375" bestFit="1" customWidth="1"/>
    <col min="4" max="4" width="22.33203125" bestFit="1" customWidth="1"/>
    <col min="5" max="5" width="28.44140625" bestFit="1" customWidth="1"/>
    <col min="6" max="6" width="26.5546875" bestFit="1" customWidth="1"/>
    <col min="7" max="7" width="13.21875" bestFit="1" customWidth="1"/>
    <col min="8" max="8" width="18.21875" bestFit="1" customWidth="1"/>
    <col min="9" max="9" width="31.6640625" bestFit="1" customWidth="1"/>
    <col min="10" max="10" width="13.44140625" bestFit="1" customWidth="1"/>
    <col min="11" max="11" width="18.21875" bestFit="1" customWidth="1"/>
    <col min="12" max="12" width="26.88671875" bestFit="1" customWidth="1"/>
    <col min="13" max="13" width="32.109375" bestFit="1" customWidth="1"/>
    <col min="14" max="14" width="12.33203125" bestFit="1" customWidth="1"/>
    <col min="15" max="15" width="17.109375" bestFit="1" customWidth="1"/>
    <col min="16" max="16" width="19.44140625" customWidth="1"/>
    <col min="17" max="126" width="10.44140625" bestFit="1" customWidth="1"/>
    <col min="127" max="127" width="11.21875" bestFit="1" customWidth="1"/>
    <col min="128" max="163" width="7.44140625" bestFit="1" customWidth="1"/>
    <col min="164" max="167" width="8.44140625" bestFit="1" customWidth="1"/>
    <col min="168" max="168" width="7.44140625" bestFit="1" customWidth="1"/>
    <col min="169" max="170" width="8.44140625" bestFit="1" customWidth="1"/>
    <col min="171" max="172" width="7.44140625" bestFit="1" customWidth="1"/>
    <col min="173" max="175" width="8.44140625" bestFit="1" customWidth="1"/>
    <col min="176" max="176" width="7.44140625" bestFit="1" customWidth="1"/>
    <col min="177" max="177" width="8.44140625" bestFit="1" customWidth="1"/>
    <col min="178" max="179" width="7.44140625" bestFit="1" customWidth="1"/>
    <col min="180" max="182" width="8.44140625" bestFit="1" customWidth="1"/>
    <col min="183" max="183" width="7.44140625" bestFit="1" customWidth="1"/>
    <col min="184" max="190" width="8.44140625" bestFit="1" customWidth="1"/>
    <col min="191" max="191" width="8.109375" bestFit="1" customWidth="1"/>
    <col min="192" max="225" width="8.44140625" bestFit="1" customWidth="1"/>
    <col min="226" max="226" width="8.109375" bestFit="1" customWidth="1"/>
    <col min="227" max="227" width="37.6640625" bestFit="1" customWidth="1"/>
    <col min="228" max="299" width="7.44140625" bestFit="1" customWidth="1"/>
    <col min="300" max="300" width="8.44140625" bestFit="1" customWidth="1"/>
    <col min="301" max="301" width="7.44140625" bestFit="1" customWidth="1"/>
    <col min="302" max="302" width="8.44140625" bestFit="1" customWidth="1"/>
    <col min="303" max="303" width="8.109375" bestFit="1" customWidth="1"/>
    <col min="304" max="304" width="7.44140625" bestFit="1" customWidth="1"/>
    <col min="305" max="337" width="8.44140625" bestFit="1" customWidth="1"/>
    <col min="338" max="338" width="8.109375" bestFit="1" customWidth="1"/>
    <col min="339" max="339" width="18.33203125" bestFit="1" customWidth="1"/>
    <col min="340" max="387" width="7.44140625" bestFit="1" customWidth="1"/>
    <col min="388" max="391" width="8.44140625" bestFit="1" customWidth="1"/>
    <col min="392" max="392" width="7.44140625" bestFit="1" customWidth="1"/>
    <col min="393" max="394" width="8.44140625" bestFit="1" customWidth="1"/>
    <col min="395" max="396" width="7.44140625" bestFit="1" customWidth="1"/>
    <col min="397" max="399" width="8.44140625" bestFit="1" customWidth="1"/>
    <col min="400" max="400" width="7.44140625" bestFit="1" customWidth="1"/>
    <col min="401" max="401" width="8.44140625" bestFit="1" customWidth="1"/>
    <col min="402" max="403" width="7.44140625" bestFit="1" customWidth="1"/>
    <col min="404" max="406" width="8.44140625" bestFit="1" customWidth="1"/>
    <col min="407" max="407" width="7.44140625" bestFit="1" customWidth="1"/>
    <col min="408" max="449" width="8.44140625" bestFit="1" customWidth="1"/>
    <col min="450" max="450" width="8.109375" bestFit="1" customWidth="1"/>
    <col min="451" max="451" width="23.21875" bestFit="1" customWidth="1"/>
    <col min="452" max="500" width="7.44140625" bestFit="1" customWidth="1"/>
    <col min="501" max="502" width="8.44140625" bestFit="1" customWidth="1"/>
    <col min="503" max="504" width="7.44140625" bestFit="1" customWidth="1"/>
    <col min="505" max="506" width="8.44140625" bestFit="1" customWidth="1"/>
    <col min="507" max="509" width="7.44140625" bestFit="1" customWidth="1"/>
    <col min="510" max="511" width="8.44140625" bestFit="1" customWidth="1"/>
    <col min="512" max="512" width="7.44140625" bestFit="1" customWidth="1"/>
    <col min="513" max="513" width="8.44140625" bestFit="1" customWidth="1"/>
    <col min="514" max="515" width="7.44140625" bestFit="1" customWidth="1"/>
    <col min="516" max="518" width="8.44140625" bestFit="1" customWidth="1"/>
    <col min="519" max="519" width="7.44140625" bestFit="1" customWidth="1"/>
    <col min="520" max="561" width="8.44140625" bestFit="1" customWidth="1"/>
    <col min="562" max="562" width="8.109375" bestFit="1" customWidth="1"/>
    <col min="563" max="563" width="17" bestFit="1" customWidth="1"/>
    <col min="564" max="612" width="7.44140625" bestFit="1" customWidth="1"/>
    <col min="613" max="614" width="8.44140625" bestFit="1" customWidth="1"/>
    <col min="615" max="616" width="7.44140625" bestFit="1" customWidth="1"/>
    <col min="617" max="618" width="8.44140625" bestFit="1" customWidth="1"/>
    <col min="619" max="622" width="7.44140625" bestFit="1" customWidth="1"/>
    <col min="623" max="623" width="8.44140625" bestFit="1" customWidth="1"/>
    <col min="624" max="627" width="7.44140625" bestFit="1" customWidth="1"/>
    <col min="628" max="628" width="8.44140625" bestFit="1" customWidth="1"/>
    <col min="629" max="631" width="7.44140625" bestFit="1" customWidth="1"/>
    <col min="632" max="673" width="8.44140625" bestFit="1" customWidth="1"/>
    <col min="674" max="674" width="8.109375" bestFit="1" customWidth="1"/>
    <col min="675" max="675" width="35.6640625" bestFit="1" customWidth="1"/>
    <col min="676" max="724" width="7.44140625" bestFit="1" customWidth="1"/>
    <col min="725" max="726" width="8.44140625" bestFit="1" customWidth="1"/>
    <col min="727" max="728" width="7.44140625" bestFit="1" customWidth="1"/>
    <col min="729" max="730" width="8.44140625" bestFit="1" customWidth="1"/>
    <col min="731" max="734" width="7.44140625" bestFit="1" customWidth="1"/>
    <col min="735" max="735" width="8.44140625" bestFit="1" customWidth="1"/>
    <col min="736" max="736" width="7.44140625" bestFit="1" customWidth="1"/>
    <col min="737" max="737" width="8.44140625" bestFit="1" customWidth="1"/>
    <col min="738" max="739" width="7.44140625" bestFit="1" customWidth="1"/>
    <col min="740" max="740" width="8.44140625" bestFit="1" customWidth="1"/>
    <col min="741" max="743" width="7.44140625" bestFit="1" customWidth="1"/>
    <col min="744" max="750" width="8.44140625" bestFit="1" customWidth="1"/>
    <col min="751" max="751" width="8.109375" bestFit="1" customWidth="1"/>
    <col min="752" max="785" width="8.44140625" bestFit="1" customWidth="1"/>
    <col min="786" max="786" width="8.109375" bestFit="1" customWidth="1"/>
    <col min="787" max="787" width="19.77734375" bestFit="1" customWidth="1"/>
    <col min="788" max="836" width="7.44140625" bestFit="1" customWidth="1"/>
    <col min="837" max="838" width="8.44140625" bestFit="1" customWidth="1"/>
    <col min="839" max="840" width="7.44140625" bestFit="1" customWidth="1"/>
    <col min="841" max="842" width="8.44140625" bestFit="1" customWidth="1"/>
    <col min="843" max="845" width="7.44140625" bestFit="1" customWidth="1"/>
    <col min="846" max="847" width="8.44140625" bestFit="1" customWidth="1"/>
    <col min="848" max="848" width="7.44140625" bestFit="1" customWidth="1"/>
    <col min="849" max="849" width="8.44140625" bestFit="1" customWidth="1"/>
    <col min="850" max="851" width="7.44140625" bestFit="1" customWidth="1"/>
    <col min="852" max="854" width="8.44140625" bestFit="1" customWidth="1"/>
    <col min="855" max="855" width="7.44140625" bestFit="1" customWidth="1"/>
    <col min="856" max="862" width="8.44140625" bestFit="1" customWidth="1"/>
    <col min="863" max="863" width="8.109375" bestFit="1" customWidth="1"/>
    <col min="864" max="897" width="8.44140625" bestFit="1" customWidth="1"/>
    <col min="898" max="898" width="8.109375" bestFit="1" customWidth="1"/>
    <col min="899" max="899" width="33.44140625" bestFit="1" customWidth="1"/>
    <col min="900" max="963" width="7.44140625" bestFit="1" customWidth="1"/>
    <col min="964" max="964" width="8.44140625" bestFit="1" customWidth="1"/>
    <col min="965" max="967" width="7.44140625" bestFit="1" customWidth="1"/>
    <col min="968" max="974" width="8.44140625" bestFit="1" customWidth="1"/>
    <col min="975" max="975" width="8.109375" bestFit="1" customWidth="1"/>
    <col min="976" max="1009" width="8.44140625" bestFit="1" customWidth="1"/>
    <col min="1010" max="1010" width="8.109375" bestFit="1" customWidth="1"/>
    <col min="1011" max="1011" width="23.77734375" bestFit="1" customWidth="1"/>
    <col min="1012" max="1060" width="7.44140625" bestFit="1" customWidth="1"/>
    <col min="1061" max="1062" width="8.44140625" bestFit="1" customWidth="1"/>
    <col min="1063" max="1064" width="7.44140625" bestFit="1" customWidth="1"/>
    <col min="1065" max="1066" width="8.44140625" bestFit="1" customWidth="1"/>
    <col min="1067" max="1070" width="7.44140625" bestFit="1" customWidth="1"/>
    <col min="1071" max="1071" width="8.44140625" bestFit="1" customWidth="1"/>
    <col min="1072" max="1072" width="7.44140625" bestFit="1" customWidth="1"/>
    <col min="1073" max="1073" width="8.44140625" bestFit="1" customWidth="1"/>
    <col min="1074" max="1075" width="7.44140625" bestFit="1" customWidth="1"/>
    <col min="1076" max="1076" width="8.44140625" bestFit="1" customWidth="1"/>
    <col min="1077" max="1079" width="7.44140625" bestFit="1" customWidth="1"/>
    <col min="1080" max="1086" width="8.44140625" bestFit="1" customWidth="1"/>
    <col min="1087" max="1087" width="8.109375" bestFit="1" customWidth="1"/>
    <col min="1088" max="1121" width="8.44140625" bestFit="1" customWidth="1"/>
    <col min="1122" max="1122" width="8.109375" bestFit="1" customWidth="1"/>
    <col min="1123" max="1123" width="36.44140625" bestFit="1" customWidth="1"/>
    <col min="1124" max="1171" width="7.44140625" bestFit="1" customWidth="1"/>
    <col min="1172" max="1175" width="8.44140625" bestFit="1" customWidth="1"/>
    <col min="1176" max="1176" width="7.44140625" bestFit="1" customWidth="1"/>
    <col min="1177" max="1178" width="8.44140625" bestFit="1" customWidth="1"/>
    <col min="1179" max="1181" width="7.44140625" bestFit="1" customWidth="1"/>
    <col min="1182" max="1183" width="8.44140625" bestFit="1" customWidth="1"/>
    <col min="1184" max="1184" width="7.44140625" bestFit="1" customWidth="1"/>
    <col min="1185" max="1185" width="8.44140625" bestFit="1" customWidth="1"/>
    <col min="1186" max="1187" width="7.44140625" bestFit="1" customWidth="1"/>
    <col min="1188" max="1190" width="8.44140625" bestFit="1" customWidth="1"/>
    <col min="1191" max="1191" width="7.44140625" bestFit="1" customWidth="1"/>
    <col min="1192" max="1198" width="8.44140625" bestFit="1" customWidth="1"/>
    <col min="1199" max="1199" width="8.109375" bestFit="1" customWidth="1"/>
    <col min="1200" max="1233" width="8.44140625" bestFit="1" customWidth="1"/>
    <col min="1234" max="1234" width="8.109375" bestFit="1" customWidth="1"/>
    <col min="1235" max="1235" width="37.77734375" bestFit="1" customWidth="1"/>
    <col min="1236" max="1284" width="7.44140625" bestFit="1" customWidth="1"/>
    <col min="1285" max="1286" width="8.44140625" bestFit="1" customWidth="1"/>
    <col min="1287" max="1288" width="7.44140625" bestFit="1" customWidth="1"/>
    <col min="1289" max="1290" width="8.44140625" bestFit="1" customWidth="1"/>
    <col min="1291" max="1293" width="7.44140625" bestFit="1" customWidth="1"/>
    <col min="1294" max="1295" width="8.44140625" bestFit="1" customWidth="1"/>
    <col min="1296" max="1296" width="7.44140625" bestFit="1" customWidth="1"/>
    <col min="1297" max="1297" width="8.44140625" bestFit="1" customWidth="1"/>
    <col min="1298" max="1299" width="7.44140625" bestFit="1" customWidth="1"/>
    <col min="1300" max="1302" width="8.44140625" bestFit="1" customWidth="1"/>
    <col min="1303" max="1303" width="7.44140625" bestFit="1" customWidth="1"/>
    <col min="1304" max="1310" width="8.44140625" bestFit="1" customWidth="1"/>
    <col min="1311" max="1311" width="8.109375" bestFit="1" customWidth="1"/>
    <col min="1312" max="1345" width="8.44140625" bestFit="1" customWidth="1"/>
    <col min="1346" max="1346" width="8.109375" bestFit="1" customWidth="1"/>
    <col min="1347" max="1347" width="34" bestFit="1" customWidth="1"/>
    <col min="1348" max="1348" width="35.88671875" bestFit="1" customWidth="1"/>
    <col min="1349" max="1349" width="42.6640625" bestFit="1" customWidth="1"/>
    <col min="1350" max="1350" width="23.33203125" bestFit="1" customWidth="1"/>
    <col min="1351" max="1351" width="28.21875" bestFit="1" customWidth="1"/>
    <col min="1352" max="1352" width="22" bestFit="1" customWidth="1"/>
    <col min="1353" max="1353" width="40.77734375" bestFit="1" customWidth="1"/>
    <col min="1354" max="1354" width="24.77734375" bestFit="1" customWidth="1"/>
    <col min="1355" max="1355" width="38.44140625" bestFit="1" customWidth="1"/>
    <col min="1356" max="1356" width="28.77734375" bestFit="1" customWidth="1"/>
    <col min="1357" max="1357" width="41.44140625" bestFit="1" customWidth="1"/>
    <col min="1358" max="1358" width="42.77734375" bestFit="1" customWidth="1"/>
  </cols>
  <sheetData>
    <row r="3" spans="2:13">
      <c r="B3" s="9" t="s">
        <v>68</v>
      </c>
      <c r="C3" t="s">
        <v>69</v>
      </c>
      <c r="E3" s="9" t="s">
        <v>68</v>
      </c>
      <c r="F3" t="s">
        <v>123</v>
      </c>
      <c r="H3" s="9" t="s">
        <v>68</v>
      </c>
      <c r="I3" t="s">
        <v>124</v>
      </c>
      <c r="K3" s="9" t="s">
        <v>68</v>
      </c>
      <c r="L3" t="s">
        <v>125</v>
      </c>
      <c r="M3" t="s">
        <v>126</v>
      </c>
    </row>
    <row r="4" spans="2:13">
      <c r="B4" s="10" t="s">
        <v>116</v>
      </c>
      <c r="C4" s="11">
        <v>133.38611111111112</v>
      </c>
      <c r="E4" s="10" t="s">
        <v>56</v>
      </c>
      <c r="F4" s="37">
        <v>8.6219670309316543E-2</v>
      </c>
      <c r="H4" s="10">
        <v>2017</v>
      </c>
      <c r="I4" s="54">
        <v>5.295471987720627E-2</v>
      </c>
      <c r="K4" s="55">
        <v>44713</v>
      </c>
      <c r="L4" s="11">
        <v>175.53333333333333</v>
      </c>
      <c r="M4" s="37"/>
    </row>
    <row r="5" spans="2:13">
      <c r="B5" s="10" t="s">
        <v>117</v>
      </c>
      <c r="C5" s="11">
        <v>138.66944444444442</v>
      </c>
      <c r="E5" s="10" t="s">
        <v>26</v>
      </c>
      <c r="F5" s="37">
        <v>8.200592702352287E-2</v>
      </c>
      <c r="H5" s="10">
        <v>2018</v>
      </c>
      <c r="I5" s="54">
        <v>2.3374726077428697E-2</v>
      </c>
      <c r="K5" s="55">
        <v>44743</v>
      </c>
      <c r="L5" s="11">
        <v>175.63333333333333</v>
      </c>
      <c r="M5" s="37">
        <v>5.6969236612226164E-4</v>
      </c>
    </row>
    <row r="6" spans="2:13">
      <c r="B6" s="10" t="s">
        <v>118</v>
      </c>
      <c r="C6" s="11">
        <v>144.1272727272727</v>
      </c>
      <c r="E6" s="10" t="s">
        <v>54</v>
      </c>
      <c r="F6" s="37">
        <v>8.2932024448972033E-2</v>
      </c>
      <c r="H6" s="10">
        <v>2019</v>
      </c>
      <c r="I6" s="54">
        <v>7.7363896848137617E-2</v>
      </c>
      <c r="K6" s="55">
        <v>44774</v>
      </c>
      <c r="L6" s="11">
        <v>176.86666666666667</v>
      </c>
      <c r="M6" s="37">
        <v>7.0222053520593011E-3</v>
      </c>
    </row>
    <row r="7" spans="2:13">
      <c r="B7" s="10" t="s">
        <v>119</v>
      </c>
      <c r="C7" s="11">
        <v>153.32999999999998</v>
      </c>
      <c r="E7" s="10" t="s">
        <v>55</v>
      </c>
      <c r="F7" s="37">
        <v>8.4645304686052983E-2</v>
      </c>
      <c r="H7" s="10">
        <v>2020</v>
      </c>
      <c r="I7" s="54">
        <v>5.7922769640479481E-2</v>
      </c>
      <c r="K7" s="55">
        <v>44805</v>
      </c>
      <c r="L7" s="11">
        <v>178.36666666666667</v>
      </c>
      <c r="M7" s="37">
        <v>8.4809649453448915E-3</v>
      </c>
    </row>
    <row r="8" spans="2:13">
      <c r="B8" s="10" t="s">
        <v>120</v>
      </c>
      <c r="C8" s="11">
        <v>161.41666666666666</v>
      </c>
      <c r="E8" s="10" t="s">
        <v>23</v>
      </c>
      <c r="F8" s="37">
        <v>8.5988145952954245E-2</v>
      </c>
      <c r="H8" s="10">
        <v>2021</v>
      </c>
      <c r="I8" s="54">
        <v>5.657978385251098E-2</v>
      </c>
      <c r="K8" s="55">
        <v>44835</v>
      </c>
      <c r="L8" s="11">
        <v>180.1</v>
      </c>
      <c r="M8" s="37">
        <v>9.7178097551858713E-3</v>
      </c>
    </row>
    <row r="9" spans="2:13">
      <c r="B9" s="10" t="s">
        <v>121</v>
      </c>
      <c r="C9" s="11">
        <v>172.07500000000002</v>
      </c>
      <c r="E9" s="10" t="s">
        <v>57</v>
      </c>
      <c r="F9" s="37">
        <v>8.1126134469346176E-2</v>
      </c>
      <c r="H9" s="10">
        <v>2022</v>
      </c>
      <c r="I9" s="54">
        <v>6.0350030175015092E-2</v>
      </c>
      <c r="K9" s="55">
        <v>44866</v>
      </c>
      <c r="L9" s="11">
        <v>178.73333333333335</v>
      </c>
      <c r="M9" s="37">
        <v>-7.5883768276882061E-3</v>
      </c>
    </row>
    <row r="10" spans="2:13">
      <c r="B10" s="10" t="s">
        <v>122</v>
      </c>
      <c r="C10" s="11">
        <v>177.57333333333332</v>
      </c>
      <c r="E10" s="10" t="s">
        <v>20</v>
      </c>
      <c r="F10" s="37">
        <v>8.1311353954436005E-2</v>
      </c>
      <c r="H10" s="10">
        <v>2023</v>
      </c>
      <c r="I10" s="54">
        <v>1.4730878186968806E-2</v>
      </c>
      <c r="K10" s="55">
        <v>44896</v>
      </c>
      <c r="L10" s="11">
        <v>176.29999999999998</v>
      </c>
      <c r="M10" s="37">
        <v>-1.3614323013801E-2</v>
      </c>
    </row>
    <row r="11" spans="2:13">
      <c r="B11" s="10" t="s">
        <v>62</v>
      </c>
      <c r="C11" s="11">
        <v>152.33963963963961</v>
      </c>
      <c r="E11" s="10" t="s">
        <v>28</v>
      </c>
      <c r="F11" s="37">
        <v>8.1357658825708459E-2</v>
      </c>
      <c r="H11" s="10" t="s">
        <v>62</v>
      </c>
      <c r="I11" s="54">
        <v>4.9039543522535291E-2</v>
      </c>
      <c r="K11" s="55">
        <v>44927</v>
      </c>
      <c r="L11" s="11">
        <v>177.06666666666669</v>
      </c>
      <c r="M11" s="37">
        <v>4.3486481376444038E-3</v>
      </c>
    </row>
    <row r="12" spans="2:13">
      <c r="E12" s="10" t="s">
        <v>61</v>
      </c>
      <c r="F12" s="37">
        <v>9.3072791257640314E-2</v>
      </c>
      <c r="K12" s="55">
        <v>44958</v>
      </c>
      <c r="L12" s="11">
        <v>177.5</v>
      </c>
      <c r="M12" s="37">
        <v>2.4472891566263665E-3</v>
      </c>
    </row>
    <row r="13" spans="2:13">
      <c r="E13" s="10" t="s">
        <v>60</v>
      </c>
      <c r="F13" s="37">
        <v>8.5756621596591961E-2</v>
      </c>
      <c r="K13" s="55">
        <v>44986</v>
      </c>
      <c r="L13" s="11">
        <v>177.53333333333333</v>
      </c>
      <c r="M13" s="37">
        <v>1.8779342723003627E-4</v>
      </c>
    </row>
    <row r="14" spans="2:13">
      <c r="E14" s="10" t="s">
        <v>59</v>
      </c>
      <c r="F14" s="37">
        <v>7.9273939618447864E-2</v>
      </c>
      <c r="K14" s="55">
        <v>45017</v>
      </c>
      <c r="L14" s="11">
        <v>178.5</v>
      </c>
      <c r="M14" s="37">
        <v>5.4449868569282868E-3</v>
      </c>
    </row>
    <row r="15" spans="2:13">
      <c r="E15" s="10" t="s">
        <v>58</v>
      </c>
      <c r="F15" s="37">
        <v>7.631042785701056E-2</v>
      </c>
      <c r="K15" s="55">
        <v>45047</v>
      </c>
      <c r="L15" s="11">
        <v>179.66666666666666</v>
      </c>
      <c r="M15" s="37">
        <v>6.5359477124182479E-3</v>
      </c>
    </row>
    <row r="16" spans="2:13">
      <c r="K16" s="55" t="s">
        <v>62</v>
      </c>
      <c r="L16" s="11">
        <v>177.64999999999998</v>
      </c>
      <c r="M16" s="37">
        <v>2.1411488970973151E-3</v>
      </c>
    </row>
    <row r="22" spans="1:16">
      <c r="C22" s="9" t="s">
        <v>68</v>
      </c>
      <c r="D22" t="s">
        <v>127</v>
      </c>
      <c r="E22" t="s">
        <v>128</v>
      </c>
      <c r="G22" s="9" t="s">
        <v>68</v>
      </c>
      <c r="H22" t="s">
        <v>129</v>
      </c>
      <c r="J22" s="9" t="s">
        <v>68</v>
      </c>
      <c r="K22" t="s">
        <v>142</v>
      </c>
      <c r="L22" t="s">
        <v>143</v>
      </c>
      <c r="M22" t="s">
        <v>144</v>
      </c>
      <c r="N22" t="s">
        <v>145</v>
      </c>
      <c r="O22" t="s">
        <v>146</v>
      </c>
      <c r="P22" t="s">
        <v>147</v>
      </c>
    </row>
    <row r="23" spans="1:16">
      <c r="C23" s="10" t="s">
        <v>85</v>
      </c>
      <c r="D23" s="37">
        <v>6.5420436408809074E-3</v>
      </c>
      <c r="E23" s="37">
        <v>8.0777248932614627E-3</v>
      </c>
      <c r="G23" s="56">
        <v>44197</v>
      </c>
      <c r="H23" s="11">
        <v>54.79</v>
      </c>
      <c r="J23" s="56">
        <v>44197</v>
      </c>
      <c r="K23" s="11"/>
      <c r="L23" s="11"/>
      <c r="M23" s="11"/>
      <c r="N23" s="11"/>
      <c r="O23" s="11"/>
      <c r="P23" s="11"/>
    </row>
    <row r="24" spans="1:16">
      <c r="C24" s="10" t="s">
        <v>95</v>
      </c>
      <c r="D24" s="37">
        <v>4.5462007382752138E-3</v>
      </c>
      <c r="E24" s="37">
        <v>-1.9037620655442645E-3</v>
      </c>
      <c r="G24" s="56">
        <v>44228</v>
      </c>
      <c r="H24" s="11">
        <v>61.22</v>
      </c>
      <c r="J24" s="56">
        <v>44228</v>
      </c>
      <c r="K24" s="11">
        <v>0.11735718196751231</v>
      </c>
      <c r="L24" s="11">
        <v>-2.5465838509316736E-2</v>
      </c>
      <c r="M24" s="11">
        <v>1.2554927809165096E-2</v>
      </c>
      <c r="N24" s="11">
        <v>3.0425963488843813E-2</v>
      </c>
      <c r="O24" s="11">
        <v>2.2551092318534097E-2</v>
      </c>
      <c r="P24" s="11">
        <v>-4.4500953591863762E-3</v>
      </c>
    </row>
    <row r="25" spans="1:16">
      <c r="C25" s="10" t="s">
        <v>86</v>
      </c>
      <c r="D25" s="37">
        <v>4.9814666227370888E-3</v>
      </c>
      <c r="E25" s="37">
        <v>4.1786793783983303E-3</v>
      </c>
      <c r="G25" s="56">
        <v>44256</v>
      </c>
      <c r="H25" s="11">
        <v>64.73</v>
      </c>
      <c r="J25" s="56">
        <v>44256</v>
      </c>
      <c r="K25" s="11">
        <v>5.7334204508330697E-2</v>
      </c>
      <c r="L25" s="11">
        <v>-1.2746972594010009E-3</v>
      </c>
      <c r="M25" s="11">
        <v>2.4798512089273233E-3</v>
      </c>
      <c r="N25" s="11">
        <v>2.0341207349081326E-2</v>
      </c>
      <c r="O25" s="11">
        <v>7.5809786354238068E-3</v>
      </c>
      <c r="P25" s="11">
        <v>1.2771392081737999E-3</v>
      </c>
    </row>
    <row r="26" spans="1:16">
      <c r="C26" s="10" t="s">
        <v>87</v>
      </c>
      <c r="D26" s="37">
        <v>3.6162955891790058E-3</v>
      </c>
      <c r="E26" s="37">
        <v>1.318702229818651E-3</v>
      </c>
      <c r="G26" s="56">
        <v>44287</v>
      </c>
      <c r="H26" s="11">
        <v>63.4</v>
      </c>
      <c r="J26" s="56">
        <v>44287</v>
      </c>
      <c r="K26" s="11">
        <v>-2.0546887069365138E-2</v>
      </c>
      <c r="L26" s="11">
        <v>8.2961072112317253E-3</v>
      </c>
      <c r="M26" s="11">
        <v>3.7105751391467087E-3</v>
      </c>
      <c r="N26" s="11">
        <v>6.4308681672022071E-4</v>
      </c>
      <c r="O26" s="11">
        <v>2.7359781121751416E-3</v>
      </c>
      <c r="P26" s="11">
        <v>6.3775510204081625E-3</v>
      </c>
    </row>
    <row r="27" spans="1:16">
      <c r="C27" s="10" t="s">
        <v>96</v>
      </c>
      <c r="D27" s="37">
        <v>4.8404980213359499E-3</v>
      </c>
      <c r="E27" s="37">
        <v>6.9576275008958856E-3</v>
      </c>
      <c r="G27" s="56">
        <v>44317</v>
      </c>
      <c r="H27" s="11">
        <v>66.95</v>
      </c>
      <c r="J27" s="56">
        <v>44317</v>
      </c>
      <c r="K27" s="11">
        <v>5.5993690851735084E-2</v>
      </c>
      <c r="L27" s="11">
        <v>1.7088607594936637E-2</v>
      </c>
      <c r="M27" s="11">
        <v>2.1565003080714726E-2</v>
      </c>
      <c r="N27" s="11">
        <v>2.4421593830334265E-2</v>
      </c>
      <c r="O27" s="11">
        <v>1.568894952251031E-2</v>
      </c>
      <c r="P27" s="11">
        <v>1.6476552598225565E-2</v>
      </c>
    </row>
    <row r="28" spans="1:16">
      <c r="G28" s="56">
        <v>44348</v>
      </c>
      <c r="H28" s="11">
        <v>71.98</v>
      </c>
      <c r="J28" s="56">
        <v>44348</v>
      </c>
      <c r="K28" s="11">
        <v>7.5130694548170285E-2</v>
      </c>
      <c r="L28" s="11">
        <v>1.1823273179838244E-2</v>
      </c>
      <c r="M28" s="11">
        <v>3.0156815440289505E-3</v>
      </c>
      <c r="N28" s="11">
        <v>2.5094102885822186E-3</v>
      </c>
      <c r="O28" s="11">
        <v>1.2088650100738636E-2</v>
      </c>
      <c r="P28" s="11">
        <v>5.6109725685785893E-3</v>
      </c>
    </row>
    <row r="29" spans="1:16">
      <c r="G29" s="56">
        <v>44378</v>
      </c>
      <c r="H29" s="11">
        <v>73.540000000000006</v>
      </c>
      <c r="J29" s="56">
        <v>44378</v>
      </c>
      <c r="K29" s="11">
        <v>2.1672686857460436E-2</v>
      </c>
      <c r="L29" s="11">
        <v>8.6100861008610446E-3</v>
      </c>
      <c r="M29" s="11">
        <v>4.2092603728201361E-3</v>
      </c>
      <c r="N29" s="11">
        <v>5.6320400500624356E-3</v>
      </c>
      <c r="O29" s="11">
        <v>1.5925680159256841E-2</v>
      </c>
      <c r="P29" s="11">
        <v>7.439553626782322E-3</v>
      </c>
    </row>
    <row r="30" spans="1:16">
      <c r="G30" s="56">
        <v>44409</v>
      </c>
      <c r="H30" s="11">
        <v>69.8</v>
      </c>
      <c r="J30" s="56">
        <v>44409</v>
      </c>
      <c r="K30" s="11">
        <v>-5.0856676638564163E-2</v>
      </c>
      <c r="L30" s="11">
        <v>0</v>
      </c>
      <c r="M30" s="11">
        <v>8.3832335329341659E-3</v>
      </c>
      <c r="N30" s="11">
        <v>1.1823273179838244E-2</v>
      </c>
      <c r="O30" s="11">
        <v>5.8785107772697954E-3</v>
      </c>
      <c r="P30" s="11">
        <v>4.3076923076922381E-3</v>
      </c>
    </row>
    <row r="31" spans="1:16">
      <c r="G31" s="56">
        <v>44440</v>
      </c>
      <c r="H31" s="11">
        <v>73.13</v>
      </c>
      <c r="J31" s="56">
        <v>44440</v>
      </c>
      <c r="K31" s="11">
        <v>4.7707736389684792E-2</v>
      </c>
      <c r="L31" s="11">
        <v>0</v>
      </c>
      <c r="M31" s="11">
        <v>0</v>
      </c>
      <c r="N31" s="11">
        <v>0</v>
      </c>
      <c r="O31" s="11">
        <v>0</v>
      </c>
      <c r="P31" s="11">
        <v>0</v>
      </c>
    </row>
    <row r="32" spans="1:16">
      <c r="A32" t="s">
        <v>141</v>
      </c>
      <c r="B32" t="s">
        <v>133</v>
      </c>
      <c r="C32" t="s">
        <v>134</v>
      </c>
      <c r="G32" s="56">
        <v>44470</v>
      </c>
      <c r="H32" s="11">
        <v>82.11</v>
      </c>
      <c r="J32" s="56">
        <v>44470</v>
      </c>
      <c r="K32" s="11">
        <v>0.12279502256255989</v>
      </c>
      <c r="L32" s="11">
        <v>2.2560975609756027E-2</v>
      </c>
      <c r="M32" s="11">
        <v>4.1567695961994573E-3</v>
      </c>
      <c r="N32" s="11">
        <v>9.8400984009839754E-3</v>
      </c>
      <c r="O32" s="11">
        <v>1.1038961038960965E-2</v>
      </c>
      <c r="P32" s="11">
        <v>1.4093137254902032E-2</v>
      </c>
    </row>
    <row r="33" spans="1:16">
      <c r="A33" t="s">
        <v>139</v>
      </c>
      <c r="B33" s="58">
        <v>2023</v>
      </c>
      <c r="C33" s="11">
        <f>C10</f>
        <v>177.57333333333332</v>
      </c>
      <c r="G33" s="56">
        <v>44501</v>
      </c>
      <c r="H33" s="11">
        <v>80.64</v>
      </c>
      <c r="J33" s="56">
        <v>44501</v>
      </c>
      <c r="K33" s="11">
        <v>-1.7902813299232722E-2</v>
      </c>
      <c r="L33" s="11">
        <v>1.1926058437686345E-2</v>
      </c>
      <c r="M33" s="11">
        <v>4.730928444707341E-3</v>
      </c>
      <c r="N33" s="11">
        <v>-1.8270401948841837E-3</v>
      </c>
      <c r="O33" s="11">
        <v>-5.7803468208091026E-3</v>
      </c>
      <c r="P33" s="11">
        <v>7.2507552870089949E-3</v>
      </c>
    </row>
    <row r="34" spans="1:16">
      <c r="A34" t="s">
        <v>138</v>
      </c>
      <c r="B34" t="s">
        <v>140</v>
      </c>
      <c r="C34" s="54">
        <f>I11</f>
        <v>4.9039543522535291E-2</v>
      </c>
      <c r="G34" s="56">
        <v>44531</v>
      </c>
      <c r="H34" s="11">
        <v>73.3</v>
      </c>
      <c r="J34" s="56">
        <v>44531</v>
      </c>
      <c r="K34" s="11">
        <v>-9.1021825396825434E-2</v>
      </c>
      <c r="L34" s="11">
        <v>-8.8391278727165592E-3</v>
      </c>
      <c r="M34" s="11">
        <v>4.1200706297821578E-3</v>
      </c>
      <c r="N34" s="11">
        <v>1.2202562538132314E-3</v>
      </c>
      <c r="O34" s="11">
        <v>5.8139534883719455E-3</v>
      </c>
      <c r="P34" s="11">
        <v>-2.999400119976005E-3</v>
      </c>
    </row>
    <row r="35" spans="1:16">
      <c r="A35" t="s">
        <v>137</v>
      </c>
      <c r="B35" s="35">
        <v>44621</v>
      </c>
      <c r="C35" s="36">
        <f>'07_Q5_Imported_Oil_Analysis'!D20</f>
        <v>0.19985117465717034</v>
      </c>
      <c r="G35" s="56">
        <v>44562</v>
      </c>
      <c r="H35" s="11">
        <v>84.67</v>
      </c>
      <c r="J35" s="56">
        <v>44562</v>
      </c>
      <c r="K35" s="11">
        <v>0.15511596180081863</v>
      </c>
      <c r="L35" s="11">
        <v>-1.070154577883462E-2</v>
      </c>
      <c r="M35" s="11">
        <v>4.6893317702228097E-3</v>
      </c>
      <c r="N35" s="11">
        <v>6.0938452163311586E-4</v>
      </c>
      <c r="O35" s="11">
        <v>5.1380860629416276E-3</v>
      </c>
      <c r="P35" s="11">
        <v>-3.0084235860409147E-3</v>
      </c>
    </row>
    <row r="36" spans="1:16">
      <c r="A36" t="s">
        <v>136</v>
      </c>
      <c r="B36" s="35">
        <v>44896</v>
      </c>
      <c r="C36" s="36">
        <f>'07_Q5_Imported_Oil_Analysis'!D29</f>
        <v>-0.10793832095945177</v>
      </c>
      <c r="G36" s="56">
        <v>44593</v>
      </c>
      <c r="H36" s="11">
        <v>94.07</v>
      </c>
      <c r="J36" s="56">
        <v>44593</v>
      </c>
      <c r="K36" s="11">
        <v>0.11101925121058216</v>
      </c>
      <c r="L36" s="11">
        <v>-1.2019230769231793E-3</v>
      </c>
      <c r="M36" s="11">
        <v>4.6674445740955833E-3</v>
      </c>
      <c r="N36" s="11">
        <v>9.1352009744214372E-3</v>
      </c>
      <c r="O36" s="11">
        <v>2.5559105431310269E-3</v>
      </c>
      <c r="P36" s="11">
        <v>2.4140012070006378E-3</v>
      </c>
    </row>
    <row r="37" spans="1:16">
      <c r="A37" t="s">
        <v>135</v>
      </c>
      <c r="B37" t="s">
        <v>61</v>
      </c>
      <c r="C37" s="37">
        <f>F12</f>
        <v>9.3072791257640314E-2</v>
      </c>
      <c r="G37" s="56">
        <v>44621</v>
      </c>
      <c r="H37" s="11">
        <v>112.87</v>
      </c>
      <c r="J37" s="56">
        <v>44621</v>
      </c>
      <c r="K37" s="11">
        <v>0.19985117465717034</v>
      </c>
      <c r="L37" s="11">
        <v>1.3237063778580128E-2</v>
      </c>
      <c r="M37" s="11">
        <v>4.6457607433217848E-3</v>
      </c>
      <c r="N37" s="11">
        <v>9.0525045262522634E-3</v>
      </c>
      <c r="O37" s="11">
        <v>6.3734862970044612E-3</v>
      </c>
      <c r="P37" s="11">
        <v>9.6327513546056245E-3</v>
      </c>
    </row>
    <row r="38" spans="1:16">
      <c r="G38" s="56">
        <v>44652</v>
      </c>
      <c r="H38" s="11">
        <v>102.97</v>
      </c>
      <c r="J38" s="56">
        <v>44652</v>
      </c>
      <c r="K38" s="11">
        <v>-8.7711526534951761E-2</v>
      </c>
      <c r="L38" s="11">
        <v>1.4251781472684119E-2</v>
      </c>
      <c r="M38" s="11">
        <v>5.7803468208092483E-3</v>
      </c>
      <c r="N38" s="11">
        <v>2.9904306220095697E-2</v>
      </c>
      <c r="O38" s="11">
        <v>2.9765674477517344E-2</v>
      </c>
      <c r="P38" s="11">
        <v>1.4311270125223648E-2</v>
      </c>
    </row>
    <row r="39" spans="1:16">
      <c r="G39" s="56">
        <v>44682</v>
      </c>
      <c r="H39" s="11">
        <v>109.51</v>
      </c>
      <c r="J39" s="56">
        <v>44682</v>
      </c>
      <c r="K39" s="11">
        <v>6.3513644750898379E-2</v>
      </c>
      <c r="L39" s="11">
        <v>1.4637002341920374E-2</v>
      </c>
      <c r="M39" s="11">
        <v>4.5977011494253523E-3</v>
      </c>
      <c r="N39" s="11">
        <v>1.3937282229965191E-2</v>
      </c>
      <c r="O39" s="11">
        <v>2.4600246002460377E-3</v>
      </c>
      <c r="P39" s="11">
        <v>9.4062316284538178E-3</v>
      </c>
    </row>
    <row r="40" spans="1:16">
      <c r="G40" s="56">
        <v>44713</v>
      </c>
      <c r="H40" s="11">
        <v>116.01</v>
      </c>
      <c r="J40" s="56">
        <v>44713</v>
      </c>
      <c r="K40" s="11">
        <v>5.9355310017350012E-2</v>
      </c>
      <c r="L40" s="11">
        <v>9.2325447201384546E-3</v>
      </c>
      <c r="M40" s="11">
        <v>3.4324942791761686E-3</v>
      </c>
      <c r="N40" s="11">
        <v>8.0183276059565042E-3</v>
      </c>
      <c r="O40" s="11">
        <v>-1.1656441717791446E-2</v>
      </c>
      <c r="P40" s="11">
        <v>5.2417006406523343E-3</v>
      </c>
    </row>
    <row r="41" spans="1:16">
      <c r="G41" s="56">
        <v>44743</v>
      </c>
      <c r="H41" s="11">
        <v>105.49</v>
      </c>
      <c r="J41" s="56">
        <v>44743</v>
      </c>
      <c r="K41" s="11">
        <v>-9.0681837772605897E-2</v>
      </c>
      <c r="L41" s="11">
        <v>5.7175528873638828E-4</v>
      </c>
      <c r="M41" s="11">
        <v>3.9908779931584299E-3</v>
      </c>
      <c r="N41" s="11">
        <v>2.0454545454545423E-2</v>
      </c>
      <c r="O41" s="11">
        <v>3.1036623215394167E-3</v>
      </c>
      <c r="P41" s="11">
        <v>4.634994206257308E-3</v>
      </c>
    </row>
    <row r="42" spans="1:16">
      <c r="G42" s="56">
        <v>44774</v>
      </c>
      <c r="H42" s="11">
        <v>97.4</v>
      </c>
      <c r="J42" s="56">
        <v>44774</v>
      </c>
      <c r="K42" s="11">
        <v>-7.6689733624040093E-2</v>
      </c>
      <c r="L42" s="11">
        <v>7.4285714285714935E-3</v>
      </c>
      <c r="M42" s="11">
        <v>3.9750141964793699E-3</v>
      </c>
      <c r="N42" s="11">
        <v>-4.4543429844097048E-3</v>
      </c>
      <c r="O42" s="11">
        <v>1.8564356435644268E-3</v>
      </c>
      <c r="P42" s="11">
        <v>5.1903114186851538E-3</v>
      </c>
    </row>
    <row r="43" spans="1:16">
      <c r="G43" s="56">
        <v>44805</v>
      </c>
      <c r="H43" s="11">
        <v>90.71</v>
      </c>
      <c r="J43" s="56">
        <v>44805</v>
      </c>
      <c r="K43" s="11">
        <v>-6.8685831622176716E-2</v>
      </c>
      <c r="L43" s="11">
        <v>8.5082246171298923E-3</v>
      </c>
      <c r="M43" s="11">
        <v>5.6561085972850677E-3</v>
      </c>
      <c r="N43" s="11">
        <v>3.9149888143176093E-3</v>
      </c>
      <c r="O43" s="11">
        <v>2.470660901791264E-3</v>
      </c>
      <c r="P43" s="11">
        <v>5.737234652897303E-3</v>
      </c>
    </row>
    <row r="44" spans="1:16">
      <c r="G44" s="56">
        <v>44835</v>
      </c>
      <c r="H44" s="11">
        <v>91.7</v>
      </c>
      <c r="J44" s="56">
        <v>44835</v>
      </c>
      <c r="K44" s="11">
        <v>1.0913901444162818E-2</v>
      </c>
      <c r="L44" s="11">
        <v>1.0123734533183255E-2</v>
      </c>
      <c r="M44" s="11">
        <v>5.0618672665915477E-3</v>
      </c>
      <c r="N44" s="11">
        <v>5.5710306406685237E-3</v>
      </c>
      <c r="O44" s="11">
        <v>3.6968576709796321E-3</v>
      </c>
      <c r="P44" s="11">
        <v>7.9863091842554308E-3</v>
      </c>
    </row>
    <row r="45" spans="1:16">
      <c r="G45" s="56">
        <v>44866</v>
      </c>
      <c r="H45" s="11">
        <v>87.55</v>
      </c>
      <c r="J45" s="56">
        <v>44866</v>
      </c>
      <c r="K45" s="11">
        <v>-4.5256270447110204E-2</v>
      </c>
      <c r="L45" s="11">
        <v>-7.2383073496658295E-3</v>
      </c>
      <c r="M45" s="11">
        <v>6.1555679910465745E-3</v>
      </c>
      <c r="N45" s="11">
        <v>4.4321329639889825E-3</v>
      </c>
      <c r="O45" s="11">
        <v>6.1387354205030267E-4</v>
      </c>
      <c r="P45" s="11">
        <v>-1.1318619128465684E-3</v>
      </c>
    </row>
    <row r="46" spans="1:16">
      <c r="G46" s="56">
        <v>44896</v>
      </c>
      <c r="H46" s="11">
        <v>78.099999999999994</v>
      </c>
      <c r="J46" s="56">
        <v>44896</v>
      </c>
      <c r="K46" s="11">
        <v>-0.10793832095945177</v>
      </c>
      <c r="L46" s="11">
        <v>-1.3460459899046581E-2</v>
      </c>
      <c r="M46" s="11">
        <v>7.2302558398219295E-3</v>
      </c>
      <c r="N46" s="11">
        <v>3.8610038610037982E-3</v>
      </c>
      <c r="O46" s="11">
        <v>2.4539877300613845E-3</v>
      </c>
      <c r="P46" s="11">
        <v>-4.5325779036827843E-3</v>
      </c>
    </row>
    <row r="47" spans="1:16">
      <c r="G47" s="56">
        <v>44927</v>
      </c>
      <c r="H47" s="11">
        <v>80.92</v>
      </c>
      <c r="J47" s="56">
        <v>44927</v>
      </c>
      <c r="K47" s="11">
        <v>3.6107554417413666E-2</v>
      </c>
      <c r="L47" s="11">
        <v>4.5480386583284984E-3</v>
      </c>
      <c r="M47" s="11">
        <v>6.6261733848703317E-3</v>
      </c>
      <c r="N47" s="11">
        <v>0</v>
      </c>
      <c r="O47" s="11">
        <v>1.2239902080782657E-3</v>
      </c>
      <c r="P47" s="11">
        <v>4.5532157085942599E-3</v>
      </c>
    </row>
    <row r="48" spans="1:16">
      <c r="G48" s="56">
        <v>44958</v>
      </c>
      <c r="H48" s="11">
        <v>82.28</v>
      </c>
      <c r="J48" s="56">
        <v>44958</v>
      </c>
      <c r="K48" s="11">
        <v>1.6806722689075623E-2</v>
      </c>
      <c r="L48" s="11">
        <v>1.6977928692700134E-3</v>
      </c>
      <c r="M48" s="11">
        <v>1.1519473395501889E-2</v>
      </c>
      <c r="N48" s="11">
        <v>5.4945054945051823E-4</v>
      </c>
      <c r="O48" s="11">
        <v>3.6674816625916523E-3</v>
      </c>
      <c r="P48" s="11">
        <v>3.9660056657223148E-3</v>
      </c>
    </row>
    <row r="49" spans="7:16">
      <c r="G49" s="56">
        <v>44986</v>
      </c>
      <c r="H49" s="11">
        <v>78.540000000000006</v>
      </c>
      <c r="J49" s="56">
        <v>44986</v>
      </c>
      <c r="K49" s="11">
        <v>-4.5454545454545393E-2</v>
      </c>
      <c r="L49" s="11">
        <v>0</v>
      </c>
      <c r="M49" s="11">
        <v>0</v>
      </c>
      <c r="N49" s="11">
        <v>-1.0982976386600144E-3</v>
      </c>
      <c r="O49" s="11">
        <v>0</v>
      </c>
      <c r="P49" s="11">
        <v>0</v>
      </c>
    </row>
    <row r="50" spans="7:16">
      <c r="G50" s="56">
        <v>45017</v>
      </c>
      <c r="H50" s="11">
        <v>83.76</v>
      </c>
      <c r="J50" s="56">
        <v>45017</v>
      </c>
      <c r="K50" s="11">
        <v>6.6462948815889974E-2</v>
      </c>
      <c r="L50" s="11">
        <v>5.0847457627118961E-3</v>
      </c>
      <c r="M50" s="11">
        <v>3.2537960954446546E-3</v>
      </c>
      <c r="N50" s="11">
        <v>-1.0995052226499013E-3</v>
      </c>
      <c r="O50" s="11">
        <v>1.8270401948843567E-3</v>
      </c>
      <c r="P50" s="11">
        <v>5.0790067720090613E-3</v>
      </c>
    </row>
  </sheetData>
  <pageMargins left="0.7" right="0.7" top="0.75" bottom="0.75" header="0.3" footer="0.3"/>
  <tableParts count="1">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B523-A48D-4CBF-BCBE-D11D5BA7CC3D}">
  <dimension ref="A1:AA60"/>
  <sheetViews>
    <sheetView showGridLines="0" zoomScale="72" zoomScaleNormal="133" workbookViewId="0">
      <selection activeCell="AD14" sqref="AD14"/>
    </sheetView>
  </sheetViews>
  <sheetFormatPr defaultRowHeight="14.4"/>
  <sheetData>
    <row r="1" spans="1:27" ht="14.4" customHeight="1">
      <c r="A1" s="62" t="s">
        <v>130</v>
      </c>
      <c r="B1" s="62"/>
      <c r="C1" s="62"/>
      <c r="D1" s="62"/>
      <c r="E1" s="62"/>
      <c r="F1" s="62"/>
      <c r="G1" s="62"/>
      <c r="H1" s="62"/>
      <c r="I1" s="62"/>
      <c r="J1" s="62"/>
      <c r="K1" s="62"/>
      <c r="L1" s="62"/>
      <c r="M1" s="62"/>
      <c r="N1" s="62"/>
      <c r="O1" s="62"/>
      <c r="P1" s="62"/>
      <c r="Q1" s="62"/>
      <c r="R1" s="62"/>
      <c r="S1" s="62"/>
      <c r="T1" s="62"/>
      <c r="U1" s="62"/>
      <c r="V1" s="62"/>
      <c r="W1" s="62"/>
      <c r="X1" s="62"/>
      <c r="Y1" s="62"/>
      <c r="Z1" s="62"/>
      <c r="AA1" s="62"/>
    </row>
    <row r="2" spans="1:27" ht="14.4" customHeight="1">
      <c r="A2" s="62"/>
      <c r="B2" s="62"/>
      <c r="C2" s="62"/>
      <c r="D2" s="62"/>
      <c r="E2" s="62"/>
      <c r="F2" s="62"/>
      <c r="G2" s="62"/>
      <c r="H2" s="62"/>
      <c r="I2" s="62"/>
      <c r="J2" s="62"/>
      <c r="K2" s="62"/>
      <c r="L2" s="62"/>
      <c r="M2" s="62"/>
      <c r="N2" s="62"/>
      <c r="O2" s="62"/>
      <c r="P2" s="62"/>
      <c r="Q2" s="62"/>
      <c r="R2" s="62"/>
      <c r="S2" s="62"/>
      <c r="T2" s="62"/>
      <c r="U2" s="62"/>
      <c r="V2" s="62"/>
      <c r="W2" s="62"/>
      <c r="X2" s="62"/>
      <c r="Y2" s="62"/>
      <c r="Z2" s="62"/>
      <c r="AA2" s="62"/>
    </row>
    <row r="3" spans="1:27" ht="14.4" customHeight="1">
      <c r="A3" s="62"/>
      <c r="B3" s="62"/>
      <c r="C3" s="62"/>
      <c r="D3" s="62"/>
      <c r="E3" s="62"/>
      <c r="F3" s="62"/>
      <c r="G3" s="62"/>
      <c r="H3" s="62"/>
      <c r="I3" s="62"/>
      <c r="J3" s="62"/>
      <c r="K3" s="62"/>
      <c r="L3" s="62"/>
      <c r="M3" s="62"/>
      <c r="N3" s="62"/>
      <c r="O3" s="62"/>
      <c r="P3" s="62"/>
      <c r="Q3" s="62"/>
      <c r="R3" s="62"/>
      <c r="S3" s="62"/>
      <c r="T3" s="62"/>
      <c r="U3" s="62"/>
      <c r="V3" s="62"/>
      <c r="W3" s="62"/>
      <c r="X3" s="62"/>
      <c r="Y3" s="62"/>
      <c r="Z3" s="62"/>
      <c r="AA3" s="62"/>
    </row>
    <row r="4" spans="1:27" ht="15.6" customHeight="1">
      <c r="A4" s="60" t="s">
        <v>131</v>
      </c>
      <c r="B4" s="60"/>
      <c r="C4" s="60"/>
      <c r="D4" s="60"/>
      <c r="E4" s="60"/>
      <c r="F4" s="60"/>
      <c r="G4" s="60"/>
      <c r="H4" s="60"/>
      <c r="I4" s="60"/>
      <c r="J4" s="60"/>
      <c r="K4" s="60"/>
      <c r="L4" s="60"/>
      <c r="M4" s="60"/>
      <c r="N4" s="60"/>
      <c r="O4" s="60"/>
      <c r="P4" s="60"/>
      <c r="Q4" s="60"/>
      <c r="R4" s="60"/>
      <c r="S4" s="60"/>
      <c r="T4" s="60"/>
      <c r="U4" s="60"/>
      <c r="V4" s="60"/>
      <c r="W4" s="60"/>
      <c r="X4" s="60"/>
      <c r="Y4" s="60"/>
      <c r="Z4" s="60"/>
      <c r="AA4" s="60"/>
    </row>
    <row r="5" spans="1:27" ht="14.4" customHeight="1">
      <c r="A5" s="14"/>
      <c r="B5" s="14"/>
      <c r="C5" s="14"/>
      <c r="D5" s="57"/>
      <c r="E5" s="57"/>
      <c r="F5" s="57"/>
      <c r="G5" s="57"/>
      <c r="H5" s="57"/>
      <c r="I5" s="57"/>
      <c r="J5" s="57"/>
      <c r="K5" s="57"/>
      <c r="L5" s="57"/>
      <c r="M5" s="57"/>
      <c r="N5" s="57"/>
      <c r="O5" s="57"/>
      <c r="P5" s="57"/>
      <c r="Q5" s="57"/>
      <c r="R5" s="57"/>
      <c r="S5" s="57"/>
      <c r="T5" s="57"/>
      <c r="U5" s="57"/>
      <c r="V5" s="57"/>
      <c r="W5" s="57"/>
      <c r="X5" s="57"/>
      <c r="Y5" s="59"/>
      <c r="Z5" s="59"/>
      <c r="AA5" s="59"/>
    </row>
    <row r="6" spans="1:27">
      <c r="A6" s="14"/>
      <c r="B6" s="14"/>
      <c r="C6" s="14"/>
      <c r="D6" s="57"/>
      <c r="E6" s="57"/>
      <c r="F6" s="57"/>
      <c r="G6" s="57"/>
      <c r="H6" s="57"/>
      <c r="I6" s="57"/>
      <c r="J6" s="57"/>
      <c r="K6" s="57"/>
      <c r="L6" s="57"/>
      <c r="M6" s="57"/>
      <c r="N6" s="57"/>
      <c r="O6" s="57"/>
      <c r="P6" s="57"/>
      <c r="Q6" s="57"/>
      <c r="R6" s="57"/>
      <c r="S6" s="57"/>
      <c r="T6" s="57"/>
      <c r="U6" s="57"/>
      <c r="V6" s="57"/>
      <c r="W6" s="57"/>
      <c r="X6" s="57"/>
      <c r="Y6" s="59"/>
      <c r="Z6" s="59"/>
      <c r="AA6" s="59"/>
    </row>
    <row r="7" spans="1:27">
      <c r="A7" s="14"/>
      <c r="B7" s="14"/>
      <c r="C7" s="14"/>
      <c r="D7" s="57"/>
      <c r="E7" s="57"/>
      <c r="F7" s="57"/>
      <c r="G7" s="57"/>
      <c r="H7" s="57"/>
      <c r="I7" s="57"/>
      <c r="J7" s="57"/>
      <c r="K7" s="57"/>
      <c r="L7" s="57"/>
      <c r="M7" s="57"/>
      <c r="N7" s="57"/>
      <c r="O7" s="57"/>
      <c r="P7" s="57"/>
      <c r="Q7" s="57"/>
      <c r="R7" s="57"/>
      <c r="S7" s="57"/>
      <c r="T7" s="57"/>
      <c r="U7" s="57"/>
      <c r="V7" s="57"/>
      <c r="W7" s="57"/>
      <c r="X7" s="57"/>
      <c r="Y7" s="59"/>
      <c r="Z7" s="59"/>
      <c r="AA7" s="59"/>
    </row>
    <row r="8" spans="1:27">
      <c r="A8" s="14"/>
      <c r="B8" s="14"/>
      <c r="C8" s="14"/>
      <c r="D8" s="57"/>
      <c r="E8" s="57"/>
      <c r="F8" s="57"/>
      <c r="G8" s="57"/>
      <c r="H8" s="57"/>
      <c r="I8" s="57"/>
      <c r="J8" s="57"/>
      <c r="K8" s="57"/>
      <c r="L8" s="57"/>
      <c r="M8" s="57"/>
      <c r="N8" s="57"/>
      <c r="O8" s="57"/>
      <c r="P8" s="57"/>
      <c r="Q8" s="57"/>
      <c r="R8" s="57"/>
      <c r="S8" s="57"/>
      <c r="T8" s="57"/>
      <c r="U8" s="57"/>
      <c r="V8" s="57"/>
      <c r="W8" s="57"/>
      <c r="X8" s="57"/>
      <c r="Y8" s="59"/>
      <c r="Z8" s="59"/>
      <c r="AA8" s="59"/>
    </row>
    <row r="9" spans="1:27">
      <c r="A9" s="14"/>
      <c r="B9" s="14"/>
      <c r="C9" s="14"/>
      <c r="D9" s="57"/>
      <c r="E9" s="57"/>
      <c r="F9" s="57"/>
      <c r="G9" s="57"/>
      <c r="H9" s="57"/>
      <c r="I9" s="57"/>
      <c r="J9" s="57"/>
      <c r="K9" s="57"/>
      <c r="L9" s="57"/>
      <c r="M9" s="57"/>
      <c r="N9" s="57"/>
      <c r="O9" s="57"/>
      <c r="P9" s="57"/>
      <c r="Q9" s="57"/>
      <c r="R9" s="57"/>
      <c r="S9" s="57"/>
      <c r="T9" s="57"/>
      <c r="U9" s="57"/>
      <c r="V9" s="57"/>
      <c r="W9" s="57"/>
      <c r="X9" s="57"/>
      <c r="Y9" s="59"/>
      <c r="Z9" s="59"/>
      <c r="AA9" s="59"/>
    </row>
    <row r="10" spans="1:27">
      <c r="A10" s="14"/>
      <c r="B10" s="14"/>
      <c r="C10" s="14"/>
      <c r="D10" s="57"/>
      <c r="E10" s="57"/>
      <c r="F10" s="57"/>
      <c r="G10" s="57"/>
      <c r="H10" s="57"/>
      <c r="I10" s="57"/>
      <c r="J10" s="57"/>
      <c r="K10" s="57"/>
      <c r="L10" s="57"/>
      <c r="M10" s="57"/>
      <c r="N10" s="57"/>
      <c r="O10" s="57"/>
      <c r="P10" s="57"/>
      <c r="Q10" s="57"/>
      <c r="R10" s="57"/>
      <c r="S10" s="57"/>
      <c r="T10" s="57"/>
      <c r="U10" s="57"/>
      <c r="V10" s="57"/>
      <c r="W10" s="57"/>
      <c r="X10" s="57"/>
      <c r="Y10" s="59"/>
      <c r="Z10" s="59"/>
      <c r="AA10" s="59"/>
    </row>
    <row r="11" spans="1:27">
      <c r="A11" s="14"/>
      <c r="B11" s="14"/>
      <c r="C11" s="14"/>
      <c r="D11" s="57"/>
      <c r="E11" s="57"/>
      <c r="F11" s="57"/>
      <c r="G11" s="57"/>
      <c r="H11" s="57"/>
      <c r="I11" s="57"/>
      <c r="J11" s="57"/>
      <c r="K11" s="57"/>
      <c r="L11" s="57"/>
      <c r="M11" s="57"/>
      <c r="N11" s="57"/>
      <c r="O11" s="57"/>
      <c r="P11" s="57"/>
      <c r="Q11" s="57"/>
      <c r="R11" s="57"/>
      <c r="S11" s="57"/>
      <c r="T11" s="57"/>
      <c r="U11" s="57"/>
      <c r="V11" s="57"/>
      <c r="W11" s="57"/>
      <c r="X11" s="57"/>
      <c r="Y11" s="59"/>
      <c r="Z11" s="59"/>
      <c r="AA11" s="59"/>
    </row>
    <row r="12" spans="1:27">
      <c r="A12" s="14"/>
      <c r="B12" s="14"/>
      <c r="C12" s="14"/>
      <c r="D12" s="57"/>
      <c r="E12" s="57"/>
      <c r="F12" s="57"/>
      <c r="G12" s="57"/>
      <c r="H12" s="57"/>
      <c r="I12" s="57"/>
      <c r="J12" s="57"/>
      <c r="K12" s="57"/>
      <c r="L12" s="57"/>
      <c r="M12" s="57"/>
      <c r="N12" s="57"/>
      <c r="O12" s="57"/>
      <c r="P12" s="57"/>
      <c r="Q12" s="57"/>
      <c r="R12" s="57"/>
      <c r="S12" s="57"/>
      <c r="T12" s="57"/>
      <c r="U12" s="57"/>
      <c r="V12" s="57"/>
      <c r="W12" s="57"/>
      <c r="X12" s="57"/>
      <c r="Y12" s="59"/>
      <c r="Z12" s="59"/>
      <c r="AA12" s="59"/>
    </row>
    <row r="13" spans="1:27">
      <c r="A13" s="14"/>
      <c r="B13" s="14"/>
      <c r="C13" s="14"/>
      <c r="D13" s="57"/>
      <c r="E13" s="57"/>
      <c r="F13" s="57"/>
      <c r="G13" s="57"/>
      <c r="H13" s="57"/>
      <c r="I13" s="57"/>
      <c r="J13" s="57"/>
      <c r="K13" s="57"/>
      <c r="L13" s="57"/>
      <c r="M13" s="57"/>
      <c r="N13" s="57"/>
      <c r="O13" s="57"/>
      <c r="P13" s="57"/>
      <c r="Q13" s="57"/>
      <c r="R13" s="57"/>
      <c r="S13" s="57"/>
      <c r="T13" s="57"/>
      <c r="U13" s="57"/>
      <c r="V13" s="57"/>
      <c r="W13" s="57"/>
      <c r="X13" s="57"/>
      <c r="Y13" s="59"/>
      <c r="Z13" s="59"/>
      <c r="AA13" s="59"/>
    </row>
    <row r="14" spans="1:27">
      <c r="A14" s="14"/>
      <c r="B14" s="14"/>
      <c r="C14" s="14"/>
      <c r="D14" s="57"/>
      <c r="E14" s="57"/>
      <c r="F14" s="57"/>
      <c r="G14" s="57"/>
      <c r="H14" s="57"/>
      <c r="I14" s="57"/>
      <c r="J14" s="57"/>
      <c r="K14" s="57"/>
      <c r="L14" s="57"/>
      <c r="M14" s="57"/>
      <c r="N14" s="57"/>
      <c r="O14" s="57"/>
      <c r="P14" s="57"/>
      <c r="Q14" s="57"/>
      <c r="R14" s="57"/>
      <c r="S14" s="57"/>
      <c r="T14" s="57"/>
      <c r="U14" s="57"/>
      <c r="V14" s="57"/>
      <c r="W14" s="57"/>
      <c r="X14" s="57"/>
      <c r="Y14" s="59"/>
      <c r="Z14" s="59"/>
      <c r="AA14" s="59"/>
    </row>
    <row r="15" spans="1:27">
      <c r="A15" s="14"/>
      <c r="B15" s="14"/>
      <c r="C15" s="14"/>
      <c r="D15" s="57"/>
      <c r="E15" s="57"/>
      <c r="F15" s="57"/>
      <c r="G15" s="57"/>
      <c r="H15" s="57"/>
      <c r="I15" s="57"/>
      <c r="J15" s="57"/>
      <c r="K15" s="57"/>
      <c r="L15" s="57"/>
      <c r="M15" s="57"/>
      <c r="N15" s="57"/>
      <c r="O15" s="57"/>
      <c r="P15" s="57"/>
      <c r="Q15" s="57"/>
      <c r="R15" s="57"/>
      <c r="S15" s="57"/>
      <c r="T15" s="57"/>
      <c r="U15" s="57"/>
      <c r="V15" s="57"/>
      <c r="W15" s="57"/>
      <c r="X15" s="57"/>
      <c r="Y15" s="59"/>
      <c r="Z15" s="59"/>
      <c r="AA15" s="59"/>
    </row>
    <row r="16" spans="1:27">
      <c r="A16" s="14"/>
      <c r="B16" s="14"/>
      <c r="C16" s="14"/>
      <c r="D16" s="57"/>
      <c r="E16" s="57"/>
      <c r="F16" s="57"/>
      <c r="G16" s="57"/>
      <c r="H16" s="57"/>
      <c r="I16" s="57"/>
      <c r="J16" s="57"/>
      <c r="K16" s="57"/>
      <c r="L16" s="57"/>
      <c r="M16" s="57"/>
      <c r="N16" s="57"/>
      <c r="O16" s="57"/>
      <c r="P16" s="57"/>
      <c r="Q16" s="57"/>
      <c r="R16" s="57"/>
      <c r="S16" s="57"/>
      <c r="T16" s="57"/>
      <c r="U16" s="57"/>
      <c r="V16" s="57"/>
      <c r="W16" s="57"/>
      <c r="X16" s="57"/>
      <c r="Y16" s="59"/>
      <c r="Z16" s="59"/>
      <c r="AA16" s="59"/>
    </row>
    <row r="17" spans="1:27">
      <c r="A17" s="14"/>
      <c r="B17" s="14"/>
      <c r="C17" s="14"/>
      <c r="D17" s="57"/>
      <c r="E17" s="57"/>
      <c r="F17" s="57"/>
      <c r="G17" s="57"/>
      <c r="H17" s="57"/>
      <c r="I17" s="57"/>
      <c r="J17" s="57"/>
      <c r="K17" s="57"/>
      <c r="L17" s="57"/>
      <c r="M17" s="57"/>
      <c r="N17" s="57"/>
      <c r="O17" s="57"/>
      <c r="P17" s="57"/>
      <c r="Q17" s="57"/>
      <c r="R17" s="57"/>
      <c r="S17" s="57"/>
      <c r="T17" s="57"/>
      <c r="U17" s="57"/>
      <c r="V17" s="57"/>
      <c r="W17" s="57"/>
      <c r="X17" s="57"/>
      <c r="Y17" s="59"/>
      <c r="Z17" s="59"/>
      <c r="AA17" s="59"/>
    </row>
    <row r="18" spans="1:27">
      <c r="A18" s="14"/>
      <c r="B18" s="14"/>
      <c r="C18" s="14"/>
      <c r="D18" s="57"/>
      <c r="E18" s="57"/>
      <c r="F18" s="57"/>
      <c r="G18" s="57"/>
      <c r="H18" s="57"/>
      <c r="I18" s="57"/>
      <c r="J18" s="57"/>
      <c r="K18" s="57"/>
      <c r="L18" s="57"/>
      <c r="M18" s="57"/>
      <c r="N18" s="57"/>
      <c r="O18" s="57"/>
      <c r="P18" s="57"/>
      <c r="Q18" s="57"/>
      <c r="R18" s="57"/>
      <c r="S18" s="57"/>
      <c r="T18" s="57"/>
      <c r="U18" s="57"/>
      <c r="V18" s="57"/>
      <c r="W18" s="57"/>
      <c r="X18" s="57"/>
      <c r="Y18" s="59"/>
      <c r="Z18" s="59"/>
      <c r="AA18" s="59"/>
    </row>
    <row r="19" spans="1:27">
      <c r="A19" s="14"/>
      <c r="B19" s="14"/>
      <c r="C19" s="14"/>
      <c r="D19" s="57"/>
      <c r="E19" s="57"/>
      <c r="F19" s="57"/>
      <c r="G19" s="57"/>
      <c r="H19" s="57"/>
      <c r="I19" s="57"/>
      <c r="J19" s="57"/>
      <c r="K19" s="57"/>
      <c r="L19" s="57"/>
      <c r="M19" s="57"/>
      <c r="N19" s="57"/>
      <c r="O19" s="57"/>
      <c r="P19" s="57"/>
      <c r="Q19" s="57"/>
      <c r="R19" s="57"/>
      <c r="S19" s="57"/>
      <c r="T19" s="57"/>
      <c r="U19" s="57"/>
      <c r="V19" s="57"/>
      <c r="W19" s="57"/>
      <c r="X19" s="57"/>
      <c r="Y19" s="59"/>
      <c r="Z19" s="59"/>
      <c r="AA19" s="59"/>
    </row>
    <row r="20" spans="1:27">
      <c r="A20" s="14"/>
      <c r="B20" s="14"/>
      <c r="C20" s="14"/>
      <c r="D20" s="57"/>
      <c r="E20" s="57"/>
      <c r="F20" s="57"/>
      <c r="G20" s="57"/>
      <c r="H20" s="57"/>
      <c r="I20" s="57"/>
      <c r="J20" s="57"/>
      <c r="K20" s="57"/>
      <c r="L20" s="57"/>
      <c r="M20" s="57"/>
      <c r="N20" s="57"/>
      <c r="O20" s="57"/>
      <c r="P20" s="57"/>
      <c r="Q20" s="57"/>
      <c r="R20" s="57"/>
      <c r="S20" s="57"/>
      <c r="T20" s="57"/>
      <c r="U20" s="57"/>
      <c r="V20" s="57"/>
      <c r="W20" s="57"/>
      <c r="X20" s="57"/>
      <c r="Y20" s="59"/>
      <c r="Z20" s="59"/>
      <c r="AA20" s="59"/>
    </row>
    <row r="21" spans="1:27">
      <c r="A21" s="14"/>
      <c r="B21" s="14"/>
      <c r="C21" s="14"/>
      <c r="D21" s="57"/>
      <c r="E21" s="57"/>
      <c r="F21" s="57"/>
      <c r="G21" s="57"/>
      <c r="H21" s="57"/>
      <c r="I21" s="57"/>
      <c r="J21" s="57"/>
      <c r="K21" s="57"/>
      <c r="L21" s="57"/>
      <c r="M21" s="57"/>
      <c r="N21" s="57"/>
      <c r="O21" s="57"/>
      <c r="P21" s="57"/>
      <c r="Q21" s="57"/>
      <c r="R21" s="57"/>
      <c r="S21" s="57"/>
      <c r="T21" s="57"/>
      <c r="U21" s="57"/>
      <c r="V21" s="57"/>
      <c r="W21" s="57"/>
      <c r="X21" s="57"/>
      <c r="Y21" s="59"/>
      <c r="Z21" s="59"/>
      <c r="AA21" s="59"/>
    </row>
    <row r="22" spans="1:27">
      <c r="A22" s="14"/>
      <c r="B22" s="14"/>
      <c r="C22" s="14"/>
      <c r="D22" s="57"/>
      <c r="E22" s="57"/>
      <c r="F22" s="57"/>
      <c r="G22" s="57"/>
      <c r="H22" s="57"/>
      <c r="I22" s="57"/>
      <c r="J22" s="57"/>
      <c r="K22" s="57"/>
      <c r="L22" s="57"/>
      <c r="M22" s="57"/>
      <c r="N22" s="57"/>
      <c r="O22" s="57"/>
      <c r="P22" s="57"/>
      <c r="Q22" s="57"/>
      <c r="R22" s="57"/>
      <c r="S22" s="57"/>
      <c r="T22" s="57"/>
      <c r="U22" s="57"/>
      <c r="V22" s="57"/>
      <c r="W22" s="57"/>
      <c r="X22" s="57"/>
      <c r="Y22" s="59"/>
      <c r="Z22" s="59"/>
      <c r="AA22" s="59"/>
    </row>
    <row r="23" spans="1:27">
      <c r="A23" s="14"/>
      <c r="B23" s="14"/>
      <c r="C23" s="14"/>
      <c r="D23" s="57"/>
      <c r="E23" s="57"/>
      <c r="F23" s="57"/>
      <c r="G23" s="57"/>
      <c r="H23" s="57"/>
      <c r="I23" s="57"/>
      <c r="J23" s="57"/>
      <c r="K23" s="57"/>
      <c r="L23" s="57"/>
      <c r="M23" s="57"/>
      <c r="N23" s="57"/>
      <c r="O23" s="57"/>
      <c r="P23" s="57"/>
      <c r="Q23" s="57"/>
      <c r="R23" s="57"/>
      <c r="S23" s="57"/>
      <c r="T23" s="57"/>
      <c r="U23" s="57"/>
      <c r="V23" s="57"/>
      <c r="W23" s="57"/>
      <c r="X23" s="57"/>
      <c r="Y23" s="59"/>
      <c r="Z23" s="59"/>
      <c r="AA23" s="59"/>
    </row>
    <row r="24" spans="1:27">
      <c r="A24" s="14"/>
      <c r="B24" s="14"/>
      <c r="C24" s="14"/>
      <c r="D24" s="57"/>
      <c r="E24" s="57"/>
      <c r="F24" s="57"/>
      <c r="G24" s="57"/>
      <c r="H24" s="57"/>
      <c r="I24" s="57"/>
      <c r="J24" s="57"/>
      <c r="K24" s="57"/>
      <c r="L24" s="57"/>
      <c r="M24" s="57"/>
      <c r="N24" s="57"/>
      <c r="O24" s="57"/>
      <c r="P24" s="57"/>
      <c r="Q24" s="57"/>
      <c r="R24" s="57"/>
      <c r="S24" s="57"/>
      <c r="T24" s="57"/>
      <c r="U24" s="57"/>
      <c r="V24" s="57"/>
      <c r="W24" s="57"/>
      <c r="X24" s="57"/>
      <c r="Y24" s="59"/>
      <c r="Z24" s="59"/>
      <c r="AA24" s="59"/>
    </row>
    <row r="25" spans="1:27">
      <c r="A25" s="14"/>
      <c r="B25" s="14"/>
      <c r="C25" s="14"/>
      <c r="D25" s="57"/>
      <c r="E25" s="57"/>
      <c r="F25" s="57"/>
      <c r="G25" s="57"/>
      <c r="H25" s="57"/>
      <c r="I25" s="57"/>
      <c r="J25" s="57"/>
      <c r="K25" s="57"/>
      <c r="L25" s="57"/>
      <c r="M25" s="57"/>
      <c r="N25" s="57"/>
      <c r="O25" s="57"/>
      <c r="P25" s="57"/>
      <c r="Q25" s="57"/>
      <c r="R25" s="57"/>
      <c r="S25" s="57"/>
      <c r="T25" s="57"/>
      <c r="U25" s="57"/>
      <c r="V25" s="57"/>
      <c r="W25" s="57"/>
      <c r="X25" s="57"/>
      <c r="Y25" s="59"/>
      <c r="Z25" s="59"/>
      <c r="AA25" s="59"/>
    </row>
    <row r="26" spans="1:27">
      <c r="A26" s="14"/>
      <c r="B26" s="14"/>
      <c r="C26" s="14"/>
      <c r="D26" s="57"/>
      <c r="E26" s="57"/>
      <c r="F26" s="57"/>
      <c r="G26" s="57"/>
      <c r="H26" s="57"/>
      <c r="I26" s="57"/>
      <c r="J26" s="57"/>
      <c r="K26" s="57"/>
      <c r="L26" s="57"/>
      <c r="M26" s="57"/>
      <c r="N26" s="57"/>
      <c r="O26" s="57"/>
      <c r="P26" s="57"/>
      <c r="Q26" s="57"/>
      <c r="R26" s="57"/>
      <c r="S26" s="57"/>
      <c r="T26" s="57"/>
      <c r="U26" s="57"/>
      <c r="V26" s="57"/>
      <c r="W26" s="57"/>
      <c r="X26" s="57"/>
      <c r="Y26" s="59"/>
      <c r="Z26" s="59"/>
      <c r="AA26" s="59"/>
    </row>
    <row r="27" spans="1:27">
      <c r="A27" s="14"/>
      <c r="B27" s="14"/>
      <c r="C27" s="14"/>
      <c r="D27" s="57"/>
      <c r="E27" s="57"/>
      <c r="F27" s="57"/>
      <c r="G27" s="57"/>
      <c r="H27" s="57"/>
      <c r="I27" s="57"/>
      <c r="J27" s="57"/>
      <c r="K27" s="57"/>
      <c r="L27" s="57"/>
      <c r="M27" s="57"/>
      <c r="N27" s="57"/>
      <c r="O27" s="57"/>
      <c r="P27" s="57"/>
      <c r="Q27" s="57"/>
      <c r="R27" s="57"/>
      <c r="S27" s="57"/>
      <c r="T27" s="57"/>
      <c r="U27" s="57"/>
      <c r="V27" s="57"/>
      <c r="W27" s="57"/>
      <c r="X27" s="57"/>
      <c r="Y27" s="59"/>
      <c r="Z27" s="59"/>
      <c r="AA27" s="59"/>
    </row>
    <row r="28" spans="1:27">
      <c r="A28" s="14"/>
      <c r="B28" s="14"/>
      <c r="C28" s="14"/>
      <c r="D28" s="57"/>
      <c r="E28" s="57"/>
      <c r="F28" s="57"/>
      <c r="G28" s="57"/>
      <c r="H28" s="57"/>
      <c r="I28" s="57"/>
      <c r="J28" s="57"/>
      <c r="K28" s="57"/>
      <c r="L28" s="57"/>
      <c r="M28" s="57"/>
      <c r="N28" s="57"/>
      <c r="O28" s="57"/>
      <c r="P28" s="57"/>
      <c r="Q28" s="57"/>
      <c r="R28" s="57"/>
      <c r="S28" s="57"/>
      <c r="T28" s="57"/>
      <c r="U28" s="57"/>
      <c r="V28" s="57"/>
      <c r="W28" s="57"/>
      <c r="X28" s="57"/>
      <c r="Y28" s="59"/>
      <c r="Z28" s="59"/>
      <c r="AA28" s="59"/>
    </row>
    <row r="29" spans="1:27">
      <c r="A29" s="14"/>
      <c r="B29" s="14"/>
      <c r="C29" s="14"/>
      <c r="D29" s="57"/>
      <c r="E29" s="57"/>
      <c r="F29" s="57"/>
      <c r="G29" s="57"/>
      <c r="H29" s="57"/>
      <c r="I29" s="57"/>
      <c r="J29" s="57"/>
      <c r="K29" s="57"/>
      <c r="L29" s="57"/>
      <c r="M29" s="57"/>
      <c r="N29" s="57"/>
      <c r="O29" s="57"/>
      <c r="P29" s="57"/>
      <c r="Q29" s="57"/>
      <c r="R29" s="57"/>
      <c r="S29" s="57"/>
      <c r="T29" s="57"/>
      <c r="U29" s="57"/>
      <c r="V29" s="57"/>
      <c r="W29" s="57"/>
      <c r="X29" s="57"/>
      <c r="Y29" s="59"/>
      <c r="Z29" s="59"/>
      <c r="AA29" s="59"/>
    </row>
    <row r="30" spans="1:27">
      <c r="A30" s="14"/>
      <c r="B30" s="14"/>
      <c r="C30" s="14"/>
      <c r="D30" s="57"/>
      <c r="E30" s="57"/>
      <c r="F30" s="57"/>
      <c r="G30" s="57"/>
      <c r="H30" s="57"/>
      <c r="I30" s="57"/>
      <c r="J30" s="57"/>
      <c r="K30" s="57"/>
      <c r="L30" s="57"/>
      <c r="M30" s="57"/>
      <c r="N30" s="57"/>
      <c r="O30" s="57"/>
      <c r="P30" s="57"/>
      <c r="Q30" s="57"/>
      <c r="R30" s="57"/>
      <c r="S30" s="57"/>
      <c r="T30" s="57"/>
      <c r="U30" s="57"/>
      <c r="V30" s="57"/>
      <c r="W30" s="57"/>
      <c r="X30" s="57"/>
      <c r="Y30" s="59"/>
      <c r="Z30" s="59"/>
      <c r="AA30" s="59"/>
    </row>
    <row r="31" spans="1:27">
      <c r="A31" s="14"/>
      <c r="B31" s="14"/>
      <c r="C31" s="14"/>
      <c r="D31" s="57"/>
      <c r="E31" s="57"/>
      <c r="F31" s="57"/>
      <c r="G31" s="57"/>
      <c r="H31" s="57"/>
      <c r="I31" s="57"/>
      <c r="J31" s="57"/>
      <c r="K31" s="57"/>
      <c r="L31" s="57"/>
      <c r="M31" s="57"/>
      <c r="N31" s="57"/>
      <c r="O31" s="57"/>
      <c r="P31" s="57"/>
      <c r="Q31" s="57"/>
      <c r="R31" s="57"/>
      <c r="S31" s="57"/>
      <c r="T31" s="57"/>
      <c r="U31" s="57"/>
      <c r="V31" s="57"/>
      <c r="W31" s="57"/>
      <c r="X31" s="57"/>
      <c r="Y31" s="59"/>
      <c r="Z31" s="59"/>
      <c r="AA31" s="59"/>
    </row>
    <row r="32" spans="1:27">
      <c r="A32" s="14"/>
      <c r="B32" s="14"/>
      <c r="C32" s="14"/>
      <c r="D32" s="57"/>
      <c r="E32" s="57"/>
      <c r="F32" s="57"/>
      <c r="G32" s="57"/>
      <c r="H32" s="57"/>
      <c r="I32" s="57"/>
      <c r="J32" s="57"/>
      <c r="K32" s="57"/>
      <c r="L32" s="57"/>
      <c r="M32" s="57"/>
      <c r="N32" s="57"/>
      <c r="O32" s="57"/>
      <c r="P32" s="57"/>
      <c r="Q32" s="57"/>
      <c r="R32" s="57"/>
      <c r="S32" s="57"/>
      <c r="T32" s="57"/>
      <c r="U32" s="57"/>
      <c r="V32" s="57"/>
      <c r="W32" s="57"/>
      <c r="X32" s="57"/>
      <c r="Y32" s="59"/>
      <c r="Z32" s="59"/>
      <c r="AA32" s="59"/>
    </row>
    <row r="33" spans="1:27">
      <c r="A33" s="14"/>
      <c r="B33" s="14"/>
      <c r="C33" s="14"/>
      <c r="D33" s="57"/>
      <c r="E33" s="57"/>
      <c r="F33" s="57"/>
      <c r="G33" s="57"/>
      <c r="H33" s="57"/>
      <c r="I33" s="57"/>
      <c r="J33" s="57"/>
      <c r="K33" s="57"/>
      <c r="L33" s="57"/>
      <c r="M33" s="57"/>
      <c r="N33" s="57"/>
      <c r="O33" s="57"/>
      <c r="P33" s="57"/>
      <c r="Q33" s="57"/>
      <c r="R33" s="57"/>
      <c r="S33" s="57"/>
      <c r="T33" s="57"/>
      <c r="U33" s="57"/>
      <c r="V33" s="57"/>
      <c r="W33" s="57"/>
      <c r="X33" s="57"/>
      <c r="Y33" s="59"/>
      <c r="Z33" s="59"/>
      <c r="AA33" s="59"/>
    </row>
    <row r="34" spans="1:27">
      <c r="A34" s="14"/>
      <c r="B34" s="14"/>
      <c r="C34" s="14"/>
      <c r="D34" s="57"/>
      <c r="E34" s="57"/>
      <c r="F34" s="57"/>
      <c r="G34" s="57"/>
      <c r="H34" s="57"/>
      <c r="I34" s="57"/>
      <c r="J34" s="57"/>
      <c r="K34" s="57"/>
      <c r="L34" s="57"/>
      <c r="M34" s="57"/>
      <c r="N34" s="57"/>
      <c r="O34" s="57"/>
      <c r="P34" s="57"/>
      <c r="Q34" s="57"/>
      <c r="R34" s="57"/>
      <c r="S34" s="57"/>
      <c r="T34" s="57"/>
      <c r="U34" s="57"/>
      <c r="V34" s="57"/>
      <c r="W34" s="57"/>
      <c r="X34" s="57"/>
      <c r="Y34" s="59"/>
      <c r="Z34" s="59"/>
      <c r="AA34" s="59"/>
    </row>
    <row r="35" spans="1:27">
      <c r="A35" s="14"/>
      <c r="B35" s="14"/>
      <c r="C35" s="14"/>
      <c r="D35" s="57"/>
      <c r="E35" s="57"/>
      <c r="F35" s="57"/>
      <c r="G35" s="57"/>
      <c r="H35" s="57"/>
      <c r="I35" s="57"/>
      <c r="J35" s="57"/>
      <c r="K35" s="57"/>
      <c r="L35" s="57"/>
      <c r="M35" s="57"/>
      <c r="N35" s="57"/>
      <c r="O35" s="57"/>
      <c r="P35" s="57"/>
      <c r="Q35" s="57"/>
      <c r="R35" s="57"/>
      <c r="S35" s="57"/>
      <c r="T35" s="57"/>
      <c r="U35" s="57"/>
      <c r="V35" s="57"/>
      <c r="W35" s="57"/>
      <c r="X35" s="57"/>
      <c r="Y35" s="59"/>
      <c r="Z35" s="59"/>
      <c r="AA35" s="59"/>
    </row>
    <row r="36" spans="1:27">
      <c r="A36" s="14"/>
      <c r="B36" s="14"/>
      <c r="C36" s="14"/>
      <c r="D36" s="57"/>
      <c r="E36" s="57"/>
      <c r="F36" s="57"/>
      <c r="G36" s="57"/>
      <c r="H36" s="57"/>
      <c r="I36" s="57"/>
      <c r="J36" s="57"/>
      <c r="K36" s="57"/>
      <c r="L36" s="57"/>
      <c r="M36" s="57"/>
      <c r="N36" s="57"/>
      <c r="O36" s="57"/>
      <c r="P36" s="57"/>
      <c r="Q36" s="57"/>
      <c r="R36" s="57"/>
      <c r="S36" s="57"/>
      <c r="T36" s="57"/>
      <c r="U36" s="57"/>
      <c r="V36" s="57"/>
      <c r="W36" s="57"/>
      <c r="X36" s="57"/>
      <c r="Y36" s="59"/>
      <c r="Z36" s="59"/>
      <c r="AA36" s="59"/>
    </row>
    <row r="37" spans="1:27">
      <c r="A37" s="14"/>
      <c r="B37" s="14"/>
      <c r="C37" s="14"/>
      <c r="D37" s="57"/>
      <c r="E37" s="57"/>
      <c r="F37" s="57"/>
      <c r="G37" s="57"/>
      <c r="H37" s="57"/>
      <c r="I37" s="57"/>
      <c r="J37" s="57"/>
      <c r="K37" s="57"/>
      <c r="L37" s="57"/>
      <c r="M37" s="57"/>
      <c r="N37" s="57"/>
      <c r="O37" s="57"/>
      <c r="P37" s="57"/>
      <c r="Q37" s="57"/>
      <c r="R37" s="57"/>
      <c r="S37" s="57"/>
      <c r="T37" s="57"/>
      <c r="U37" s="57"/>
      <c r="V37" s="57"/>
      <c r="W37" s="57"/>
      <c r="X37" s="57"/>
      <c r="Y37" s="59"/>
      <c r="Z37" s="59"/>
      <c r="AA37" s="59"/>
    </row>
    <row r="38" spans="1:27">
      <c r="A38" s="14"/>
      <c r="B38" s="14"/>
      <c r="C38" s="14"/>
      <c r="D38" s="57"/>
      <c r="E38" s="57"/>
      <c r="F38" s="57"/>
      <c r="G38" s="57"/>
      <c r="H38" s="57"/>
      <c r="I38" s="57"/>
      <c r="J38" s="57"/>
      <c r="K38" s="57"/>
      <c r="L38" s="57"/>
      <c r="M38" s="57"/>
      <c r="N38" s="57"/>
      <c r="O38" s="57"/>
      <c r="P38" s="57"/>
      <c r="Q38" s="57"/>
      <c r="R38" s="57"/>
      <c r="S38" s="57"/>
      <c r="T38" s="57"/>
      <c r="U38" s="57"/>
      <c r="V38" s="57"/>
      <c r="W38" s="57"/>
      <c r="X38" s="57"/>
      <c r="Y38" s="57"/>
      <c r="Z38" s="57"/>
      <c r="AA38" s="57"/>
    </row>
    <row r="39" spans="1:27">
      <c r="A39" s="14"/>
      <c r="B39" s="14"/>
      <c r="C39" s="14"/>
      <c r="D39" s="57"/>
      <c r="E39" s="57"/>
      <c r="F39" s="57"/>
      <c r="G39" s="57"/>
      <c r="H39" s="57"/>
      <c r="I39" s="57"/>
      <c r="J39" s="57"/>
      <c r="K39" s="57"/>
      <c r="L39" s="57"/>
      <c r="M39" s="57"/>
      <c r="N39" s="57"/>
      <c r="O39" s="57"/>
      <c r="P39" s="57"/>
      <c r="Q39" s="57"/>
      <c r="R39" s="57"/>
      <c r="S39" s="57"/>
      <c r="T39" s="57"/>
      <c r="U39" s="57"/>
      <c r="V39" s="57"/>
      <c r="W39" s="57"/>
      <c r="X39" s="57"/>
      <c r="Y39" s="57"/>
      <c r="Z39" s="57"/>
      <c r="AA39" s="57"/>
    </row>
    <row r="40" spans="1:27">
      <c r="A40" s="14"/>
      <c r="B40" s="14"/>
      <c r="C40" s="14"/>
      <c r="D40" s="57"/>
      <c r="E40" s="57"/>
      <c r="F40" s="57"/>
      <c r="G40" s="57"/>
      <c r="H40" s="57"/>
      <c r="I40" s="57"/>
      <c r="J40" s="57"/>
      <c r="K40" s="57"/>
      <c r="L40" s="57"/>
      <c r="M40" s="57"/>
      <c r="N40" s="57"/>
      <c r="O40" s="57"/>
      <c r="P40" s="57"/>
      <c r="Q40" s="57"/>
      <c r="R40" s="57"/>
      <c r="S40" s="57"/>
      <c r="T40" s="57"/>
      <c r="U40" s="57"/>
      <c r="V40" s="57"/>
      <c r="W40" s="57"/>
      <c r="X40" s="57"/>
      <c r="Y40" s="57"/>
      <c r="Z40" s="57"/>
      <c r="AA40" s="57"/>
    </row>
    <row r="41" spans="1:27">
      <c r="A41" s="14"/>
      <c r="B41" s="14"/>
      <c r="C41" s="14"/>
      <c r="D41" s="57"/>
      <c r="E41" s="57"/>
      <c r="F41" s="57"/>
      <c r="G41" s="57"/>
      <c r="H41" s="57"/>
      <c r="I41" s="57"/>
      <c r="J41" s="57"/>
      <c r="K41" s="57"/>
      <c r="L41" s="57"/>
      <c r="M41" s="57"/>
      <c r="N41" s="57"/>
      <c r="O41" s="57"/>
      <c r="P41" s="57"/>
      <c r="Q41" s="57"/>
      <c r="R41" s="57"/>
      <c r="S41" s="57"/>
      <c r="T41" s="57"/>
      <c r="U41" s="57"/>
      <c r="V41" s="57"/>
      <c r="W41" s="57"/>
      <c r="X41" s="57"/>
      <c r="Y41" s="57"/>
      <c r="Z41" s="57"/>
      <c r="AA41" s="57"/>
    </row>
    <row r="42" spans="1:27">
      <c r="A42" s="14"/>
      <c r="B42" s="14"/>
      <c r="C42" s="14"/>
      <c r="D42" s="57"/>
      <c r="E42" s="57"/>
      <c r="F42" s="57"/>
      <c r="G42" s="57"/>
      <c r="H42" s="57"/>
      <c r="I42" s="57"/>
      <c r="J42" s="57"/>
      <c r="K42" s="57"/>
      <c r="L42" s="57"/>
      <c r="M42" s="57"/>
      <c r="N42" s="57"/>
      <c r="O42" s="57"/>
      <c r="P42" s="57"/>
      <c r="Q42" s="57"/>
      <c r="R42" s="57"/>
      <c r="S42" s="57"/>
      <c r="T42" s="57"/>
      <c r="U42" s="57"/>
      <c r="V42" s="57"/>
      <c r="W42" s="57"/>
      <c r="X42" s="57"/>
      <c r="Y42" s="57"/>
      <c r="Z42" s="57"/>
      <c r="AA42" s="57"/>
    </row>
    <row r="43" spans="1:27">
      <c r="A43" s="14"/>
      <c r="B43" s="14"/>
      <c r="C43" s="14"/>
      <c r="D43" s="57"/>
      <c r="E43" s="57"/>
      <c r="F43" s="57"/>
      <c r="G43" s="57"/>
      <c r="H43" s="57"/>
      <c r="I43" s="57"/>
      <c r="J43" s="57"/>
      <c r="K43" s="57"/>
      <c r="L43" s="57"/>
      <c r="M43" s="57"/>
      <c r="N43" s="57"/>
      <c r="O43" s="57"/>
      <c r="P43" s="57"/>
      <c r="Q43" s="57"/>
      <c r="R43" s="57"/>
      <c r="S43" s="57"/>
      <c r="T43" s="57"/>
      <c r="U43" s="57"/>
      <c r="V43" s="57"/>
      <c r="W43" s="57"/>
      <c r="X43" s="57"/>
      <c r="Y43" s="57"/>
      <c r="Z43" s="57"/>
      <c r="AA43" s="57"/>
    </row>
    <row r="44" spans="1:27">
      <c r="A44" s="14"/>
      <c r="B44" s="14"/>
      <c r="C44" s="14"/>
      <c r="D44" s="57"/>
      <c r="E44" s="57"/>
      <c r="F44" s="57"/>
      <c r="G44" s="57"/>
      <c r="H44" s="57"/>
      <c r="I44" s="57"/>
      <c r="J44" s="57"/>
      <c r="K44" s="57"/>
      <c r="L44" s="57"/>
      <c r="M44" s="57"/>
      <c r="N44" s="57"/>
      <c r="O44" s="57"/>
      <c r="P44" s="57"/>
      <c r="Q44" s="57"/>
      <c r="R44" s="57"/>
      <c r="S44" s="57"/>
      <c r="T44" s="57"/>
      <c r="U44" s="57"/>
      <c r="V44" s="57"/>
      <c r="W44" s="57"/>
      <c r="X44" s="57"/>
      <c r="Y44" s="57"/>
      <c r="Z44" s="57"/>
      <c r="AA44" s="57"/>
    </row>
    <row r="45" spans="1:27">
      <c r="A45" s="14"/>
      <c r="B45" s="14"/>
      <c r="C45" s="14"/>
      <c r="D45" s="57"/>
      <c r="E45" s="57"/>
      <c r="F45" s="57"/>
      <c r="G45" s="57"/>
      <c r="H45" s="57"/>
      <c r="I45" s="57"/>
      <c r="J45" s="57"/>
      <c r="K45" s="57"/>
      <c r="L45" s="57"/>
      <c r="M45" s="57"/>
      <c r="N45" s="57"/>
      <c r="O45" s="57"/>
      <c r="P45" s="57"/>
      <c r="Q45" s="57"/>
      <c r="R45" s="57"/>
      <c r="S45" s="57"/>
      <c r="T45" s="57"/>
      <c r="U45" s="57"/>
      <c r="V45" s="57"/>
      <c r="W45" s="57"/>
      <c r="X45" s="57"/>
      <c r="Y45" s="57"/>
      <c r="Z45" s="57"/>
      <c r="AA45" s="57"/>
    </row>
    <row r="46" spans="1:27">
      <c r="A46" s="14"/>
      <c r="B46" s="14"/>
      <c r="C46" s="14"/>
      <c r="D46" s="57"/>
      <c r="E46" s="57"/>
      <c r="F46" s="57"/>
      <c r="G46" s="57"/>
      <c r="H46" s="57"/>
      <c r="I46" s="57"/>
      <c r="J46" s="57"/>
      <c r="K46" s="57"/>
      <c r="L46" s="57"/>
      <c r="M46" s="57"/>
      <c r="N46" s="57"/>
      <c r="O46" s="57"/>
      <c r="P46" s="57"/>
      <c r="Q46" s="57"/>
      <c r="R46" s="57"/>
      <c r="S46" s="57"/>
      <c r="T46" s="57"/>
      <c r="U46" s="57"/>
      <c r="V46" s="57"/>
      <c r="W46" s="57"/>
      <c r="X46" s="57"/>
      <c r="Y46" s="57"/>
      <c r="Z46" s="57"/>
      <c r="AA46" s="57"/>
    </row>
    <row r="47" spans="1:27">
      <c r="A47" s="14"/>
      <c r="B47" s="14"/>
      <c r="C47" s="14"/>
      <c r="D47" s="57"/>
      <c r="E47" s="57"/>
      <c r="F47" s="57"/>
      <c r="G47" s="57"/>
      <c r="H47" s="57"/>
      <c r="I47" s="57"/>
      <c r="J47" s="57"/>
      <c r="K47" s="57"/>
      <c r="L47" s="57"/>
      <c r="M47" s="57"/>
      <c r="N47" s="57"/>
      <c r="O47" s="57"/>
      <c r="P47" s="57"/>
      <c r="Q47" s="57"/>
      <c r="R47" s="57"/>
      <c r="S47" s="57"/>
      <c r="T47" s="57"/>
      <c r="U47" s="57"/>
      <c r="V47" s="57"/>
      <c r="W47" s="57"/>
      <c r="X47" s="57"/>
      <c r="Y47" s="57"/>
      <c r="Z47" s="57"/>
      <c r="AA47" s="57"/>
    </row>
    <row r="48" spans="1:27">
      <c r="A48" s="14"/>
      <c r="B48" s="14"/>
      <c r="C48" s="14"/>
      <c r="D48" s="57"/>
      <c r="E48" s="57"/>
      <c r="F48" s="57"/>
      <c r="G48" s="57"/>
      <c r="H48" s="57"/>
      <c r="I48" s="57"/>
      <c r="J48" s="57"/>
      <c r="K48" s="57"/>
      <c r="L48" s="57"/>
      <c r="M48" s="57"/>
      <c r="N48" s="57"/>
      <c r="O48" s="57"/>
      <c r="P48" s="57"/>
      <c r="Q48" s="57"/>
      <c r="R48" s="57"/>
      <c r="S48" s="57"/>
      <c r="T48" s="57"/>
      <c r="U48" s="57"/>
      <c r="V48" s="57"/>
      <c r="W48" s="57"/>
      <c r="X48" s="57"/>
      <c r="Y48" s="57"/>
      <c r="Z48" s="57"/>
      <c r="AA48" s="57"/>
    </row>
    <row r="49" spans="1:27" ht="14.4" customHeight="1">
      <c r="A49" s="14"/>
      <c r="B49" s="14"/>
      <c r="C49" s="14"/>
      <c r="D49" s="57"/>
      <c r="E49" s="57"/>
      <c r="F49" s="57"/>
      <c r="G49" s="57"/>
      <c r="H49" s="57"/>
      <c r="I49" s="57"/>
      <c r="J49" s="57"/>
      <c r="K49" s="57"/>
      <c r="L49" s="57"/>
      <c r="M49" s="57"/>
      <c r="N49" s="57"/>
      <c r="O49" s="57"/>
      <c r="P49" s="57"/>
      <c r="Q49" s="57"/>
      <c r="R49" s="57"/>
      <c r="S49" s="57"/>
      <c r="T49" s="57"/>
      <c r="U49" s="57"/>
      <c r="V49" s="57"/>
      <c r="W49" s="57"/>
      <c r="X49" s="57"/>
      <c r="Y49" s="57"/>
      <c r="Z49" s="57"/>
      <c r="AA49" s="57"/>
    </row>
    <row r="50" spans="1:27" ht="14.4" customHeight="1">
      <c r="A50" s="14"/>
      <c r="B50" s="14"/>
      <c r="C50" s="14"/>
      <c r="D50" s="57"/>
      <c r="E50" s="57"/>
      <c r="F50" s="57"/>
      <c r="G50" s="57"/>
      <c r="H50" s="57"/>
      <c r="I50" s="57"/>
      <c r="J50" s="57"/>
      <c r="K50" s="57"/>
      <c r="L50" s="57"/>
      <c r="M50" s="57"/>
      <c r="N50" s="57"/>
      <c r="O50" s="57"/>
      <c r="P50" s="57"/>
      <c r="Q50" s="57"/>
      <c r="R50" s="57"/>
      <c r="S50" s="57"/>
      <c r="T50" s="57"/>
      <c r="U50" s="57"/>
      <c r="V50" s="57"/>
      <c r="W50" s="57"/>
      <c r="X50" s="57"/>
      <c r="Y50" s="57"/>
      <c r="Z50" s="57"/>
      <c r="AA50" s="57"/>
    </row>
    <row r="51" spans="1:27">
      <c r="A51" s="14"/>
      <c r="B51" s="14"/>
      <c r="C51" s="14"/>
      <c r="D51" s="57"/>
      <c r="E51" s="57"/>
      <c r="F51" s="57"/>
      <c r="G51" s="57"/>
      <c r="H51" s="57"/>
      <c r="I51" s="57"/>
      <c r="J51" s="57"/>
      <c r="K51" s="57"/>
      <c r="L51" s="57"/>
      <c r="M51" s="57"/>
      <c r="N51" s="57"/>
      <c r="O51" s="57"/>
      <c r="P51" s="57"/>
      <c r="Q51" s="57"/>
      <c r="R51" s="57"/>
      <c r="S51" s="57"/>
      <c r="T51" s="57"/>
      <c r="U51" s="57"/>
      <c r="V51" s="57"/>
      <c r="W51" s="57"/>
      <c r="X51" s="57"/>
      <c r="Y51" s="57"/>
      <c r="Z51" s="57"/>
      <c r="AA51" s="57"/>
    </row>
    <row r="52" spans="1:27">
      <c r="A52" s="14"/>
      <c r="B52" s="14"/>
      <c r="C52" s="14"/>
      <c r="D52" s="57"/>
      <c r="E52" s="57"/>
      <c r="F52" s="57"/>
      <c r="G52" s="57"/>
      <c r="H52" s="57"/>
      <c r="I52" s="57"/>
      <c r="J52" s="57"/>
      <c r="K52" s="57"/>
      <c r="L52" s="57"/>
      <c r="M52" s="57"/>
      <c r="N52" s="57"/>
      <c r="O52" s="57"/>
      <c r="P52" s="57"/>
      <c r="Q52" s="57"/>
      <c r="R52" s="57"/>
      <c r="S52" s="57"/>
      <c r="T52" s="57"/>
      <c r="U52" s="57"/>
      <c r="V52" s="57"/>
      <c r="W52" s="57"/>
      <c r="X52" s="57"/>
      <c r="Y52" s="57"/>
      <c r="Z52" s="57"/>
      <c r="AA52" s="57"/>
    </row>
    <row r="53" spans="1:27">
      <c r="A53" s="14"/>
      <c r="B53" s="14"/>
      <c r="C53" s="14"/>
      <c r="D53" s="57"/>
      <c r="E53" s="57"/>
      <c r="F53" s="57"/>
      <c r="G53" s="57"/>
      <c r="H53" s="57"/>
      <c r="I53" s="57"/>
      <c r="J53" s="57"/>
      <c r="K53" s="57"/>
      <c r="L53" s="57"/>
      <c r="M53" s="57"/>
      <c r="N53" s="57"/>
      <c r="O53" s="57"/>
      <c r="P53" s="57"/>
      <c r="Q53" s="57"/>
      <c r="R53" s="57"/>
      <c r="S53" s="57"/>
      <c r="T53" s="57"/>
      <c r="U53" s="57"/>
      <c r="V53" s="57"/>
      <c r="W53" s="57"/>
      <c r="X53" s="57"/>
      <c r="Y53" s="57"/>
      <c r="Z53" s="57"/>
      <c r="AA53" s="57"/>
    </row>
    <row r="54" spans="1:27">
      <c r="A54" s="14"/>
      <c r="B54" s="14"/>
      <c r="C54" s="14"/>
      <c r="D54" s="57"/>
      <c r="E54" s="57"/>
      <c r="F54" s="57"/>
      <c r="G54" s="57"/>
      <c r="H54" s="57"/>
      <c r="I54" s="57"/>
      <c r="J54" s="57"/>
      <c r="K54" s="57"/>
      <c r="L54" s="57"/>
      <c r="M54" s="57"/>
      <c r="N54" s="57"/>
      <c r="O54" s="57"/>
      <c r="P54" s="57"/>
      <c r="Q54" s="57"/>
      <c r="R54" s="57"/>
      <c r="S54" s="57"/>
      <c r="T54" s="57"/>
      <c r="U54" s="57"/>
      <c r="V54" s="57"/>
      <c r="W54" s="57"/>
      <c r="X54" s="57"/>
      <c r="Y54" s="57"/>
      <c r="Z54" s="57"/>
      <c r="AA54" s="57"/>
    </row>
    <row r="55" spans="1:27">
      <c r="A55" s="14"/>
      <c r="B55" s="14"/>
      <c r="C55" s="14"/>
      <c r="D55" s="57"/>
      <c r="E55" s="57"/>
      <c r="F55" s="57"/>
      <c r="G55" s="57"/>
      <c r="H55" s="57"/>
      <c r="I55" s="57"/>
      <c r="J55" s="57"/>
      <c r="K55" s="57"/>
      <c r="L55" s="57"/>
      <c r="M55" s="57"/>
      <c r="N55" s="57"/>
      <c r="O55" s="57"/>
      <c r="P55" s="57"/>
      <c r="Q55" s="57"/>
      <c r="R55" s="57"/>
      <c r="S55" s="57"/>
      <c r="T55" s="57"/>
      <c r="U55" s="57"/>
      <c r="V55" s="57"/>
      <c r="W55" s="57"/>
      <c r="X55" s="57"/>
      <c r="Y55" s="57"/>
      <c r="Z55" s="57"/>
      <c r="AA55" s="57"/>
    </row>
    <row r="56" spans="1:27">
      <c r="A56" s="14"/>
      <c r="B56" s="14"/>
      <c r="C56" s="14"/>
      <c r="D56" s="57"/>
      <c r="E56" s="57"/>
      <c r="F56" s="57"/>
      <c r="G56" s="57"/>
      <c r="H56" s="57"/>
      <c r="I56" s="57"/>
      <c r="J56" s="57"/>
      <c r="K56" s="57"/>
      <c r="L56" s="57"/>
      <c r="M56" s="57"/>
      <c r="N56" s="57"/>
      <c r="O56" s="57"/>
      <c r="P56" s="57"/>
      <c r="Q56" s="57"/>
      <c r="R56" s="57"/>
      <c r="S56" s="57"/>
      <c r="T56" s="57"/>
      <c r="U56" s="57"/>
      <c r="V56" s="57"/>
      <c r="W56" s="57"/>
      <c r="X56" s="57"/>
      <c r="Y56" s="57"/>
      <c r="Z56" s="57"/>
      <c r="AA56" s="57"/>
    </row>
    <row r="57" spans="1:27" ht="21" customHeight="1">
      <c r="A57" s="14"/>
      <c r="B57" s="14"/>
      <c r="C57" s="14"/>
      <c r="D57" s="57"/>
      <c r="E57" s="57"/>
      <c r="F57" s="57"/>
      <c r="G57" s="57"/>
      <c r="H57" s="57"/>
      <c r="I57" s="57"/>
      <c r="J57" s="57"/>
      <c r="K57" s="57"/>
      <c r="L57" s="57"/>
      <c r="M57" s="57"/>
      <c r="N57" s="57"/>
      <c r="O57" s="57"/>
      <c r="P57" s="57"/>
      <c r="Q57" s="57"/>
      <c r="R57" s="57"/>
      <c r="S57" s="57"/>
      <c r="T57" s="57"/>
      <c r="U57" s="57"/>
      <c r="V57" s="57"/>
      <c r="W57" s="57"/>
      <c r="X57" s="57"/>
      <c r="Y57" s="57"/>
      <c r="Z57" s="57"/>
      <c r="AA57" s="57"/>
    </row>
    <row r="58" spans="1:27" ht="14.4" customHeight="1">
      <c r="A58" s="14"/>
      <c r="B58" s="14"/>
      <c r="C58" s="14"/>
      <c r="D58" s="57"/>
      <c r="E58" s="57"/>
      <c r="F58" s="57"/>
      <c r="G58" s="57"/>
      <c r="H58" s="57"/>
      <c r="I58" s="57"/>
      <c r="J58" s="57"/>
      <c r="K58" s="57"/>
      <c r="L58" s="57"/>
      <c r="M58" s="57"/>
      <c r="N58" s="57"/>
      <c r="O58" s="57"/>
      <c r="P58" s="57"/>
      <c r="Q58" s="57"/>
      <c r="R58" s="57"/>
      <c r="S58" s="57"/>
      <c r="T58" s="57"/>
      <c r="U58" s="57"/>
      <c r="V58" s="57"/>
      <c r="W58" s="57"/>
      <c r="X58" s="57"/>
      <c r="Y58" s="57"/>
      <c r="Z58" s="57"/>
      <c r="AA58" s="57"/>
    </row>
    <row r="59" spans="1:27" ht="14.4" customHeight="1">
      <c r="A59" s="61" t="s">
        <v>132</v>
      </c>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row>
    <row r="60" spans="1:27">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row>
  </sheetData>
  <mergeCells count="3">
    <mergeCell ref="A4:AA4"/>
    <mergeCell ref="A59:AA60"/>
    <mergeCell ref="A1:AA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01_Raw_Data</vt:lpstr>
      <vt:lpstr>02_Clean_Data</vt:lpstr>
      <vt:lpstr>03_Q1_Contribution</vt:lpstr>
      <vt:lpstr>04_Q2_YoY_Trend</vt:lpstr>
      <vt:lpstr>05_Q3_Monthly_Trend</vt:lpstr>
      <vt:lpstr>06_Q4_COVID_Impact</vt:lpstr>
      <vt:lpstr>07_Q5_Imported_Oil_Analysis</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Das</dc:creator>
  <cp:lastModifiedBy>Akash Das</cp:lastModifiedBy>
  <dcterms:created xsi:type="dcterms:W3CDTF">2026-08-24T06:36:48Z</dcterms:created>
  <dcterms:modified xsi:type="dcterms:W3CDTF">2026-09-10T12:23:34Z</dcterms:modified>
</cp:coreProperties>
</file>