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aki/Documents/"/>
    </mc:Choice>
  </mc:AlternateContent>
  <xr:revisionPtr revIDLastSave="0" documentId="13_ncr:1_{48069D52-596A-EE43-B503-E91850180183}" xr6:coauthVersionLast="45" xr6:coauthVersionMax="45" xr10:uidLastSave="{00000000-0000-0000-0000-000000000000}"/>
  <bookViews>
    <workbookView xWindow="60" yWindow="3260" windowWidth="35780" windowHeight="18720" activeTab="7" xr2:uid="{5BCE5B6F-600B-344A-99F0-58B24FDC0CFA}"/>
  </bookViews>
  <sheets>
    <sheet name="EV分析" sheetId="3" r:id="rId1"/>
    <sheet name="用語定義" sheetId="7" r:id="rId2"/>
    <sheet name="概要" sheetId="6" r:id="rId3"/>
    <sheet name="事前準備" sheetId="8" r:id="rId4"/>
    <sheet name="前提条件-ScopeBaseline" sheetId="10" r:id="rId5"/>
    <sheet name="前提条件-ScheduleBaseline" sheetId="9" r:id="rId6"/>
    <sheet name="前提条件-CostBaseline" sheetId="11" r:id="rId7"/>
    <sheet name="変更ログ" sheetId="12"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32" i="9" l="1"/>
  <c r="O32" i="9"/>
  <c r="P32" i="9"/>
  <c r="Q32" i="9"/>
  <c r="R32" i="9"/>
  <c r="S32" i="9"/>
  <c r="T32" i="9"/>
  <c r="U32" i="9"/>
  <c r="V32" i="9"/>
  <c r="M32" i="9"/>
  <c r="L32" i="9"/>
  <c r="E34" i="3" l="1"/>
  <c r="E35" i="3"/>
  <c r="H46" i="6"/>
  <c r="M43" i="6"/>
  <c r="M42" i="6"/>
  <c r="M41" i="6"/>
  <c r="M40" i="6"/>
  <c r="D29" i="3"/>
  <c r="D28" i="3"/>
  <c r="D27" i="3"/>
  <c r="D26" i="3"/>
  <c r="D7" i="11"/>
  <c r="M47" i="6" l="1"/>
  <c r="M52" i="6" s="1"/>
  <c r="M51" i="6"/>
  <c r="Q46" i="6" s="1"/>
  <c r="R46" i="6" s="1"/>
  <c r="M46" i="6"/>
  <c r="M44" i="6"/>
  <c r="Q39" i="6" s="1"/>
  <c r="R39" i="6" s="1"/>
  <c r="M48" i="6"/>
  <c r="M54" i="6"/>
  <c r="M45" i="6"/>
  <c r="M49" i="6"/>
  <c r="D40" i="3"/>
  <c r="H34" i="3" s="1"/>
  <c r="D33" i="3"/>
  <c r="D31" i="3"/>
  <c r="H30" i="3" s="1"/>
  <c r="I30" i="3" s="1"/>
  <c r="D34" i="3"/>
  <c r="H32" i="3" s="1"/>
  <c r="D32" i="3"/>
  <c r="H26" i="3" s="1"/>
  <c r="D37" i="3"/>
  <c r="I32" i="3" s="1"/>
  <c r="D30" i="3"/>
  <c r="H25" i="3" s="1"/>
  <c r="I25" i="3" s="1"/>
  <c r="D39" i="3"/>
  <c r="D43" i="3" s="1"/>
  <c r="I26" i="3" l="1"/>
  <c r="H27" i="3"/>
  <c r="D36" i="3"/>
  <c r="M56" i="6"/>
  <c r="Q44" i="6"/>
  <c r="R44" i="6" s="1"/>
  <c r="Q48" i="6"/>
  <c r="M53" i="6"/>
  <c r="Q40" i="6"/>
  <c r="Q45" i="6"/>
  <c r="M55" i="6"/>
  <c r="Q47" i="6" s="1"/>
  <c r="R47" i="6" s="1"/>
  <c r="D35" i="3"/>
  <c r="H31" i="3"/>
  <c r="H35" i="3" s="1"/>
  <c r="D38" i="3"/>
  <c r="D42" i="3" s="1"/>
  <c r="D41" i="3"/>
  <c r="H33" i="3" s="1"/>
  <c r="I33" i="3" s="1"/>
  <c r="M50" i="6"/>
  <c r="R45" i="6" l="1"/>
  <c r="Q49" i="6"/>
  <c r="R40" i="6"/>
  <c r="Q41" i="6"/>
  <c r="I31" i="3"/>
  <c r="M57" i="6"/>
</calcChain>
</file>

<file path=xl/sharedStrings.xml><?xml version="1.0" encoding="utf-8"?>
<sst xmlns="http://schemas.openxmlformats.org/spreadsheetml/2006/main" count="519" uniqueCount="279">
  <si>
    <t>WP</t>
    <phoneticPr fontId="2"/>
  </si>
  <si>
    <t>PV</t>
  </si>
  <si>
    <t>PV</t>
    <phoneticPr fontId="2"/>
  </si>
  <si>
    <t>EV</t>
  </si>
  <si>
    <t>EV</t>
    <phoneticPr fontId="2"/>
  </si>
  <si>
    <t>AC</t>
  </si>
  <si>
    <t>AC</t>
    <phoneticPr fontId="2"/>
  </si>
  <si>
    <t>Hour</t>
  </si>
  <si>
    <t>SV</t>
    <phoneticPr fontId="2"/>
  </si>
  <si>
    <t>CV</t>
    <phoneticPr fontId="2"/>
  </si>
  <si>
    <t>SPI</t>
    <phoneticPr fontId="2"/>
  </si>
  <si>
    <t>CPI</t>
    <phoneticPr fontId="2"/>
  </si>
  <si>
    <t>ETC</t>
    <phoneticPr fontId="2"/>
  </si>
  <si>
    <t>ETC2</t>
    <phoneticPr fontId="2"/>
  </si>
  <si>
    <t>ETC1</t>
    <phoneticPr fontId="2"/>
  </si>
  <si>
    <t>ETC3</t>
  </si>
  <si>
    <t>EAC1</t>
    <phoneticPr fontId="2"/>
  </si>
  <si>
    <t>EAC2</t>
    <phoneticPr fontId="2"/>
  </si>
  <si>
    <t>EAC3</t>
  </si>
  <si>
    <t>TCPI</t>
    <phoneticPr fontId="2"/>
  </si>
  <si>
    <t>VAC</t>
    <phoneticPr fontId="2"/>
  </si>
  <si>
    <t>BAC</t>
    <phoneticPr fontId="2"/>
  </si>
  <si>
    <t>完成時コスト予算</t>
    <rPh sb="0" eb="3">
      <t>カンセイ</t>
    </rPh>
    <phoneticPr fontId="2"/>
  </si>
  <si>
    <t>Budget at Completion</t>
    <phoneticPr fontId="2"/>
  </si>
  <si>
    <t>プラント・バリュー</t>
    <phoneticPr fontId="2"/>
  </si>
  <si>
    <t>Planned Value</t>
    <phoneticPr fontId="2"/>
  </si>
  <si>
    <t>アーンド・バリュー</t>
    <phoneticPr fontId="2"/>
  </si>
  <si>
    <t>Earned Value</t>
    <phoneticPr fontId="2"/>
  </si>
  <si>
    <t>実コスト</t>
    <rPh sb="0" eb="1">
      <t>ジツコス</t>
    </rPh>
    <phoneticPr fontId="2"/>
  </si>
  <si>
    <t>Actual Cost</t>
    <phoneticPr fontId="2"/>
  </si>
  <si>
    <t>スケジュール差異</t>
    <phoneticPr fontId="2"/>
  </si>
  <si>
    <t>Schedule Variance</t>
    <phoneticPr fontId="2"/>
  </si>
  <si>
    <t>コスト差異</t>
    <phoneticPr fontId="2"/>
  </si>
  <si>
    <t>Cost Variance</t>
    <phoneticPr fontId="2"/>
  </si>
  <si>
    <t>スケジュール効率指数</t>
    <rPh sb="0" eb="2">
      <t>スケジュールコウリテゥ</t>
    </rPh>
    <rPh sb="8" eb="10">
      <t xml:space="preserve">シスウ </t>
    </rPh>
    <phoneticPr fontId="2"/>
  </si>
  <si>
    <t>コスト効率指数</t>
    <rPh sb="0" eb="2">
      <t>コストコウリテゥ</t>
    </rPh>
    <phoneticPr fontId="2"/>
  </si>
  <si>
    <t>残作業見積り</t>
    <rPh sb="0" eb="5">
      <t>ザンサ</t>
    </rPh>
    <phoneticPr fontId="2"/>
  </si>
  <si>
    <t>完成時総コスト見積り</t>
    <rPh sb="0" eb="3">
      <t>カンセイ</t>
    </rPh>
    <rPh sb="3" eb="4">
      <t xml:space="preserve">ソウコスト </t>
    </rPh>
    <rPh sb="7" eb="9">
      <t>ミツモリ</t>
    </rPh>
    <phoneticPr fontId="2"/>
  </si>
  <si>
    <t>残作業効率指数</t>
    <rPh sb="0" eb="1">
      <t>ザンサ</t>
    </rPh>
    <phoneticPr fontId="2"/>
  </si>
  <si>
    <t>完成時差異</t>
    <rPh sb="0" eb="1">
      <t>カンセイ</t>
    </rPh>
    <phoneticPr fontId="2"/>
  </si>
  <si>
    <t>Variance at Completion</t>
    <phoneticPr fontId="2"/>
  </si>
  <si>
    <t>To-Complete Performance Index</t>
    <phoneticPr fontId="2"/>
  </si>
  <si>
    <t>Estimate at Completion</t>
    <phoneticPr fontId="2"/>
  </si>
  <si>
    <t>Estimate to Complete</t>
    <phoneticPr fontId="2"/>
  </si>
  <si>
    <t>Cost Performance Index</t>
    <phoneticPr fontId="2"/>
  </si>
  <si>
    <t>Schedule Performance Index</t>
    <phoneticPr fontId="2"/>
  </si>
  <si>
    <t>和名</t>
    <rPh sb="0" eb="2">
      <t>ワメイ</t>
    </rPh>
    <phoneticPr fontId="2"/>
  </si>
  <si>
    <t>英名</t>
    <rPh sb="0" eb="1">
      <t>エイメイ</t>
    </rPh>
    <rPh sb="1" eb="2">
      <t>メイショウ</t>
    </rPh>
    <phoneticPr fontId="2"/>
  </si>
  <si>
    <t>略称</t>
    <rPh sb="0" eb="2">
      <t>リャク</t>
    </rPh>
    <phoneticPr fontId="2"/>
  </si>
  <si>
    <t>値</t>
    <rPh sb="0" eb="1">
      <t>アタイ</t>
    </rPh>
    <phoneticPr fontId="2"/>
  </si>
  <si>
    <t>No</t>
    <phoneticPr fontId="2"/>
  </si>
  <si>
    <t>パフォーマンス測定ベースライン</t>
    <phoneticPr fontId="2"/>
  </si>
  <si>
    <t>Performance Measurement Baseline</t>
    <phoneticPr fontId="2"/>
  </si>
  <si>
    <t>PMB</t>
    <phoneticPr fontId="2"/>
  </si>
  <si>
    <t>PMV</t>
    <phoneticPr fontId="2"/>
  </si>
  <si>
    <t>PMB!A1</t>
  </si>
  <si>
    <t>スケジュールとコストの両方を加味して設定した生産性測定のベース</t>
    <rPh sb="18" eb="20">
      <t>セッテイ</t>
    </rPh>
    <rPh sb="22" eb="27">
      <t>セイサンセイス</t>
    </rPh>
    <phoneticPr fontId="2"/>
  </si>
  <si>
    <t>計画時の完成時総予算</t>
    <rPh sb="0" eb="3">
      <t>ケイカク</t>
    </rPh>
    <phoneticPr fontId="2"/>
  </si>
  <si>
    <t>計算された予算の、その時点までの累計値</t>
    <rPh sb="0" eb="1">
      <t>ケイサn</t>
    </rPh>
    <rPh sb="5" eb="7">
      <t>ケイサn</t>
    </rPh>
    <phoneticPr fontId="2"/>
  </si>
  <si>
    <t>開始からその時点までに完了した作業を金銭価値化した累計値</t>
    <rPh sb="18" eb="23">
      <t>カイシカラス</t>
    </rPh>
    <phoneticPr fontId="2"/>
  </si>
  <si>
    <t>開始からある時点までに実際に発生したコストの累計値</t>
    <rPh sb="0" eb="1">
      <t>カイセィ</t>
    </rPh>
    <rPh sb="14" eb="16">
      <t>カイセィ</t>
    </rPh>
    <phoneticPr fontId="2"/>
  </si>
  <si>
    <r>
      <rPr>
        <sz val="12"/>
        <color rgb="FF000000"/>
        <rFont val="游ゴシック"/>
        <family val="2"/>
        <charset val="128"/>
      </rPr>
      <t>その時点までに実際に完了した作業と、計画上本来完了しているはずだった作業との差を金銭価値で表したもの</t>
    </r>
    <rPh sb="40" eb="44">
      <t>ソノジテn</t>
    </rPh>
    <phoneticPr fontId="2"/>
  </si>
  <si>
    <r>
      <rPr>
        <sz val="12"/>
        <color rgb="FF000000"/>
        <rFont val="游ゴシック"/>
        <family val="2"/>
        <charset val="128"/>
      </rPr>
      <t>その時点までに実際に完了した作業と、実際にかかったコストとの差を金銭価値で表したもの</t>
    </r>
    <rPh sb="0" eb="2">
      <t>ソノジテn</t>
    </rPh>
    <rPh sb="2" eb="3">
      <t>ソノジテn</t>
    </rPh>
    <rPh sb="7" eb="8">
      <t>ソノジテn</t>
    </rPh>
    <rPh sb="10" eb="11">
      <t>ソノジテn</t>
    </rPh>
    <rPh sb="12" eb="14">
      <t>ソノジテn</t>
    </rPh>
    <rPh sb="14" eb="15">
      <t>ソノジテn</t>
    </rPh>
    <rPh sb="32" eb="36">
      <t>ソノジテn</t>
    </rPh>
    <phoneticPr fontId="2"/>
  </si>
  <si>
    <r>
      <rPr>
        <sz val="12"/>
        <color rgb="FF000000"/>
        <rFont val="游ゴシック"/>
        <family val="2"/>
        <charset val="128"/>
      </rPr>
      <t>その時点におけるスケジュール上の効率</t>
    </r>
    <rPh sb="2" eb="4">
      <t>ソノジテn</t>
    </rPh>
    <phoneticPr fontId="2"/>
  </si>
  <si>
    <r>
      <rPr>
        <sz val="12"/>
        <color rgb="FF000000"/>
        <rFont val="游ゴシック"/>
        <family val="2"/>
        <charset val="128"/>
      </rPr>
      <t>その時点におけるコスト上の効率</t>
    </r>
    <phoneticPr fontId="2"/>
  </si>
  <si>
    <t>現時点にて予測される完了までに必要なコストで、「完了まで残りはあといくらかかるのか」を表す</t>
    <rPh sb="24" eb="26">
      <t>カンリョウマデノコル</t>
    </rPh>
    <rPh sb="43" eb="44">
      <t>アラワス</t>
    </rPh>
    <phoneticPr fontId="2"/>
  </si>
  <si>
    <t>現時点にて予測される完了時点でのコスト総額。</t>
    <rPh sb="0" eb="1">
      <t>ゲンジテンニテヨス</t>
    </rPh>
    <rPh sb="10" eb="11">
      <t>カンリョウ</t>
    </rPh>
    <phoneticPr fontId="2"/>
  </si>
  <si>
    <t>完成目標達成のために、残作業に要求されるコスト上の効率指数</t>
    <rPh sb="0" eb="6">
      <t>カンセイ</t>
    </rPh>
    <phoneticPr fontId="2"/>
  </si>
  <si>
    <t>完成時総予算(BAC)と完成時そうコスト見積り(EAC)との差</t>
    <rPh sb="0" eb="1">
      <t>カンセイ</t>
    </rPh>
    <rPh sb="12" eb="15">
      <t>カンセイ</t>
    </rPh>
    <rPh sb="30" eb="31">
      <t xml:space="preserve">サ </t>
    </rPh>
    <phoneticPr fontId="2"/>
  </si>
  <si>
    <t>概要</t>
    <rPh sb="0" eb="2">
      <t>ガイヨウ</t>
    </rPh>
    <phoneticPr fontId="2"/>
  </si>
  <si>
    <t>アーンド・バリュー・マネジメント</t>
    <phoneticPr fontId="2"/>
  </si>
  <si>
    <t>Earned Value Management</t>
    <phoneticPr fontId="2"/>
  </si>
  <si>
    <t>EVM</t>
    <phoneticPr fontId="2"/>
  </si>
  <si>
    <t>目的</t>
    <rPh sb="0" eb="2">
      <t>モクテキ</t>
    </rPh>
    <phoneticPr fontId="2"/>
  </si>
  <si>
    <t>現状の分析</t>
    <rPh sb="0" eb="2">
      <t>ゲンジョウ</t>
    </rPh>
    <phoneticPr fontId="2"/>
  </si>
  <si>
    <t>将来の予測</t>
    <rPh sb="0" eb="2">
      <t>ショウライ</t>
    </rPh>
    <rPh sb="3" eb="5">
      <t>ヨソク</t>
    </rPh>
    <phoneticPr fontId="2"/>
  </si>
  <si>
    <t>EAC</t>
    <phoneticPr fontId="2"/>
  </si>
  <si>
    <r>
      <t xml:space="preserve">プロジェクト成果物の </t>
    </r>
    <r>
      <rPr>
        <sz val="12"/>
        <color rgb="FFFF0000"/>
        <rFont val="游ゴシック (本文)"/>
        <family val="3"/>
        <charset val="128"/>
      </rPr>
      <t xml:space="preserve">①スケジュール実績 </t>
    </r>
    <r>
      <rPr>
        <sz val="12"/>
        <color theme="1"/>
        <rFont val="游ゴシック"/>
        <family val="2"/>
        <charset val="128"/>
        <scheme val="minor"/>
      </rPr>
      <t xml:space="preserve">と </t>
    </r>
    <r>
      <rPr>
        <sz val="12"/>
        <color rgb="FFFF0000"/>
        <rFont val="游ゴシック (本文)"/>
        <charset val="128"/>
      </rPr>
      <t xml:space="preserve">②コスト実績 </t>
    </r>
    <r>
      <rPr>
        <sz val="12"/>
        <color theme="1"/>
        <rFont val="游ゴシック"/>
        <family val="2"/>
        <charset val="128"/>
        <scheme val="minor"/>
      </rPr>
      <t>の２点を</t>
    </r>
    <r>
      <rPr>
        <sz val="12"/>
        <color rgb="FFFF0000"/>
        <rFont val="游ゴシック (本文)"/>
        <charset val="128"/>
      </rPr>
      <t>同一の測定尺度</t>
    </r>
    <r>
      <rPr>
        <sz val="12"/>
        <color theme="1"/>
        <rFont val="游ゴシック"/>
        <family val="2"/>
        <charset val="128"/>
        <scheme val="minor"/>
      </rPr>
      <t>で、統合的に評価する手法。</t>
    </r>
    <rPh sb="32" eb="33">
      <t>テンヲ</t>
    </rPh>
    <rPh sb="34" eb="36">
      <t>ドウイツノソク</t>
    </rPh>
    <rPh sb="43" eb="46">
      <t>トウゴウ</t>
    </rPh>
    <phoneticPr fontId="2"/>
  </si>
  <si>
    <t>用語定義のEVMを参照</t>
    <rPh sb="0" eb="11">
      <t>ヨウゴ</t>
    </rPh>
    <phoneticPr fontId="2"/>
  </si>
  <si>
    <t>現状でスケジュールは進んでいるのか、それとも遅れているのか。</t>
    <rPh sb="0" eb="2">
      <t>ゲンジョウ</t>
    </rPh>
    <rPh sb="10" eb="11">
      <t>ススンデ</t>
    </rPh>
    <phoneticPr fontId="2"/>
  </si>
  <si>
    <t>現時点でコストはオーバーしているのか、それともコスト効率はいいのか。</t>
    <rPh sb="0" eb="1">
      <t>ゲンジテn</t>
    </rPh>
    <phoneticPr fontId="2"/>
  </si>
  <si>
    <t>スケジュールは最終的に何ヶ月要すると予測されるのか。</t>
    <rPh sb="11" eb="12">
      <t>ナンカゲテゥ</t>
    </rPh>
    <rPh sb="14" eb="15">
      <t>ヨウスル</t>
    </rPh>
    <rPh sb="18" eb="20">
      <t>ヨソク</t>
    </rPh>
    <phoneticPr fontId="2"/>
  </si>
  <si>
    <t>最終的にコスト総額はいくらになるか。</t>
    <phoneticPr fontId="2"/>
  </si>
  <si>
    <t>事前準備</t>
    <rPh sb="0" eb="4">
      <t>ジゼンジュン</t>
    </rPh>
    <phoneticPr fontId="2"/>
  </si>
  <si>
    <t>完成時総予算</t>
    <rPh sb="0" eb="6">
      <t>カンセイ</t>
    </rPh>
    <phoneticPr fontId="2"/>
  </si>
  <si>
    <t>前提条件</t>
    <rPh sb="0" eb="4">
      <t>ゼンテイ</t>
    </rPh>
    <phoneticPr fontId="2"/>
  </si>
  <si>
    <t>ハズ</t>
    <phoneticPr fontId="2"/>
  </si>
  <si>
    <t>デキタ</t>
    <phoneticPr fontId="2"/>
  </si>
  <si>
    <t>カカッタ</t>
    <phoneticPr fontId="2"/>
  </si>
  <si>
    <t>PV (ハズ)</t>
    <phoneticPr fontId="2"/>
  </si>
  <si>
    <r>
      <t>AC (</t>
    </r>
    <r>
      <rPr>
        <sz val="12"/>
        <color rgb="FF000000"/>
        <rFont val="MS Mincho"/>
        <family val="1"/>
        <charset val="128"/>
      </rPr>
      <t>カカッタ)</t>
    </r>
    <phoneticPr fontId="2"/>
  </si>
  <si>
    <t>「いくら分できているハズ」「いくら使っているハズ」</t>
    <phoneticPr fontId="2"/>
  </si>
  <si>
    <t>「○%デキタ」</t>
    <phoneticPr fontId="2"/>
  </si>
  <si>
    <t>「実コストは\○○分カカッタ」</t>
    <rPh sb="1" eb="2">
      <t>ジツコス</t>
    </rPh>
    <rPh sb="9" eb="10">
      <t xml:space="preserve">ブン </t>
    </rPh>
    <phoneticPr fontId="2"/>
  </si>
  <si>
    <r>
      <t>EV (</t>
    </r>
    <r>
      <rPr>
        <sz val="12"/>
        <color rgb="FF000000"/>
        <rFont val="MS Mincho"/>
        <family val="1"/>
        <charset val="128"/>
      </rPr>
      <t>デキタ</t>
    </r>
    <r>
      <rPr>
        <sz val="12"/>
        <color rgb="FF000000"/>
        <rFont val="Arial"/>
        <family val="2"/>
      </rPr>
      <t>)</t>
    </r>
    <phoneticPr fontId="2"/>
  </si>
  <si>
    <t>何を？</t>
    <rPh sb="0" eb="1">
      <t>ナニ</t>
    </rPh>
    <phoneticPr fontId="2"/>
  </si>
  <si>
    <t>いつまでに？</t>
    <phoneticPr fontId="2"/>
  </si>
  <si>
    <t>いくらで？</t>
    <phoneticPr fontId="2"/>
  </si>
  <si>
    <t>スコープ・ベースラインが作成されていること。</t>
    <rPh sb="12" eb="14">
      <t>サクセイ</t>
    </rPh>
    <phoneticPr fontId="2"/>
  </si>
  <si>
    <t>スケジュール・ベースラインが作成されていること。</t>
    <rPh sb="14" eb="16">
      <t>サクセイ</t>
    </rPh>
    <phoneticPr fontId="2"/>
  </si>
  <si>
    <t>コスト・ベースラインが作成されていること</t>
    <rPh sb="11" eb="13">
      <t>サクセイ</t>
    </rPh>
    <phoneticPr fontId="2"/>
  </si>
  <si>
    <t>例:</t>
    <rPh sb="0" eb="1">
      <t>レイ</t>
    </rPh>
    <phoneticPr fontId="2"/>
  </si>
  <si>
    <t>予算総額\2,000,000</t>
    <rPh sb="0" eb="4">
      <t>ヨサn</t>
    </rPh>
    <phoneticPr fontId="2"/>
  </si>
  <si>
    <t>予定期間10日間</t>
    <rPh sb="0" eb="1">
      <t>ヨテイ</t>
    </rPh>
    <rPh sb="6" eb="8">
      <t>ニチカn</t>
    </rPh>
    <phoneticPr fontId="2"/>
  </si>
  <si>
    <t>前提条件の「いくらで？」が該当する</t>
    <rPh sb="0" eb="4">
      <t>ゼンテイ</t>
    </rPh>
    <rPh sb="13" eb="15">
      <t>ガイトウ</t>
    </rPh>
    <phoneticPr fontId="2"/>
  </si>
  <si>
    <t>Day or Hour</t>
    <phoneticPr fontId="2"/>
  </si>
  <si>
    <t>BACを挿入</t>
    <rPh sb="4" eb="6">
      <t>ソウニュウ</t>
    </rPh>
    <phoneticPr fontId="2"/>
  </si>
  <si>
    <t>TODO</t>
  </si>
  <si>
    <t>TODO</t>
    <phoneticPr fontId="2"/>
  </si>
  <si>
    <t>スケジュール列の粒度を確定する (Day or Hour)</t>
    <rPh sb="8" eb="10">
      <t>リュウドヲ</t>
    </rPh>
    <rPh sb="11" eb="13">
      <t>カクテイ</t>
    </rPh>
    <phoneticPr fontId="2"/>
  </si>
  <si>
    <t>納品日を記載する</t>
    <rPh sb="0" eb="3">
      <t>ノウヒn</t>
    </rPh>
    <rPh sb="4" eb="6">
      <t>キサイ</t>
    </rPh>
    <phoneticPr fontId="2"/>
  </si>
  <si>
    <t>BACを記載する</t>
    <rPh sb="4" eb="6">
      <t>キサイ</t>
    </rPh>
    <phoneticPr fontId="2"/>
  </si>
  <si>
    <t>共有予定Day or Hourに、PVを記載する</t>
    <rPh sb="0" eb="4">
      <t>キョウユウ</t>
    </rPh>
    <rPh sb="20" eb="22">
      <t>キサイ</t>
    </rPh>
    <phoneticPr fontId="2"/>
  </si>
  <si>
    <t>EVM分析のフォーマットを作成する</t>
    <rPh sb="3" eb="5">
      <t>ブンセキ</t>
    </rPh>
    <rPh sb="13" eb="15">
      <t>サクセイ</t>
    </rPh>
    <phoneticPr fontId="2"/>
  </si>
  <si>
    <t>ゴール</t>
    <phoneticPr fontId="2"/>
  </si>
  <si>
    <t>定義</t>
    <rPh sb="0" eb="2">
      <t>テイギ</t>
    </rPh>
    <phoneticPr fontId="2"/>
  </si>
  <si>
    <t>フォーマットを作成し、比較基準となる値(BAC,PV)を記載する</t>
    <rPh sb="11" eb="15">
      <t>ヒカク</t>
    </rPh>
    <rPh sb="18" eb="19">
      <t>アタイ</t>
    </rPh>
    <rPh sb="28" eb="30">
      <t>キサイ</t>
    </rPh>
    <phoneticPr fontId="2"/>
  </si>
  <si>
    <t>EVM分析の際の実績値(EV,AC)を挿入する際のフォーマットとする</t>
    <rPh sb="3" eb="5">
      <t>ブンセキ</t>
    </rPh>
    <rPh sb="8" eb="11">
      <t>ジッセキ</t>
    </rPh>
    <rPh sb="19" eb="21">
      <t>ソウニュウ</t>
    </rPh>
    <rPh sb="23" eb="24">
      <t>サイノ</t>
    </rPh>
    <phoneticPr fontId="2"/>
  </si>
  <si>
    <t>作業範囲</t>
    <rPh sb="0" eb="4">
      <t>サギョウ</t>
    </rPh>
    <phoneticPr fontId="2"/>
  </si>
  <si>
    <t>成果物</t>
    <rPh sb="0" eb="3">
      <t>セイカ</t>
    </rPh>
    <phoneticPr fontId="2"/>
  </si>
  <si>
    <t>期間</t>
    <rPh sb="0" eb="2">
      <t>キカn</t>
    </rPh>
    <phoneticPr fontId="2"/>
  </si>
  <si>
    <t>予算</t>
    <rPh sb="0" eb="2">
      <t>ヨサn</t>
    </rPh>
    <phoneticPr fontId="2"/>
  </si>
  <si>
    <t>担当者</t>
    <rPh sb="0" eb="3">
      <t>タントウ</t>
    </rPh>
    <phoneticPr fontId="2"/>
  </si>
  <si>
    <t>Code</t>
    <phoneticPr fontId="2"/>
  </si>
  <si>
    <t>中西</t>
    <rPh sb="0" eb="2">
      <t>ナカニセィ</t>
    </rPh>
    <phoneticPr fontId="2"/>
  </si>
  <si>
    <t>プロダクトスコープ記述書</t>
    <phoneticPr fontId="2"/>
  </si>
  <si>
    <t>プロダクトスコープ記述書</t>
    <rPh sb="0" eb="3">
      <t>プロダクトスコープキジュテゥ</t>
    </rPh>
    <phoneticPr fontId="2"/>
  </si>
  <si>
    <t>${URL}</t>
    <phoneticPr fontId="2"/>
  </si>
  <si>
    <t>アーンド・バリュー分析ツール</t>
    <phoneticPr fontId="2"/>
  </si>
  <si>
    <t>受入基準</t>
    <rPh sb="0" eb="4">
      <t>ウケ</t>
    </rPh>
    <phoneticPr fontId="2"/>
  </si>
  <si>
    <t>対象者の理解</t>
    <rPh sb="0" eb="3">
      <t>タイショ</t>
    </rPh>
    <rPh sb="4" eb="6">
      <t>リカイ</t>
    </rPh>
    <phoneticPr fontId="2"/>
  </si>
  <si>
    <t>プロジェクトからの除外事項</t>
    <phoneticPr fontId="2"/>
  </si>
  <si>
    <t>ベースライン以前の成果物</t>
    <rPh sb="9" eb="12">
      <t>セイカブテゥ</t>
    </rPh>
    <phoneticPr fontId="2"/>
  </si>
  <si>
    <t>制約条件</t>
    <rPh sb="0" eb="4">
      <t>セイヤクジョウ</t>
    </rPh>
    <phoneticPr fontId="2"/>
  </si>
  <si>
    <t>割愛</t>
    <rPh sb="0" eb="2">
      <t>カツアイ</t>
    </rPh>
    <phoneticPr fontId="2"/>
  </si>
  <si>
    <t>割愛</t>
    <rPh sb="0" eb="1">
      <t>カツアイ</t>
    </rPh>
    <phoneticPr fontId="2"/>
  </si>
  <si>
    <t>WBS辞書</t>
    <rPh sb="3" eb="5">
      <t>ジショ</t>
    </rPh>
    <phoneticPr fontId="2"/>
  </si>
  <si>
    <t>WBS</t>
    <phoneticPr fontId="2"/>
  </si>
  <si>
    <t>ScopeBaseline</t>
    <phoneticPr fontId="2"/>
  </si>
  <si>
    <t>ScheduleBaseline</t>
    <phoneticPr fontId="2"/>
  </si>
  <si>
    <t>CostBaseline</t>
    <phoneticPr fontId="2"/>
  </si>
  <si>
    <t>アクティビティリスト</t>
    <phoneticPr fontId="2"/>
  </si>
  <si>
    <t>プロダクトスコープ記述書の作成</t>
    <rPh sb="0" eb="3">
      <t>プロダクトスコープキジュテゥ</t>
    </rPh>
    <rPh sb="13" eb="15">
      <t>サクセイ</t>
    </rPh>
    <phoneticPr fontId="2"/>
  </si>
  <si>
    <t>成果物の定義</t>
    <rPh sb="0" eb="3">
      <t>セイカ</t>
    </rPh>
    <rPh sb="4" eb="6">
      <t>テイギ</t>
    </rPh>
    <phoneticPr fontId="2"/>
  </si>
  <si>
    <t>受入基準の記載</t>
    <rPh sb="0" eb="4">
      <t>ウケ</t>
    </rPh>
    <rPh sb="5" eb="7">
      <t>キサイ</t>
    </rPh>
    <phoneticPr fontId="2"/>
  </si>
  <si>
    <t>プロジェクトからの除外事項の記載</t>
    <rPh sb="14" eb="16">
      <t>キサイ</t>
    </rPh>
    <phoneticPr fontId="2"/>
  </si>
  <si>
    <t>コスト見積りの作成</t>
    <rPh sb="7" eb="9">
      <t>サクセイ</t>
    </rPh>
    <phoneticPr fontId="2"/>
  </si>
  <si>
    <t>WBSの作成</t>
    <rPh sb="4" eb="6">
      <t>サクセイ</t>
    </rPh>
    <phoneticPr fontId="2"/>
  </si>
  <si>
    <t>WBS辞書の作成</t>
    <rPh sb="3" eb="5">
      <t>ジショ</t>
    </rPh>
    <rPh sb="6" eb="8">
      <t>サクセイ</t>
    </rPh>
    <phoneticPr fontId="2"/>
  </si>
  <si>
    <t>スケジュール・ベースラインの作成</t>
    <phoneticPr fontId="2"/>
  </si>
  <si>
    <t>アクティビティ</t>
    <phoneticPr fontId="2"/>
  </si>
  <si>
    <t>構成要素</t>
    <rPh sb="0" eb="4">
      <t>コウセイ</t>
    </rPh>
    <phoneticPr fontId="2"/>
  </si>
  <si>
    <t>大項目</t>
    <rPh sb="0" eb="3">
      <t>ダイコウモク</t>
    </rPh>
    <phoneticPr fontId="2"/>
  </si>
  <si>
    <t>中項目</t>
    <rPh sb="0" eb="3">
      <t>チュウコ</t>
    </rPh>
    <phoneticPr fontId="2"/>
  </si>
  <si>
    <t>前提条件ログ</t>
    <rPh sb="0" eb="1">
      <t>ゼンテイ</t>
    </rPh>
    <phoneticPr fontId="2"/>
  </si>
  <si>
    <t>制約条件/前提条件の記載</t>
    <rPh sb="0" eb="4">
      <t>セイヤクジョウ</t>
    </rPh>
    <rPh sb="6" eb="8">
      <t>キサイ</t>
    </rPh>
    <phoneticPr fontId="2"/>
  </si>
  <si>
    <t>フォーマット</t>
    <phoneticPr fontId="2"/>
  </si>
  <si>
    <t>フォーマットの作成</t>
    <phoneticPr fontId="2"/>
  </si>
  <si>
    <t>5日</t>
    <rPh sb="1" eb="2">
      <t>ニティ</t>
    </rPh>
    <phoneticPr fontId="2"/>
  </si>
  <si>
    <t>事前準備</t>
    <rPh sb="0" eb="4">
      <t>ジゼn</t>
    </rPh>
    <phoneticPr fontId="2"/>
  </si>
  <si>
    <t>1-1</t>
    <phoneticPr fontId="2"/>
  </si>
  <si>
    <t>1-2</t>
    <phoneticPr fontId="2"/>
  </si>
  <si>
    <t>1-3</t>
  </si>
  <si>
    <t>1-4</t>
  </si>
  <si>
    <t>1-5</t>
  </si>
  <si>
    <t>1-6</t>
  </si>
  <si>
    <t>1-7</t>
  </si>
  <si>
    <t>1-8</t>
  </si>
  <si>
    <t>1-9</t>
  </si>
  <si>
    <t>2-1</t>
    <phoneticPr fontId="2"/>
  </si>
  <si>
    <t>Day</t>
    <phoneticPr fontId="2"/>
  </si>
  <si>
    <t>工数(人日)</t>
    <rPh sb="0" eb="2">
      <t>コウスウ</t>
    </rPh>
    <rPh sb="3" eb="5">
      <t>ニn</t>
    </rPh>
    <phoneticPr fontId="2"/>
  </si>
  <si>
    <t>スケジュール</t>
    <phoneticPr fontId="2"/>
  </si>
  <si>
    <t>期間(人日)</t>
    <rPh sb="0" eb="2">
      <t>キカn</t>
    </rPh>
    <rPh sb="3" eb="5">
      <t>ニn</t>
    </rPh>
    <phoneticPr fontId="2"/>
  </si>
  <si>
    <t>合計額</t>
    <rPh sb="0" eb="3">
      <t>ゴウケイ</t>
    </rPh>
    <phoneticPr fontId="2"/>
  </si>
  <si>
    <t>累積合計額</t>
    <rPh sb="0" eb="2">
      <t>ルイセキ</t>
    </rPh>
    <rPh sb="2" eb="5">
      <t>ゴウケイ</t>
    </rPh>
    <phoneticPr fontId="2"/>
  </si>
  <si>
    <t>-</t>
    <phoneticPr fontId="2"/>
  </si>
  <si>
    <t>事前資料</t>
    <rPh sb="0" eb="4">
      <t>ジゼn</t>
    </rPh>
    <phoneticPr fontId="2"/>
  </si>
  <si>
    <t>スコープ・ベースライン</t>
    <phoneticPr fontId="2"/>
  </si>
  <si>
    <t>スケジュール・ベースライン</t>
    <phoneticPr fontId="2"/>
  </si>
  <si>
    <t>コスト・ベースライン</t>
    <phoneticPr fontId="2"/>
  </si>
  <si>
    <t>EVを記入する</t>
    <rPh sb="3" eb="5">
      <t>キニュウ</t>
    </rPh>
    <phoneticPr fontId="2"/>
  </si>
  <si>
    <t>ACを記入する</t>
    <rPh sb="3" eb="5">
      <t>キニュウ</t>
    </rPh>
    <phoneticPr fontId="2"/>
  </si>
  <si>
    <t>PMBグラフを作成する</t>
    <phoneticPr fontId="2"/>
  </si>
  <si>
    <t>VAC1</t>
    <phoneticPr fontId="2"/>
  </si>
  <si>
    <t>VAC2</t>
    <phoneticPr fontId="2"/>
  </si>
  <si>
    <t>VAC3</t>
  </si>
  <si>
    <t>BAC-EV</t>
    <phoneticPr fontId="2"/>
  </si>
  <si>
    <t>(BAC-EV)/CPI</t>
    <phoneticPr fontId="2"/>
  </si>
  <si>
    <t>(BAC-EV)/(CPI*SPI)</t>
    <phoneticPr fontId="2"/>
  </si>
  <si>
    <t>AC+BAC-EV</t>
    <phoneticPr fontId="2"/>
  </si>
  <si>
    <t>AC+(BAC-EV)/CPI or BAC/CPI</t>
    <phoneticPr fontId="2"/>
  </si>
  <si>
    <t>AC+(BAC-EV)/(CPI*SPI)</t>
    <phoneticPr fontId="2"/>
  </si>
  <si>
    <t>(BAC-EV)/(BAC-AC)</t>
    <phoneticPr fontId="2"/>
  </si>
  <si>
    <t>BAC-EAC1</t>
    <phoneticPr fontId="2"/>
  </si>
  <si>
    <t>BAC-EAC2</t>
    <phoneticPr fontId="2"/>
  </si>
  <si>
    <t>BAC-EAC3</t>
  </si>
  <si>
    <t>EV/PV</t>
    <phoneticPr fontId="2"/>
  </si>
  <si>
    <t>EV/AC</t>
    <phoneticPr fontId="2"/>
  </si>
  <si>
    <t>EV-PV</t>
    <phoneticPr fontId="2"/>
  </si>
  <si>
    <t>EV-AC</t>
    <phoneticPr fontId="2"/>
  </si>
  <si>
    <t>上記の表から自動反映</t>
    <rPh sb="0" eb="2">
      <t>ジョウキ</t>
    </rPh>
    <rPh sb="3" eb="4">
      <t>ヒョウ</t>
    </rPh>
    <rPh sb="6" eb="10">
      <t>ジドウ</t>
    </rPh>
    <phoneticPr fontId="2"/>
  </si>
  <si>
    <r>
      <rPr>
        <sz val="12"/>
        <color rgb="FFFF0000"/>
        <rFont val="游ゴシック (本文)"/>
        <charset val="128"/>
      </rPr>
      <t>現在の差異は一過性</t>
    </r>
    <r>
      <rPr>
        <sz val="12"/>
        <color theme="1"/>
        <rFont val="游ゴシック"/>
        <family val="2"/>
        <charset val="128"/>
        <scheme val="minor"/>
      </rPr>
      <t>であり、今後は同様な差異は発生しないと判断した場合の</t>
    </r>
    <r>
      <rPr>
        <sz val="12"/>
        <color rgb="FFFF0000"/>
        <rFont val="游ゴシック (本文)"/>
        <charset val="128"/>
      </rPr>
      <t>ETC</t>
    </r>
    <r>
      <rPr>
        <sz val="12"/>
        <color theme="1"/>
        <rFont val="游ゴシック"/>
        <family val="2"/>
        <charset val="128"/>
        <scheme val="minor"/>
      </rPr>
      <t>算出方式</t>
    </r>
    <rPh sb="0" eb="2">
      <t>ゲンザイ</t>
    </rPh>
    <rPh sb="13" eb="15">
      <t>コンゴ</t>
    </rPh>
    <rPh sb="19" eb="21">
      <t>サイ</t>
    </rPh>
    <rPh sb="38" eb="42">
      <t>サンシュツホ</t>
    </rPh>
    <phoneticPr fontId="2"/>
  </si>
  <si>
    <r>
      <rPr>
        <sz val="12"/>
        <color rgb="FFFF0000"/>
        <rFont val="游ゴシック (本文)"/>
        <charset val="128"/>
      </rPr>
      <t>現在のコスト差異が今後も続く</t>
    </r>
    <r>
      <rPr>
        <sz val="12"/>
        <color theme="1"/>
        <rFont val="游ゴシック"/>
        <family val="2"/>
        <charset val="128"/>
        <scheme val="minor"/>
      </rPr>
      <t>と判断した際のETC算出方式</t>
    </r>
    <rPh sb="0" eb="1">
      <t>ゲンザイ</t>
    </rPh>
    <rPh sb="12" eb="13">
      <t>コンゴ</t>
    </rPh>
    <rPh sb="24" eb="28">
      <t>サンシュテゥ</t>
    </rPh>
    <phoneticPr fontId="2"/>
  </si>
  <si>
    <t>スケジュールがETCに影響を与えると思われる場合の算出方式</t>
    <rPh sb="11" eb="13">
      <t>エイキョウ</t>
    </rPh>
    <rPh sb="14" eb="15">
      <t>アタエ</t>
    </rPh>
    <rPh sb="25" eb="27">
      <t>サンシュテゥ</t>
    </rPh>
    <rPh sb="27" eb="29">
      <t>ホウ</t>
    </rPh>
    <phoneticPr fontId="2"/>
  </si>
  <si>
    <r>
      <rPr>
        <sz val="12"/>
        <color rgb="FFFF0000"/>
        <rFont val="游ゴシック (本文)"/>
        <charset val="128"/>
      </rPr>
      <t>現在の差異は一過性</t>
    </r>
    <r>
      <rPr>
        <sz val="12"/>
        <color theme="1"/>
        <rFont val="游ゴシック"/>
        <family val="2"/>
        <charset val="128"/>
        <scheme val="minor"/>
      </rPr>
      <t>であり、今後は同様な差異は発生しないと判断した場合の</t>
    </r>
    <r>
      <rPr>
        <sz val="12"/>
        <color rgb="FF0070C0"/>
        <rFont val="游ゴシック (本文)"/>
        <charset val="128"/>
      </rPr>
      <t>EAC</t>
    </r>
    <r>
      <rPr>
        <sz val="12"/>
        <color theme="1"/>
        <rFont val="游ゴシック"/>
        <family val="2"/>
        <charset val="128"/>
        <scheme val="minor"/>
      </rPr>
      <t>算出方式</t>
    </r>
    <rPh sb="0" eb="2">
      <t>ゲンザイ</t>
    </rPh>
    <rPh sb="13" eb="15">
      <t>コンゴ</t>
    </rPh>
    <rPh sb="19" eb="21">
      <t>サイ</t>
    </rPh>
    <rPh sb="38" eb="42">
      <t>サンシュツホ</t>
    </rPh>
    <phoneticPr fontId="2"/>
  </si>
  <si>
    <r>
      <rPr>
        <sz val="12"/>
        <color rgb="FFFF0000"/>
        <rFont val="游ゴシック (本文)"/>
        <charset val="128"/>
      </rPr>
      <t>現在のコスト差異が今後も続く</t>
    </r>
    <r>
      <rPr>
        <sz val="12"/>
        <color theme="1"/>
        <rFont val="游ゴシック"/>
        <family val="2"/>
        <charset val="128"/>
        <scheme val="minor"/>
      </rPr>
      <t>と判断した際の</t>
    </r>
    <r>
      <rPr>
        <sz val="12"/>
        <color rgb="FF0070C0"/>
        <rFont val="游ゴシック (本文)"/>
        <charset val="128"/>
      </rPr>
      <t>EAC</t>
    </r>
    <r>
      <rPr>
        <sz val="12"/>
        <color theme="1"/>
        <rFont val="游ゴシック"/>
        <family val="2"/>
        <charset val="128"/>
        <scheme val="minor"/>
      </rPr>
      <t>算出方式</t>
    </r>
    <rPh sb="0" eb="1">
      <t>ゲンザイ</t>
    </rPh>
    <rPh sb="12" eb="13">
      <t>コンゴ</t>
    </rPh>
    <rPh sb="24" eb="28">
      <t>サンシュテゥ</t>
    </rPh>
    <phoneticPr fontId="2"/>
  </si>
  <si>
    <r>
      <t>スケジュールが</t>
    </r>
    <r>
      <rPr>
        <sz val="12"/>
        <color rgb="FFFF0000"/>
        <rFont val="游ゴシック (本文)"/>
        <charset val="128"/>
      </rPr>
      <t>ETC</t>
    </r>
    <r>
      <rPr>
        <sz val="12"/>
        <color theme="1"/>
        <rFont val="游ゴシック"/>
        <family val="2"/>
        <charset val="128"/>
        <scheme val="minor"/>
      </rPr>
      <t>に影響を与えると思われる場合に使用する</t>
    </r>
    <rPh sb="11" eb="13">
      <t>エイキョウ</t>
    </rPh>
    <rPh sb="14" eb="15">
      <t>アタエ</t>
    </rPh>
    <rPh sb="25" eb="27">
      <t>シヨウ</t>
    </rPh>
    <phoneticPr fontId="2"/>
  </si>
  <si>
    <t>EAC1を利用した完成時差異</t>
    <rPh sb="5" eb="7">
      <t>リヨウ</t>
    </rPh>
    <rPh sb="9" eb="14">
      <t>カンセイ</t>
    </rPh>
    <phoneticPr fontId="2"/>
  </si>
  <si>
    <t>EAC2を利用した完成時差異</t>
    <rPh sb="5" eb="7">
      <t>リヨウ</t>
    </rPh>
    <rPh sb="9" eb="14">
      <t>カンセイ</t>
    </rPh>
    <phoneticPr fontId="2"/>
  </si>
  <si>
    <t>EAC3を利用した完成時差異</t>
    <rPh sb="5" eb="7">
      <t>リヨウ</t>
    </rPh>
    <rPh sb="9" eb="14">
      <t>カンセイ</t>
    </rPh>
    <phoneticPr fontId="2"/>
  </si>
  <si>
    <t>SV &gt; 0</t>
    <phoneticPr fontId="2"/>
  </si>
  <si>
    <t>SV = 0</t>
    <phoneticPr fontId="2"/>
  </si>
  <si>
    <t>SV &lt; 0</t>
    <phoneticPr fontId="2"/>
  </si>
  <si>
    <t>計画より進んでいる</t>
    <rPh sb="0" eb="2">
      <t>ケイカク</t>
    </rPh>
    <rPh sb="4" eb="5">
      <t>ススンデ</t>
    </rPh>
    <phoneticPr fontId="2"/>
  </si>
  <si>
    <t>計画通りの進捗</t>
    <rPh sb="0" eb="1">
      <t>ケイカク</t>
    </rPh>
    <phoneticPr fontId="2"/>
  </si>
  <si>
    <t>計画より遅れている</t>
    <rPh sb="0" eb="1">
      <t>ケイカクイ</t>
    </rPh>
    <phoneticPr fontId="2"/>
  </si>
  <si>
    <t>CV &gt; 0</t>
    <phoneticPr fontId="2"/>
  </si>
  <si>
    <t>CV = 0</t>
    <phoneticPr fontId="2"/>
  </si>
  <si>
    <t>CV &lt; 0</t>
    <phoneticPr fontId="2"/>
  </si>
  <si>
    <t>EVより実コストは少ない</t>
    <phoneticPr fontId="2"/>
  </si>
  <si>
    <t>EV通りの実コスト</t>
    <rPh sb="2" eb="3">
      <t>ドオリ</t>
    </rPh>
    <rPh sb="5" eb="6">
      <t>ジテゥ</t>
    </rPh>
    <phoneticPr fontId="2"/>
  </si>
  <si>
    <t>EVより実コストは多い</t>
    <rPh sb="2" eb="3">
      <t>ヨリ、</t>
    </rPh>
    <rPh sb="4" eb="5">
      <t>ジツコス</t>
    </rPh>
    <phoneticPr fontId="2"/>
  </si>
  <si>
    <t>SPI &gt; 1</t>
    <phoneticPr fontId="2"/>
  </si>
  <si>
    <t>SPI = 1</t>
    <phoneticPr fontId="2"/>
  </si>
  <si>
    <t>SPI &lt; 1</t>
    <phoneticPr fontId="2"/>
  </si>
  <si>
    <t>CPI &gt; 1</t>
    <phoneticPr fontId="2"/>
  </si>
  <si>
    <t>CPI = 1</t>
    <phoneticPr fontId="2"/>
  </si>
  <si>
    <t>CPI &lt; 1</t>
    <phoneticPr fontId="2"/>
  </si>
  <si>
    <t>コストのコントロール項目</t>
    <phoneticPr fontId="2"/>
  </si>
  <si>
    <t>スケジュールのコントロール項目</t>
    <phoneticPr fontId="2"/>
  </si>
  <si>
    <t>一過性設定</t>
    <rPh sb="0" eb="3">
      <t>イッカセイ</t>
    </rPh>
    <rPh sb="3" eb="5">
      <t>セッテイ</t>
    </rPh>
    <phoneticPr fontId="2"/>
  </si>
  <si>
    <r>
      <rPr>
        <sz val="12"/>
        <color rgb="FF000000"/>
        <rFont val="游ゴシック"/>
        <family val="2"/>
        <charset val="128"/>
      </rPr>
      <t>スケジュールのコントロール項目</t>
    </r>
    <phoneticPr fontId="2"/>
  </si>
  <si>
    <t>Schedule</t>
    <phoneticPr fontId="2"/>
  </si>
  <si>
    <t>Cost</t>
    <phoneticPr fontId="2"/>
  </si>
  <si>
    <t>備考</t>
    <rPh sb="0" eb="2">
      <t>ビコウ</t>
    </rPh>
    <phoneticPr fontId="2"/>
  </si>
  <si>
    <t>一過性トラブルorNot</t>
    <rPh sb="0" eb="1">
      <t>イッカセイ</t>
    </rPh>
    <phoneticPr fontId="2"/>
  </si>
  <si>
    <r>
      <t>BAC(</t>
    </r>
    <r>
      <rPr>
        <sz val="12"/>
        <color rgb="FFFF0000"/>
        <rFont val="游ゴシック (本文)"/>
        <charset val="128"/>
      </rPr>
      <t>\2000000</t>
    </r>
    <r>
      <rPr>
        <sz val="12"/>
        <color theme="1"/>
        <rFont val="游ゴシック"/>
        <family val="2"/>
        <charset val="128"/>
        <scheme val="minor"/>
      </rPr>
      <t>)を記載する</t>
    </r>
    <rPh sb="6" eb="8">
      <t>キサイ</t>
    </rPh>
    <phoneticPr fontId="2"/>
  </si>
  <si>
    <r>
      <t>PV(</t>
    </r>
    <r>
      <rPr>
        <sz val="12"/>
        <color rgb="FFFF0000"/>
        <rFont val="游ゴシック (本文)"/>
        <charset val="128"/>
      </rPr>
      <t>\1000000</t>
    </r>
    <r>
      <rPr>
        <sz val="12"/>
        <color theme="1"/>
        <rFont val="游ゴシック"/>
        <family val="2"/>
        <charset val="128"/>
        <scheme val="minor"/>
      </rPr>
      <t>)を記載する</t>
    </r>
    <rPh sb="13" eb="15">
      <t>キサイ</t>
    </rPh>
    <phoneticPr fontId="2"/>
  </si>
  <si>
    <t>BAC/PV</t>
    <phoneticPr fontId="2"/>
  </si>
  <si>
    <t>『一過性設定』を記載する (0=一過性トラブル, 1=一過性トラブルではない)</t>
    <rPh sb="1" eb="4">
      <t>イッカセイ</t>
    </rPh>
    <rPh sb="4" eb="6">
      <t>セッテイ</t>
    </rPh>
    <rPh sb="8" eb="10">
      <t>キサイ</t>
    </rPh>
    <rPh sb="16" eb="19">
      <t>イッカセイ</t>
    </rPh>
    <rPh sb="27" eb="30">
      <t>イッカセイ</t>
    </rPh>
    <phoneticPr fontId="2"/>
  </si>
  <si>
    <r>
      <t xml:space="preserve">『一過性設定』に </t>
    </r>
    <r>
      <rPr>
        <sz val="12"/>
        <color rgb="FFFF0000"/>
        <rFont val="游ゴシック (本文)"/>
        <charset val="128"/>
      </rPr>
      <t>0</t>
    </r>
    <r>
      <rPr>
        <sz val="12"/>
        <color theme="1"/>
        <rFont val="游ゴシック"/>
        <family val="2"/>
        <charset val="128"/>
        <scheme val="minor"/>
      </rPr>
      <t xml:space="preserve"> (一過性トラブル) を記入する</t>
    </r>
    <rPh sb="1" eb="4">
      <t>イッカセイ</t>
    </rPh>
    <rPh sb="4" eb="6">
      <t>セッテイ</t>
    </rPh>
    <rPh sb="12" eb="15">
      <t>イッカセイ</t>
    </rPh>
    <rPh sb="22" eb="24">
      <t>キニュウ</t>
    </rPh>
    <phoneticPr fontId="2"/>
  </si>
  <si>
    <t>背景</t>
    <rPh sb="0" eb="2">
      <t>ハイケイ</t>
    </rPh>
    <phoneticPr fontId="2"/>
  </si>
  <si>
    <r>
      <t>PCのトラブル(</t>
    </r>
    <r>
      <rPr>
        <sz val="12"/>
        <color rgb="FFFF0000"/>
        <rFont val="游ゴシック (本文)"/>
        <charset val="128"/>
      </rPr>
      <t>一過性</t>
    </r>
    <r>
      <rPr>
        <sz val="12"/>
        <color theme="1"/>
        <rFont val="游ゴシック"/>
        <family val="2"/>
        <charset val="128"/>
        <scheme val="minor"/>
      </rPr>
      <t>)により、遅れが生じている。</t>
    </r>
    <rPh sb="8" eb="11">
      <t>イッカセイ</t>
    </rPh>
    <rPh sb="16" eb="17">
      <t>オクレガス</t>
    </rPh>
    <phoneticPr fontId="2"/>
  </si>
  <si>
    <r>
      <t>EVに</t>
    </r>
    <r>
      <rPr>
        <sz val="12"/>
        <color rgb="FFFF0000"/>
        <rFont val="游ゴシック (本文)"/>
        <charset val="128"/>
      </rPr>
      <t>1200000</t>
    </r>
    <r>
      <rPr>
        <sz val="12"/>
        <color theme="1"/>
        <rFont val="游ゴシック"/>
        <family val="2"/>
        <charset val="128"/>
        <scheme val="minor"/>
      </rPr>
      <t>を記入する</t>
    </r>
    <rPh sb="4" eb="6">
      <t>キニュウ</t>
    </rPh>
    <phoneticPr fontId="2"/>
  </si>
  <si>
    <r>
      <t>ACに</t>
    </r>
    <r>
      <rPr>
        <sz val="12"/>
        <color rgb="FFFF0000"/>
        <rFont val="游ゴシック (本文)"/>
        <charset val="128"/>
      </rPr>
      <t>1500000</t>
    </r>
    <r>
      <rPr>
        <sz val="12"/>
        <color theme="1"/>
        <rFont val="游ゴシック"/>
        <family val="2"/>
        <charset val="128"/>
        <scheme val="minor"/>
      </rPr>
      <t>を記入する</t>
    </r>
    <rPh sb="4" eb="6">
      <t>キニュウ</t>
    </rPh>
    <phoneticPr fontId="2"/>
  </si>
  <si>
    <t>スケジュール・コストに影響のある一過性トラブルが発生したかどうか</t>
    <rPh sb="24" eb="26">
      <t>ハッセイ</t>
    </rPh>
    <phoneticPr fontId="2"/>
  </si>
  <si>
    <r>
      <rPr>
        <sz val="12"/>
        <color rgb="FFFF0000"/>
        <rFont val="游ゴシック (本文)"/>
        <charset val="128"/>
      </rPr>
      <t>予算総額200万円</t>
    </r>
    <r>
      <rPr>
        <sz val="12"/>
        <color theme="1"/>
        <rFont val="游ゴシック"/>
        <family val="3"/>
        <charset val="128"/>
        <scheme val="minor"/>
      </rPr>
      <t xml:space="preserve">のプロジェクト - </t>
    </r>
    <r>
      <rPr>
        <sz val="12"/>
        <color rgb="FFFF0000"/>
        <rFont val="游ゴシック (本文)"/>
        <charset val="128"/>
      </rPr>
      <t>予定期間10日間</t>
    </r>
    <r>
      <rPr>
        <sz val="12"/>
        <color theme="1"/>
        <rFont val="游ゴシック"/>
        <family val="3"/>
        <charset val="128"/>
        <scheme val="minor"/>
      </rPr>
      <t xml:space="preserve"> -</t>
    </r>
    <rPh sb="0" eb="4">
      <t>ヨサn</t>
    </rPh>
    <rPh sb="7" eb="9">
      <t>マンエn</t>
    </rPh>
    <rPh sb="19" eb="23">
      <t>ヨテイ</t>
    </rPh>
    <rPh sb="25" eb="26">
      <t>ニチカn</t>
    </rPh>
    <rPh sb="26" eb="27">
      <t>カn</t>
    </rPh>
    <phoneticPr fontId="2"/>
  </si>
  <si>
    <t>プロジェクト要求事項に追加され、顧客に定期的に伝達されること</t>
    <rPh sb="11" eb="13">
      <t>ツイカ</t>
    </rPh>
    <rPh sb="16" eb="18">
      <t>コキャク</t>
    </rPh>
    <rPh sb="19" eb="21">
      <t>テイキ</t>
    </rPh>
    <rPh sb="21" eb="22">
      <t>テキ</t>
    </rPh>
    <rPh sb="23" eb="25">
      <t>デンタテゥ</t>
    </rPh>
    <phoneticPr fontId="2"/>
  </si>
  <si>
    <t>スケジュールのコントロール項目を作業パフォーマンス情報に記載する</t>
    <rPh sb="16" eb="18">
      <t>サギョウ</t>
    </rPh>
    <rPh sb="28" eb="30">
      <t>キサイ</t>
    </rPh>
    <phoneticPr fontId="2"/>
  </si>
  <si>
    <t>コストのコントロール項目を作業パフォーマンス情報に記載する</t>
    <rPh sb="13" eb="15">
      <t>サギョウ</t>
    </rPh>
    <rPh sb="25" eb="27">
      <t>キサイ</t>
    </rPh>
    <phoneticPr fontId="2"/>
  </si>
  <si>
    <t>発生したリスクをリスク登録簿に登録する</t>
    <rPh sb="0" eb="2">
      <t>ハッセイ</t>
    </rPh>
    <phoneticPr fontId="2"/>
  </si>
  <si>
    <t>特殊ケース</t>
    <rPh sb="0" eb="2">
      <t>トクシュ</t>
    </rPh>
    <phoneticPr fontId="2"/>
  </si>
  <si>
    <t>合計人日</t>
    <rPh sb="0" eb="2">
      <t>ゴウケイ</t>
    </rPh>
    <rPh sb="2" eb="4">
      <t>ニn</t>
    </rPh>
    <phoneticPr fontId="2"/>
  </si>
  <si>
    <t>累積合計人日</t>
    <rPh sb="0" eb="2">
      <t>ルイセキ</t>
    </rPh>
    <rPh sb="2" eb="4">
      <t>ゴウケイ</t>
    </rPh>
    <rPh sb="4" eb="6">
      <t>ニn</t>
    </rPh>
    <phoneticPr fontId="2"/>
  </si>
  <si>
    <t>前提条件-ScheduleBaseline'!J28</t>
    <phoneticPr fontId="2"/>
  </si>
  <si>
    <t>Task ID</t>
  </si>
  <si>
    <t>Created At</t>
  </si>
  <si>
    <t>Completed At</t>
  </si>
  <si>
    <t>Last Modified</t>
  </si>
  <si>
    <t>Assignee</t>
  </si>
  <si>
    <t>Start Date</t>
  </si>
  <si>
    <t>Due Date</t>
  </si>
  <si>
    <t>Tags</t>
  </si>
  <si>
    <t>Parent Task</t>
  </si>
  <si>
    <t>Estimated Hours</t>
  </si>
  <si>
    <t>Actual Hours</t>
  </si>
  <si>
    <t>Estimation</t>
  </si>
  <si>
    <t>Actual</t>
  </si>
  <si>
    <t>WBS辞書Ver.2</t>
    <rPh sb="3" eb="5">
      <t>ジショ</t>
    </rPh>
    <phoneticPr fontId="2"/>
  </si>
  <si>
    <t>WBS辞書Ver.2</t>
    <phoneticPr fontId="2"/>
  </si>
  <si>
    <t>add</t>
    <phoneticPr fontId="2"/>
  </si>
  <si>
    <t>変更ログ</t>
    <rPh sb="0" eb="2">
      <t>ヘンコウ</t>
    </rPh>
    <phoneticPr fontId="2"/>
  </si>
  <si>
    <t>このシート</t>
    <phoneticPr fontId="2"/>
  </si>
  <si>
    <t>Name</t>
  </si>
  <si>
    <t>Section/Column</t>
  </si>
  <si>
    <t>WBS Ver.2</t>
    <phoneticPr fontId="2"/>
  </si>
  <si>
    <t>前提条件-ScopeBaseline'!F7</t>
    <phoneticPr fontId="2"/>
  </si>
  <si>
    <t>前提条件-ScopeBaseline'!K7</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</si>
</sst>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19">
    <font>
      <sz val="12"/>
      <color theme="1"/>
      <name val="游ゴシック"/>
      <family val="2"/>
      <charset val="128"/>
      <scheme val="minor"/>
    </font>
    <font>
      <sz val="12"/>
      <color rgb="FFFF0000"/>
      <name val="游ゴシック"/>
      <family val="2"/>
      <charset val="128"/>
      <scheme val="minor"/>
    </font>
    <font>
      <sz val="6"/>
      <name val="游ゴシック"/>
      <family val="2"/>
      <charset val="128"/>
      <scheme val="minor"/>
    </font>
    <font>
      <u/>
      <sz val="12"/>
      <color theme="10"/>
      <name val="游ゴシック"/>
      <family val="2"/>
      <charset val="128"/>
      <scheme val="minor"/>
    </font>
    <font>
      <sz val="10"/>
      <color theme="1"/>
      <name val="Arial"/>
      <family val="2"/>
    </font>
    <font>
      <sz val="12"/>
      <color rgb="FF000000"/>
      <name val="Arial"/>
      <family val="2"/>
    </font>
    <font>
      <sz val="12"/>
      <color rgb="FF000000"/>
      <name val="游ゴシック"/>
      <family val="2"/>
      <charset val="128"/>
    </font>
    <font>
      <sz val="12"/>
      <color theme="1"/>
      <name val="游ゴシック"/>
      <family val="3"/>
      <charset val="128"/>
      <scheme val="minor"/>
    </font>
    <font>
      <b/>
      <sz val="10"/>
      <color theme="1"/>
      <name val="游ゴシック"/>
      <family val="3"/>
      <charset val="128"/>
      <scheme val="minor"/>
    </font>
    <font>
      <b/>
      <sz val="12"/>
      <color rgb="FF000000"/>
      <name val="游ゴシック"/>
      <family val="3"/>
      <charset val="128"/>
      <scheme val="minor"/>
    </font>
    <font>
      <b/>
      <sz val="12"/>
      <color theme="1"/>
      <name val="游ゴシック"/>
      <family val="3"/>
      <charset val="128"/>
      <scheme val="minor"/>
    </font>
    <font>
      <sz val="12"/>
      <color rgb="FFFF0000"/>
      <name val="游ゴシック (本文)"/>
      <family val="3"/>
      <charset val="128"/>
    </font>
    <font>
      <sz val="12"/>
      <color rgb="FFFF0000"/>
      <name val="游ゴシック (本文)"/>
      <charset val="128"/>
    </font>
    <font>
      <b/>
      <sz val="12"/>
      <color rgb="FF000000"/>
      <name val="Arial"/>
      <family val="2"/>
    </font>
    <font>
      <sz val="12"/>
      <color rgb="FF000000"/>
      <name val="MS Mincho"/>
      <family val="1"/>
      <charset val="128"/>
    </font>
    <font>
      <sz val="10"/>
      <color rgb="FFFF0000"/>
      <name val="Arial"/>
      <family val="2"/>
    </font>
    <font>
      <sz val="12"/>
      <color rgb="FFFF0000"/>
      <name val="游ゴシック"/>
      <family val="3"/>
      <charset val="128"/>
      <scheme val="minor"/>
    </font>
    <font>
      <sz val="12"/>
      <color rgb="FFFF0000"/>
      <name val="Arial"/>
      <family val="2"/>
    </font>
    <font>
      <sz val="12"/>
      <color rgb="FF0070C0"/>
      <name val="游ゴシック (本文)"/>
      <charset val="128"/>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13">
    <xf numFmtId="0" fontId="0" fillId="0" borderId="0" xfId="0">
      <alignment vertical="center"/>
    </xf>
    <xf numFmtId="0" fontId="0" fillId="2" borderId="1" xfId="0" applyFill="1" applyBorder="1">
      <alignment vertical="center"/>
    </xf>
    <xf numFmtId="0" fontId="0" fillId="0" borderId="1" xfId="0" applyBorder="1">
      <alignment vertical="center"/>
    </xf>
    <xf numFmtId="0" fontId="0" fillId="3" borderId="1" xfId="0" applyFill="1" applyBorder="1">
      <alignment vertical="center"/>
    </xf>
    <xf numFmtId="0" fontId="4" fillId="0" borderId="1" xfId="0" applyFont="1" applyBorder="1">
      <alignment vertical="center"/>
    </xf>
    <xf numFmtId="0" fontId="5" fillId="0" borderId="1" xfId="0" applyFont="1" applyBorder="1">
      <alignment vertical="center"/>
    </xf>
    <xf numFmtId="0" fontId="4" fillId="2" borderId="1" xfId="0" applyFont="1" applyFill="1" applyBorder="1">
      <alignment vertical="center"/>
    </xf>
    <xf numFmtId="0" fontId="5" fillId="2" borderId="1" xfId="0" applyFont="1" applyFill="1" applyBorder="1">
      <alignment vertical="center"/>
    </xf>
    <xf numFmtId="0" fontId="5" fillId="0" borderId="1" xfId="0" applyFont="1" applyFill="1" applyBorder="1">
      <alignment vertical="center"/>
    </xf>
    <xf numFmtId="0" fontId="6" fillId="0" borderId="1" xfId="0" applyFont="1" applyFill="1" applyBorder="1">
      <alignment vertical="center"/>
    </xf>
    <xf numFmtId="0" fontId="5" fillId="4" borderId="1" xfId="0" applyFont="1" applyFill="1" applyBorder="1">
      <alignment vertical="center"/>
    </xf>
    <xf numFmtId="0" fontId="10" fillId="3" borderId="1" xfId="0" applyFont="1" applyFill="1" applyBorder="1">
      <alignment vertical="center"/>
    </xf>
    <xf numFmtId="0" fontId="0" fillId="0" borderId="0" xfId="0" applyAlignment="1">
      <alignment horizontal="left" vertical="top"/>
    </xf>
    <xf numFmtId="0" fontId="0" fillId="0" borderId="0" xfId="0" applyAlignment="1">
      <alignment vertical="top"/>
    </xf>
    <xf numFmtId="0" fontId="0" fillId="0" borderId="1" xfId="0" applyBorder="1" applyAlignment="1">
      <alignment horizontal="left" vertical="top"/>
    </xf>
    <xf numFmtId="0" fontId="0" fillId="4" borderId="1" xfId="0" applyFill="1" applyBorder="1">
      <alignment vertical="center"/>
    </xf>
    <xf numFmtId="0" fontId="0" fillId="5" borderId="1" xfId="0" applyFill="1" applyBorder="1">
      <alignment vertical="center"/>
    </xf>
    <xf numFmtId="0" fontId="0" fillId="4" borderId="6" xfId="0" applyFill="1" applyBorder="1" applyAlignment="1">
      <alignment horizontal="left" vertical="top"/>
    </xf>
    <xf numFmtId="0" fontId="0" fillId="0" borderId="1" xfId="0" applyFill="1" applyBorder="1">
      <alignment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56" fontId="0" fillId="0" borderId="1" xfId="0" applyNumberFormat="1" applyBorder="1">
      <alignment vertical="center"/>
    </xf>
    <xf numFmtId="56" fontId="0" fillId="0" borderId="1" xfId="0" quotePrefix="1" applyNumberFormat="1" applyBorder="1">
      <alignment vertical="center"/>
    </xf>
    <xf numFmtId="0" fontId="0" fillId="0" borderId="1" xfId="0" quotePrefix="1" applyBorder="1">
      <alignment vertical="center"/>
    </xf>
    <xf numFmtId="0" fontId="0" fillId="5" borderId="6" xfId="0" applyFill="1" applyBorder="1" applyAlignment="1">
      <alignment horizontal="left" vertical="top"/>
    </xf>
    <xf numFmtId="0" fontId="15" fillId="0" borderId="1" xfId="0" applyFont="1" applyBorder="1">
      <alignment vertical="center"/>
    </xf>
    <xf numFmtId="0" fontId="15" fillId="2" borderId="1" xfId="0" applyFont="1" applyFill="1" applyBorder="1">
      <alignment vertical="center"/>
    </xf>
    <xf numFmtId="0" fontId="1" fillId="0" borderId="1" xfId="0" applyFont="1" applyBorder="1">
      <alignment vertical="center"/>
    </xf>
    <xf numFmtId="0" fontId="16" fillId="0" borderId="1" xfId="0" applyFont="1" applyBorder="1">
      <alignment vertical="center"/>
    </xf>
    <xf numFmtId="0" fontId="17" fillId="0" borderId="1" xfId="0" applyFont="1" applyBorder="1">
      <alignment vertical="center"/>
    </xf>
    <xf numFmtId="0" fontId="8" fillId="4" borderId="1" xfId="0" applyFont="1" applyFill="1" applyBorder="1">
      <alignment vertical="center"/>
    </xf>
    <xf numFmtId="0" fontId="3" fillId="4" borderId="1" xfId="1" applyFill="1" applyBorder="1">
      <alignment vertical="center"/>
    </xf>
    <xf numFmtId="0" fontId="9" fillId="4" borderId="1" xfId="0" applyFont="1" applyFill="1" applyBorder="1">
      <alignment vertical="center"/>
    </xf>
    <xf numFmtId="0" fontId="10" fillId="4" borderId="1" xfId="0" applyFont="1" applyFill="1" applyBorder="1">
      <alignment vertical="center"/>
    </xf>
    <xf numFmtId="0" fontId="1" fillId="3" borderId="1" xfId="0" applyFont="1" applyFill="1" applyBorder="1">
      <alignment vertical="center"/>
    </xf>
    <xf numFmtId="0" fontId="16" fillId="3" borderId="1" xfId="0" applyFont="1" applyFill="1" applyBorder="1">
      <alignment vertical="center"/>
    </xf>
    <xf numFmtId="0" fontId="10" fillId="3" borderId="0" xfId="0" applyFont="1" applyFill="1" applyBorder="1">
      <alignment vertical="center"/>
    </xf>
    <xf numFmtId="0" fontId="0" fillId="0" borderId="1" xfId="0" quotePrefix="1" applyBorder="1" applyAlignment="1">
      <alignment horizontal="left" vertical="top"/>
    </xf>
    <xf numFmtId="0" fontId="0" fillId="0" borderId="1" xfId="0" quotePrefix="1" applyBorder="1" applyAlignment="1">
      <alignment horizontal="left" vertical="center"/>
    </xf>
    <xf numFmtId="1" fontId="0" fillId="0" borderId="1" xfId="0" applyNumberFormat="1" applyBorder="1">
      <alignment vertical="center"/>
    </xf>
    <xf numFmtId="1" fontId="0" fillId="3" borderId="1" xfId="0" applyNumberFormat="1" applyFill="1" applyBorder="1">
      <alignment vertical="center"/>
    </xf>
    <xf numFmtId="0" fontId="0" fillId="0" borderId="1" xfId="0" quotePrefix="1" applyBorder="1" applyAlignment="1">
      <alignment vertical="top"/>
    </xf>
    <xf numFmtId="0" fontId="0" fillId="0" borderId="1" xfId="0" quotePrefix="1" applyBorder="1" applyAlignment="1">
      <alignment vertical="center"/>
    </xf>
    <xf numFmtId="0" fontId="0" fillId="0" borderId="1" xfId="0" applyBorder="1" applyAlignment="1">
      <alignment vertical="top"/>
    </xf>
    <xf numFmtId="0" fontId="0" fillId="6" borderId="1" xfId="0" applyFill="1" applyBorder="1">
      <alignment vertical="center"/>
    </xf>
    <xf numFmtId="0" fontId="0" fillId="3" borderId="1" xfId="0" applyFill="1" applyBorder="1" applyAlignment="1">
      <alignment vertical="top"/>
    </xf>
    <xf numFmtId="0" fontId="10" fillId="8" borderId="1" xfId="0" applyFont="1" applyFill="1" applyBorder="1">
      <alignment vertical="center"/>
    </xf>
    <xf numFmtId="0" fontId="10" fillId="9" borderId="1" xfId="0" applyFont="1" applyFill="1" applyBorder="1">
      <alignment vertical="center"/>
    </xf>
    <xf numFmtId="0" fontId="10" fillId="10" borderId="1" xfId="0" applyFont="1" applyFill="1" applyBorder="1">
      <alignment vertical="center"/>
    </xf>
    <xf numFmtId="0" fontId="13" fillId="4" borderId="1" xfId="0" applyFont="1" applyFill="1" applyBorder="1">
      <alignment vertical="center"/>
    </xf>
    <xf numFmtId="0" fontId="0" fillId="0" borderId="1" xfId="0" applyBorder="1" applyAlignment="1">
      <alignment horizontal="left" vertical="center"/>
    </xf>
    <xf numFmtId="6" fontId="0" fillId="0" borderId="1" xfId="0" applyNumberFormat="1" applyBorder="1">
      <alignment vertical="center"/>
    </xf>
    <xf numFmtId="0" fontId="0" fillId="0" borderId="0" xfId="0" applyAlignment="1">
      <alignment horizontal="left" vertical="center"/>
    </xf>
    <xf numFmtId="0" fontId="0" fillId="0" borderId="3" xfId="0" applyBorder="1" applyAlignment="1">
      <alignment horizontal="left" vertical="top"/>
    </xf>
    <xf numFmtId="0" fontId="0" fillId="0" borderId="5" xfId="0" applyBorder="1" applyAlignment="1">
      <alignment horizontal="left" vertical="top"/>
    </xf>
    <xf numFmtId="0" fontId="0" fillId="0" borderId="1" xfId="0" quotePrefix="1" applyBorder="1" applyAlignment="1">
      <alignment horizontal="left" vertical="top"/>
    </xf>
    <xf numFmtId="0" fontId="0" fillId="0" borderId="1" xfId="0" quotePrefix="1" applyBorder="1" applyAlignment="1">
      <alignment horizontal="left" vertical="center"/>
    </xf>
    <xf numFmtId="0" fontId="0" fillId="2" borderId="1" xfId="0" applyFill="1" applyBorder="1" applyAlignment="1">
      <alignment horizontal="center" vertical="top"/>
    </xf>
    <xf numFmtId="0" fontId="0" fillId="0" borderId="1" xfId="0" applyBorder="1" applyAlignment="1">
      <alignment horizontal="left" vertical="center"/>
    </xf>
    <xf numFmtId="0" fontId="0" fillId="0" borderId="1" xfId="0" applyBorder="1" applyAlignment="1">
      <alignment horizontal="left" vertical="top"/>
    </xf>
    <xf numFmtId="0" fontId="0" fillId="3" borderId="1" xfId="0" applyFill="1" applyBorder="1" applyAlignment="1">
      <alignment horizontal="right" vertical="top"/>
    </xf>
    <xf numFmtId="0" fontId="0" fillId="0" borderId="1" xfId="0" applyBorder="1" applyAlignment="1">
      <alignment horizontal="right" vertical="top"/>
    </xf>
    <xf numFmtId="0" fontId="5" fillId="2" borderId="1" xfId="0" applyFont="1" applyFill="1" applyBorder="1" applyAlignment="1">
      <alignment horizontal="left" vertical="top"/>
    </xf>
    <xf numFmtId="0" fontId="10" fillId="4" borderId="6" xfId="0" applyFont="1" applyFill="1" applyBorder="1" applyAlignment="1">
      <alignment horizontal="left" vertical="top"/>
    </xf>
    <xf numFmtId="0" fontId="10" fillId="4" borderId="2" xfId="0" applyFont="1" applyFill="1" applyBorder="1" applyAlignment="1">
      <alignment horizontal="left" vertical="top"/>
    </xf>
    <xf numFmtId="0" fontId="10" fillId="4" borderId="7" xfId="0" applyFont="1" applyFill="1" applyBorder="1" applyAlignment="1">
      <alignment horizontal="left" vertical="top"/>
    </xf>
    <xf numFmtId="0" fontId="5" fillId="0" borderId="1" xfId="0" applyFont="1" applyFill="1" applyBorder="1" applyAlignment="1">
      <alignment horizontal="left" vertical="top"/>
    </xf>
    <xf numFmtId="0" fontId="6" fillId="0" borderId="1" xfId="0" applyFont="1" applyFill="1" applyBorder="1" applyAlignment="1">
      <alignment horizontal="left" vertical="top"/>
    </xf>
    <xf numFmtId="0" fontId="0" fillId="3" borderId="1" xfId="0" applyFill="1" applyBorder="1" applyAlignment="1">
      <alignment horizontal="left" vertical="top"/>
    </xf>
    <xf numFmtId="0" fontId="5" fillId="0" borderId="1" xfId="0" applyFont="1" applyBorder="1" applyAlignment="1">
      <alignment horizontal="left" vertical="top"/>
    </xf>
    <xf numFmtId="0" fontId="0" fillId="4" borderId="1" xfId="0" applyFill="1" applyBorder="1" applyAlignment="1">
      <alignment horizontal="left" vertical="top"/>
    </xf>
    <xf numFmtId="0" fontId="0" fillId="0" borderId="4" xfId="0" applyBorder="1" applyAlignment="1">
      <alignment horizontal="left" vertical="top"/>
    </xf>
    <xf numFmtId="0" fontId="0" fillId="4" borderId="6" xfId="0" applyFill="1" applyBorder="1" applyAlignment="1">
      <alignment horizontal="left" vertical="top"/>
    </xf>
    <xf numFmtId="0" fontId="0" fillId="4" borderId="2" xfId="0" applyFill="1" applyBorder="1" applyAlignment="1">
      <alignment horizontal="left" vertical="top"/>
    </xf>
    <xf numFmtId="0" fontId="0" fillId="4" borderId="7" xfId="0" applyFill="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9" fontId="1" fillId="0" borderId="3" xfId="0" applyNumberFormat="1" applyFont="1" applyBorder="1" applyAlignment="1">
      <alignment horizontal="left" vertical="top"/>
    </xf>
    <xf numFmtId="9" fontId="1" fillId="0" borderId="4" xfId="0" applyNumberFormat="1" applyFont="1" applyBorder="1" applyAlignment="1">
      <alignment horizontal="left" vertical="top"/>
    </xf>
    <xf numFmtId="9" fontId="1" fillId="0" borderId="5" xfId="0" applyNumberFormat="1" applyFont="1" applyBorder="1" applyAlignment="1">
      <alignment horizontal="left" vertical="top"/>
    </xf>
    <xf numFmtId="0" fontId="3" fillId="0" borderId="3" xfId="1" applyBorder="1" applyAlignment="1">
      <alignment horizontal="left" vertical="center"/>
    </xf>
    <xf numFmtId="0" fontId="3" fillId="0" borderId="4" xfId="1" applyBorder="1" applyAlignment="1">
      <alignment horizontal="left" vertical="center"/>
    </xf>
    <xf numFmtId="0" fontId="3" fillId="0" borderId="5" xfId="1" applyBorder="1" applyAlignment="1">
      <alignment horizontal="left" vertical="center"/>
    </xf>
    <xf numFmtId="0" fontId="0" fillId="2" borderId="3" xfId="0" applyFill="1" applyBorder="1" applyAlignment="1">
      <alignment horizontal="center" vertical="top"/>
    </xf>
    <xf numFmtId="0" fontId="0" fillId="2" borderId="4" xfId="0" applyFill="1" applyBorder="1" applyAlignment="1">
      <alignment horizontal="center" vertical="top"/>
    </xf>
    <xf numFmtId="0" fontId="0" fillId="2" borderId="5" xfId="0" applyFill="1" applyBorder="1" applyAlignment="1">
      <alignment horizontal="center" vertical="top"/>
    </xf>
    <xf numFmtId="0" fontId="5" fillId="2" borderId="1" xfId="0" applyFont="1" applyFill="1" applyBorder="1" applyAlignment="1">
      <alignment horizontal="center" vertical="top"/>
    </xf>
    <xf numFmtId="0" fontId="0" fillId="0" borderId="6" xfId="0" applyBorder="1" applyAlignment="1">
      <alignment horizontal="right" vertical="top"/>
    </xf>
    <xf numFmtId="0" fontId="0" fillId="0" borderId="2" xfId="0" applyBorder="1" applyAlignment="1">
      <alignment horizontal="right" vertical="top"/>
    </xf>
    <xf numFmtId="0" fontId="0" fillId="0" borderId="7" xfId="0" applyBorder="1" applyAlignment="1">
      <alignment horizontal="right" vertical="top"/>
    </xf>
    <xf numFmtId="0" fontId="7" fillId="0" borderId="1" xfId="1" applyFont="1" applyBorder="1" applyAlignment="1">
      <alignment horizontal="left" vertical="top"/>
    </xf>
    <xf numFmtId="0" fontId="3" fillId="0" borderId="1" xfId="1" applyBorder="1" applyAlignment="1">
      <alignment horizontal="left" vertical="top"/>
    </xf>
    <xf numFmtId="0" fontId="0" fillId="5" borderId="6" xfId="0" applyFill="1" applyBorder="1" applyAlignment="1">
      <alignment horizontal="left" vertical="top"/>
    </xf>
    <xf numFmtId="0" fontId="0" fillId="5" borderId="2" xfId="0" applyFill="1" applyBorder="1" applyAlignment="1">
      <alignment horizontal="left" vertical="top"/>
    </xf>
    <xf numFmtId="0" fontId="0" fillId="5" borderId="7" xfId="0" applyFill="1" applyBorder="1" applyAlignment="1">
      <alignment horizontal="left" vertical="top"/>
    </xf>
    <xf numFmtId="0" fontId="0" fillId="5" borderId="1" xfId="0" applyFill="1" applyBorder="1" applyAlignment="1">
      <alignment horizontal="left" vertical="top"/>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center"/>
    </xf>
    <xf numFmtId="0" fontId="0" fillId="0" borderId="6" xfId="0" applyBorder="1" applyAlignment="1">
      <alignment horizontal="left" vertical="top"/>
    </xf>
    <xf numFmtId="0" fontId="0" fillId="0" borderId="7" xfId="0" applyBorder="1" applyAlignment="1">
      <alignment horizontal="left" vertical="top"/>
    </xf>
    <xf numFmtId="0" fontId="0" fillId="0" borderId="2" xfId="0" applyBorder="1" applyAlignment="1">
      <alignment horizontal="left" vertical="top"/>
    </xf>
    <xf numFmtId="0" fontId="0" fillId="0" borderId="6" xfId="0" applyFill="1" applyBorder="1" applyAlignment="1">
      <alignment horizontal="left" vertical="top"/>
    </xf>
    <xf numFmtId="0" fontId="0" fillId="0" borderId="2" xfId="0" applyFill="1" applyBorder="1" applyAlignment="1">
      <alignment horizontal="left" vertical="top"/>
    </xf>
    <xf numFmtId="0" fontId="0" fillId="2" borderId="4" xfId="0" applyFill="1" applyBorder="1" applyAlignment="1">
      <alignment horizontal="center" vertical="center"/>
    </xf>
    <xf numFmtId="0" fontId="0" fillId="7" borderId="4" xfId="0" applyFill="1" applyBorder="1" applyAlignment="1">
      <alignment horizontal="left" vertical="top"/>
    </xf>
    <xf numFmtId="0" fontId="0" fillId="0" borderId="1" xfId="0" applyBorder="1" applyAlignment="1">
      <alignment horizontal="center" vertical="center"/>
    </xf>
    <xf numFmtId="0" fontId="3" fillId="0" borderId="1" xfId="1" quotePrefix="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ltLang="ja-JP"/>
              <a:t>PMB</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ja-JP"/>
        </a:p>
      </c:txPr>
    </c:title>
    <c:autoTitleDeleted val="0"/>
    <c:plotArea>
      <c:layout/>
      <c:lineChart>
        <c:grouping val="standard"/>
        <c:varyColors val="0"/>
        <c:ser>
          <c:idx val="0"/>
          <c:order val="0"/>
          <c:tx>
            <c:strRef>
              <c:f>EV分析!$C$5</c:f>
              <c:strCache>
                <c:ptCount val="1"/>
                <c:pt idx="0">
                  <c:v>PV</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EV分析!$C$6:$C$21</c:f>
              <c:numCache>
                <c:formatCode>General</c:formatCode>
                <c:ptCount val="16"/>
                <c:pt idx="0">
                  <c:v>5000</c:v>
                </c:pt>
                <c:pt idx="1">
                  <c:v>10000</c:v>
                </c:pt>
                <c:pt idx="2">
                  <c:v>15000</c:v>
                </c:pt>
                <c:pt idx="3">
                  <c:v>20000</c:v>
                </c:pt>
                <c:pt idx="4">
                  <c:v>25000</c:v>
                </c:pt>
                <c:pt idx="5">
                  <c:v>30000</c:v>
                </c:pt>
                <c:pt idx="6">
                  <c:v>35000</c:v>
                </c:pt>
                <c:pt idx="7">
                  <c:v>40000</c:v>
                </c:pt>
                <c:pt idx="8">
                  <c:v>45000</c:v>
                </c:pt>
                <c:pt idx="9">
                  <c:v>50000</c:v>
                </c:pt>
                <c:pt idx="10">
                  <c:v>55000</c:v>
                </c:pt>
                <c:pt idx="11">
                  <c:v>60000</c:v>
                </c:pt>
                <c:pt idx="12">
                  <c:v>65000</c:v>
                </c:pt>
                <c:pt idx="13">
                  <c:v>70000</c:v>
                </c:pt>
                <c:pt idx="14">
                  <c:v>75000</c:v>
                </c:pt>
              </c:numCache>
            </c:numRef>
          </c:val>
          <c:smooth val="0"/>
          <c:extLst>
            <c:ext xmlns:c16="http://schemas.microsoft.com/office/drawing/2014/chart" uri="{C3380CC4-5D6E-409C-BE32-E72D297353CC}">
              <c16:uniqueId val="{00000000-A581-C64B-BE75-8B07B4E4F4AB}"/>
            </c:ext>
          </c:extLst>
        </c:ser>
        <c:ser>
          <c:idx val="1"/>
          <c:order val="1"/>
          <c:tx>
            <c:strRef>
              <c:f>EV分析!$D$5</c:f>
              <c:strCache>
                <c:ptCount val="1"/>
                <c:pt idx="0">
                  <c:v>EV</c:v>
                </c:pt>
              </c:strCache>
            </c:strRef>
          </c:tx>
          <c:spPr>
            <a:ln w="22225" cap="rnd" cmpd="sng" algn="ctr">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EV分析!$D$6:$D$21</c:f>
              <c:numCache>
                <c:formatCode>General</c:formatCode>
                <c:ptCount val="16"/>
                <c:pt idx="7">
                  <c:v>50000</c:v>
                </c:pt>
              </c:numCache>
            </c:numRef>
          </c:val>
          <c:smooth val="0"/>
          <c:extLst>
            <c:ext xmlns:c16="http://schemas.microsoft.com/office/drawing/2014/chart" uri="{C3380CC4-5D6E-409C-BE32-E72D297353CC}">
              <c16:uniqueId val="{00000001-A581-C64B-BE75-8B07B4E4F4AB}"/>
            </c:ext>
          </c:extLst>
        </c:ser>
        <c:ser>
          <c:idx val="2"/>
          <c:order val="2"/>
          <c:tx>
            <c:strRef>
              <c:f>EV分析!$E$5</c:f>
              <c:strCache>
                <c:ptCount val="1"/>
                <c:pt idx="0">
                  <c:v>AC</c:v>
                </c:pt>
              </c:strCache>
            </c:strRef>
          </c:tx>
          <c:spPr>
            <a:ln w="22225" cap="rnd" cmpd="sng" algn="ctr">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EV分析!$E$6:$E$21</c:f>
              <c:numCache>
                <c:formatCode>General</c:formatCode>
                <c:ptCount val="16"/>
                <c:pt idx="7">
                  <c:v>60000</c:v>
                </c:pt>
              </c:numCache>
            </c:numRef>
          </c:val>
          <c:smooth val="0"/>
          <c:extLst>
            <c:ext xmlns:c16="http://schemas.microsoft.com/office/drawing/2014/chart" uri="{C3380CC4-5D6E-409C-BE32-E72D297353CC}">
              <c16:uniqueId val="{00000002-A581-C64B-BE75-8B07B4E4F4A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1535176319"/>
        <c:axId val="1785263119"/>
      </c:lineChart>
      <c:catAx>
        <c:axId val="1535176319"/>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ja-JP"/>
          </a:p>
        </c:txPr>
        <c:crossAx val="1785263119"/>
        <c:crosses val="autoZero"/>
        <c:auto val="1"/>
        <c:lblAlgn val="ctr"/>
        <c:lblOffset val="100"/>
        <c:noMultiLvlLbl val="0"/>
      </c:catAx>
      <c:valAx>
        <c:axId val="1785263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ja-JP"/>
          </a:p>
        </c:txPr>
        <c:crossAx val="1535176319"/>
        <c:crosses val="autoZero"/>
        <c:crossBetween val="between"/>
      </c:valAx>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ltLang="ja-JP"/>
              <a:t>PMB</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ja-JP"/>
        </a:p>
      </c:txPr>
    </c:title>
    <c:autoTitleDeleted val="0"/>
    <c:plotArea>
      <c:layout/>
      <c:lineChart>
        <c:grouping val="standard"/>
        <c:varyColors val="0"/>
        <c:ser>
          <c:idx val="0"/>
          <c:order val="0"/>
          <c:tx>
            <c:strRef>
              <c:f>概要!$L$26</c:f>
              <c:strCache>
                <c:ptCount val="1"/>
                <c:pt idx="0">
                  <c:v>PV (ハズ)</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概要!$L$27:$L$36</c:f>
              <c:numCache>
                <c:formatCode>General</c:formatCode>
                <c:ptCount val="10"/>
                <c:pt idx="0">
                  <c:v>200000</c:v>
                </c:pt>
                <c:pt idx="1">
                  <c:v>400000</c:v>
                </c:pt>
                <c:pt idx="2">
                  <c:v>600000</c:v>
                </c:pt>
                <c:pt idx="3">
                  <c:v>800000</c:v>
                </c:pt>
                <c:pt idx="4">
                  <c:v>1000000</c:v>
                </c:pt>
                <c:pt idx="5">
                  <c:v>1200000</c:v>
                </c:pt>
                <c:pt idx="6">
                  <c:v>1400000</c:v>
                </c:pt>
                <c:pt idx="7">
                  <c:v>1600000</c:v>
                </c:pt>
                <c:pt idx="8">
                  <c:v>1800000</c:v>
                </c:pt>
                <c:pt idx="9">
                  <c:v>2000000</c:v>
                </c:pt>
              </c:numCache>
            </c:numRef>
          </c:val>
          <c:smooth val="0"/>
          <c:extLst>
            <c:ext xmlns:c16="http://schemas.microsoft.com/office/drawing/2014/chart" uri="{C3380CC4-5D6E-409C-BE32-E72D297353CC}">
              <c16:uniqueId val="{00000000-A5BE-8748-A260-4A541ADF9EA2}"/>
            </c:ext>
          </c:extLst>
        </c:ser>
        <c:ser>
          <c:idx val="1"/>
          <c:order val="1"/>
          <c:tx>
            <c:strRef>
              <c:f>概要!$M$26</c:f>
              <c:strCache>
                <c:ptCount val="1"/>
                <c:pt idx="0">
                  <c:v>EV (デキタ)</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概要!$M$27:$M$36</c:f>
              <c:numCache>
                <c:formatCode>General</c:formatCode>
                <c:ptCount val="10"/>
                <c:pt idx="4">
                  <c:v>1200000</c:v>
                </c:pt>
              </c:numCache>
            </c:numRef>
          </c:val>
          <c:smooth val="0"/>
          <c:extLst>
            <c:ext xmlns:c16="http://schemas.microsoft.com/office/drawing/2014/chart" uri="{C3380CC4-5D6E-409C-BE32-E72D297353CC}">
              <c16:uniqueId val="{00000001-A5BE-8748-A260-4A541ADF9EA2}"/>
            </c:ext>
          </c:extLst>
        </c:ser>
        <c:ser>
          <c:idx val="2"/>
          <c:order val="2"/>
          <c:tx>
            <c:strRef>
              <c:f>概要!$N$26</c:f>
              <c:strCache>
                <c:ptCount val="1"/>
                <c:pt idx="0">
                  <c:v>AC (カカッタ)</c:v>
                </c:pt>
              </c:strCache>
            </c:strRef>
          </c:tx>
          <c:spPr>
            <a:ln w="19050" cap="rnd" cmpd="sng" algn="ctr">
              <a:solidFill>
                <a:schemeClr val="accent3">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val>
            <c:numRef>
              <c:f>概要!$N$27:$N$36</c:f>
              <c:numCache>
                <c:formatCode>General</c:formatCode>
                <c:ptCount val="10"/>
                <c:pt idx="4">
                  <c:v>1500000</c:v>
                </c:pt>
              </c:numCache>
            </c:numRef>
          </c:val>
          <c:smooth val="0"/>
          <c:extLst>
            <c:ext xmlns:c16="http://schemas.microsoft.com/office/drawing/2014/chart" uri="{C3380CC4-5D6E-409C-BE32-E72D297353CC}">
              <c16:uniqueId val="{00000002-A5BE-8748-A260-4A541ADF9EA2}"/>
            </c:ext>
          </c:extLst>
        </c:ser>
        <c:dLbls>
          <c:dLblPos val="ctr"/>
          <c:showLegendKey val="0"/>
          <c:showVal val="1"/>
          <c:showCatName val="0"/>
          <c:showSerName val="0"/>
          <c:showPercent val="0"/>
          <c:showBubbleSize val="0"/>
        </c:dLbls>
        <c:marker val="1"/>
        <c:smooth val="0"/>
        <c:axId val="2044547631"/>
        <c:axId val="2044549279"/>
      </c:lineChart>
      <c:catAx>
        <c:axId val="2044547631"/>
        <c:scaling>
          <c:orientation val="minMax"/>
        </c:scaling>
        <c:delete val="0"/>
        <c:axPos val="b"/>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ja-JP"/>
          </a:p>
        </c:txPr>
        <c:crossAx val="2044549279"/>
        <c:crosses val="autoZero"/>
        <c:auto val="1"/>
        <c:lblAlgn val="ctr"/>
        <c:lblOffset val="100"/>
        <c:noMultiLvlLbl val="0"/>
      </c:catAx>
      <c:valAx>
        <c:axId val="2044549279"/>
        <c:scaling>
          <c:orientation val="minMax"/>
        </c:scaling>
        <c:delete val="1"/>
        <c:axPos val="l"/>
        <c:numFmt formatCode="General" sourceLinked="1"/>
        <c:majorTickMark val="none"/>
        <c:minorTickMark val="none"/>
        <c:tickLblPos val="nextTo"/>
        <c:crossAx val="2044547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スケジュール・ベースライン</a:t>
            </a:r>
            <a:endParaRPr lang="en-US" altLang="ja-JP"/>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'前提条件-ScheduleBaseline'!$M$32:$V$32</c:f>
              <c:numCache>
                <c:formatCode>General</c:formatCode>
                <c:ptCount val="10"/>
                <c:pt idx="0">
                  <c:v>1</c:v>
                </c:pt>
                <c:pt idx="1">
                  <c:v>1</c:v>
                </c:pt>
                <c:pt idx="2">
                  <c:v>1</c:v>
                </c:pt>
                <c:pt idx="3">
                  <c:v>1</c:v>
                </c:pt>
                <c:pt idx="4">
                  <c:v>1</c:v>
                </c:pt>
                <c:pt idx="5">
                  <c:v>1</c:v>
                </c:pt>
                <c:pt idx="6">
                  <c:v>1</c:v>
                </c:pt>
                <c:pt idx="7">
                  <c:v>1</c:v>
                </c:pt>
                <c:pt idx="8">
                  <c:v>1</c:v>
                </c:pt>
                <c:pt idx="9">
                  <c:v>1</c:v>
                </c:pt>
              </c:numCache>
            </c:numRef>
          </c:val>
          <c:smooth val="0"/>
          <c:extLst>
            <c:ext xmlns:c16="http://schemas.microsoft.com/office/drawing/2014/chart" uri="{C3380CC4-5D6E-409C-BE32-E72D297353CC}">
              <c16:uniqueId val="{00000000-DCF2-B74A-BD8E-7505F2760792}"/>
            </c:ext>
          </c:extLst>
        </c:ser>
        <c:ser>
          <c:idx val="1"/>
          <c:order val="1"/>
          <c:spPr>
            <a:ln w="28575" cap="rnd">
              <a:solidFill>
                <a:schemeClr val="accent2"/>
              </a:solidFill>
              <a:round/>
            </a:ln>
            <a:effectLst/>
          </c:spPr>
          <c:marker>
            <c:symbol val="none"/>
          </c:marker>
          <c:val>
            <c:numRef>
              <c:f>'前提条件-ScheduleBaseline'!$M$33:$V$33</c:f>
              <c:numCache>
                <c:formatCode>General</c:formatCode>
                <c:ptCount val="10"/>
                <c:pt idx="0">
                  <c:v>1</c:v>
                </c:pt>
                <c:pt idx="1">
                  <c:v>2</c:v>
                </c:pt>
                <c:pt idx="2">
                  <c:v>3</c:v>
                </c:pt>
                <c:pt idx="3">
                  <c:v>4</c:v>
                </c:pt>
                <c:pt idx="4">
                  <c:v>5</c:v>
                </c:pt>
                <c:pt idx="5">
                  <c:v>6</c:v>
                </c:pt>
                <c:pt idx="6">
                  <c:v>7</c:v>
                </c:pt>
                <c:pt idx="7">
                  <c:v>8</c:v>
                </c:pt>
                <c:pt idx="8">
                  <c:v>9</c:v>
                </c:pt>
                <c:pt idx="9">
                  <c:v>10</c:v>
                </c:pt>
              </c:numCache>
            </c:numRef>
          </c:val>
          <c:smooth val="0"/>
          <c:extLst>
            <c:ext xmlns:c16="http://schemas.microsoft.com/office/drawing/2014/chart" uri="{C3380CC4-5D6E-409C-BE32-E72D297353CC}">
              <c16:uniqueId val="{00000001-DCF2-B74A-BD8E-7505F2760792}"/>
            </c:ext>
          </c:extLst>
        </c:ser>
        <c:dLbls>
          <c:showLegendKey val="0"/>
          <c:showVal val="0"/>
          <c:showCatName val="0"/>
          <c:showSerName val="0"/>
          <c:showPercent val="0"/>
          <c:showBubbleSize val="0"/>
        </c:dLbls>
        <c:smooth val="0"/>
        <c:axId val="1730560688"/>
        <c:axId val="1730555936"/>
      </c:lineChart>
      <c:catAx>
        <c:axId val="17305606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30555936"/>
        <c:crosses val="autoZero"/>
        <c:auto val="1"/>
        <c:lblAlgn val="ctr"/>
        <c:lblOffset val="100"/>
        <c:noMultiLvlLbl val="0"/>
      </c:catAx>
      <c:valAx>
        <c:axId val="1730555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730560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ja-JP" altLang="en-US"/>
              <a:t>コスト・ベースライン</a:t>
            </a:r>
            <a:endParaRPr lang="ja-JP"/>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ja-JP"/>
        </a:p>
      </c:txPr>
    </c:title>
    <c:autoTitleDeleted val="0"/>
    <c:plotArea>
      <c:layout/>
      <c:lineChart>
        <c:grouping val="standard"/>
        <c:varyColors val="0"/>
        <c:ser>
          <c:idx val="0"/>
          <c:order val="0"/>
          <c:spPr>
            <a:ln w="2222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ja-JP"/>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dk1">
                          <a:lumMod val="35000"/>
                          <a:lumOff val="65000"/>
                        </a:schemeClr>
                      </a:solidFill>
                      <a:round/>
                    </a:ln>
                    <a:effectLst/>
                  </c:spPr>
                </c15:leaderLines>
              </c:ext>
            </c:extLst>
          </c:dLbls>
          <c:val>
            <c:numRef>
              <c:f>'前提条件-CostBaseline'!$E$8:$N$8</c:f>
              <c:numCache>
                <c:formatCode>General</c:formatCode>
                <c:ptCount val="10"/>
                <c:pt idx="0">
                  <c:v>200000</c:v>
                </c:pt>
                <c:pt idx="1">
                  <c:v>400000</c:v>
                </c:pt>
                <c:pt idx="2">
                  <c:v>600000</c:v>
                </c:pt>
                <c:pt idx="3">
                  <c:v>800000</c:v>
                </c:pt>
                <c:pt idx="4">
                  <c:v>1000000</c:v>
                </c:pt>
                <c:pt idx="5">
                  <c:v>1200000</c:v>
                </c:pt>
                <c:pt idx="6">
                  <c:v>1400000</c:v>
                </c:pt>
                <c:pt idx="7">
                  <c:v>1600000</c:v>
                </c:pt>
                <c:pt idx="8">
                  <c:v>1800000</c:v>
                </c:pt>
                <c:pt idx="9">
                  <c:v>2000000</c:v>
                </c:pt>
              </c:numCache>
            </c:numRef>
          </c:val>
          <c:smooth val="0"/>
          <c:extLst>
            <c:ext xmlns:c16="http://schemas.microsoft.com/office/drawing/2014/chart" uri="{C3380CC4-5D6E-409C-BE32-E72D297353CC}">
              <c16:uniqueId val="{00000000-905D-6341-BCA1-73790B35D0FE}"/>
            </c:ext>
          </c:extLst>
        </c:ser>
        <c:dLbls>
          <c:dLblPos val="ctr"/>
          <c:showLegendKey val="0"/>
          <c:showVal val="1"/>
          <c:showCatName val="0"/>
          <c:showSerName val="0"/>
          <c:showPercent val="0"/>
          <c:showBubbleSize val="0"/>
        </c:dLbls>
        <c:smooth val="0"/>
        <c:axId val="1744874431"/>
        <c:axId val="1581186767"/>
      </c:lineChart>
      <c:catAx>
        <c:axId val="1744874431"/>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ja-JP"/>
          </a:p>
        </c:txPr>
        <c:crossAx val="1581186767"/>
        <c:crosses val="autoZero"/>
        <c:auto val="1"/>
        <c:lblAlgn val="ctr"/>
        <c:lblOffset val="100"/>
        <c:noMultiLvlLbl val="0"/>
      </c:catAx>
      <c:valAx>
        <c:axId val="1581186767"/>
        <c:scaling>
          <c:orientation val="minMax"/>
        </c:scaling>
        <c:delete val="0"/>
        <c:axPos val="l"/>
        <c:majorGridlines>
          <c:spPr>
            <a:ln w="9525" cap="flat" cmpd="sng" algn="ctr">
              <a:solidFill>
                <a:schemeClr val="dk1">
                  <a:lumMod val="15000"/>
                  <a:lumOff val="85000"/>
                  <a:alpha val="54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ja-JP"/>
          </a:p>
        </c:txPr>
        <c:crossAx val="1744874431"/>
        <c:crosses val="autoZero"/>
        <c:crossBetween val="between"/>
      </c:valAx>
      <c:spPr>
        <a:pattFill prst="ltDnDiag">
          <a:fgClr>
            <a:schemeClr val="dk1">
              <a:lumMod val="15000"/>
              <a:lumOff val="85000"/>
            </a:schemeClr>
          </a:fgClr>
          <a:bgClr>
            <a:schemeClr val="lt1"/>
          </a:bgClr>
        </a:patt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165100</xdr:colOff>
      <xdr:row>4</xdr:row>
      <xdr:rowOff>25400</xdr:rowOff>
    </xdr:from>
    <xdr:to>
      <xdr:col>15</xdr:col>
      <xdr:colOff>12700</xdr:colOff>
      <xdr:row>20</xdr:row>
      <xdr:rowOff>247650</xdr:rowOff>
    </xdr:to>
    <xdr:graphicFrame macro="">
      <xdr:nvGraphicFramePr>
        <xdr:cNvPr id="3" name="グラフ 2">
          <a:extLst>
            <a:ext uri="{FF2B5EF4-FFF2-40B4-BE49-F238E27FC236}">
              <a16:creationId xmlns:a16="http://schemas.microsoft.com/office/drawing/2014/main" id="{4D5C7854-70CD-A648-932E-9F53806A13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279400</xdr:colOff>
      <xdr:row>24</xdr:row>
      <xdr:rowOff>209550</xdr:rowOff>
    </xdr:from>
    <xdr:to>
      <xdr:col>19</xdr:col>
      <xdr:colOff>88900</xdr:colOff>
      <xdr:row>35</xdr:row>
      <xdr:rowOff>158750</xdr:rowOff>
    </xdr:to>
    <xdr:graphicFrame macro="">
      <xdr:nvGraphicFramePr>
        <xdr:cNvPr id="4" name="グラフ 3">
          <a:extLst>
            <a:ext uri="{FF2B5EF4-FFF2-40B4-BE49-F238E27FC236}">
              <a16:creationId xmlns:a16="http://schemas.microsoft.com/office/drawing/2014/main" id="{4C032E6B-89B7-C44C-A0DC-43CB402EB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63500</xdr:colOff>
      <xdr:row>29</xdr:row>
      <xdr:rowOff>406400</xdr:rowOff>
    </xdr:from>
    <xdr:to>
      <xdr:col>20</xdr:col>
      <xdr:colOff>901700</xdr:colOff>
      <xdr:row>29</xdr:row>
      <xdr:rowOff>406400</xdr:rowOff>
    </xdr:to>
    <xdr:cxnSp macro="">
      <xdr:nvCxnSpPr>
        <xdr:cNvPr id="6" name="直線矢印コネクタ 5">
          <a:extLst>
            <a:ext uri="{FF2B5EF4-FFF2-40B4-BE49-F238E27FC236}">
              <a16:creationId xmlns:a16="http://schemas.microsoft.com/office/drawing/2014/main" id="{7348600F-5D6E-EB4A-9BFF-6FF6112B4619}"/>
            </a:ext>
          </a:extLst>
        </xdr:cNvPr>
        <xdr:cNvCxnSpPr/>
      </xdr:nvCxnSpPr>
      <xdr:spPr>
        <a:xfrm>
          <a:off x="20662900" y="7772400"/>
          <a:ext cx="84582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12700</xdr:colOff>
      <xdr:row>30</xdr:row>
      <xdr:rowOff>406400</xdr:rowOff>
    </xdr:from>
    <xdr:to>
      <xdr:col>22</xdr:col>
      <xdr:colOff>0</xdr:colOff>
      <xdr:row>30</xdr:row>
      <xdr:rowOff>406400</xdr:rowOff>
    </xdr:to>
    <xdr:cxnSp macro="">
      <xdr:nvCxnSpPr>
        <xdr:cNvPr id="7" name="直線矢印コネクタ 6">
          <a:extLst>
            <a:ext uri="{FF2B5EF4-FFF2-40B4-BE49-F238E27FC236}">
              <a16:creationId xmlns:a16="http://schemas.microsoft.com/office/drawing/2014/main" id="{17C60D96-B369-8A4E-93DF-3B94F750B2A1}"/>
            </a:ext>
          </a:extLst>
        </xdr:cNvPr>
        <xdr:cNvCxnSpPr/>
      </xdr:nvCxnSpPr>
      <xdr:spPr>
        <a:xfrm>
          <a:off x="29184600" y="8280400"/>
          <a:ext cx="9398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21</xdr:row>
      <xdr:rowOff>203200</xdr:rowOff>
    </xdr:from>
    <xdr:to>
      <xdr:col>8</xdr:col>
      <xdr:colOff>336550</xdr:colOff>
      <xdr:row>33</xdr:row>
      <xdr:rowOff>25400</xdr:rowOff>
    </xdr:to>
    <xdr:graphicFrame macro="">
      <xdr:nvGraphicFramePr>
        <xdr:cNvPr id="8" name="グラフ 7">
          <a:extLst>
            <a:ext uri="{FF2B5EF4-FFF2-40B4-BE49-F238E27FC236}">
              <a16:creationId xmlns:a16="http://schemas.microsoft.com/office/drawing/2014/main" id="{ACB0E470-6ACE-0942-A162-1CE8037E0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63500</xdr:colOff>
      <xdr:row>2</xdr:row>
      <xdr:rowOff>139700</xdr:rowOff>
    </xdr:from>
    <xdr:to>
      <xdr:col>12</xdr:col>
      <xdr:colOff>901700</xdr:colOff>
      <xdr:row>2</xdr:row>
      <xdr:rowOff>139700</xdr:rowOff>
    </xdr:to>
    <xdr:cxnSp macro="">
      <xdr:nvCxnSpPr>
        <xdr:cNvPr id="3" name="直線矢印コネクタ 2">
          <a:extLst>
            <a:ext uri="{FF2B5EF4-FFF2-40B4-BE49-F238E27FC236}">
              <a16:creationId xmlns:a16="http://schemas.microsoft.com/office/drawing/2014/main" id="{FF836CA8-52A2-4247-818A-2ABAF7E04DDE}"/>
            </a:ext>
          </a:extLst>
        </xdr:cNvPr>
        <xdr:cNvCxnSpPr/>
      </xdr:nvCxnSpPr>
      <xdr:spPr>
        <a:xfrm>
          <a:off x="3873500" y="647700"/>
          <a:ext cx="84582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12700</xdr:colOff>
      <xdr:row>4</xdr:row>
      <xdr:rowOff>152400</xdr:rowOff>
    </xdr:from>
    <xdr:to>
      <xdr:col>14</xdr:col>
      <xdr:colOff>0</xdr:colOff>
      <xdr:row>4</xdr:row>
      <xdr:rowOff>152400</xdr:rowOff>
    </xdr:to>
    <xdr:cxnSp macro="">
      <xdr:nvCxnSpPr>
        <xdr:cNvPr id="6" name="直線矢印コネクタ 5">
          <a:extLst>
            <a:ext uri="{FF2B5EF4-FFF2-40B4-BE49-F238E27FC236}">
              <a16:creationId xmlns:a16="http://schemas.microsoft.com/office/drawing/2014/main" id="{290D2EEB-B187-A545-BB74-C4BD8FAA4257}"/>
            </a:ext>
          </a:extLst>
        </xdr:cNvPr>
        <xdr:cNvCxnSpPr/>
      </xdr:nvCxnSpPr>
      <xdr:spPr>
        <a:xfrm>
          <a:off x="12395200" y="1168400"/>
          <a:ext cx="93980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6350</xdr:colOff>
      <xdr:row>9</xdr:row>
      <xdr:rowOff>19050</xdr:rowOff>
    </xdr:from>
    <xdr:to>
      <xdr:col>8</xdr:col>
      <xdr:colOff>0</xdr:colOff>
      <xdr:row>25</xdr:row>
      <xdr:rowOff>38100</xdr:rowOff>
    </xdr:to>
    <xdr:graphicFrame macro="">
      <xdr:nvGraphicFramePr>
        <xdr:cNvPr id="9" name="グラフ 8">
          <a:extLst>
            <a:ext uri="{FF2B5EF4-FFF2-40B4-BE49-F238E27FC236}">
              <a16:creationId xmlns:a16="http://schemas.microsoft.com/office/drawing/2014/main" id="{30F0E198-C44F-5C4E-BDEB-A66A198E94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83BF2-6837-4B49-BE8A-27CFA6FF20CD}">
  <dimension ref="B2:J43"/>
  <sheetViews>
    <sheetView topLeftCell="A10" workbookViewId="0">
      <selection activeCell="B6" sqref="B6"/>
    </sheetView>
  </sheetViews>
  <sheetFormatPr baseColWidth="10" defaultRowHeight="20"/>
  <sheetData>
    <row r="2" spans="2:5">
      <c r="B2" s="48" t="s">
        <v>231</v>
      </c>
    </row>
    <row r="3" spans="2:5">
      <c r="B3" s="2">
        <v>0</v>
      </c>
    </row>
    <row r="5" spans="2:5">
      <c r="B5" s="6" t="s">
        <v>7</v>
      </c>
      <c r="C5" s="7" t="s">
        <v>1</v>
      </c>
      <c r="D5" s="7" t="s">
        <v>3</v>
      </c>
      <c r="E5" s="7" t="s">
        <v>5</v>
      </c>
    </row>
    <row r="6" spans="2:5">
      <c r="B6" s="4">
        <v>1</v>
      </c>
      <c r="C6" s="5">
        <v>5000</v>
      </c>
      <c r="D6" s="5"/>
      <c r="E6" s="5"/>
    </row>
    <row r="7" spans="2:5">
      <c r="B7" s="4">
        <v>2</v>
      </c>
      <c r="C7" s="5">
        <v>10000</v>
      </c>
      <c r="D7" s="5"/>
      <c r="E7" s="5"/>
    </row>
    <row r="8" spans="2:5">
      <c r="B8" s="4">
        <v>3</v>
      </c>
      <c r="C8" s="5">
        <v>15000</v>
      </c>
      <c r="D8" s="5"/>
      <c r="E8" s="5"/>
    </row>
    <row r="9" spans="2:5">
      <c r="B9" s="4">
        <v>4</v>
      </c>
      <c r="C9" s="5">
        <v>20000</v>
      </c>
      <c r="D9" s="5"/>
      <c r="E9" s="5"/>
    </row>
    <row r="10" spans="2:5">
      <c r="B10" s="4">
        <v>5</v>
      </c>
      <c r="C10" s="5">
        <v>25000</v>
      </c>
      <c r="D10" s="5"/>
      <c r="E10" s="5"/>
    </row>
    <row r="11" spans="2:5">
      <c r="B11" s="4">
        <v>6</v>
      </c>
      <c r="C11" s="5">
        <v>30000</v>
      </c>
      <c r="D11" s="5"/>
      <c r="E11" s="5"/>
    </row>
    <row r="12" spans="2:5">
      <c r="B12" s="4">
        <v>7</v>
      </c>
      <c r="C12" s="5">
        <v>35000</v>
      </c>
      <c r="D12" s="5"/>
      <c r="E12" s="5"/>
    </row>
    <row r="13" spans="2:5">
      <c r="B13" s="4">
        <v>8</v>
      </c>
      <c r="C13" s="5">
        <v>40000</v>
      </c>
      <c r="D13" s="33">
        <v>50000</v>
      </c>
      <c r="E13" s="33">
        <v>60000</v>
      </c>
    </row>
    <row r="14" spans="2:5">
      <c r="B14" s="4">
        <v>9</v>
      </c>
      <c r="C14" s="5">
        <v>45000</v>
      </c>
      <c r="D14" s="4"/>
      <c r="E14" s="4"/>
    </row>
    <row r="15" spans="2:5">
      <c r="B15" s="4">
        <v>10</v>
      </c>
      <c r="C15" s="5">
        <v>50000</v>
      </c>
      <c r="D15" s="4"/>
      <c r="E15" s="4"/>
    </row>
    <row r="16" spans="2:5">
      <c r="B16" s="4">
        <v>11</v>
      </c>
      <c r="C16" s="5">
        <v>55000</v>
      </c>
      <c r="D16" s="4"/>
      <c r="E16" s="4"/>
    </row>
    <row r="17" spans="2:10">
      <c r="B17" s="4">
        <v>12</v>
      </c>
      <c r="C17" s="5">
        <v>60000</v>
      </c>
      <c r="D17" s="4"/>
      <c r="E17" s="4"/>
    </row>
    <row r="18" spans="2:10">
      <c r="B18" s="4">
        <v>13</v>
      </c>
      <c r="C18" s="5">
        <v>65000</v>
      </c>
      <c r="D18" s="4"/>
      <c r="E18" s="4"/>
    </row>
    <row r="19" spans="2:10">
      <c r="B19" s="4">
        <v>14</v>
      </c>
      <c r="C19" s="5">
        <v>70000</v>
      </c>
      <c r="D19" s="4"/>
      <c r="E19" s="4"/>
    </row>
    <row r="20" spans="2:10">
      <c r="B20" s="4">
        <v>15</v>
      </c>
      <c r="C20" s="5">
        <v>75000</v>
      </c>
      <c r="D20" s="4"/>
      <c r="E20" s="4"/>
    </row>
    <row r="21" spans="2:10">
      <c r="B21" s="4">
        <v>16</v>
      </c>
      <c r="C21" s="5"/>
      <c r="D21" s="4"/>
      <c r="E21" s="4"/>
    </row>
    <row r="24" spans="2:10">
      <c r="B24" s="1" t="s">
        <v>50</v>
      </c>
      <c r="C24" s="7" t="s">
        <v>48</v>
      </c>
      <c r="D24" s="7" t="s">
        <v>49</v>
      </c>
      <c r="E24" s="7" t="s">
        <v>69</v>
      </c>
      <c r="G24" s="61" t="s">
        <v>230</v>
      </c>
      <c r="H24" s="61"/>
      <c r="I24" s="61"/>
      <c r="J24" s="61"/>
    </row>
    <row r="25" spans="2:10">
      <c r="B25" s="15">
        <v>1</v>
      </c>
      <c r="C25" s="34" t="s">
        <v>54</v>
      </c>
      <c r="D25" s="35" t="s">
        <v>55</v>
      </c>
      <c r="E25" s="10"/>
      <c r="G25" s="2" t="s">
        <v>8</v>
      </c>
      <c r="H25" s="2">
        <f>D30</f>
        <v>10000</v>
      </c>
      <c r="I25" s="59" t="str">
        <f>IF(H25&gt;0, "計画よりも進んでいる", "計画よりも遅れている")</f>
        <v>計画よりも進んでいる</v>
      </c>
      <c r="J25" s="59"/>
    </row>
    <row r="26" spans="2:10">
      <c r="B26" s="15">
        <v>2</v>
      </c>
      <c r="C26" s="34" t="s">
        <v>21</v>
      </c>
      <c r="D26" s="10">
        <f>C20</f>
        <v>75000</v>
      </c>
      <c r="E26" s="10"/>
      <c r="G26" s="2" t="s">
        <v>10</v>
      </c>
      <c r="H26" s="2">
        <f>D32</f>
        <v>1.25</v>
      </c>
      <c r="I26" s="60" t="str">
        <f>IF(H26&gt;1, "計画よりも進んでいる", "計画よりも遅れている")</f>
        <v>計画よりも進んでいる</v>
      </c>
      <c r="J26" s="60"/>
    </row>
    <row r="27" spans="2:10">
      <c r="B27" s="15">
        <v>3</v>
      </c>
      <c r="C27" s="36" t="s">
        <v>1</v>
      </c>
      <c r="D27" s="10">
        <f>C13</f>
        <v>40000</v>
      </c>
      <c r="E27" s="10"/>
      <c r="G27" s="18" t="s">
        <v>235</v>
      </c>
      <c r="H27" s="62" t="str">
        <f>IF(AND(B3=0, 1 &gt; H26), "一過性のトラブルによる遅れ", "")</f>
        <v/>
      </c>
      <c r="I27" s="62"/>
      <c r="J27" s="62"/>
    </row>
    <row r="28" spans="2:10">
      <c r="B28" s="15">
        <v>4</v>
      </c>
      <c r="C28" s="36" t="s">
        <v>3</v>
      </c>
      <c r="D28" s="10">
        <f>D13</f>
        <v>50000</v>
      </c>
      <c r="E28" s="10"/>
    </row>
    <row r="29" spans="2:10">
      <c r="B29" s="15">
        <v>5</v>
      </c>
      <c r="C29" s="36" t="s">
        <v>5</v>
      </c>
      <c r="D29" s="10">
        <f>E13</f>
        <v>60000</v>
      </c>
      <c r="E29" s="10"/>
      <c r="G29" s="61" t="s">
        <v>229</v>
      </c>
      <c r="H29" s="61"/>
      <c r="I29" s="61"/>
      <c r="J29" s="61"/>
    </row>
    <row r="30" spans="2:10">
      <c r="B30" s="3">
        <v>6</v>
      </c>
      <c r="C30" s="11" t="s">
        <v>8</v>
      </c>
      <c r="D30" s="3">
        <f>D28-D27</f>
        <v>10000</v>
      </c>
      <c r="E30" s="8"/>
      <c r="G30" s="2" t="s">
        <v>9</v>
      </c>
      <c r="H30" s="2">
        <f>D31</f>
        <v>-10000</v>
      </c>
      <c r="I30" s="59" t="str">
        <f>IF(H30&gt;0, "実コストが成果より少ない", "実コストが成果より多い")</f>
        <v>実コストが成果より多い</v>
      </c>
      <c r="J30" s="59"/>
    </row>
    <row r="31" spans="2:10">
      <c r="B31" s="2">
        <v>7</v>
      </c>
      <c r="C31" s="11" t="s">
        <v>9</v>
      </c>
      <c r="D31" s="3">
        <f>D28-D29</f>
        <v>-10000</v>
      </c>
      <c r="E31" s="8"/>
      <c r="G31" s="2" t="s">
        <v>11</v>
      </c>
      <c r="H31" s="2">
        <f>D33</f>
        <v>0.83333333333333337</v>
      </c>
      <c r="I31" s="60" t="str">
        <f>IF(H31&gt;1, "実コストが成果より少ない", "実コストが成果より多い")</f>
        <v>実コストが成果より多い</v>
      </c>
      <c r="J31" s="60"/>
    </row>
    <row r="32" spans="2:10">
      <c r="B32" s="3">
        <v>8</v>
      </c>
      <c r="C32" s="11" t="s">
        <v>10</v>
      </c>
      <c r="D32" s="3">
        <f>D28/D27</f>
        <v>1.25</v>
      </c>
      <c r="E32" s="8"/>
      <c r="G32" s="2" t="s">
        <v>76</v>
      </c>
      <c r="H32" s="2">
        <f>IF(B3=0, D34, D35)</f>
        <v>25000</v>
      </c>
      <c r="I32" s="63" t="str">
        <f>IF(H32&gt;I5, "当初予算を超える", "当初予算を下回る")</f>
        <v>当初予算を超える</v>
      </c>
      <c r="J32" s="63"/>
    </row>
    <row r="33" spans="2:10">
      <c r="B33" s="2">
        <v>9</v>
      </c>
      <c r="C33" s="11" t="s">
        <v>11</v>
      </c>
      <c r="D33" s="3">
        <f>D28/D29</f>
        <v>0.83333333333333337</v>
      </c>
      <c r="E33" s="8"/>
      <c r="G33" s="2" t="s">
        <v>20</v>
      </c>
      <c r="H33" s="2">
        <f>D41</f>
        <v>-10000</v>
      </c>
      <c r="I33" s="63" t="str">
        <f>IF(H33&gt;0, "", "追加請求の可能性あり")</f>
        <v>追加請求の可能性あり</v>
      </c>
      <c r="J33" s="63"/>
    </row>
    <row r="34" spans="2:10">
      <c r="B34" s="64">
        <v>10</v>
      </c>
      <c r="C34" s="11" t="s">
        <v>14</v>
      </c>
      <c r="D34" s="3">
        <f>D26-D28</f>
        <v>25000</v>
      </c>
      <c r="E34" s="9" t="str">
        <f>IF(B3=0, "採用", "")</f>
        <v>採用</v>
      </c>
      <c r="G34" s="2" t="s">
        <v>19</v>
      </c>
      <c r="H34" s="2">
        <f>D40</f>
        <v>1.6666666666666667</v>
      </c>
      <c r="I34" s="57"/>
      <c r="J34" s="58"/>
    </row>
    <row r="35" spans="2:10">
      <c r="B35" s="64"/>
      <c r="C35" s="11" t="s">
        <v>13</v>
      </c>
      <c r="D35" s="3">
        <f>(D26-D28)/D33</f>
        <v>30000</v>
      </c>
      <c r="E35" s="9" t="str">
        <f>IF(B3=1, "採用", "")</f>
        <v/>
      </c>
      <c r="G35" s="18" t="s">
        <v>235</v>
      </c>
      <c r="H35" s="62" t="str">
        <f>IF(AND(B3=0, 1 &gt; H31), "一過性のトラブルによる追加コスト", "")</f>
        <v>一過性のトラブルによる追加コスト</v>
      </c>
      <c r="I35" s="62"/>
      <c r="J35" s="62"/>
    </row>
    <row r="36" spans="2:10">
      <c r="B36" s="64"/>
      <c r="C36" s="37" t="s">
        <v>15</v>
      </c>
      <c r="D36" s="15">
        <f>(D26-D28)/(D33*D32)</f>
        <v>24000</v>
      </c>
      <c r="E36" s="15" t="s">
        <v>252</v>
      </c>
    </row>
    <row r="37" spans="2:10">
      <c r="B37" s="65">
        <v>11</v>
      </c>
      <c r="C37" s="11" t="s">
        <v>16</v>
      </c>
      <c r="D37" s="3">
        <f>D29+D26-D28</f>
        <v>85000</v>
      </c>
      <c r="E37" s="8"/>
    </row>
    <row r="38" spans="2:10">
      <c r="B38" s="65"/>
      <c r="C38" s="11" t="s">
        <v>17</v>
      </c>
      <c r="D38" s="3">
        <f>D26/D33</f>
        <v>90000</v>
      </c>
      <c r="E38" s="8"/>
    </row>
    <row r="39" spans="2:10">
      <c r="B39" s="65"/>
      <c r="C39" s="37" t="s">
        <v>18</v>
      </c>
      <c r="D39" s="15">
        <f>D29+(D26-D28)/(D33*D32)</f>
        <v>84000</v>
      </c>
      <c r="E39" s="15" t="s">
        <v>252</v>
      </c>
    </row>
    <row r="40" spans="2:10">
      <c r="B40" s="3">
        <v>12</v>
      </c>
      <c r="C40" s="11" t="s">
        <v>19</v>
      </c>
      <c r="D40" s="3">
        <f>(D26-D28)/(D26-D29)</f>
        <v>1.6666666666666667</v>
      </c>
      <c r="E40" s="8"/>
    </row>
    <row r="41" spans="2:10">
      <c r="B41" s="65">
        <v>13</v>
      </c>
      <c r="C41" s="11" t="s">
        <v>184</v>
      </c>
      <c r="D41" s="3">
        <f>D26-D37</f>
        <v>-10000</v>
      </c>
      <c r="E41" s="8"/>
    </row>
    <row r="42" spans="2:10">
      <c r="B42" s="65"/>
      <c r="C42" s="11" t="s">
        <v>185</v>
      </c>
      <c r="D42" s="3">
        <f>C20-D38</f>
        <v>-15000</v>
      </c>
      <c r="E42" s="8"/>
    </row>
    <row r="43" spans="2:10">
      <c r="B43" s="65"/>
      <c r="C43" s="37" t="s">
        <v>186</v>
      </c>
      <c r="D43" s="15">
        <f>C20-D39</f>
        <v>-9000</v>
      </c>
      <c r="E43" s="15" t="s">
        <v>252</v>
      </c>
    </row>
  </sheetData>
  <mergeCells count="14">
    <mergeCell ref="B34:B36"/>
    <mergeCell ref="B37:B39"/>
    <mergeCell ref="B41:B43"/>
    <mergeCell ref="I34:J34"/>
    <mergeCell ref="I25:J25"/>
    <mergeCell ref="I26:J26"/>
    <mergeCell ref="G24:J24"/>
    <mergeCell ref="H35:J35"/>
    <mergeCell ref="H27:J27"/>
    <mergeCell ref="G29:J29"/>
    <mergeCell ref="I30:J30"/>
    <mergeCell ref="I31:J31"/>
    <mergeCell ref="I32:J32"/>
    <mergeCell ref="I33:J33"/>
  </mergeCells>
  <phoneticPr fontId="2"/>
  <hyperlinks>
    <hyperlink ref="D25" location="PMB!A1" display="PMB!A1" xr:uid="{6848BE0D-7BF6-354D-8161-5E6D4C1F44B9}"/>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6F179-3C3D-4B48-ABFC-D19F0DEDF7EA}">
  <dimension ref="B2:G32"/>
  <sheetViews>
    <sheetView workbookViewId="0">
      <selection activeCell="B3" sqref="B3"/>
    </sheetView>
  </sheetViews>
  <sheetFormatPr baseColWidth="10" defaultRowHeight="20"/>
  <cols>
    <col min="2" max="2" width="6.28515625" customWidth="1"/>
    <col min="3" max="3" width="30" customWidth="1"/>
    <col min="4" max="4" width="31" customWidth="1"/>
    <col min="5" max="5" width="2.7109375" customWidth="1"/>
    <col min="7" max="7" width="79.42578125" customWidth="1"/>
  </cols>
  <sheetData>
    <row r="2" spans="2:7">
      <c r="B2" s="7" t="s">
        <v>48</v>
      </c>
      <c r="C2" s="1" t="s">
        <v>46</v>
      </c>
      <c r="D2" s="1" t="s">
        <v>47</v>
      </c>
      <c r="E2" s="66" t="s">
        <v>69</v>
      </c>
      <c r="F2" s="66"/>
      <c r="G2" s="66"/>
    </row>
    <row r="3" spans="2:7">
      <c r="B3" s="53" t="s">
        <v>72</v>
      </c>
      <c r="C3" s="3" t="s">
        <v>70</v>
      </c>
      <c r="D3" s="3" t="s">
        <v>71</v>
      </c>
      <c r="E3" s="63" t="s">
        <v>77</v>
      </c>
      <c r="F3" s="63"/>
      <c r="G3" s="63"/>
    </row>
    <row r="4" spans="2:7">
      <c r="B4" s="37" t="s">
        <v>54</v>
      </c>
      <c r="C4" s="2" t="s">
        <v>51</v>
      </c>
      <c r="D4" s="2" t="s">
        <v>52</v>
      </c>
      <c r="E4" s="73" t="s">
        <v>56</v>
      </c>
      <c r="F4" s="73"/>
      <c r="G4" s="73"/>
    </row>
    <row r="5" spans="2:7">
      <c r="B5" s="37" t="s">
        <v>21</v>
      </c>
      <c r="C5" s="3" t="s">
        <v>22</v>
      </c>
      <c r="D5" s="2" t="s">
        <v>23</v>
      </c>
      <c r="E5" s="73" t="s">
        <v>57</v>
      </c>
      <c r="F5" s="73"/>
      <c r="G5" s="73"/>
    </row>
    <row r="6" spans="2:7">
      <c r="B6" s="36" t="s">
        <v>1</v>
      </c>
      <c r="C6" s="3" t="s">
        <v>24</v>
      </c>
      <c r="D6" s="2" t="s">
        <v>25</v>
      </c>
      <c r="E6" s="73" t="s">
        <v>58</v>
      </c>
      <c r="F6" s="73"/>
      <c r="G6" s="73"/>
    </row>
    <row r="7" spans="2:7">
      <c r="B7" s="36" t="s">
        <v>3</v>
      </c>
      <c r="C7" s="3" t="s">
        <v>26</v>
      </c>
      <c r="D7" s="2" t="s">
        <v>27</v>
      </c>
      <c r="E7" s="73" t="s">
        <v>59</v>
      </c>
      <c r="F7" s="73"/>
      <c r="G7" s="73"/>
    </row>
    <row r="8" spans="2:7">
      <c r="B8" s="36" t="s">
        <v>5</v>
      </c>
      <c r="C8" s="3" t="s">
        <v>28</v>
      </c>
      <c r="D8" s="2" t="s">
        <v>29</v>
      </c>
      <c r="E8" s="73" t="s">
        <v>60</v>
      </c>
      <c r="F8" s="73"/>
      <c r="G8" s="73"/>
    </row>
    <row r="9" spans="2:7">
      <c r="B9" s="37" t="s">
        <v>8</v>
      </c>
      <c r="C9" s="3" t="s">
        <v>30</v>
      </c>
      <c r="D9" s="2" t="s">
        <v>31</v>
      </c>
      <c r="E9" s="70" t="s">
        <v>61</v>
      </c>
      <c r="F9" s="70"/>
      <c r="G9" s="70"/>
    </row>
    <row r="10" spans="2:7">
      <c r="B10" s="37" t="s">
        <v>9</v>
      </c>
      <c r="C10" s="3" t="s">
        <v>32</v>
      </c>
      <c r="D10" s="2" t="s">
        <v>33</v>
      </c>
      <c r="E10" s="70" t="s">
        <v>62</v>
      </c>
      <c r="F10" s="70"/>
      <c r="G10" s="70"/>
    </row>
    <row r="11" spans="2:7">
      <c r="B11" s="37" t="s">
        <v>10</v>
      </c>
      <c r="C11" s="3" t="s">
        <v>34</v>
      </c>
      <c r="D11" s="2" t="s">
        <v>45</v>
      </c>
      <c r="E11" s="70" t="s">
        <v>63</v>
      </c>
      <c r="F11" s="70"/>
      <c r="G11" s="70"/>
    </row>
    <row r="12" spans="2:7">
      <c r="B12" s="37" t="s">
        <v>11</v>
      </c>
      <c r="C12" s="3" t="s">
        <v>35</v>
      </c>
      <c r="D12" s="2" t="s">
        <v>44</v>
      </c>
      <c r="E12" s="70" t="s">
        <v>64</v>
      </c>
      <c r="F12" s="70"/>
      <c r="G12" s="70"/>
    </row>
    <row r="13" spans="2:7">
      <c r="B13" s="50" t="s">
        <v>12</v>
      </c>
      <c r="C13" s="3" t="s">
        <v>36</v>
      </c>
      <c r="D13" s="2" t="s">
        <v>43</v>
      </c>
      <c r="E13" s="71" t="s">
        <v>65</v>
      </c>
      <c r="F13" s="71"/>
      <c r="G13" s="71"/>
    </row>
    <row r="14" spans="2:7">
      <c r="B14" s="51" t="s">
        <v>76</v>
      </c>
      <c r="C14" s="3" t="s">
        <v>37</v>
      </c>
      <c r="D14" s="2" t="s">
        <v>42</v>
      </c>
      <c r="E14" s="63" t="s">
        <v>66</v>
      </c>
      <c r="F14" s="63"/>
      <c r="G14" s="63"/>
    </row>
    <row r="15" spans="2:7">
      <c r="B15" s="37" t="s">
        <v>19</v>
      </c>
      <c r="C15" s="3" t="s">
        <v>38</v>
      </c>
      <c r="D15" s="2" t="s">
        <v>41</v>
      </c>
      <c r="E15" s="72" t="s">
        <v>67</v>
      </c>
      <c r="F15" s="72"/>
      <c r="G15" s="72"/>
    </row>
    <row r="16" spans="2:7">
      <c r="B16" s="52" t="s">
        <v>20</v>
      </c>
      <c r="C16" s="3" t="s">
        <v>39</v>
      </c>
      <c r="D16" s="2" t="s">
        <v>40</v>
      </c>
      <c r="E16" s="72" t="s">
        <v>68</v>
      </c>
      <c r="F16" s="72"/>
      <c r="G16" s="72"/>
    </row>
    <row r="18" spans="2:7">
      <c r="B18" s="67" t="s">
        <v>8</v>
      </c>
      <c r="C18" s="3" t="s">
        <v>211</v>
      </c>
      <c r="D18" s="2" t="s">
        <v>214</v>
      </c>
      <c r="F18" s="50" t="s">
        <v>14</v>
      </c>
      <c r="G18" s="47" t="s">
        <v>202</v>
      </c>
    </row>
    <row r="19" spans="2:7">
      <c r="B19" s="68"/>
      <c r="C19" s="3" t="s">
        <v>212</v>
      </c>
      <c r="D19" s="2" t="s">
        <v>215</v>
      </c>
      <c r="F19" s="50" t="s">
        <v>13</v>
      </c>
      <c r="G19" s="47" t="s">
        <v>203</v>
      </c>
    </row>
    <row r="20" spans="2:7">
      <c r="B20" s="69"/>
      <c r="C20" s="38" t="s">
        <v>213</v>
      </c>
      <c r="D20" s="32" t="s">
        <v>216</v>
      </c>
      <c r="F20" s="50" t="s">
        <v>15</v>
      </c>
      <c r="G20" s="47" t="s">
        <v>204</v>
      </c>
    </row>
    <row r="21" spans="2:7">
      <c r="F21" s="51" t="s">
        <v>16</v>
      </c>
      <c r="G21" s="47" t="s">
        <v>205</v>
      </c>
    </row>
    <row r="22" spans="2:7">
      <c r="B22" s="67" t="s">
        <v>9</v>
      </c>
      <c r="C22" s="3" t="s">
        <v>217</v>
      </c>
      <c r="D22" s="2" t="s">
        <v>220</v>
      </c>
      <c r="F22" s="51" t="s">
        <v>17</v>
      </c>
      <c r="G22" s="47" t="s">
        <v>206</v>
      </c>
    </row>
    <row r="23" spans="2:7">
      <c r="B23" s="68"/>
      <c r="C23" s="3" t="s">
        <v>218</v>
      </c>
      <c r="D23" s="2" t="s">
        <v>221</v>
      </c>
      <c r="F23" s="51" t="s">
        <v>18</v>
      </c>
      <c r="G23" s="47" t="s">
        <v>207</v>
      </c>
    </row>
    <row r="24" spans="2:7">
      <c r="B24" s="69"/>
      <c r="C24" s="39" t="s">
        <v>219</v>
      </c>
      <c r="D24" s="32" t="s">
        <v>222</v>
      </c>
      <c r="F24" s="52" t="s">
        <v>184</v>
      </c>
      <c r="G24" s="47" t="s">
        <v>208</v>
      </c>
    </row>
    <row r="25" spans="2:7">
      <c r="F25" s="52" t="s">
        <v>185</v>
      </c>
      <c r="G25" s="47" t="s">
        <v>209</v>
      </c>
    </row>
    <row r="26" spans="2:7">
      <c r="B26" s="67" t="s">
        <v>10</v>
      </c>
      <c r="C26" s="2" t="s">
        <v>223</v>
      </c>
      <c r="D26" s="2" t="s">
        <v>214</v>
      </c>
      <c r="F26" s="52" t="s">
        <v>186</v>
      </c>
      <c r="G26" s="47" t="s">
        <v>210</v>
      </c>
    </row>
    <row r="27" spans="2:7">
      <c r="B27" s="68"/>
      <c r="C27" s="2" t="s">
        <v>224</v>
      </c>
      <c r="D27" s="2" t="s">
        <v>215</v>
      </c>
    </row>
    <row r="28" spans="2:7">
      <c r="B28" s="69"/>
      <c r="C28" s="31" t="s">
        <v>225</v>
      </c>
      <c r="D28" s="32" t="s">
        <v>216</v>
      </c>
    </row>
    <row r="29" spans="2:7">
      <c r="B29" s="40"/>
    </row>
    <row r="30" spans="2:7">
      <c r="B30" s="67" t="s">
        <v>11</v>
      </c>
      <c r="C30" s="2" t="s">
        <v>226</v>
      </c>
      <c r="D30" s="2" t="s">
        <v>220</v>
      </c>
    </row>
    <row r="31" spans="2:7">
      <c r="B31" s="68"/>
      <c r="C31" s="2" t="s">
        <v>227</v>
      </c>
      <c r="D31" s="2" t="s">
        <v>221</v>
      </c>
    </row>
    <row r="32" spans="2:7">
      <c r="B32" s="69"/>
      <c r="C32" s="32" t="s">
        <v>228</v>
      </c>
      <c r="D32" s="32" t="s">
        <v>222</v>
      </c>
    </row>
  </sheetData>
  <mergeCells count="19">
    <mergeCell ref="E8:G8"/>
    <mergeCell ref="E9:G9"/>
    <mergeCell ref="E10:G10"/>
    <mergeCell ref="E2:G2"/>
    <mergeCell ref="B18:B20"/>
    <mergeCell ref="B22:B24"/>
    <mergeCell ref="B26:B28"/>
    <mergeCell ref="B30:B32"/>
    <mergeCell ref="E11:G11"/>
    <mergeCell ref="E12:G12"/>
    <mergeCell ref="E13:G13"/>
    <mergeCell ref="E14:G14"/>
    <mergeCell ref="E15:G15"/>
    <mergeCell ref="E16:G16"/>
    <mergeCell ref="E3:G3"/>
    <mergeCell ref="E4:G4"/>
    <mergeCell ref="E5:G5"/>
    <mergeCell ref="E6:G6"/>
    <mergeCell ref="E7:G7"/>
  </mergeCells>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E98E3-668E-3B46-B10A-018031D26A32}">
  <dimension ref="B1:S57"/>
  <sheetViews>
    <sheetView zoomScale="90" zoomScaleNormal="90" workbookViewId="0">
      <selection activeCell="C57" sqref="C57"/>
    </sheetView>
  </sheetViews>
  <sheetFormatPr baseColWidth="10" defaultRowHeight="20"/>
  <cols>
    <col min="2" max="3" width="10.7109375" customWidth="1"/>
    <col min="4" max="4" width="26.140625" customWidth="1"/>
    <col min="5" max="5" width="12" customWidth="1"/>
    <col min="9" max="9" width="15" customWidth="1"/>
    <col min="10" max="10" width="10.85546875" customWidth="1"/>
    <col min="13" max="13" width="11.140625" bestFit="1" customWidth="1"/>
    <col min="14" max="14" width="12.140625" customWidth="1"/>
    <col min="18" max="18" width="15.5703125" customWidth="1"/>
    <col min="20" max="20" width="10.85546875" customWidth="1"/>
  </cols>
  <sheetData>
    <row r="1" spans="2:18">
      <c r="K1" t="s">
        <v>101</v>
      </c>
    </row>
    <row r="2" spans="2:18">
      <c r="B2" s="15" t="s">
        <v>69</v>
      </c>
      <c r="C2" s="96" t="s">
        <v>78</v>
      </c>
      <c r="D2" s="96"/>
      <c r="E2" s="96"/>
      <c r="F2" s="96"/>
      <c r="G2" s="96"/>
      <c r="H2" s="96"/>
      <c r="I2" s="96"/>
      <c r="K2" s="15" t="s">
        <v>69</v>
      </c>
      <c r="L2" s="95" t="s">
        <v>247</v>
      </c>
      <c r="M2" s="95"/>
      <c r="N2" s="95"/>
      <c r="O2" s="95"/>
      <c r="P2" s="95"/>
      <c r="Q2" s="95"/>
      <c r="R2" s="95"/>
    </row>
    <row r="3" spans="2:18">
      <c r="B3" s="74" t="s">
        <v>73</v>
      </c>
      <c r="C3" s="63">
        <v>1</v>
      </c>
      <c r="D3" s="63" t="s">
        <v>74</v>
      </c>
      <c r="E3" s="57" t="s">
        <v>79</v>
      </c>
      <c r="F3" s="75"/>
      <c r="G3" s="75"/>
      <c r="H3" s="75"/>
      <c r="I3" s="58"/>
      <c r="K3" s="74" t="s">
        <v>73</v>
      </c>
      <c r="L3" s="63">
        <v>1</v>
      </c>
      <c r="M3" s="63" t="s">
        <v>74</v>
      </c>
      <c r="N3" s="57" t="s">
        <v>79</v>
      </c>
      <c r="O3" s="75"/>
      <c r="P3" s="75"/>
      <c r="Q3" s="75"/>
      <c r="R3" s="58"/>
    </row>
    <row r="4" spans="2:18">
      <c r="B4" s="74"/>
      <c r="C4" s="63"/>
      <c r="D4" s="63"/>
      <c r="E4" s="57" t="s">
        <v>80</v>
      </c>
      <c r="F4" s="75"/>
      <c r="G4" s="75"/>
      <c r="H4" s="75"/>
      <c r="I4" s="58"/>
      <c r="K4" s="74"/>
      <c r="L4" s="63"/>
      <c r="M4" s="63"/>
      <c r="N4" s="57" t="s">
        <v>80</v>
      </c>
      <c r="O4" s="75"/>
      <c r="P4" s="75"/>
      <c r="Q4" s="75"/>
      <c r="R4" s="58"/>
    </row>
    <row r="5" spans="2:18">
      <c r="B5" s="74"/>
      <c r="C5" s="63">
        <v>2</v>
      </c>
      <c r="D5" s="63" t="s">
        <v>75</v>
      </c>
      <c r="E5" s="57" t="s">
        <v>81</v>
      </c>
      <c r="F5" s="75"/>
      <c r="G5" s="75"/>
      <c r="H5" s="75"/>
      <c r="I5" s="58"/>
      <c r="K5" s="74"/>
      <c r="L5" s="63">
        <v>2</v>
      </c>
      <c r="M5" s="63" t="s">
        <v>75</v>
      </c>
      <c r="N5" s="57" t="s">
        <v>81</v>
      </c>
      <c r="O5" s="75"/>
      <c r="P5" s="75"/>
      <c r="Q5" s="75"/>
      <c r="R5" s="58"/>
    </row>
    <row r="6" spans="2:18">
      <c r="B6" s="74"/>
      <c r="C6" s="63"/>
      <c r="D6" s="63"/>
      <c r="E6" s="57" t="s">
        <v>82</v>
      </c>
      <c r="F6" s="75"/>
      <c r="G6" s="75"/>
      <c r="H6" s="75"/>
      <c r="I6" s="58"/>
      <c r="K6" s="74"/>
      <c r="L6" s="63"/>
      <c r="M6" s="63"/>
      <c r="N6" s="57" t="s">
        <v>82</v>
      </c>
      <c r="O6" s="75"/>
      <c r="P6" s="75"/>
      <c r="Q6" s="75"/>
      <c r="R6" s="58"/>
    </row>
    <row r="7" spans="2:18">
      <c r="B7" s="17" t="s">
        <v>114</v>
      </c>
      <c r="C7" s="14">
        <v>1</v>
      </c>
      <c r="D7" s="63" t="s">
        <v>248</v>
      </c>
      <c r="E7" s="63"/>
      <c r="F7" s="63"/>
      <c r="G7" s="63"/>
      <c r="H7" s="63"/>
      <c r="I7" s="63"/>
      <c r="K7" s="17" t="s">
        <v>114</v>
      </c>
      <c r="L7" s="14">
        <v>1</v>
      </c>
      <c r="M7" s="63" t="s">
        <v>248</v>
      </c>
      <c r="N7" s="63"/>
      <c r="O7" s="63"/>
      <c r="P7" s="63"/>
      <c r="Q7" s="63"/>
      <c r="R7" s="63"/>
    </row>
    <row r="8" spans="2:18">
      <c r="B8" s="17" t="s">
        <v>242</v>
      </c>
      <c r="C8" s="56">
        <v>1</v>
      </c>
      <c r="D8" s="57" t="s">
        <v>246</v>
      </c>
      <c r="E8" s="75"/>
      <c r="F8" s="75"/>
      <c r="G8" s="75"/>
      <c r="H8" s="75"/>
      <c r="I8" s="58"/>
      <c r="K8" s="17" t="s">
        <v>242</v>
      </c>
      <c r="L8" s="56">
        <v>1</v>
      </c>
      <c r="M8" s="63" t="s">
        <v>243</v>
      </c>
      <c r="N8" s="63"/>
      <c r="O8" s="63"/>
      <c r="P8" s="63"/>
      <c r="Q8" s="63"/>
      <c r="R8" s="63"/>
    </row>
    <row r="9" spans="2:18">
      <c r="B9" s="76" t="s">
        <v>85</v>
      </c>
      <c r="C9" s="54">
        <v>1</v>
      </c>
      <c r="D9" s="14" t="s">
        <v>95</v>
      </c>
      <c r="E9" s="57" t="s">
        <v>98</v>
      </c>
      <c r="F9" s="75"/>
      <c r="G9" s="75"/>
      <c r="H9" s="75"/>
      <c r="I9" s="58"/>
      <c r="K9" s="76" t="s">
        <v>85</v>
      </c>
      <c r="L9" s="14">
        <v>1</v>
      </c>
      <c r="M9" s="14" t="s">
        <v>0</v>
      </c>
      <c r="N9" s="57" t="s">
        <v>98</v>
      </c>
      <c r="O9" s="75"/>
      <c r="P9" s="75"/>
      <c r="Q9" s="75"/>
      <c r="R9" s="58"/>
    </row>
    <row r="10" spans="2:18">
      <c r="B10" s="77"/>
      <c r="C10" s="54">
        <v>2</v>
      </c>
      <c r="D10" s="14" t="s">
        <v>96</v>
      </c>
      <c r="E10" s="57" t="s">
        <v>99</v>
      </c>
      <c r="F10" s="75"/>
      <c r="G10" s="75"/>
      <c r="H10" s="75"/>
      <c r="I10" s="58"/>
      <c r="K10" s="77"/>
      <c r="L10" s="14">
        <v>2</v>
      </c>
      <c r="M10" s="14" t="s">
        <v>96</v>
      </c>
      <c r="N10" s="57" t="s">
        <v>103</v>
      </c>
      <c r="O10" s="75"/>
      <c r="P10" s="75"/>
      <c r="Q10" s="75"/>
      <c r="R10" s="58"/>
    </row>
    <row r="11" spans="2:18">
      <c r="B11" s="78"/>
      <c r="C11" s="54">
        <v>3</v>
      </c>
      <c r="D11" s="14" t="s">
        <v>97</v>
      </c>
      <c r="E11" s="57" t="s">
        <v>100</v>
      </c>
      <c r="F11" s="75"/>
      <c r="G11" s="75"/>
      <c r="H11" s="75"/>
      <c r="I11" s="58"/>
      <c r="K11" s="78"/>
      <c r="L11" s="14">
        <v>3</v>
      </c>
      <c r="M11" s="14" t="s">
        <v>97</v>
      </c>
      <c r="N11" s="57" t="s">
        <v>102</v>
      </c>
      <c r="O11" s="75"/>
      <c r="P11" s="75"/>
      <c r="Q11" s="75"/>
      <c r="R11" s="58"/>
    </row>
    <row r="12" spans="2:18">
      <c r="B12" s="76" t="s">
        <v>83</v>
      </c>
      <c r="C12" s="54">
        <v>1</v>
      </c>
      <c r="D12" s="85" t="s">
        <v>239</v>
      </c>
      <c r="E12" s="86"/>
      <c r="F12" s="86"/>
      <c r="G12" s="86"/>
      <c r="H12" s="86"/>
      <c r="I12" s="87"/>
      <c r="K12" s="76" t="s">
        <v>83</v>
      </c>
      <c r="L12" s="14">
        <v>1</v>
      </c>
      <c r="M12" s="85" t="s">
        <v>239</v>
      </c>
      <c r="N12" s="86"/>
      <c r="O12" s="86"/>
      <c r="P12" s="86"/>
      <c r="Q12" s="86"/>
      <c r="R12" s="87"/>
    </row>
    <row r="13" spans="2:18">
      <c r="B13" s="77"/>
      <c r="C13" s="54">
        <v>2</v>
      </c>
      <c r="D13" s="54" t="s">
        <v>4</v>
      </c>
      <c r="E13" s="54" t="s">
        <v>87</v>
      </c>
      <c r="F13" s="57" t="s">
        <v>92</v>
      </c>
      <c r="G13" s="75"/>
      <c r="H13" s="75"/>
      <c r="I13" s="58"/>
      <c r="K13" s="77"/>
      <c r="L13" s="14">
        <v>2</v>
      </c>
      <c r="M13" s="2" t="s">
        <v>4</v>
      </c>
      <c r="N13" s="2" t="s">
        <v>87</v>
      </c>
      <c r="O13" s="82">
        <v>0.6</v>
      </c>
      <c r="P13" s="83"/>
      <c r="Q13" s="83"/>
      <c r="R13" s="84"/>
    </row>
    <row r="14" spans="2:18">
      <c r="B14" s="78"/>
      <c r="C14" s="54">
        <v>3</v>
      </c>
      <c r="D14" s="54" t="s">
        <v>6</v>
      </c>
      <c r="E14" s="54" t="s">
        <v>88</v>
      </c>
      <c r="F14" s="57" t="s">
        <v>93</v>
      </c>
      <c r="G14" s="75"/>
      <c r="H14" s="75"/>
      <c r="I14" s="58"/>
      <c r="K14" s="78"/>
      <c r="L14" s="14">
        <v>3</v>
      </c>
      <c r="M14" s="2" t="s">
        <v>6</v>
      </c>
      <c r="N14" s="2" t="s">
        <v>88</v>
      </c>
      <c r="O14" s="79">
        <v>1500000</v>
      </c>
      <c r="P14" s="80"/>
      <c r="Q14" s="80"/>
      <c r="R14" s="81"/>
    </row>
    <row r="15" spans="2:18">
      <c r="B15" s="74" t="s">
        <v>108</v>
      </c>
      <c r="C15" s="54">
        <v>1</v>
      </c>
      <c r="D15" s="57" t="s">
        <v>240</v>
      </c>
      <c r="E15" s="75"/>
      <c r="F15" s="75"/>
      <c r="G15" s="75"/>
      <c r="H15" s="75"/>
      <c r="I15" s="58"/>
      <c r="K15" s="74" t="s">
        <v>107</v>
      </c>
      <c r="L15" s="14">
        <v>1</v>
      </c>
      <c r="M15" s="57" t="s">
        <v>241</v>
      </c>
      <c r="N15" s="75"/>
      <c r="O15" s="75"/>
      <c r="P15" s="75"/>
      <c r="Q15" s="75"/>
      <c r="R15" s="58"/>
    </row>
    <row r="16" spans="2:18">
      <c r="B16" s="74"/>
      <c r="C16" s="54">
        <v>2</v>
      </c>
      <c r="D16" s="63" t="s">
        <v>181</v>
      </c>
      <c r="E16" s="63"/>
      <c r="F16" s="63"/>
      <c r="G16" s="63"/>
      <c r="H16" s="63"/>
      <c r="I16" s="63"/>
      <c r="K16" s="74"/>
      <c r="L16" s="14">
        <v>2</v>
      </c>
      <c r="M16" s="63" t="s">
        <v>244</v>
      </c>
      <c r="N16" s="63"/>
      <c r="O16" s="63"/>
      <c r="P16" s="63"/>
      <c r="Q16" s="63"/>
      <c r="R16" s="63"/>
    </row>
    <row r="17" spans="2:18">
      <c r="B17" s="74"/>
      <c r="C17" s="54">
        <v>3</v>
      </c>
      <c r="D17" s="63" t="s">
        <v>182</v>
      </c>
      <c r="E17" s="63"/>
      <c r="F17" s="63"/>
      <c r="G17" s="63"/>
      <c r="H17" s="63"/>
      <c r="I17" s="63"/>
      <c r="K17" s="74"/>
      <c r="L17" s="14">
        <v>3</v>
      </c>
      <c r="M17" s="63" t="s">
        <v>245</v>
      </c>
      <c r="N17" s="63"/>
      <c r="O17" s="63"/>
      <c r="P17" s="63"/>
      <c r="Q17" s="63"/>
      <c r="R17" s="63"/>
    </row>
    <row r="18" spans="2:18">
      <c r="B18" s="74"/>
      <c r="C18" s="54">
        <v>4</v>
      </c>
      <c r="D18" s="63" t="s">
        <v>183</v>
      </c>
      <c r="E18" s="63"/>
      <c r="F18" s="63"/>
      <c r="G18" s="63"/>
      <c r="H18" s="63"/>
      <c r="I18" s="63"/>
      <c r="K18" s="74"/>
      <c r="L18" s="14">
        <v>4</v>
      </c>
      <c r="M18" s="63" t="s">
        <v>183</v>
      </c>
      <c r="N18" s="63"/>
      <c r="O18" s="63"/>
      <c r="P18" s="63"/>
      <c r="Q18" s="63"/>
      <c r="R18" s="63"/>
    </row>
    <row r="19" spans="2:18">
      <c r="B19" s="74"/>
      <c r="C19" s="54">
        <v>5</v>
      </c>
      <c r="D19" s="63" t="s">
        <v>249</v>
      </c>
      <c r="E19" s="63"/>
      <c r="F19" s="63"/>
      <c r="G19" s="63"/>
      <c r="H19" s="63"/>
      <c r="I19" s="63"/>
      <c r="K19" s="74"/>
      <c r="L19" s="14">
        <v>5</v>
      </c>
      <c r="M19" s="63" t="s">
        <v>249</v>
      </c>
      <c r="N19" s="63"/>
      <c r="O19" s="63"/>
      <c r="P19" s="63"/>
      <c r="Q19" s="63"/>
      <c r="R19" s="63"/>
    </row>
    <row r="20" spans="2:18">
      <c r="B20" s="74"/>
      <c r="C20" s="54">
        <v>6</v>
      </c>
      <c r="D20" s="63" t="s">
        <v>250</v>
      </c>
      <c r="E20" s="63"/>
      <c r="F20" s="63"/>
      <c r="G20" s="63"/>
      <c r="H20" s="63"/>
      <c r="I20" s="63"/>
      <c r="K20" s="74"/>
      <c r="L20" s="54">
        <v>6</v>
      </c>
      <c r="M20" s="63" t="s">
        <v>250</v>
      </c>
      <c r="N20" s="63"/>
      <c r="O20" s="63"/>
      <c r="P20" s="63"/>
      <c r="Q20" s="63"/>
      <c r="R20" s="63"/>
    </row>
    <row r="21" spans="2:18">
      <c r="B21" s="74"/>
      <c r="C21" s="54">
        <v>7</v>
      </c>
      <c r="D21" s="63" t="s">
        <v>251</v>
      </c>
      <c r="E21" s="63"/>
      <c r="F21" s="63"/>
      <c r="G21" s="63"/>
      <c r="H21" s="63"/>
      <c r="I21" s="63"/>
      <c r="K21" s="74"/>
      <c r="L21" s="14">
        <v>7</v>
      </c>
      <c r="M21" s="63" t="s">
        <v>251</v>
      </c>
      <c r="N21" s="63"/>
      <c r="O21" s="63"/>
      <c r="P21" s="63"/>
      <c r="Q21" s="63"/>
      <c r="R21" s="63"/>
    </row>
    <row r="22" spans="2:18">
      <c r="D22" s="13"/>
      <c r="E22" s="13"/>
      <c r="F22" s="13"/>
      <c r="G22" s="13"/>
      <c r="H22" s="13"/>
      <c r="I22" s="13"/>
    </row>
    <row r="23" spans="2:18">
      <c r="B23" s="48" t="s">
        <v>231</v>
      </c>
      <c r="D23" s="12"/>
      <c r="E23" s="12"/>
      <c r="F23" s="12"/>
      <c r="G23" s="12"/>
      <c r="H23" s="12"/>
      <c r="I23" s="12"/>
      <c r="K23" s="48" t="s">
        <v>231</v>
      </c>
    </row>
    <row r="24" spans="2:18">
      <c r="B24" s="2">
        <v>0</v>
      </c>
      <c r="D24" s="12"/>
      <c r="E24" s="12"/>
      <c r="F24" s="12"/>
      <c r="G24" s="12"/>
      <c r="H24" s="12"/>
      <c r="I24" s="12"/>
      <c r="K24" s="2">
        <v>0</v>
      </c>
    </row>
    <row r="26" spans="2:18">
      <c r="B26" s="6" t="s">
        <v>105</v>
      </c>
      <c r="C26" s="7" t="s">
        <v>89</v>
      </c>
      <c r="D26" s="7" t="s">
        <v>94</v>
      </c>
      <c r="E26" s="7" t="s">
        <v>90</v>
      </c>
      <c r="K26" s="6" t="s">
        <v>170</v>
      </c>
      <c r="L26" s="7" t="s">
        <v>89</v>
      </c>
      <c r="M26" s="7" t="s">
        <v>94</v>
      </c>
      <c r="N26" s="7" t="s">
        <v>90</v>
      </c>
    </row>
    <row r="27" spans="2:18">
      <c r="B27" s="4">
        <v>1</v>
      </c>
      <c r="C27" s="5"/>
      <c r="D27" s="5"/>
      <c r="E27" s="5"/>
      <c r="K27" s="4">
        <v>1</v>
      </c>
      <c r="L27" s="5">
        <v>200000</v>
      </c>
      <c r="M27" s="5"/>
      <c r="N27" s="5"/>
    </row>
    <row r="28" spans="2:18">
      <c r="B28" s="4">
        <v>2</v>
      </c>
      <c r="C28" s="5"/>
      <c r="D28" s="5"/>
      <c r="E28" s="5"/>
      <c r="K28" s="4">
        <v>2</v>
      </c>
      <c r="L28" s="5">
        <v>400000</v>
      </c>
      <c r="M28" s="5"/>
      <c r="N28" s="5"/>
    </row>
    <row r="29" spans="2:18">
      <c r="B29" s="4">
        <v>3</v>
      </c>
      <c r="C29" s="5"/>
      <c r="D29" s="5"/>
      <c r="E29" s="5"/>
      <c r="K29" s="4">
        <v>3</v>
      </c>
      <c r="L29" s="5">
        <v>600000</v>
      </c>
      <c r="M29" s="5"/>
      <c r="N29" s="5"/>
    </row>
    <row r="30" spans="2:18">
      <c r="B30" s="4">
        <v>4</v>
      </c>
      <c r="C30" s="5"/>
      <c r="D30" s="5"/>
      <c r="E30" s="5"/>
      <c r="K30" s="4">
        <v>4</v>
      </c>
      <c r="L30" s="5">
        <v>800000</v>
      </c>
      <c r="M30" s="5"/>
      <c r="N30" s="5"/>
    </row>
    <row r="31" spans="2:18">
      <c r="B31" s="4">
        <v>5</v>
      </c>
      <c r="C31" s="2" t="s">
        <v>2</v>
      </c>
      <c r="D31" s="31" t="s">
        <v>4</v>
      </c>
      <c r="E31" s="32" t="s">
        <v>6</v>
      </c>
      <c r="K31" s="4">
        <v>5</v>
      </c>
      <c r="L31" s="5">
        <v>1000000</v>
      </c>
      <c r="M31" s="33">
        <v>1200000</v>
      </c>
      <c r="N31" s="33">
        <v>1500000</v>
      </c>
    </row>
    <row r="32" spans="2:18">
      <c r="B32" s="4">
        <v>6</v>
      </c>
      <c r="C32" s="5"/>
      <c r="D32" s="5"/>
      <c r="E32" s="5"/>
      <c r="K32" s="4">
        <v>6</v>
      </c>
      <c r="L32" s="5">
        <v>1200000</v>
      </c>
      <c r="M32" s="5"/>
      <c r="N32" s="5"/>
    </row>
    <row r="33" spans="2:19">
      <c r="B33" s="4">
        <v>7</v>
      </c>
      <c r="C33" s="5"/>
      <c r="D33" s="5"/>
      <c r="E33" s="5"/>
      <c r="K33" s="4">
        <v>7</v>
      </c>
      <c r="L33" s="5">
        <v>1400000</v>
      </c>
      <c r="M33" s="5"/>
      <c r="N33" s="5"/>
    </row>
    <row r="34" spans="2:19">
      <c r="B34" s="4">
        <v>8</v>
      </c>
      <c r="C34" s="5"/>
      <c r="D34" s="5"/>
      <c r="E34" s="5"/>
      <c r="K34" s="4">
        <v>8</v>
      </c>
      <c r="L34" s="5">
        <v>1600000</v>
      </c>
      <c r="M34" s="5"/>
      <c r="N34" s="5"/>
    </row>
    <row r="35" spans="2:19">
      <c r="B35" s="4">
        <v>9</v>
      </c>
      <c r="C35" s="5"/>
      <c r="D35" s="4"/>
      <c r="E35" s="4"/>
      <c r="K35" s="4">
        <v>9</v>
      </c>
      <c r="L35" s="5">
        <v>1800000</v>
      </c>
      <c r="M35" s="4"/>
      <c r="N35" s="4"/>
    </row>
    <row r="36" spans="2:19">
      <c r="B36" s="4">
        <v>10</v>
      </c>
      <c r="C36" s="2" t="s">
        <v>106</v>
      </c>
      <c r="D36" s="4"/>
      <c r="E36" s="4"/>
      <c r="K36" s="4">
        <v>10</v>
      </c>
      <c r="L36" s="5">
        <v>2000000</v>
      </c>
      <c r="M36" s="4"/>
      <c r="N36" s="4"/>
    </row>
    <row r="38" spans="2:19">
      <c r="B38" s="1" t="s">
        <v>50</v>
      </c>
      <c r="C38" s="7" t="s">
        <v>48</v>
      </c>
      <c r="D38" s="7" t="s">
        <v>49</v>
      </c>
      <c r="E38" s="7" t="s">
        <v>69</v>
      </c>
      <c r="G38" s="91" t="s">
        <v>232</v>
      </c>
      <c r="H38" s="91"/>
      <c r="I38" s="91"/>
      <c r="K38" s="1" t="s">
        <v>50</v>
      </c>
      <c r="L38" s="7" t="s">
        <v>48</v>
      </c>
      <c r="M38" s="7" t="s">
        <v>49</v>
      </c>
      <c r="N38" s="7" t="s">
        <v>69</v>
      </c>
      <c r="P38" s="88" t="s">
        <v>230</v>
      </c>
      <c r="Q38" s="89"/>
      <c r="R38" s="89"/>
      <c r="S38" s="90"/>
    </row>
    <row r="39" spans="2:19">
      <c r="B39" s="15">
        <v>1</v>
      </c>
      <c r="C39" s="34" t="s">
        <v>54</v>
      </c>
      <c r="D39" s="35" t="s">
        <v>55</v>
      </c>
      <c r="E39" s="10"/>
      <c r="G39" s="2" t="s">
        <v>8</v>
      </c>
      <c r="H39" s="2"/>
      <c r="I39" s="45"/>
      <c r="K39" s="15">
        <v>1</v>
      </c>
      <c r="L39" s="34" t="s">
        <v>54</v>
      </c>
      <c r="M39" s="35" t="s">
        <v>55</v>
      </c>
      <c r="N39" s="10"/>
      <c r="P39" s="2" t="s">
        <v>8</v>
      </c>
      <c r="Q39" s="2">
        <f>M44</f>
        <v>200000</v>
      </c>
      <c r="R39" s="41" t="str">
        <f>IF(Q39&gt;0, "計画よりも進んでいる", "計画よりも遅れている")</f>
        <v>計画よりも進んでいる</v>
      </c>
      <c r="S39" s="41"/>
    </row>
    <row r="40" spans="2:19">
      <c r="B40" s="15">
        <v>2</v>
      </c>
      <c r="C40" s="34" t="s">
        <v>21</v>
      </c>
      <c r="D40" s="10" t="s">
        <v>201</v>
      </c>
      <c r="E40" s="10"/>
      <c r="G40" s="2" t="s">
        <v>10</v>
      </c>
      <c r="H40" s="2"/>
      <c r="I40" s="46"/>
      <c r="K40" s="15">
        <v>2</v>
      </c>
      <c r="L40" s="34" t="s">
        <v>21</v>
      </c>
      <c r="M40" s="10">
        <f>L36</f>
        <v>2000000</v>
      </c>
      <c r="N40" s="10"/>
      <c r="P40" s="2" t="s">
        <v>10</v>
      </c>
      <c r="Q40" s="2">
        <f>M46</f>
        <v>1.2</v>
      </c>
      <c r="R40" s="42" t="str">
        <f>IF(Q40&gt;1, "計画よりも進んでいる", "計画よりも遅れている")</f>
        <v>計画よりも進んでいる</v>
      </c>
      <c r="S40" s="42"/>
    </row>
    <row r="41" spans="2:19">
      <c r="B41" s="15">
        <v>3</v>
      </c>
      <c r="C41" s="36" t="s">
        <v>1</v>
      </c>
      <c r="D41" s="10" t="s">
        <v>201</v>
      </c>
      <c r="E41" s="10"/>
      <c r="G41" s="18" t="s">
        <v>235</v>
      </c>
      <c r="H41" s="57" t="s">
        <v>236</v>
      </c>
      <c r="I41" s="58"/>
      <c r="K41" s="15">
        <v>3</v>
      </c>
      <c r="L41" s="36" t="s">
        <v>1</v>
      </c>
      <c r="M41" s="10">
        <f>L31</f>
        <v>1000000</v>
      </c>
      <c r="N41" s="10"/>
      <c r="P41" s="18" t="s">
        <v>235</v>
      </c>
      <c r="Q41" s="63" t="str">
        <f>IF(AND(K24=0, 1 &gt; Q40), "一過性のトラブルによる遅れ", "")</f>
        <v/>
      </c>
      <c r="R41" s="63"/>
      <c r="S41" s="63"/>
    </row>
    <row r="42" spans="2:19">
      <c r="B42" s="15">
        <v>4</v>
      </c>
      <c r="C42" s="36" t="s">
        <v>3</v>
      </c>
      <c r="D42" s="10" t="s">
        <v>201</v>
      </c>
      <c r="E42" s="10"/>
      <c r="K42" s="15">
        <v>4</v>
      </c>
      <c r="L42" s="36" t="s">
        <v>3</v>
      </c>
      <c r="M42" s="10">
        <f>M31</f>
        <v>1200000</v>
      </c>
      <c r="N42" s="10"/>
    </row>
    <row r="43" spans="2:19">
      <c r="B43" s="15">
        <v>5</v>
      </c>
      <c r="C43" s="36" t="s">
        <v>5</v>
      </c>
      <c r="D43" s="10" t="s">
        <v>201</v>
      </c>
      <c r="E43" s="10"/>
      <c r="G43" s="61" t="s">
        <v>229</v>
      </c>
      <c r="H43" s="61"/>
      <c r="I43" s="61"/>
      <c r="K43" s="15">
        <v>5</v>
      </c>
      <c r="L43" s="36" t="s">
        <v>5</v>
      </c>
      <c r="M43" s="10">
        <f>N31</f>
        <v>1500000</v>
      </c>
      <c r="N43" s="10"/>
      <c r="P43" s="61" t="s">
        <v>229</v>
      </c>
      <c r="Q43" s="61"/>
      <c r="R43" s="61"/>
      <c r="S43" s="61"/>
    </row>
    <row r="44" spans="2:19">
      <c r="B44" s="3">
        <v>6</v>
      </c>
      <c r="C44" s="11" t="s">
        <v>8</v>
      </c>
      <c r="D44" s="3" t="s">
        <v>199</v>
      </c>
      <c r="E44" s="8" t="s">
        <v>233</v>
      </c>
      <c r="G44" s="2" t="s">
        <v>9</v>
      </c>
      <c r="H44" s="2"/>
      <c r="I44" s="45"/>
      <c r="K44" s="3">
        <v>6</v>
      </c>
      <c r="L44" s="11" t="s">
        <v>8</v>
      </c>
      <c r="M44" s="3">
        <f>M42-M41</f>
        <v>200000</v>
      </c>
      <c r="N44" s="8"/>
      <c r="P44" s="2" t="s">
        <v>9</v>
      </c>
      <c r="Q44" s="2">
        <f>M45</f>
        <v>-300000</v>
      </c>
      <c r="R44" s="59" t="str">
        <f>IF(Q44&gt;0, "実コストが成果より少ない", "実コストが成果より多い")</f>
        <v>実コストが成果より多い</v>
      </c>
      <c r="S44" s="59"/>
    </row>
    <row r="45" spans="2:19">
      <c r="B45" s="2">
        <v>7</v>
      </c>
      <c r="C45" s="11" t="s">
        <v>9</v>
      </c>
      <c r="D45" s="3" t="s">
        <v>200</v>
      </c>
      <c r="E45" s="8" t="s">
        <v>234</v>
      </c>
      <c r="G45" s="2" t="s">
        <v>11</v>
      </c>
      <c r="H45" s="2"/>
      <c r="I45" s="46"/>
      <c r="K45" s="2">
        <v>7</v>
      </c>
      <c r="L45" s="11" t="s">
        <v>9</v>
      </c>
      <c r="M45" s="3">
        <f>M42-M43</f>
        <v>-300000</v>
      </c>
      <c r="N45" s="8"/>
      <c r="P45" s="2" t="s">
        <v>11</v>
      </c>
      <c r="Q45" s="2">
        <f>M47</f>
        <v>0.8</v>
      </c>
      <c r="R45" s="60" t="str">
        <f>IF(Q45&gt;1, "実コストが成果より少ない", "実コストが成果より多い")</f>
        <v>実コストが成果より多い</v>
      </c>
      <c r="S45" s="60"/>
    </row>
    <row r="46" spans="2:19">
      <c r="B46" s="3">
        <v>8</v>
      </c>
      <c r="C46" s="11" t="s">
        <v>10</v>
      </c>
      <c r="D46" s="3" t="s">
        <v>197</v>
      </c>
      <c r="E46" s="8" t="s">
        <v>233</v>
      </c>
      <c r="G46" s="3" t="s">
        <v>76</v>
      </c>
      <c r="H46" s="48" t="str">
        <f>IF(B24=0, C51, C52)</f>
        <v>EAC1</v>
      </c>
      <c r="I46" s="49"/>
      <c r="K46" s="3">
        <v>8</v>
      </c>
      <c r="L46" s="11" t="s">
        <v>10</v>
      </c>
      <c r="M46" s="3">
        <f>M42/M41</f>
        <v>1.2</v>
      </c>
      <c r="N46" s="8"/>
      <c r="P46" s="3" t="s">
        <v>76</v>
      </c>
      <c r="Q46" s="48">
        <f>IF(K24=0, M51, M52)</f>
        <v>2300000</v>
      </c>
      <c r="R46" s="72" t="str">
        <f>IF(Q46&gt;L36, "当初予算を超える", "当初予算を下回る")</f>
        <v>当初予算を超える</v>
      </c>
      <c r="S46" s="72"/>
    </row>
    <row r="47" spans="2:19">
      <c r="B47" s="2">
        <v>9</v>
      </c>
      <c r="C47" s="11" t="s">
        <v>11</v>
      </c>
      <c r="D47" s="3" t="s">
        <v>198</v>
      </c>
      <c r="E47" s="8" t="s">
        <v>234</v>
      </c>
      <c r="G47" s="3" t="s">
        <v>20</v>
      </c>
      <c r="H47" s="3"/>
      <c r="I47" s="49"/>
      <c r="K47" s="2">
        <v>9</v>
      </c>
      <c r="L47" s="11" t="s">
        <v>11</v>
      </c>
      <c r="M47" s="3">
        <f>M42/M43</f>
        <v>0.8</v>
      </c>
      <c r="N47" s="8"/>
      <c r="P47" s="3" t="s">
        <v>20</v>
      </c>
      <c r="Q47" s="3">
        <f>M55</f>
        <v>-300000</v>
      </c>
      <c r="R47" s="72" t="str">
        <f>IF(Q47&gt;0, "", "追加請求の可能性あり")</f>
        <v>追加請求の可能性あり</v>
      </c>
      <c r="S47" s="72"/>
    </row>
    <row r="48" spans="2:19">
      <c r="B48" s="64">
        <v>10</v>
      </c>
      <c r="C48" s="11" t="s">
        <v>14</v>
      </c>
      <c r="D48" s="3" t="s">
        <v>187</v>
      </c>
      <c r="E48" s="9"/>
      <c r="G48" s="2" t="s">
        <v>19</v>
      </c>
      <c r="H48" s="2"/>
      <c r="I48" s="47"/>
      <c r="K48" s="64">
        <v>10</v>
      </c>
      <c r="L48" s="11" t="s">
        <v>14</v>
      </c>
      <c r="M48" s="44">
        <f>M40-M42</f>
        <v>800000</v>
      </c>
      <c r="N48" s="9"/>
      <c r="P48" s="2" t="s">
        <v>19</v>
      </c>
      <c r="Q48" s="2">
        <f>M54</f>
        <v>1.6</v>
      </c>
      <c r="R48" s="57"/>
      <c r="S48" s="58"/>
    </row>
    <row r="49" spans="2:19">
      <c r="B49" s="64"/>
      <c r="C49" s="11" t="s">
        <v>13</v>
      </c>
      <c r="D49" s="3" t="s">
        <v>188</v>
      </c>
      <c r="E49" s="2"/>
      <c r="G49" s="18" t="s">
        <v>235</v>
      </c>
      <c r="H49" s="57" t="s">
        <v>236</v>
      </c>
      <c r="I49" s="58"/>
      <c r="K49" s="64"/>
      <c r="L49" s="11" t="s">
        <v>13</v>
      </c>
      <c r="M49" s="44">
        <f>(M40-M42)/M47</f>
        <v>1000000</v>
      </c>
      <c r="N49" s="2"/>
      <c r="P49" s="18" t="s">
        <v>235</v>
      </c>
      <c r="Q49" s="62" t="str">
        <f>IF(AND(K24=0, 1 &gt; Q45), "一過性のトラブルによる追加コスト", "")</f>
        <v>一過性のトラブルによる追加コスト</v>
      </c>
      <c r="R49" s="62"/>
      <c r="S49" s="62"/>
    </row>
    <row r="50" spans="2:19">
      <c r="B50" s="64"/>
      <c r="C50" s="11" t="s">
        <v>15</v>
      </c>
      <c r="D50" s="3" t="s">
        <v>189</v>
      </c>
      <c r="E50" s="2"/>
      <c r="K50" s="64"/>
      <c r="L50" s="11" t="s">
        <v>15</v>
      </c>
      <c r="M50" s="44">
        <f>(M40-M42)/(M47*M46)</f>
        <v>833333.33333333337</v>
      </c>
      <c r="N50" s="2"/>
    </row>
    <row r="51" spans="2:19">
      <c r="B51" s="65">
        <v>11</v>
      </c>
      <c r="C51" s="11" t="s">
        <v>16</v>
      </c>
      <c r="D51" s="3" t="s">
        <v>190</v>
      </c>
      <c r="E51" s="8" t="s">
        <v>234</v>
      </c>
      <c r="K51" s="65">
        <v>11</v>
      </c>
      <c r="L51" s="11" t="s">
        <v>16</v>
      </c>
      <c r="M51" s="44">
        <f>M43+M40-M42</f>
        <v>2300000</v>
      </c>
      <c r="N51" s="2"/>
    </row>
    <row r="52" spans="2:19">
      <c r="B52" s="65"/>
      <c r="C52" s="11" t="s">
        <v>17</v>
      </c>
      <c r="D52" s="3" t="s">
        <v>191</v>
      </c>
      <c r="E52" s="8" t="s">
        <v>234</v>
      </c>
      <c r="K52" s="65"/>
      <c r="L52" s="11" t="s">
        <v>17</v>
      </c>
      <c r="M52" s="44">
        <f>M40/M47</f>
        <v>2500000</v>
      </c>
      <c r="N52" s="2"/>
    </row>
    <row r="53" spans="2:19">
      <c r="B53" s="65"/>
      <c r="C53" s="11" t="s">
        <v>18</v>
      </c>
      <c r="D53" s="3" t="s">
        <v>192</v>
      </c>
      <c r="E53" s="2"/>
      <c r="K53" s="65"/>
      <c r="L53" s="11" t="s">
        <v>18</v>
      </c>
      <c r="M53" s="44">
        <f>M43+(M40-M42)/(M47*M46)</f>
        <v>2333333.3333333335</v>
      </c>
      <c r="N53" s="2"/>
    </row>
    <row r="54" spans="2:19">
      <c r="B54" s="3">
        <v>12</v>
      </c>
      <c r="C54" s="11" t="s">
        <v>19</v>
      </c>
      <c r="D54" s="3" t="s">
        <v>193</v>
      </c>
      <c r="E54" s="8" t="s">
        <v>234</v>
      </c>
      <c r="K54" s="3">
        <v>12</v>
      </c>
      <c r="L54" s="11" t="s">
        <v>19</v>
      </c>
      <c r="M54" s="3">
        <f>(M40-M42)/(M40-M43)</f>
        <v>1.6</v>
      </c>
      <c r="N54" s="3"/>
    </row>
    <row r="55" spans="2:19">
      <c r="B55" s="92">
        <v>13</v>
      </c>
      <c r="C55" s="11" t="s">
        <v>184</v>
      </c>
      <c r="D55" s="3" t="s">
        <v>194</v>
      </c>
      <c r="E55" s="8" t="s">
        <v>234</v>
      </c>
      <c r="K55" s="65">
        <v>13</v>
      </c>
      <c r="L55" s="11" t="s">
        <v>184</v>
      </c>
      <c r="M55" s="44">
        <f>M40-M51</f>
        <v>-300000</v>
      </c>
      <c r="N55" s="3"/>
    </row>
    <row r="56" spans="2:19">
      <c r="B56" s="93"/>
      <c r="C56" s="11" t="s">
        <v>185</v>
      </c>
      <c r="D56" s="3" t="s">
        <v>195</v>
      </c>
      <c r="E56" s="8" t="s">
        <v>234</v>
      </c>
      <c r="K56" s="65"/>
      <c r="L56" s="11" t="s">
        <v>185</v>
      </c>
      <c r="M56" s="43">
        <f>L36-M52</f>
        <v>-500000</v>
      </c>
      <c r="N56" s="2"/>
    </row>
    <row r="57" spans="2:19">
      <c r="B57" s="94"/>
      <c r="C57" s="11" t="s">
        <v>186</v>
      </c>
      <c r="D57" s="3" t="s">
        <v>196</v>
      </c>
      <c r="E57" s="2"/>
      <c r="K57" s="65"/>
      <c r="L57" s="11" t="s">
        <v>186</v>
      </c>
      <c r="M57" s="43">
        <f>L36-M53</f>
        <v>-333333.33333333349</v>
      </c>
      <c r="N57" s="2"/>
    </row>
  </sheetData>
  <mergeCells count="75">
    <mergeCell ref="C2:I2"/>
    <mergeCell ref="E11:I11"/>
    <mergeCell ref="E10:I10"/>
    <mergeCell ref="B9:B11"/>
    <mergeCell ref="D3:D4"/>
    <mergeCell ref="D5:D6"/>
    <mergeCell ref="B3:B6"/>
    <mergeCell ref="L2:R2"/>
    <mergeCell ref="K3:K6"/>
    <mergeCell ref="L3:L4"/>
    <mergeCell ref="L5:L6"/>
    <mergeCell ref="M3:M4"/>
    <mergeCell ref="N3:R3"/>
    <mergeCell ref="K51:K53"/>
    <mergeCell ref="B48:B50"/>
    <mergeCell ref="B51:B53"/>
    <mergeCell ref="B55:B57"/>
    <mergeCell ref="K55:K57"/>
    <mergeCell ref="M16:R16"/>
    <mergeCell ref="M17:R17"/>
    <mergeCell ref="M18:R18"/>
    <mergeCell ref="M19:R19"/>
    <mergeCell ref="D15:I15"/>
    <mergeCell ref="M15:R15"/>
    <mergeCell ref="D16:I16"/>
    <mergeCell ref="D19:I19"/>
    <mergeCell ref="D18:I18"/>
    <mergeCell ref="D17:I17"/>
    <mergeCell ref="P38:S38"/>
    <mergeCell ref="Q41:S41"/>
    <mergeCell ref="Q49:S49"/>
    <mergeCell ref="H41:I41"/>
    <mergeCell ref="H49:I49"/>
    <mergeCell ref="G38:I38"/>
    <mergeCell ref="P43:S43"/>
    <mergeCell ref="R44:S44"/>
    <mergeCell ref="R45:S45"/>
    <mergeCell ref="R46:S46"/>
    <mergeCell ref="R47:S47"/>
    <mergeCell ref="R48:S48"/>
    <mergeCell ref="G43:I43"/>
    <mergeCell ref="K48:K50"/>
    <mergeCell ref="M8:R8"/>
    <mergeCell ref="D7:I7"/>
    <mergeCell ref="M7:R7"/>
    <mergeCell ref="K12:K14"/>
    <mergeCell ref="B12:B14"/>
    <mergeCell ref="F14:I14"/>
    <mergeCell ref="F13:I13"/>
    <mergeCell ref="O14:R14"/>
    <mergeCell ref="O13:R13"/>
    <mergeCell ref="M12:R12"/>
    <mergeCell ref="D12:I12"/>
    <mergeCell ref="K9:K11"/>
    <mergeCell ref="E3:I3"/>
    <mergeCell ref="E5:I5"/>
    <mergeCell ref="E6:I6"/>
    <mergeCell ref="C3:C4"/>
    <mergeCell ref="C5:C6"/>
    <mergeCell ref="D21:I21"/>
    <mergeCell ref="M21:R21"/>
    <mergeCell ref="K15:K21"/>
    <mergeCell ref="B15:B21"/>
    <mergeCell ref="N4:R4"/>
    <mergeCell ref="M5:M6"/>
    <mergeCell ref="N5:R5"/>
    <mergeCell ref="N6:R6"/>
    <mergeCell ref="D20:I20"/>
    <mergeCell ref="M20:R20"/>
    <mergeCell ref="E4:I4"/>
    <mergeCell ref="N11:R11"/>
    <mergeCell ref="N10:R10"/>
    <mergeCell ref="N9:R9"/>
    <mergeCell ref="E9:I9"/>
    <mergeCell ref="D8:I8"/>
  </mergeCells>
  <phoneticPr fontId="2"/>
  <hyperlinks>
    <hyperlink ref="C2" location="用語定義!B3" display="用語定義のEVMを参照" xr:uid="{53FEFA5B-803D-8B4B-B28C-C1A27F3954A2}"/>
    <hyperlink ref="M39" location="PMB!A1" display="PMB!A1" xr:uid="{D33712C3-4911-6941-8CDD-15C859113C3C}"/>
    <hyperlink ref="D39" location="PMB!A1" display="PMB!A1" xr:uid="{7E605C17-7C9E-AC45-83BA-BD748B6D86B0}"/>
    <hyperlink ref="D12" location="事前準備!A1" display="BAC/PV" xr:uid="{AF551CC2-BD30-3345-B798-1A84293F77E7}"/>
    <hyperlink ref="M12" location="事前準備!A1" display="BAC/PV" xr:uid="{B160D90A-B13B-B94B-AC1A-492663F979B4}"/>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89B38-C598-B441-9607-3A3DFE269E99}">
  <dimension ref="B2:R25"/>
  <sheetViews>
    <sheetView workbookViewId="0">
      <selection activeCell="A11" sqref="A11"/>
    </sheetView>
  </sheetViews>
  <sheetFormatPr baseColWidth="10" defaultRowHeight="20"/>
  <cols>
    <col min="2" max="3" width="10.7109375" customWidth="1"/>
    <col min="4" max="4" width="11.28515625" customWidth="1"/>
    <col min="5" max="5" width="12" customWidth="1"/>
    <col min="14" max="14" width="13.7109375" customWidth="1"/>
  </cols>
  <sheetData>
    <row r="2" spans="2:18">
      <c r="B2" s="16" t="s">
        <v>69</v>
      </c>
      <c r="C2" s="95" t="s">
        <v>113</v>
      </c>
      <c r="D2" s="95"/>
      <c r="E2" s="95"/>
      <c r="F2" s="95"/>
      <c r="G2" s="95"/>
      <c r="H2" s="95"/>
      <c r="I2" s="95"/>
      <c r="K2" s="16" t="s">
        <v>69</v>
      </c>
      <c r="L2" s="95" t="s">
        <v>113</v>
      </c>
      <c r="M2" s="95"/>
      <c r="N2" s="95"/>
      <c r="O2" s="95"/>
      <c r="P2" s="95"/>
      <c r="Q2" s="95"/>
      <c r="R2" s="95"/>
    </row>
    <row r="3" spans="2:18">
      <c r="B3" s="28" t="s">
        <v>114</v>
      </c>
      <c r="C3" s="57" t="s">
        <v>116</v>
      </c>
      <c r="D3" s="75"/>
      <c r="E3" s="75"/>
      <c r="F3" s="75"/>
      <c r="G3" s="75"/>
      <c r="H3" s="75"/>
      <c r="I3" s="58"/>
      <c r="K3" s="28" t="s">
        <v>114</v>
      </c>
      <c r="L3" s="57" t="s">
        <v>116</v>
      </c>
      <c r="M3" s="75"/>
      <c r="N3" s="75"/>
      <c r="O3" s="75"/>
      <c r="P3" s="75"/>
      <c r="Q3" s="75"/>
      <c r="R3" s="58"/>
    </row>
    <row r="4" spans="2:18">
      <c r="B4" s="28" t="s">
        <v>73</v>
      </c>
      <c r="C4" s="57" t="s">
        <v>117</v>
      </c>
      <c r="D4" s="75"/>
      <c r="E4" s="75"/>
      <c r="F4" s="75"/>
      <c r="G4" s="75"/>
      <c r="H4" s="75"/>
      <c r="I4" s="58"/>
      <c r="K4" s="28" t="s">
        <v>73</v>
      </c>
      <c r="L4" s="57" t="s">
        <v>117</v>
      </c>
      <c r="M4" s="75"/>
      <c r="N4" s="75"/>
      <c r="O4" s="75"/>
      <c r="P4" s="75"/>
      <c r="Q4" s="75"/>
      <c r="R4" s="58"/>
    </row>
    <row r="5" spans="2:18">
      <c r="B5" s="100" t="s">
        <v>115</v>
      </c>
      <c r="C5" s="2" t="s">
        <v>21</v>
      </c>
      <c r="D5" s="2" t="s">
        <v>84</v>
      </c>
      <c r="E5" s="57" t="s">
        <v>104</v>
      </c>
      <c r="F5" s="75"/>
      <c r="G5" s="75"/>
      <c r="H5" s="75"/>
      <c r="I5" s="58"/>
      <c r="K5" s="100" t="s">
        <v>85</v>
      </c>
      <c r="L5" s="2" t="s">
        <v>21</v>
      </c>
      <c r="M5" s="55">
        <v>2000000</v>
      </c>
      <c r="N5" s="57"/>
      <c r="O5" s="75"/>
      <c r="P5" s="75"/>
      <c r="Q5" s="75"/>
      <c r="R5" s="58"/>
    </row>
    <row r="6" spans="2:18">
      <c r="B6" s="100"/>
      <c r="C6" s="2" t="s">
        <v>2</v>
      </c>
      <c r="D6" s="2" t="s">
        <v>86</v>
      </c>
      <c r="E6" s="63" t="s">
        <v>91</v>
      </c>
      <c r="F6" s="63"/>
      <c r="G6" s="63"/>
      <c r="H6" s="63"/>
      <c r="I6" s="63"/>
      <c r="K6" s="100"/>
      <c r="L6" s="2" t="s">
        <v>2</v>
      </c>
      <c r="M6" s="55">
        <v>1000000</v>
      </c>
      <c r="N6" s="63"/>
      <c r="O6" s="63"/>
      <c r="P6" s="63"/>
      <c r="Q6" s="63"/>
      <c r="R6" s="63"/>
    </row>
    <row r="7" spans="2:18">
      <c r="B7" s="97" t="s">
        <v>177</v>
      </c>
      <c r="C7" s="96" t="s">
        <v>178</v>
      </c>
      <c r="D7" s="96"/>
      <c r="E7" s="96"/>
      <c r="F7" s="96"/>
      <c r="G7" s="96"/>
      <c r="H7" s="96"/>
      <c r="I7" s="96"/>
      <c r="K7" s="97" t="s">
        <v>177</v>
      </c>
      <c r="L7" s="96" t="s">
        <v>178</v>
      </c>
      <c r="M7" s="96"/>
      <c r="N7" s="96"/>
      <c r="O7" s="96"/>
      <c r="P7" s="96"/>
      <c r="Q7" s="96"/>
      <c r="R7" s="96"/>
    </row>
    <row r="8" spans="2:18">
      <c r="B8" s="98"/>
      <c r="C8" s="96" t="s">
        <v>179</v>
      </c>
      <c r="D8" s="96"/>
      <c r="E8" s="96"/>
      <c r="F8" s="96"/>
      <c r="G8" s="96"/>
      <c r="H8" s="96"/>
      <c r="I8" s="96"/>
      <c r="K8" s="98"/>
      <c r="L8" s="96" t="s">
        <v>179</v>
      </c>
      <c r="M8" s="96"/>
      <c r="N8" s="96"/>
      <c r="O8" s="96"/>
      <c r="P8" s="96"/>
      <c r="Q8" s="96"/>
      <c r="R8" s="96"/>
    </row>
    <row r="9" spans="2:18">
      <c r="B9" s="99"/>
      <c r="C9" s="96" t="s">
        <v>180</v>
      </c>
      <c r="D9" s="96"/>
      <c r="E9" s="96"/>
      <c r="F9" s="96"/>
      <c r="G9" s="96"/>
      <c r="H9" s="96"/>
      <c r="I9" s="96"/>
      <c r="K9" s="99"/>
      <c r="L9" s="96" t="s">
        <v>180</v>
      </c>
      <c r="M9" s="96"/>
      <c r="N9" s="96"/>
      <c r="O9" s="96"/>
      <c r="P9" s="96"/>
      <c r="Q9" s="96"/>
      <c r="R9" s="96"/>
    </row>
    <row r="10" spans="2:18">
      <c r="B10" s="97" t="s">
        <v>108</v>
      </c>
      <c r="C10" s="2">
        <v>1</v>
      </c>
      <c r="D10" s="63" t="s">
        <v>109</v>
      </c>
      <c r="E10" s="63"/>
      <c r="F10" s="63"/>
      <c r="G10" s="63"/>
      <c r="H10" s="63"/>
      <c r="I10" s="63"/>
      <c r="K10" s="97" t="s">
        <v>108</v>
      </c>
      <c r="L10" s="2">
        <v>1</v>
      </c>
      <c r="M10" s="63" t="s">
        <v>109</v>
      </c>
      <c r="N10" s="63"/>
      <c r="O10" s="63"/>
      <c r="P10" s="63"/>
      <c r="Q10" s="63"/>
      <c r="R10" s="63"/>
    </row>
    <row r="11" spans="2:18">
      <c r="B11" s="98"/>
      <c r="C11" s="2">
        <v>2</v>
      </c>
      <c r="D11" s="63" t="s">
        <v>110</v>
      </c>
      <c r="E11" s="63"/>
      <c r="F11" s="63"/>
      <c r="G11" s="63"/>
      <c r="H11" s="63"/>
      <c r="I11" s="63"/>
      <c r="K11" s="98"/>
      <c r="L11" s="2">
        <v>2</v>
      </c>
      <c r="M11" s="63" t="s">
        <v>110</v>
      </c>
      <c r="N11" s="63"/>
      <c r="O11" s="63"/>
      <c r="P11" s="63"/>
      <c r="Q11" s="63"/>
      <c r="R11" s="63"/>
    </row>
    <row r="12" spans="2:18">
      <c r="B12" s="98"/>
      <c r="C12" s="2">
        <v>3</v>
      </c>
      <c r="D12" s="63" t="s">
        <v>111</v>
      </c>
      <c r="E12" s="63"/>
      <c r="F12" s="63"/>
      <c r="G12" s="63"/>
      <c r="H12" s="63"/>
      <c r="I12" s="63"/>
      <c r="K12" s="98"/>
      <c r="L12" s="2">
        <v>3</v>
      </c>
      <c r="M12" s="63" t="s">
        <v>237</v>
      </c>
      <c r="N12" s="63"/>
      <c r="O12" s="63"/>
      <c r="P12" s="63"/>
      <c r="Q12" s="63"/>
      <c r="R12" s="63"/>
    </row>
    <row r="13" spans="2:18">
      <c r="B13" s="99"/>
      <c r="C13" s="2">
        <v>4</v>
      </c>
      <c r="D13" s="63" t="s">
        <v>112</v>
      </c>
      <c r="E13" s="63"/>
      <c r="F13" s="63"/>
      <c r="G13" s="63"/>
      <c r="H13" s="63"/>
      <c r="I13" s="63"/>
      <c r="K13" s="99"/>
      <c r="L13" s="2">
        <v>4</v>
      </c>
      <c r="M13" s="63" t="s">
        <v>238</v>
      </c>
      <c r="N13" s="63"/>
      <c r="O13" s="63"/>
      <c r="P13" s="63"/>
      <c r="Q13" s="63"/>
      <c r="R13" s="63"/>
    </row>
    <row r="15" spans="2:18">
      <c r="B15" s="30" t="s">
        <v>105</v>
      </c>
      <c r="C15" s="7" t="s">
        <v>89</v>
      </c>
      <c r="D15" s="7" t="s">
        <v>94</v>
      </c>
      <c r="E15" s="7" t="s">
        <v>90</v>
      </c>
      <c r="K15" s="6" t="s">
        <v>170</v>
      </c>
      <c r="L15" s="7" t="s">
        <v>89</v>
      </c>
      <c r="M15" s="7" t="s">
        <v>94</v>
      </c>
      <c r="N15" s="7" t="s">
        <v>90</v>
      </c>
    </row>
    <row r="16" spans="2:18">
      <c r="B16" s="29">
        <v>1</v>
      </c>
      <c r="C16" s="5"/>
      <c r="D16" s="5"/>
      <c r="E16" s="5"/>
      <c r="K16" s="4">
        <v>1</v>
      </c>
      <c r="L16" s="5">
        <v>200000</v>
      </c>
      <c r="M16" s="5"/>
      <c r="N16" s="5"/>
    </row>
    <row r="17" spans="2:14">
      <c r="B17" s="29">
        <v>2</v>
      </c>
      <c r="C17" s="5"/>
      <c r="D17" s="5"/>
      <c r="E17" s="5"/>
      <c r="K17" s="4">
        <v>2</v>
      </c>
      <c r="L17" s="5">
        <v>400000</v>
      </c>
      <c r="M17" s="5"/>
      <c r="N17" s="5"/>
    </row>
    <row r="18" spans="2:14">
      <c r="B18" s="29">
        <v>3</v>
      </c>
      <c r="C18" s="5"/>
      <c r="D18" s="5"/>
      <c r="E18" s="5"/>
      <c r="K18" s="4">
        <v>3</v>
      </c>
      <c r="L18" s="5">
        <v>600000</v>
      </c>
      <c r="M18" s="5"/>
      <c r="N18" s="5"/>
    </row>
    <row r="19" spans="2:14">
      <c r="B19" s="29">
        <v>4</v>
      </c>
      <c r="C19" s="5"/>
      <c r="D19" s="5"/>
      <c r="E19" s="5"/>
      <c r="K19" s="4">
        <v>4</v>
      </c>
      <c r="L19" s="5">
        <v>800000</v>
      </c>
      <c r="M19" s="5"/>
      <c r="N19" s="5"/>
    </row>
    <row r="20" spans="2:14">
      <c r="B20" s="29">
        <v>5</v>
      </c>
      <c r="C20" s="31" t="s">
        <v>2</v>
      </c>
      <c r="D20" s="2"/>
      <c r="E20" s="2"/>
      <c r="K20" s="4">
        <v>5</v>
      </c>
      <c r="L20" s="33">
        <v>1000000</v>
      </c>
      <c r="M20" s="33"/>
      <c r="N20" s="33"/>
    </row>
    <row r="21" spans="2:14">
      <c r="B21" s="29">
        <v>6</v>
      </c>
      <c r="C21" s="5"/>
      <c r="D21" s="5"/>
      <c r="E21" s="5"/>
      <c r="K21" s="4">
        <v>6</v>
      </c>
      <c r="L21" s="5">
        <v>1200000</v>
      </c>
      <c r="M21" s="5"/>
      <c r="N21" s="5"/>
    </row>
    <row r="22" spans="2:14">
      <c r="B22" s="29">
        <v>7</v>
      </c>
      <c r="C22" s="5"/>
      <c r="D22" s="5"/>
      <c r="E22" s="5"/>
      <c r="K22" s="4">
        <v>7</v>
      </c>
      <c r="L22" s="5">
        <v>1400000</v>
      </c>
      <c r="M22" s="5"/>
      <c r="N22" s="5"/>
    </row>
    <row r="23" spans="2:14">
      <c r="B23" s="29">
        <v>8</v>
      </c>
      <c r="C23" s="5"/>
      <c r="D23" s="5"/>
      <c r="E23" s="5"/>
      <c r="K23" s="4">
        <v>8</v>
      </c>
      <c r="L23" s="5">
        <v>1600000</v>
      </c>
      <c r="M23" s="5"/>
      <c r="N23" s="5"/>
    </row>
    <row r="24" spans="2:14">
      <c r="B24" s="29">
        <v>9</v>
      </c>
      <c r="C24" s="5"/>
      <c r="D24" s="4"/>
      <c r="E24" s="4"/>
      <c r="K24" s="4">
        <v>9</v>
      </c>
      <c r="L24" s="5">
        <v>1800000</v>
      </c>
      <c r="M24" s="4"/>
      <c r="N24" s="4"/>
    </row>
    <row r="25" spans="2:14">
      <c r="B25" s="29">
        <v>10</v>
      </c>
      <c r="C25" s="31" t="s">
        <v>106</v>
      </c>
      <c r="D25" s="4"/>
      <c r="E25" s="4"/>
      <c r="K25" s="4">
        <v>10</v>
      </c>
      <c r="L25" s="33">
        <v>2000000</v>
      </c>
      <c r="M25" s="4"/>
      <c r="N25" s="4"/>
    </row>
  </sheetData>
  <mergeCells count="30">
    <mergeCell ref="C9:I9"/>
    <mergeCell ref="B5:B6"/>
    <mergeCell ref="E5:I5"/>
    <mergeCell ref="E6:I6"/>
    <mergeCell ref="C2:I2"/>
    <mergeCell ref="B7:B9"/>
    <mergeCell ref="B10:B13"/>
    <mergeCell ref="L2:R2"/>
    <mergeCell ref="L3:R3"/>
    <mergeCell ref="L4:R4"/>
    <mergeCell ref="K5:K6"/>
    <mergeCell ref="N5:R5"/>
    <mergeCell ref="N6:R6"/>
    <mergeCell ref="D10:I10"/>
    <mergeCell ref="D11:I11"/>
    <mergeCell ref="D12:I12"/>
    <mergeCell ref="D13:I13"/>
    <mergeCell ref="C3:I3"/>
    <mergeCell ref="C4:I4"/>
    <mergeCell ref="C7:I7"/>
    <mergeCell ref="C8:I8"/>
    <mergeCell ref="K7:K9"/>
    <mergeCell ref="L7:R7"/>
    <mergeCell ref="L8:R8"/>
    <mergeCell ref="L9:R9"/>
    <mergeCell ref="K10:K13"/>
    <mergeCell ref="M10:R10"/>
    <mergeCell ref="M11:R11"/>
    <mergeCell ref="M12:R12"/>
    <mergeCell ref="M13:R13"/>
  </mergeCells>
  <phoneticPr fontId="2"/>
  <hyperlinks>
    <hyperlink ref="C2" location="用語定義!B3" display="用語定義のEVMを参照" xr:uid="{BE364785-B02F-F545-BD27-BC666225A1EF}"/>
    <hyperlink ref="C7:I7" location="'前提条件-ScopeBaseline'!A1" display="スコープ・ベースライン" xr:uid="{2771268D-839A-3749-B1DC-942A0ABE1DD1}"/>
    <hyperlink ref="C8:I8" location="'前提条件-ScheduleBaseline'!A1" display="スケジュール・ベースライン" xr:uid="{4A75583C-A712-B04C-9801-AAF24936FE8C}"/>
    <hyperlink ref="C9:I9" location="'前提条件-CostBaseline'!A1" display="コスト・ベースライン" xr:uid="{2D47DFD2-B58F-E040-96D4-B46A1E8FD1C3}"/>
    <hyperlink ref="L2" location="用語定義!B3" display="用語定義のEVMを参照" xr:uid="{C47A2BB2-03C1-2748-A70A-D00EC91B3570}"/>
    <hyperlink ref="L7:R7" location="'前提条件-ScopeBaseline'!A1" display="スコープ・ベースライン" xr:uid="{6B1660A1-C4F7-7245-8854-B826DE26B981}"/>
    <hyperlink ref="L8:R8" location="'前提条件-ScheduleBaseline'!A1" display="スケジュール・ベースライン" xr:uid="{29AEAF25-A556-4A4B-85A8-40CFFED788D0}"/>
    <hyperlink ref="L9:R9" location="'前提条件-CostBaseline'!A1" display="コスト・ベースライン" xr:uid="{BD03C287-A9D8-554E-8129-04F08CA6729C}"/>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EBAEC-8D84-C043-87ED-7C5860FFB56D}">
  <dimension ref="C2:W9"/>
  <sheetViews>
    <sheetView workbookViewId="0">
      <selection activeCell="K7" sqref="K7:W7"/>
    </sheetView>
  </sheetViews>
  <sheetFormatPr baseColWidth="10" defaultRowHeight="20"/>
  <cols>
    <col min="3" max="3" width="24" customWidth="1"/>
    <col min="4" max="4" width="25.42578125" customWidth="1"/>
    <col min="7" max="7" width="25.42578125" customWidth="1"/>
    <col min="8" max="8" width="10.140625" customWidth="1"/>
    <col min="9" max="9" width="10.7109375" customWidth="1"/>
  </cols>
  <sheetData>
    <row r="2" spans="3:23">
      <c r="C2" s="101" t="s">
        <v>125</v>
      </c>
      <c r="D2" s="102"/>
      <c r="F2" s="103" t="s">
        <v>137</v>
      </c>
      <c r="G2" s="103"/>
      <c r="H2" s="103"/>
      <c r="K2" s="103" t="s">
        <v>136</v>
      </c>
      <c r="L2" s="103"/>
      <c r="M2" s="103"/>
      <c r="N2" s="103"/>
      <c r="O2" s="103"/>
      <c r="P2" s="103"/>
    </row>
    <row r="3" spans="3:23">
      <c r="C3" s="16" t="s">
        <v>126</v>
      </c>
      <c r="D3" s="2" t="s">
        <v>127</v>
      </c>
      <c r="F3" s="16" t="s">
        <v>119</v>
      </c>
      <c r="G3" s="16" t="s">
        <v>0</v>
      </c>
      <c r="H3" s="16" t="s">
        <v>123</v>
      </c>
      <c r="K3" s="16" t="s">
        <v>123</v>
      </c>
      <c r="L3" s="16" t="s">
        <v>118</v>
      </c>
      <c r="M3" s="16" t="s">
        <v>119</v>
      </c>
      <c r="N3" s="16" t="s">
        <v>120</v>
      </c>
      <c r="O3" s="16" t="s">
        <v>121</v>
      </c>
      <c r="P3" s="16" t="s">
        <v>122</v>
      </c>
    </row>
    <row r="4" spans="3:23">
      <c r="C4" s="16" t="s">
        <v>119</v>
      </c>
      <c r="D4" s="2" t="s">
        <v>128</v>
      </c>
      <c r="F4" s="104" t="s">
        <v>128</v>
      </c>
      <c r="G4" s="2" t="s">
        <v>53</v>
      </c>
      <c r="H4" s="2">
        <v>1</v>
      </c>
      <c r="K4" s="2">
        <v>1</v>
      </c>
      <c r="L4" s="2" t="s">
        <v>159</v>
      </c>
      <c r="M4" s="2" t="s">
        <v>53</v>
      </c>
      <c r="N4" s="2" t="s">
        <v>158</v>
      </c>
      <c r="O4" s="2">
        <v>1800000</v>
      </c>
      <c r="P4" s="2" t="s">
        <v>124</v>
      </c>
    </row>
    <row r="5" spans="3:23">
      <c r="C5" s="16" t="s">
        <v>129</v>
      </c>
      <c r="D5" s="2" t="s">
        <v>130</v>
      </c>
      <c r="F5" s="105"/>
      <c r="G5" s="2" t="s">
        <v>72</v>
      </c>
      <c r="H5" s="2">
        <v>2</v>
      </c>
      <c r="K5" s="2">
        <v>2</v>
      </c>
      <c r="L5" s="2" t="s">
        <v>108</v>
      </c>
      <c r="M5" s="2" t="s">
        <v>72</v>
      </c>
      <c r="N5" s="2" t="s">
        <v>158</v>
      </c>
      <c r="O5" s="2">
        <v>200000</v>
      </c>
      <c r="P5" s="2" t="s">
        <v>124</v>
      </c>
    </row>
    <row r="6" spans="3:23">
      <c r="C6" s="16" t="s">
        <v>131</v>
      </c>
      <c r="D6" s="2" t="s">
        <v>132</v>
      </c>
    </row>
    <row r="7" spans="3:23">
      <c r="C7" s="16" t="s">
        <v>133</v>
      </c>
      <c r="D7" s="2" t="s">
        <v>134</v>
      </c>
      <c r="F7" s="103" t="s">
        <v>276</v>
      </c>
      <c r="G7" s="103"/>
      <c r="H7" s="103"/>
      <c r="I7" s="103"/>
      <c r="K7" s="103" t="s">
        <v>269</v>
      </c>
      <c r="L7" s="103"/>
      <c r="M7" s="103"/>
      <c r="N7" s="103"/>
      <c r="O7" s="103"/>
      <c r="P7" s="103"/>
      <c r="Q7" s="103"/>
      <c r="R7" s="103"/>
      <c r="S7" s="103"/>
      <c r="T7" s="103"/>
      <c r="U7" s="103"/>
      <c r="V7" s="103"/>
      <c r="W7" s="103"/>
    </row>
    <row r="8" spans="3:23">
      <c r="C8" s="16" t="s">
        <v>85</v>
      </c>
      <c r="D8" s="2" t="s">
        <v>135</v>
      </c>
      <c r="F8" s="16" t="s">
        <v>256</v>
      </c>
      <c r="G8" s="16" t="s">
        <v>274</v>
      </c>
      <c r="H8" s="16" t="s">
        <v>275</v>
      </c>
      <c r="I8" s="16" t="s">
        <v>264</v>
      </c>
      <c r="K8" s="16" t="s">
        <v>256</v>
      </c>
      <c r="L8" s="16" t="s">
        <v>257</v>
      </c>
      <c r="M8" s="16" t="s">
        <v>258</v>
      </c>
      <c r="N8" s="16" t="s">
        <v>259</v>
      </c>
      <c r="O8" s="16" t="s">
        <v>260</v>
      </c>
      <c r="P8" s="16" t="s">
        <v>261</v>
      </c>
      <c r="Q8" s="16" t="s">
        <v>262</v>
      </c>
      <c r="R8" s="16" t="s">
        <v>263</v>
      </c>
      <c r="S8" s="16" t="s">
        <v>264</v>
      </c>
      <c r="T8" s="16" t="s">
        <v>265</v>
      </c>
      <c r="U8" s="16" t="s">
        <v>266</v>
      </c>
      <c r="V8" s="16" t="s">
        <v>267</v>
      </c>
      <c r="W8" s="16" t="s">
        <v>268</v>
      </c>
    </row>
    <row r="9" spans="3:23">
      <c r="F9" s="2"/>
      <c r="G9" s="2"/>
      <c r="H9" s="2"/>
      <c r="I9" s="2"/>
      <c r="K9" s="2"/>
      <c r="L9" s="2"/>
      <c r="M9" s="2"/>
      <c r="N9" s="2"/>
      <c r="O9" s="2"/>
      <c r="P9" s="2"/>
      <c r="Q9" s="2"/>
      <c r="R9" s="2"/>
      <c r="S9" s="2"/>
      <c r="T9" s="2"/>
      <c r="U9" s="2"/>
      <c r="V9" s="2"/>
      <c r="W9" s="2"/>
    </row>
  </sheetData>
  <mergeCells count="6">
    <mergeCell ref="F7:I7"/>
    <mergeCell ref="C2:D2"/>
    <mergeCell ref="K2:P2"/>
    <mergeCell ref="F4:F5"/>
    <mergeCell ref="F2:H2"/>
    <mergeCell ref="K7:W7"/>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A73EB-2083-9443-9F83-76F04AF76476}">
  <dimension ref="B2:V33"/>
  <sheetViews>
    <sheetView workbookViewId="0">
      <selection activeCell="K24" sqref="K24"/>
    </sheetView>
  </sheetViews>
  <sheetFormatPr baseColWidth="10" defaultRowHeight="20"/>
  <cols>
    <col min="2" max="2" width="25.85546875" customWidth="1"/>
    <col min="4" max="4" width="21" customWidth="1"/>
    <col min="5" max="5" width="38.7109375" customWidth="1"/>
    <col min="6" max="6" width="25.42578125" customWidth="1"/>
    <col min="7" max="7" width="45.7109375" customWidth="1"/>
  </cols>
  <sheetData>
    <row r="2" spans="2:8">
      <c r="B2" s="101" t="s">
        <v>141</v>
      </c>
      <c r="C2" s="109"/>
      <c r="D2" s="109"/>
      <c r="E2" s="109"/>
      <c r="F2" s="109"/>
      <c r="G2" s="109"/>
      <c r="H2" s="102"/>
    </row>
    <row r="3" spans="2:8">
      <c r="B3" s="22"/>
      <c r="C3" s="23"/>
      <c r="D3" s="23"/>
      <c r="E3" s="110" t="s">
        <v>151</v>
      </c>
      <c r="F3" s="110"/>
      <c r="G3" s="23"/>
      <c r="H3" s="24"/>
    </row>
    <row r="4" spans="2:8">
      <c r="B4" s="1"/>
      <c r="C4" s="1"/>
      <c r="D4" s="1"/>
      <c r="E4" s="1" t="s">
        <v>152</v>
      </c>
      <c r="F4" s="1" t="s">
        <v>153</v>
      </c>
      <c r="G4" s="1" t="s">
        <v>150</v>
      </c>
      <c r="H4" s="1" t="s">
        <v>50</v>
      </c>
    </row>
    <row r="5" spans="2:8">
      <c r="B5" s="104" t="s">
        <v>128</v>
      </c>
      <c r="C5" s="104" t="s">
        <v>53</v>
      </c>
      <c r="D5" s="104" t="s">
        <v>138</v>
      </c>
      <c r="E5" s="107" t="s">
        <v>125</v>
      </c>
      <c r="F5" s="3" t="s">
        <v>126</v>
      </c>
      <c r="G5" s="3" t="s">
        <v>142</v>
      </c>
      <c r="H5" s="26" t="s">
        <v>160</v>
      </c>
    </row>
    <row r="6" spans="2:8">
      <c r="B6" s="106"/>
      <c r="C6" s="106"/>
      <c r="D6" s="106"/>
      <c r="E6" s="108"/>
      <c r="F6" s="3" t="s">
        <v>119</v>
      </c>
      <c r="G6" s="3" t="s">
        <v>143</v>
      </c>
      <c r="H6" s="27" t="s">
        <v>161</v>
      </c>
    </row>
    <row r="7" spans="2:8">
      <c r="B7" s="106"/>
      <c r="C7" s="106"/>
      <c r="D7" s="106"/>
      <c r="E7" s="108"/>
      <c r="F7" s="3" t="s">
        <v>129</v>
      </c>
      <c r="G7" s="3" t="s">
        <v>144</v>
      </c>
      <c r="H7" s="26" t="s">
        <v>162</v>
      </c>
    </row>
    <row r="8" spans="2:8">
      <c r="B8" s="106"/>
      <c r="C8" s="106"/>
      <c r="D8" s="106"/>
      <c r="E8" s="108"/>
      <c r="F8" s="3" t="s">
        <v>131</v>
      </c>
      <c r="G8" s="3" t="s">
        <v>145</v>
      </c>
      <c r="H8" s="27" t="s">
        <v>163</v>
      </c>
    </row>
    <row r="9" spans="2:8">
      <c r="B9" s="106"/>
      <c r="C9" s="106"/>
      <c r="D9" s="106"/>
      <c r="E9" s="108"/>
      <c r="F9" s="3" t="s">
        <v>154</v>
      </c>
      <c r="G9" s="3" t="s">
        <v>155</v>
      </c>
      <c r="H9" s="26" t="s">
        <v>164</v>
      </c>
    </row>
    <row r="10" spans="2:8">
      <c r="B10" s="106"/>
      <c r="C10" s="106"/>
      <c r="D10" s="106"/>
      <c r="E10" s="2" t="s">
        <v>137</v>
      </c>
      <c r="F10" s="2"/>
      <c r="G10" s="2" t="s">
        <v>147</v>
      </c>
      <c r="H10" s="27" t="s">
        <v>165</v>
      </c>
    </row>
    <row r="11" spans="2:8">
      <c r="B11" s="106"/>
      <c r="C11" s="106"/>
      <c r="D11" s="105"/>
      <c r="E11" s="2" t="s">
        <v>136</v>
      </c>
      <c r="F11" s="2"/>
      <c r="G11" s="2" t="s">
        <v>148</v>
      </c>
      <c r="H11" s="26" t="s">
        <v>166</v>
      </c>
    </row>
    <row r="12" spans="2:8">
      <c r="B12" s="106"/>
      <c r="C12" s="106"/>
      <c r="D12" s="21" t="s">
        <v>139</v>
      </c>
      <c r="E12" s="2"/>
      <c r="F12" s="2"/>
      <c r="G12" s="3" t="s">
        <v>149</v>
      </c>
      <c r="H12" s="27" t="s">
        <v>167</v>
      </c>
    </row>
    <row r="13" spans="2:8">
      <c r="B13" s="106"/>
      <c r="C13" s="105"/>
      <c r="D13" s="2" t="s">
        <v>140</v>
      </c>
      <c r="E13" s="2"/>
      <c r="F13" s="2"/>
      <c r="G13" s="2" t="s">
        <v>146</v>
      </c>
      <c r="H13" s="26" t="s">
        <v>168</v>
      </c>
    </row>
    <row r="14" spans="2:8">
      <c r="B14" s="105"/>
      <c r="C14" s="2" t="s">
        <v>72</v>
      </c>
      <c r="D14" s="2" t="s">
        <v>156</v>
      </c>
      <c r="E14" s="2"/>
      <c r="F14" s="2"/>
      <c r="G14" s="2" t="s">
        <v>157</v>
      </c>
      <c r="H14" s="27" t="s">
        <v>169</v>
      </c>
    </row>
    <row r="17" spans="2:22">
      <c r="B17" s="1" t="s">
        <v>50</v>
      </c>
      <c r="C17" s="1" t="s">
        <v>171</v>
      </c>
      <c r="D17" s="1" t="s">
        <v>172</v>
      </c>
    </row>
    <row r="18" spans="2:22">
      <c r="B18" s="26" t="s">
        <v>160</v>
      </c>
      <c r="C18" s="2">
        <v>1</v>
      </c>
      <c r="D18" s="25">
        <v>44197</v>
      </c>
    </row>
    <row r="19" spans="2:22">
      <c r="B19" s="27" t="s">
        <v>161</v>
      </c>
      <c r="C19" s="2">
        <v>1</v>
      </c>
      <c r="D19" s="25">
        <v>44198</v>
      </c>
    </row>
    <row r="20" spans="2:22">
      <c r="B20" s="26" t="s">
        <v>162</v>
      </c>
      <c r="C20" s="2">
        <v>1</v>
      </c>
      <c r="D20" s="25">
        <v>44199</v>
      </c>
    </row>
    <row r="21" spans="2:22">
      <c r="B21" s="27" t="s">
        <v>163</v>
      </c>
      <c r="C21" s="2">
        <v>1</v>
      </c>
      <c r="D21" s="25">
        <v>44200</v>
      </c>
    </row>
    <row r="22" spans="2:22">
      <c r="B22" s="26" t="s">
        <v>164</v>
      </c>
      <c r="C22" s="2">
        <v>1</v>
      </c>
      <c r="D22" s="25">
        <v>44201</v>
      </c>
    </row>
    <row r="23" spans="2:22">
      <c r="B23" s="27" t="s">
        <v>165</v>
      </c>
      <c r="C23" s="2">
        <v>1</v>
      </c>
      <c r="D23" s="25">
        <v>44202</v>
      </c>
    </row>
    <row r="24" spans="2:22">
      <c r="B24" s="26" t="s">
        <v>166</v>
      </c>
      <c r="C24" s="2">
        <v>1</v>
      </c>
      <c r="D24" s="25">
        <v>44203</v>
      </c>
    </row>
    <row r="25" spans="2:22">
      <c r="B25" s="27" t="s">
        <v>167</v>
      </c>
      <c r="C25" s="2">
        <v>1</v>
      </c>
      <c r="D25" s="25">
        <v>44204</v>
      </c>
    </row>
    <row r="26" spans="2:22">
      <c r="B26" s="26" t="s">
        <v>168</v>
      </c>
      <c r="C26" s="2">
        <v>1</v>
      </c>
      <c r="D26" s="25">
        <v>44205</v>
      </c>
    </row>
    <row r="27" spans="2:22">
      <c r="B27" s="27" t="s">
        <v>169</v>
      </c>
      <c r="C27" s="2">
        <v>1</v>
      </c>
      <c r="D27" s="25">
        <v>44206</v>
      </c>
    </row>
    <row r="28" spans="2:22">
      <c r="J28" s="103" t="s">
        <v>179</v>
      </c>
      <c r="K28" s="103"/>
      <c r="L28" s="103"/>
      <c r="M28" s="103"/>
      <c r="N28" s="103"/>
      <c r="O28" s="103"/>
      <c r="P28" s="103"/>
      <c r="Q28" s="103"/>
      <c r="R28" s="103"/>
      <c r="S28" s="103"/>
      <c r="T28" s="103"/>
      <c r="U28" s="103"/>
      <c r="V28" s="103"/>
    </row>
    <row r="29" spans="2:22">
      <c r="J29" s="1" t="s">
        <v>0</v>
      </c>
      <c r="K29" s="1"/>
      <c r="L29" s="1"/>
      <c r="M29" s="1">
        <v>1</v>
      </c>
      <c r="N29" s="1">
        <v>2</v>
      </c>
      <c r="O29" s="1">
        <v>3</v>
      </c>
      <c r="P29" s="1">
        <v>4</v>
      </c>
      <c r="Q29" s="1">
        <v>5</v>
      </c>
      <c r="R29" s="1">
        <v>6</v>
      </c>
      <c r="S29" s="1">
        <v>7</v>
      </c>
      <c r="T29" s="1">
        <v>8</v>
      </c>
      <c r="U29" s="1">
        <v>9</v>
      </c>
      <c r="V29" s="1">
        <v>10</v>
      </c>
    </row>
    <row r="30" spans="2:22" ht="40" customHeight="1">
      <c r="J30" s="14">
        <v>1</v>
      </c>
      <c r="K30" s="2" t="s">
        <v>173</v>
      </c>
      <c r="L30" s="2">
        <v>9</v>
      </c>
      <c r="M30" s="20">
        <v>1</v>
      </c>
      <c r="N30" s="20">
        <v>1</v>
      </c>
      <c r="O30" s="20">
        <v>1</v>
      </c>
      <c r="P30" s="20">
        <v>1</v>
      </c>
      <c r="Q30" s="20">
        <v>1</v>
      </c>
      <c r="R30" s="20">
        <v>1</v>
      </c>
      <c r="S30" s="20">
        <v>1</v>
      </c>
      <c r="T30" s="20">
        <v>1</v>
      </c>
      <c r="U30" s="20">
        <v>1</v>
      </c>
      <c r="V30" s="20"/>
    </row>
    <row r="31" spans="2:22" ht="40" customHeight="1">
      <c r="J31" s="14">
        <v>2</v>
      </c>
      <c r="K31" s="2" t="s">
        <v>173</v>
      </c>
      <c r="L31" s="2">
        <v>1</v>
      </c>
      <c r="M31" s="20"/>
      <c r="N31" s="20"/>
      <c r="O31" s="20"/>
      <c r="P31" s="20"/>
      <c r="Q31" s="20"/>
      <c r="R31" s="20"/>
      <c r="S31" s="20"/>
      <c r="T31" s="20"/>
      <c r="U31" s="20"/>
      <c r="V31" s="20">
        <v>1</v>
      </c>
    </row>
    <row r="32" spans="2:22">
      <c r="J32" s="111" t="s">
        <v>253</v>
      </c>
      <c r="K32" s="111"/>
      <c r="L32" s="2">
        <f>SUM(L30:L31)</f>
        <v>10</v>
      </c>
      <c r="M32" s="2">
        <f>SUM(M30:M31)</f>
        <v>1</v>
      </c>
      <c r="N32" s="2">
        <f>SUM(N30:N31)</f>
        <v>1</v>
      </c>
      <c r="O32" s="2">
        <f t="shared" ref="N32:V32" si="0">SUM(O30:O31)</f>
        <v>1</v>
      </c>
      <c r="P32" s="2">
        <f t="shared" si="0"/>
        <v>1</v>
      </c>
      <c r="Q32" s="2">
        <f t="shared" si="0"/>
        <v>1</v>
      </c>
      <c r="R32" s="2">
        <f t="shared" si="0"/>
        <v>1</v>
      </c>
      <c r="S32" s="2">
        <f t="shared" si="0"/>
        <v>1</v>
      </c>
      <c r="T32" s="2">
        <f t="shared" si="0"/>
        <v>1</v>
      </c>
      <c r="U32" s="2">
        <f t="shared" si="0"/>
        <v>1</v>
      </c>
      <c r="V32" s="2">
        <f t="shared" si="0"/>
        <v>1</v>
      </c>
    </row>
    <row r="33" spans="10:22">
      <c r="J33" s="111" t="s">
        <v>254</v>
      </c>
      <c r="K33" s="111"/>
      <c r="L33" s="20" t="s">
        <v>176</v>
      </c>
      <c r="M33" s="2">
        <v>1</v>
      </c>
      <c r="N33" s="2">
        <v>2</v>
      </c>
      <c r="O33" s="2">
        <v>3</v>
      </c>
      <c r="P33" s="2">
        <v>4</v>
      </c>
      <c r="Q33" s="2">
        <v>5</v>
      </c>
      <c r="R33" s="2">
        <v>6</v>
      </c>
      <c r="S33" s="2">
        <v>7</v>
      </c>
      <c r="T33" s="2">
        <v>8</v>
      </c>
      <c r="U33" s="2">
        <v>9</v>
      </c>
      <c r="V33" s="2">
        <v>10</v>
      </c>
    </row>
  </sheetData>
  <mergeCells count="9">
    <mergeCell ref="J32:K32"/>
    <mergeCell ref="J33:K33"/>
    <mergeCell ref="J28:V28"/>
    <mergeCell ref="D5:D11"/>
    <mergeCell ref="C5:C13"/>
    <mergeCell ref="E5:E9"/>
    <mergeCell ref="B2:H2"/>
    <mergeCell ref="E3:F3"/>
    <mergeCell ref="B5:B14"/>
  </mergeCells>
  <phoneticPr fontId="2"/>
  <pageMargins left="0.7" right="0.7" top="0.75" bottom="0.75" header="0.3" footer="0.3"/>
  <ignoredErrors>
    <ignoredError sqref="M32:N32 O32:V32" formulaRange="1"/>
  </ignoredError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C700-B933-E147-9AE9-FF05CC7DFED1}">
  <dimension ref="B2:N8"/>
  <sheetViews>
    <sheetView workbookViewId="0">
      <selection activeCell="N8" sqref="B7:N8"/>
    </sheetView>
  </sheetViews>
  <sheetFormatPr baseColWidth="10" defaultRowHeight="20"/>
  <sheetData>
    <row r="2" spans="2:14">
      <c r="B2" s="1" t="s">
        <v>0</v>
      </c>
      <c r="C2" s="1"/>
      <c r="D2" s="1"/>
      <c r="E2" s="1">
        <v>1</v>
      </c>
      <c r="F2" s="1">
        <v>2</v>
      </c>
      <c r="G2" s="1">
        <v>3</v>
      </c>
      <c r="H2" s="1">
        <v>4</v>
      </c>
      <c r="I2" s="1">
        <v>5</v>
      </c>
      <c r="J2" s="1">
        <v>6</v>
      </c>
      <c r="K2" s="1">
        <v>7</v>
      </c>
      <c r="L2" s="1">
        <v>8</v>
      </c>
      <c r="M2" s="1">
        <v>9</v>
      </c>
      <c r="N2" s="1">
        <v>10</v>
      </c>
    </row>
    <row r="3" spans="2:14">
      <c r="B3" s="63">
        <v>1</v>
      </c>
      <c r="C3" s="2" t="s">
        <v>173</v>
      </c>
      <c r="D3" s="2">
        <v>9</v>
      </c>
      <c r="E3" s="2"/>
      <c r="F3" s="2"/>
      <c r="G3" s="2"/>
      <c r="H3" s="2"/>
      <c r="I3" s="2"/>
      <c r="J3" s="2"/>
      <c r="K3" s="2"/>
      <c r="L3" s="2"/>
      <c r="M3" s="2"/>
      <c r="N3" s="2"/>
    </row>
    <row r="4" spans="2:14">
      <c r="B4" s="63"/>
      <c r="C4" s="2" t="s">
        <v>121</v>
      </c>
      <c r="D4" s="2">
        <v>1800000</v>
      </c>
      <c r="E4" s="2">
        <v>200000</v>
      </c>
      <c r="F4" s="2">
        <v>200000</v>
      </c>
      <c r="G4" s="2">
        <v>200000</v>
      </c>
      <c r="H4" s="2">
        <v>200000</v>
      </c>
      <c r="I4" s="2">
        <v>200000</v>
      </c>
      <c r="J4" s="2">
        <v>200000</v>
      </c>
      <c r="K4" s="2">
        <v>200000</v>
      </c>
      <c r="L4" s="2">
        <v>200000</v>
      </c>
      <c r="M4" s="2">
        <v>200000</v>
      </c>
      <c r="N4" s="2"/>
    </row>
    <row r="5" spans="2:14">
      <c r="B5" s="63">
        <v>2</v>
      </c>
      <c r="C5" s="2" t="s">
        <v>173</v>
      </c>
      <c r="D5" s="2">
        <v>1</v>
      </c>
      <c r="E5" s="2"/>
      <c r="F5" s="2"/>
      <c r="G5" s="2"/>
      <c r="H5" s="2"/>
      <c r="I5" s="2"/>
      <c r="J5" s="2"/>
      <c r="K5" s="2"/>
      <c r="L5" s="2"/>
      <c r="M5" s="2"/>
      <c r="N5" s="2"/>
    </row>
    <row r="6" spans="2:14">
      <c r="B6" s="63"/>
      <c r="C6" s="2" t="s">
        <v>121</v>
      </c>
      <c r="D6" s="2">
        <v>200000</v>
      </c>
      <c r="E6" s="2"/>
      <c r="F6" s="2"/>
      <c r="G6" s="2"/>
      <c r="H6" s="2"/>
      <c r="I6" s="2"/>
      <c r="J6" s="2"/>
      <c r="K6" s="2"/>
      <c r="L6" s="2"/>
      <c r="M6" s="2"/>
      <c r="N6" s="2">
        <v>200000</v>
      </c>
    </row>
    <row r="7" spans="2:14">
      <c r="B7" s="111" t="s">
        <v>174</v>
      </c>
      <c r="C7" s="111"/>
      <c r="D7" s="2">
        <f>SUM(D4+D6)</f>
        <v>2000000</v>
      </c>
      <c r="E7" s="2">
        <v>200000</v>
      </c>
      <c r="F7" s="2">
        <v>200000</v>
      </c>
      <c r="G7" s="2">
        <v>200000</v>
      </c>
      <c r="H7" s="2">
        <v>200000</v>
      </c>
      <c r="I7" s="2">
        <v>200000</v>
      </c>
      <c r="J7" s="2">
        <v>200000</v>
      </c>
      <c r="K7" s="2">
        <v>200000</v>
      </c>
      <c r="L7" s="2">
        <v>200000</v>
      </c>
      <c r="M7" s="2">
        <v>200000</v>
      </c>
      <c r="N7" s="2">
        <v>200000</v>
      </c>
    </row>
    <row r="8" spans="2:14">
      <c r="B8" s="111" t="s">
        <v>175</v>
      </c>
      <c r="C8" s="111"/>
      <c r="D8" s="19" t="s">
        <v>176</v>
      </c>
      <c r="E8" s="2">
        <v>200000</v>
      </c>
      <c r="F8" s="2">
        <v>400000</v>
      </c>
      <c r="G8" s="2">
        <v>600000</v>
      </c>
      <c r="H8" s="2">
        <v>800000</v>
      </c>
      <c r="I8" s="2">
        <v>1000000</v>
      </c>
      <c r="J8" s="2">
        <v>1200000</v>
      </c>
      <c r="K8" s="2">
        <v>1400000</v>
      </c>
      <c r="L8" s="2">
        <v>1600000</v>
      </c>
      <c r="M8" s="2">
        <v>1800000</v>
      </c>
      <c r="N8" s="2">
        <v>2000000</v>
      </c>
    </row>
  </sheetData>
  <mergeCells count="4">
    <mergeCell ref="B5:B6"/>
    <mergeCell ref="B3:B4"/>
    <mergeCell ref="B7:C7"/>
    <mergeCell ref="B8:C8"/>
  </mergeCells>
  <phoneticPr fontId="2"/>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2AC28-17A4-F84E-8E3C-976ADBB951C1}">
  <dimension ref="B2:E6"/>
  <sheetViews>
    <sheetView tabSelected="1" workbookViewId="0">
      <selection activeCell="D7" sqref="D7"/>
    </sheetView>
  </sheetViews>
  <sheetFormatPr baseColWidth="10" defaultRowHeight="20"/>
  <cols>
    <col min="3" max="3" width="32.140625" customWidth="1"/>
    <col min="5" max="5" width="24.42578125" customWidth="1"/>
  </cols>
  <sheetData>
    <row r="2" spans="2:5">
      <c r="B2" s="103" t="s">
        <v>272</v>
      </c>
      <c r="C2" s="103"/>
      <c r="D2" s="103"/>
      <c r="E2" s="103"/>
    </row>
    <row r="3" spans="2:5">
      <c r="B3" s="25">
        <v>44165</v>
      </c>
      <c r="C3" s="2" t="s">
        <v>273</v>
      </c>
      <c r="D3" s="2" t="s">
        <v>271</v>
      </c>
      <c r="E3" s="2" t="s">
        <v>272</v>
      </c>
    </row>
    <row r="4" spans="2:5">
      <c r="B4" s="25">
        <v>44165</v>
      </c>
      <c r="C4" s="112" t="s">
        <v>255</v>
      </c>
      <c r="D4" s="2" t="s">
        <v>271</v>
      </c>
      <c r="E4" s="2" t="s">
        <v>179</v>
      </c>
    </row>
    <row r="5" spans="2:5">
      <c r="B5" s="25">
        <v>44165</v>
      </c>
      <c r="C5" s="112" t="s">
        <v>278</v>
      </c>
      <c r="D5" s="2" t="s">
        <v>271</v>
      </c>
      <c r="E5" s="2" t="s">
        <v>270</v>
      </c>
    </row>
    <row r="6" spans="2:5">
      <c r="B6" s="25">
        <v>44165</v>
      </c>
      <c r="C6" s="112" t="s">
        <v>277</v>
      </c>
      <c r="D6" s="2" t="s">
        <v>271</v>
      </c>
      <c r="E6" s="18" t="s">
        <v>276</v>
      </c>
    </row>
  </sheetData>
  <mergeCells count="1">
    <mergeCell ref="B2:E2"/>
  </mergeCells>
  <phoneticPr fontId="2"/>
  <hyperlinks>
    <hyperlink ref="C4" location="'前提条件-ScheduleBaseline'!J28" display="前提条件-ScheduleBaseline'!A1" xr:uid="{A08767D5-BA88-A544-9B21-2C28449BF041}"/>
    <hyperlink ref="C5" location="'前提条件-ScopeBaseline'!K7" display="前提条件-ScopeBaseline'!J9" xr:uid="{2035F5B0-321D-E742-BB9B-8D65F7BC5FDE}"/>
    <hyperlink ref="C6" location="'前提条件-ScopeBaseline'!F7" display="前提条件-ScopeBaseline'!E12" xr:uid="{778645A6-09B3-054A-96AD-9081EBA0B6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8</vt:i4>
      </vt:variant>
    </vt:vector>
  </HeadingPairs>
  <TitlesOfParts>
    <vt:vector size="8" baseType="lpstr">
      <vt:lpstr>EV分析</vt:lpstr>
      <vt:lpstr>用語定義</vt:lpstr>
      <vt:lpstr>概要</vt:lpstr>
      <vt:lpstr>事前準備</vt:lpstr>
      <vt:lpstr>前提条件-ScopeBaseline</vt:lpstr>
      <vt:lpstr>前提条件-ScheduleBaseline</vt:lpstr>
      <vt:lpstr>前提条件-CostBaseline</vt:lpstr>
      <vt:lpstr>変更ログ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aki</dc:creator>
  <cp:lastModifiedBy>中西 亮詞</cp:lastModifiedBy>
  <dcterms:created xsi:type="dcterms:W3CDTF">2020-11-28T14:57:11Z</dcterms:created>
  <dcterms:modified xsi:type="dcterms:W3CDTF">2020-11-30T03:47:02Z</dcterms:modified>
</cp:coreProperties>
</file>