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CFD_course\assignment_1\"/>
    </mc:Choice>
  </mc:AlternateContent>
  <bookViews>
    <workbookView xWindow="0" yWindow="0" windowWidth="23040" windowHeight="9084" firstSheet="3" activeTab="4"/>
  </bookViews>
  <sheets>
    <sheet name="problem1" sheetId="5" r:id="rId1"/>
    <sheet name="problem2" sheetId="1" r:id="rId2"/>
    <sheet name="problem3" sheetId="6" r:id="rId3"/>
    <sheet name="problem4_273_inf" sheetId="7" r:id="rId4"/>
    <sheet name="problem4_0_inf" sheetId="9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7" i="9" l="1"/>
  <c r="M37" i="9"/>
  <c r="N37" i="9" s="1"/>
  <c r="Q36" i="9"/>
  <c r="N36" i="9"/>
  <c r="M36" i="9"/>
  <c r="Q35" i="9"/>
  <c r="H35" i="9"/>
  <c r="Q34" i="9"/>
  <c r="H34" i="9"/>
  <c r="Q33" i="9"/>
  <c r="H33" i="9"/>
  <c r="Q32" i="9"/>
  <c r="L32" i="9"/>
  <c r="H32" i="9"/>
  <c r="Q31" i="9"/>
  <c r="N31" i="9"/>
  <c r="M31" i="9"/>
  <c r="H31" i="9"/>
  <c r="E31" i="9"/>
  <c r="D31" i="9"/>
  <c r="C32" i="9" s="1"/>
  <c r="N30" i="9"/>
  <c r="M30" i="9"/>
  <c r="D30" i="9"/>
  <c r="E30" i="9" s="1"/>
  <c r="Q27" i="9"/>
  <c r="H27" i="9"/>
  <c r="Q26" i="9"/>
  <c r="H26" i="9"/>
  <c r="Q25" i="9"/>
  <c r="H25" i="9"/>
  <c r="Q24" i="9"/>
  <c r="H24" i="9"/>
  <c r="C24" i="9"/>
  <c r="D24" i="9" s="1"/>
  <c r="E24" i="9" s="1"/>
  <c r="Q23" i="9"/>
  <c r="M23" i="9"/>
  <c r="L24" i="9" s="1"/>
  <c r="H23" i="9"/>
  <c r="E23" i="9"/>
  <c r="D23" i="9"/>
  <c r="M22" i="9"/>
  <c r="N22" i="9" s="1"/>
  <c r="D22" i="9"/>
  <c r="E22" i="9" s="1"/>
  <c r="Q19" i="9"/>
  <c r="H19" i="9"/>
  <c r="Q18" i="9"/>
  <c r="O18" i="9"/>
  <c r="H18" i="9"/>
  <c r="Q17" i="9"/>
  <c r="H17" i="9"/>
  <c r="Q16" i="9"/>
  <c r="H16" i="9"/>
  <c r="C16" i="9"/>
  <c r="D16" i="9" s="1"/>
  <c r="E16" i="9" s="1"/>
  <c r="Q15" i="9"/>
  <c r="N15" i="9"/>
  <c r="M15" i="9"/>
  <c r="L16" i="9" s="1"/>
  <c r="H15" i="9"/>
  <c r="E15" i="9"/>
  <c r="D15" i="9"/>
  <c r="M14" i="9"/>
  <c r="N14" i="9" s="1"/>
  <c r="D14" i="9"/>
  <c r="E14" i="9" s="1"/>
  <c r="B78" i="1"/>
  <c r="B77" i="1"/>
  <c r="B76" i="1"/>
  <c r="B75" i="1"/>
  <c r="B74" i="1"/>
  <c r="B73" i="1"/>
  <c r="C73" i="1" s="1"/>
  <c r="D73" i="1" s="1"/>
  <c r="B72" i="1"/>
  <c r="B71" i="1"/>
  <c r="B70" i="1"/>
  <c r="B69" i="1"/>
  <c r="B68" i="1"/>
  <c r="B67" i="1"/>
  <c r="B66" i="1"/>
  <c r="B65" i="1"/>
  <c r="C65" i="1" s="1"/>
  <c r="D65" i="1" s="1"/>
  <c r="B64" i="1"/>
  <c r="B63" i="1"/>
  <c r="B62" i="1"/>
  <c r="B61" i="1"/>
  <c r="B60" i="1"/>
  <c r="B59" i="1"/>
  <c r="B58" i="1"/>
  <c r="B57" i="1"/>
  <c r="C57" i="1" s="1"/>
  <c r="D57" i="1" s="1"/>
  <c r="B56" i="1"/>
  <c r="B55" i="1"/>
  <c r="B54" i="1"/>
  <c r="B53" i="1"/>
  <c r="B52" i="1"/>
  <c r="B51" i="1"/>
  <c r="B50" i="1"/>
  <c r="B49" i="1"/>
  <c r="C49" i="1" s="1"/>
  <c r="D49" i="1" s="1"/>
  <c r="B48" i="1"/>
  <c r="B47" i="1"/>
  <c r="C98" i="1"/>
  <c r="D98" i="1" s="1"/>
  <c r="C99" i="1"/>
  <c r="D99" i="1" s="1"/>
  <c r="C100" i="1"/>
  <c r="D100" i="1" s="1"/>
  <c r="C101" i="1"/>
  <c r="D101" i="1"/>
  <c r="C102" i="1"/>
  <c r="D102" i="1" s="1"/>
  <c r="C103" i="1"/>
  <c r="D103" i="1" s="1"/>
  <c r="C104" i="1"/>
  <c r="D104" i="1" s="1"/>
  <c r="C105" i="1"/>
  <c r="D105" i="1"/>
  <c r="C106" i="1"/>
  <c r="D106" i="1" s="1"/>
  <c r="C107" i="1"/>
  <c r="D107" i="1" s="1"/>
  <c r="C108" i="1"/>
  <c r="D108" i="1" s="1"/>
  <c r="C109" i="1"/>
  <c r="D109" i="1"/>
  <c r="C110" i="1"/>
  <c r="D110" i="1" s="1"/>
  <c r="C111" i="1"/>
  <c r="D111" i="1" s="1"/>
  <c r="C112" i="1"/>
  <c r="D112" i="1" s="1"/>
  <c r="C113" i="1"/>
  <c r="D113" i="1"/>
  <c r="C114" i="1"/>
  <c r="D114" i="1" s="1"/>
  <c r="C115" i="1"/>
  <c r="D115" i="1" s="1"/>
  <c r="C116" i="1"/>
  <c r="D116" i="1" s="1"/>
  <c r="C117" i="1"/>
  <c r="D117" i="1"/>
  <c r="C118" i="1"/>
  <c r="D118" i="1" s="1"/>
  <c r="C119" i="1"/>
  <c r="D119" i="1" s="1"/>
  <c r="C120" i="1"/>
  <c r="D120" i="1" s="1"/>
  <c r="C121" i="1"/>
  <c r="D121" i="1"/>
  <c r="C122" i="1"/>
  <c r="D122" i="1" s="1"/>
  <c r="C123" i="1"/>
  <c r="D123" i="1" s="1"/>
  <c r="C124" i="1"/>
  <c r="D124" i="1" s="1"/>
  <c r="C125" i="1"/>
  <c r="D125" i="1"/>
  <c r="C126" i="1"/>
  <c r="D126" i="1" s="1"/>
  <c r="C127" i="1"/>
  <c r="D127" i="1" s="1"/>
  <c r="C128" i="1"/>
  <c r="D128" i="1" s="1"/>
  <c r="C129" i="1"/>
  <c r="D129" i="1"/>
  <c r="C130" i="1"/>
  <c r="D130" i="1" s="1"/>
  <c r="C131" i="1"/>
  <c r="D131" i="1" s="1"/>
  <c r="C132" i="1"/>
  <c r="D132" i="1" s="1"/>
  <c r="C133" i="1"/>
  <c r="D133" i="1"/>
  <c r="C134" i="1"/>
  <c r="D134" i="1" s="1"/>
  <c r="C135" i="1"/>
  <c r="D135" i="1" s="1"/>
  <c r="C136" i="1"/>
  <c r="D136" i="1" s="1"/>
  <c r="C137" i="1"/>
  <c r="D137" i="1"/>
  <c r="C138" i="1"/>
  <c r="D138" i="1" s="1"/>
  <c r="C139" i="1"/>
  <c r="D139" i="1" s="1"/>
  <c r="C140" i="1"/>
  <c r="D140" i="1" s="1"/>
  <c r="C141" i="1"/>
  <c r="D141" i="1"/>
  <c r="C142" i="1"/>
  <c r="D142" i="1" s="1"/>
  <c r="C143" i="1"/>
  <c r="D143" i="1" s="1"/>
  <c r="C144" i="1"/>
  <c r="D144" i="1" s="1"/>
  <c r="C145" i="1"/>
  <c r="D145" i="1"/>
  <c r="C146" i="1"/>
  <c r="D146" i="1" s="1"/>
  <c r="C97" i="1"/>
  <c r="D97" i="1" s="1"/>
  <c r="D55" i="1"/>
  <c r="D63" i="1"/>
  <c r="D71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46" i="1"/>
  <c r="C47" i="1"/>
  <c r="D47" i="1" s="1"/>
  <c r="C48" i="1"/>
  <c r="D48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C56" i="1"/>
  <c r="D56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C64" i="1"/>
  <c r="D64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C72" i="1"/>
  <c r="D72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46" i="1"/>
  <c r="C42" i="1"/>
  <c r="C41" i="1"/>
  <c r="C40" i="1"/>
  <c r="D11" i="1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D31" i="6"/>
  <c r="D30" i="6"/>
  <c r="D29" i="6"/>
  <c r="D28" i="6"/>
  <c r="D27" i="6"/>
  <c r="D26" i="6"/>
  <c r="D25" i="6"/>
  <c r="D24" i="6"/>
  <c r="D23" i="6"/>
  <c r="D22" i="6"/>
  <c r="C23" i="6"/>
  <c r="C22" i="6"/>
  <c r="D32" i="6"/>
  <c r="D42" i="6"/>
  <c r="D41" i="6"/>
  <c r="D40" i="6"/>
  <c r="D39" i="6"/>
  <c r="D38" i="6"/>
  <c r="D37" i="6"/>
  <c r="D36" i="6"/>
  <c r="D35" i="6"/>
  <c r="D34" i="6"/>
  <c r="D33" i="6"/>
  <c r="D32" i="9" l="1"/>
  <c r="E32" i="9" s="1"/>
  <c r="M24" i="9"/>
  <c r="N24" i="9" s="1"/>
  <c r="M16" i="9"/>
  <c r="N16" i="9" s="1"/>
  <c r="C17" i="9"/>
  <c r="M32" i="9"/>
  <c r="N32" i="9" s="1"/>
  <c r="N23" i="9"/>
  <c r="C25" i="9"/>
  <c r="M36" i="7"/>
  <c r="N36" i="7"/>
  <c r="Q36" i="7"/>
  <c r="H15" i="7"/>
  <c r="L33" i="9" l="1"/>
  <c r="C33" i="9"/>
  <c r="D17" i="9"/>
  <c r="E17" i="9" s="1"/>
  <c r="L17" i="9"/>
  <c r="D25" i="9"/>
  <c r="E25" i="9" s="1"/>
  <c r="L25" i="9"/>
  <c r="Q35" i="7"/>
  <c r="Q34" i="7"/>
  <c r="Q33" i="7"/>
  <c r="Q32" i="7"/>
  <c r="Q31" i="7"/>
  <c r="M31" i="7"/>
  <c r="L32" i="7" s="1"/>
  <c r="M30" i="7"/>
  <c r="N30" i="7" s="1"/>
  <c r="Q27" i="7"/>
  <c r="Q26" i="7"/>
  <c r="Q25" i="7"/>
  <c r="Q24" i="7"/>
  <c r="Q23" i="7"/>
  <c r="M23" i="7"/>
  <c r="N23" i="7" s="1"/>
  <c r="M22" i="7"/>
  <c r="N22" i="7" s="1"/>
  <c r="Q19" i="7"/>
  <c r="Q18" i="7"/>
  <c r="O18" i="7"/>
  <c r="Q17" i="7"/>
  <c r="Q16" i="7"/>
  <c r="Q15" i="7"/>
  <c r="M15" i="7"/>
  <c r="L16" i="7" s="1"/>
  <c r="M14" i="7"/>
  <c r="N14" i="7" s="1"/>
  <c r="H35" i="7"/>
  <c r="H34" i="7"/>
  <c r="H33" i="7"/>
  <c r="H32" i="7"/>
  <c r="H31" i="7"/>
  <c r="D31" i="7"/>
  <c r="E31" i="7" s="1"/>
  <c r="D30" i="7"/>
  <c r="E30" i="7" s="1"/>
  <c r="H27" i="7"/>
  <c r="H26" i="7"/>
  <c r="H25" i="7"/>
  <c r="H24" i="7"/>
  <c r="H23" i="7"/>
  <c r="D23" i="7"/>
  <c r="E23" i="7" s="1"/>
  <c r="E22" i="7"/>
  <c r="D22" i="7"/>
  <c r="L26" i="9" l="1"/>
  <c r="M25" i="9"/>
  <c r="N25" i="9" s="1"/>
  <c r="C26" i="9"/>
  <c r="D33" i="9"/>
  <c r="E33" i="9" s="1"/>
  <c r="M17" i="9"/>
  <c r="N17" i="9" s="1"/>
  <c r="M33" i="9"/>
  <c r="N33" i="9" s="1"/>
  <c r="C18" i="9"/>
  <c r="C32" i="7"/>
  <c r="D32" i="7" s="1"/>
  <c r="E32" i="7" s="1"/>
  <c r="C24" i="7"/>
  <c r="D24" i="7" s="1"/>
  <c r="E24" i="7" s="1"/>
  <c r="M16" i="7"/>
  <c r="N16" i="7" s="1"/>
  <c r="M32" i="7"/>
  <c r="N32" i="7" s="1"/>
  <c r="N15" i="7"/>
  <c r="L24" i="7"/>
  <c r="N31" i="7"/>
  <c r="N18" i="6"/>
  <c r="N17" i="6"/>
  <c r="N16" i="6"/>
  <c r="N15" i="6"/>
  <c r="N14" i="6"/>
  <c r="L13" i="6"/>
  <c r="L18" i="6"/>
  <c r="L17" i="6"/>
  <c r="L16" i="6"/>
  <c r="L15" i="6"/>
  <c r="L14" i="6"/>
  <c r="J38" i="1"/>
  <c r="J37" i="1"/>
  <c r="J36" i="1"/>
  <c r="J35" i="1"/>
  <c r="J34" i="1"/>
  <c r="J33" i="1"/>
  <c r="H37" i="1"/>
  <c r="H36" i="1"/>
  <c r="H35" i="1"/>
  <c r="H34" i="1"/>
  <c r="H33" i="1"/>
  <c r="L27" i="9" l="1"/>
  <c r="M27" i="9" s="1"/>
  <c r="N27" i="9" s="1"/>
  <c r="M26" i="9"/>
  <c r="N26" i="9" s="1"/>
  <c r="L34" i="9"/>
  <c r="L18" i="9"/>
  <c r="C34" i="9"/>
  <c r="D26" i="9"/>
  <c r="E26" i="9" s="1"/>
  <c r="D18" i="9"/>
  <c r="E18" i="9" s="1"/>
  <c r="C25" i="7"/>
  <c r="C33" i="7"/>
  <c r="M24" i="7"/>
  <c r="N24" i="7" s="1"/>
  <c r="L33" i="7"/>
  <c r="L17" i="7"/>
  <c r="D33" i="7"/>
  <c r="E33" i="7" s="1"/>
  <c r="C34" i="7"/>
  <c r="D25" i="7"/>
  <c r="E25" i="7" s="1"/>
  <c r="I38" i="1"/>
  <c r="D38" i="1"/>
  <c r="E38" i="1" s="1"/>
  <c r="I37" i="1"/>
  <c r="D37" i="1"/>
  <c r="E37" i="1" s="1"/>
  <c r="I36" i="1"/>
  <c r="D36" i="1"/>
  <c r="E36" i="1" s="1"/>
  <c r="I35" i="1"/>
  <c r="D35" i="1"/>
  <c r="E35" i="1" s="1"/>
  <c r="I34" i="1"/>
  <c r="D34" i="1"/>
  <c r="E34" i="1" s="1"/>
  <c r="D33" i="1"/>
  <c r="E33" i="1" s="1"/>
  <c r="I30" i="1"/>
  <c r="I29" i="1"/>
  <c r="I28" i="1"/>
  <c r="I27" i="1"/>
  <c r="I26" i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C19" i="9" l="1"/>
  <c r="D19" i="9" s="1"/>
  <c r="E19" i="9" s="1"/>
  <c r="C27" i="9"/>
  <c r="D27" i="9" s="1"/>
  <c r="E27" i="9" s="1"/>
  <c r="C35" i="9"/>
  <c r="D35" i="9" s="1"/>
  <c r="E35" i="9" s="1"/>
  <c r="D34" i="9"/>
  <c r="E34" i="9" s="1"/>
  <c r="M18" i="9"/>
  <c r="N18" i="9" s="1"/>
  <c r="M34" i="9"/>
  <c r="N34" i="9" s="1"/>
  <c r="L35" i="9"/>
  <c r="M35" i="9" s="1"/>
  <c r="N35" i="9" s="1"/>
  <c r="C26" i="7"/>
  <c r="M33" i="7"/>
  <c r="N33" i="7" s="1"/>
  <c r="M17" i="7"/>
  <c r="N17" i="7" s="1"/>
  <c r="L25" i="7"/>
  <c r="D34" i="7"/>
  <c r="E34" i="7" s="1"/>
  <c r="D26" i="7"/>
  <c r="E26" i="7" s="1"/>
  <c r="H19" i="7"/>
  <c r="H18" i="7"/>
  <c r="H17" i="7"/>
  <c r="H16" i="7"/>
  <c r="D15" i="7"/>
  <c r="C16" i="7" s="1"/>
  <c r="D14" i="7"/>
  <c r="E14" i="7" s="1"/>
  <c r="F18" i="6"/>
  <c r="F17" i="6"/>
  <c r="F16" i="6"/>
  <c r="F15" i="6"/>
  <c r="F14" i="6"/>
  <c r="F13" i="6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J20" i="1"/>
  <c r="J19" i="1"/>
  <c r="J18" i="1"/>
  <c r="J17" i="1"/>
  <c r="J16" i="1"/>
  <c r="J15" i="1"/>
  <c r="W32" i="1"/>
  <c r="V37" i="1"/>
  <c r="V36" i="1"/>
  <c r="V35" i="1"/>
  <c r="W35" i="1" s="1"/>
  <c r="V34" i="1"/>
  <c r="V33" i="1"/>
  <c r="V32" i="1"/>
  <c r="V47" i="1"/>
  <c r="V46" i="1"/>
  <c r="W46" i="1" s="1"/>
  <c r="V45" i="1"/>
  <c r="V44" i="1"/>
  <c r="V43" i="1"/>
  <c r="W43" i="1" s="1"/>
  <c r="V42" i="1"/>
  <c r="U47" i="1"/>
  <c r="O47" i="1"/>
  <c r="P47" i="1" s="1"/>
  <c r="U46" i="1"/>
  <c r="O46" i="1"/>
  <c r="P46" i="1" s="1"/>
  <c r="U45" i="1"/>
  <c r="O45" i="1"/>
  <c r="P45" i="1" s="1"/>
  <c r="U44" i="1"/>
  <c r="O44" i="1"/>
  <c r="P44" i="1" s="1"/>
  <c r="U43" i="1"/>
  <c r="O43" i="1"/>
  <c r="P43" i="1" s="1"/>
  <c r="U42" i="1"/>
  <c r="O42" i="1"/>
  <c r="P42" i="1" s="1"/>
  <c r="U37" i="1"/>
  <c r="O37" i="1"/>
  <c r="P37" i="1" s="1"/>
  <c r="U36" i="1"/>
  <c r="U35" i="1"/>
  <c r="U34" i="1"/>
  <c r="U33" i="1"/>
  <c r="U32" i="1"/>
  <c r="O36" i="1"/>
  <c r="P36" i="1" s="1"/>
  <c r="P35" i="1"/>
  <c r="O35" i="1"/>
  <c r="O34" i="1"/>
  <c r="P34" i="1" s="1"/>
  <c r="O33" i="1"/>
  <c r="P33" i="1" s="1"/>
  <c r="O32" i="1"/>
  <c r="P32" i="1" s="1"/>
  <c r="T27" i="1"/>
  <c r="T26" i="1"/>
  <c r="T25" i="1"/>
  <c r="T24" i="1"/>
  <c r="O27" i="1"/>
  <c r="P27" i="1" s="1"/>
  <c r="O26" i="1"/>
  <c r="P26" i="1" s="1"/>
  <c r="O25" i="1"/>
  <c r="P25" i="1" s="1"/>
  <c r="O24" i="1"/>
  <c r="P24" i="1" s="1"/>
  <c r="O23" i="1"/>
  <c r="P23" i="1" s="1"/>
  <c r="W17" i="1"/>
  <c r="W20" i="1"/>
  <c r="T17" i="1"/>
  <c r="T18" i="1"/>
  <c r="T19" i="1"/>
  <c r="T20" i="1"/>
  <c r="W19" i="1"/>
  <c r="W18" i="1"/>
  <c r="L19" i="9" l="1"/>
  <c r="M19" i="9" s="1"/>
  <c r="N19" i="9" s="1"/>
  <c r="W33" i="1"/>
  <c r="W44" i="1"/>
  <c r="W36" i="1"/>
  <c r="L34" i="7"/>
  <c r="M34" i="7"/>
  <c r="N34" i="7" s="1"/>
  <c r="M25" i="7"/>
  <c r="N25" i="7" s="1"/>
  <c r="L18" i="7"/>
  <c r="C35" i="7"/>
  <c r="D35" i="7" s="1"/>
  <c r="E35" i="7" s="1"/>
  <c r="C27" i="7"/>
  <c r="D27" i="7" s="1"/>
  <c r="E27" i="7" s="1"/>
  <c r="D16" i="7"/>
  <c r="E16" i="7" s="1"/>
  <c r="E15" i="7"/>
  <c r="W34" i="1"/>
  <c r="W45" i="1"/>
  <c r="I19" i="5"/>
  <c r="I18" i="5"/>
  <c r="I17" i="5"/>
  <c r="I16" i="5"/>
  <c r="I15" i="5"/>
  <c r="L26" i="7" l="1"/>
  <c r="L35" i="7"/>
  <c r="M35" i="7" s="1"/>
  <c r="N35" i="7" s="1"/>
  <c r="M18" i="7"/>
  <c r="N18" i="7" s="1"/>
  <c r="L19" i="7"/>
  <c r="M19" i="7" s="1"/>
  <c r="N19" i="7" s="1"/>
  <c r="C17" i="7"/>
  <c r="M17" i="6"/>
  <c r="M14" i="6"/>
  <c r="M15" i="6"/>
  <c r="M16" i="6"/>
  <c r="M18" i="6"/>
  <c r="D14" i="6"/>
  <c r="E14" i="6" s="1"/>
  <c r="D13" i="6"/>
  <c r="E13" i="6" s="1"/>
  <c r="M26" i="7" l="1"/>
  <c r="N26" i="7" s="1"/>
  <c r="D17" i="7"/>
  <c r="E17" i="7" s="1"/>
  <c r="C15" i="6"/>
  <c r="D15" i="6" s="1"/>
  <c r="E15" i="6" s="1"/>
  <c r="F15" i="5"/>
  <c r="F16" i="5" s="1"/>
  <c r="F17" i="5" s="1"/>
  <c r="F18" i="5" s="1"/>
  <c r="F19" i="5" s="1"/>
  <c r="D15" i="5"/>
  <c r="D14" i="5"/>
  <c r="E14" i="5" s="1"/>
  <c r="O17" i="1"/>
  <c r="O16" i="1"/>
  <c r="P16" i="1" s="1"/>
  <c r="L27" i="7" l="1"/>
  <c r="M27" i="7" s="1"/>
  <c r="N27" i="7" s="1"/>
  <c r="C18" i="7"/>
  <c r="D18" i="7" s="1"/>
  <c r="E18" i="7" s="1"/>
  <c r="C16" i="5"/>
  <c r="E15" i="5"/>
  <c r="C16" i="6"/>
  <c r="D16" i="6" s="1"/>
  <c r="E16" i="6" s="1"/>
  <c r="O18" i="1"/>
  <c r="P18" i="1" s="1"/>
  <c r="P17" i="1"/>
  <c r="D16" i="5"/>
  <c r="C17" i="5" l="1"/>
  <c r="E16" i="5"/>
  <c r="C19" i="7"/>
  <c r="D19" i="7" s="1"/>
  <c r="E19" i="7" s="1"/>
  <c r="C17" i="6"/>
  <c r="D17" i="6" s="1"/>
  <c r="E17" i="6" s="1"/>
  <c r="O19" i="1"/>
  <c r="D17" i="5"/>
  <c r="C18" i="5" l="1"/>
  <c r="E17" i="5"/>
  <c r="C18" i="6"/>
  <c r="D18" i="6" s="1"/>
  <c r="E18" i="6" s="1"/>
  <c r="O20" i="1"/>
  <c r="P20" i="1" s="1"/>
  <c r="P19" i="1"/>
  <c r="D18" i="5"/>
  <c r="C19" i="5" l="1"/>
  <c r="D19" i="5" s="1"/>
  <c r="E19" i="5" s="1"/>
  <c r="E18" i="5"/>
</calcChain>
</file>

<file path=xl/comments1.xml><?xml version="1.0" encoding="utf-8"?>
<comments xmlns="http://schemas.openxmlformats.org/spreadsheetml/2006/main">
  <authors>
    <author>Alex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converged to 81.4 from 127.957</t>
        </r>
      </text>
    </comment>
  </commentList>
</comments>
</file>

<file path=xl/comments2.xml><?xml version="1.0" encoding="utf-8"?>
<comments xmlns="http://schemas.openxmlformats.org/spreadsheetml/2006/main">
  <authors>
    <author>Alex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converged to 81.4 from 127.957</t>
        </r>
      </text>
    </comment>
  </commentList>
</comments>
</file>

<file path=xl/sharedStrings.xml><?xml version="1.0" encoding="utf-8"?>
<sst xmlns="http://schemas.openxmlformats.org/spreadsheetml/2006/main" count="406" uniqueCount="135">
  <si>
    <t>Trial</t>
  </si>
  <si>
    <t>IE</t>
  </si>
  <si>
    <t>DI (m)</t>
  </si>
  <si>
    <t>CV</t>
  </si>
  <si>
    <t>% Difference</t>
  </si>
  <si>
    <t>See problem_1 directory for plots</t>
  </si>
  <si>
    <t>See problem_2 directory for plots</t>
  </si>
  <si>
    <t>% Chg. In Tmin</t>
  </si>
  <si>
    <t>Y &amp; Z</t>
  </si>
  <si>
    <t>See problem_3 directory for plots</t>
  </si>
  <si>
    <t>Tmax</t>
  </si>
  <si>
    <t>% Chg. Tmax</t>
  </si>
  <si>
    <t>Node</t>
  </si>
  <si>
    <t>To C</t>
  </si>
  <si>
    <t>--</t>
  </si>
  <si>
    <t>Base Heat Flux (W/m^2)</t>
  </si>
  <si>
    <t>Average Residual</t>
  </si>
  <si>
    <t>L</t>
  </si>
  <si>
    <t>length of the bar</t>
  </si>
  <si>
    <t>m</t>
  </si>
  <si>
    <t>Avg. Res.</t>
  </si>
  <si>
    <t>Temperature Grad (K/m)</t>
  </si>
  <si>
    <t>GRADIENT OVER HALF FIN</t>
  </si>
  <si>
    <t>GRADIENT OVER TWO NODES CLOSEST TO CENTER</t>
  </si>
  <si>
    <t>GRADIENT OVER THREE NODES CLOSEST TO CENTER</t>
  </si>
  <si>
    <t>First Temp Grad (K/m)</t>
  </si>
  <si>
    <t>Second Temp Grad (K/m)</t>
  </si>
  <si>
    <t>Percent Difference (2f1)</t>
  </si>
  <si>
    <t>COMPARE FIRST HALF WITH SECOND GRADIENT: 1 Node</t>
  </si>
  <si>
    <t>COMPARE FIRST HALF WITH SECOND GRADIENT: 2 Nodes</t>
  </si>
  <si>
    <t>Difference</t>
  </si>
  <si>
    <t>Change in Dif</t>
  </si>
  <si>
    <t>COMPARE FIRST HALF WITH SECOND GRADIENT: Half Center Node</t>
  </si>
  <si>
    <t xml:space="preserve">L </t>
  </si>
  <si>
    <t>See problem_4 directory for plots</t>
  </si>
  <si>
    <t>Density</t>
  </si>
  <si>
    <t>CP</t>
  </si>
  <si>
    <t>H</t>
  </si>
  <si>
    <t>T1</t>
  </si>
  <si>
    <t>T2</t>
  </si>
  <si>
    <t>k</t>
  </si>
  <si>
    <t>C</t>
  </si>
  <si>
    <t>W/m^2K</t>
  </si>
  <si>
    <t>J/kgK</t>
  </si>
  <si>
    <t>kg/m3</t>
  </si>
  <si>
    <t>W/mK</t>
  </si>
  <si>
    <t>Temperature distribution did not change over any of the iterations</t>
  </si>
  <si>
    <t>TINF</t>
  </si>
  <si>
    <t>HEAT FLUX 1-&gt;2 Node</t>
  </si>
  <si>
    <t>Percent change (2f1)</t>
  </si>
  <si>
    <t>temperature gradient first half center</t>
  </si>
  <si>
    <t>temp grad</t>
  </si>
  <si>
    <t>b</t>
  </si>
  <si>
    <t>h</t>
  </si>
  <si>
    <t>Q</t>
  </si>
  <si>
    <t>W/m^3</t>
  </si>
  <si>
    <t>Residual</t>
  </si>
  <si>
    <t>Robin boundary condition</t>
  </si>
  <si>
    <t xml:space="preserve">Only internal gen on internal nodes, therfore set R(I) = 0 </t>
  </si>
  <si>
    <t>Only occurs on outside faces</t>
  </si>
  <si>
    <t>Heat flux</t>
  </si>
  <si>
    <t>% Chg. HF</t>
  </si>
  <si>
    <t>X Pos</t>
  </si>
  <si>
    <t>residuals did not reach criteriaf for IE = 65, stuck at 1.25E-5, converged to that value</t>
  </si>
  <si>
    <t>Y,Z</t>
  </si>
  <si>
    <t xml:space="preserve">T1 </t>
  </si>
  <si>
    <t>K</t>
  </si>
  <si>
    <t>EMIS</t>
  </si>
  <si>
    <t>Wood</t>
  </si>
  <si>
    <t xml:space="preserve">Cp </t>
  </si>
  <si>
    <t>Steel</t>
  </si>
  <si>
    <t>Linearization 1</t>
  </si>
  <si>
    <t>Linearization 2</t>
  </si>
  <si>
    <t>Linearization 3 - Newton Raphson</t>
  </si>
  <si>
    <t>residuals did not reach crit</t>
  </si>
  <si>
    <t>resid converged, not crit</t>
  </si>
  <si>
    <t>resid did not converge or crit</t>
  </si>
  <si>
    <t>resid converged to 3.91 and 3.05, not crit</t>
  </si>
  <si>
    <t>did not converge, reached crit</t>
  </si>
  <si>
    <t>converged to 1.28 and 1.22 after 50 it., not crit</t>
  </si>
  <si>
    <t>converged to 1.56 and 1.316 after 50 it., not crit</t>
  </si>
  <si>
    <t>converged to 3.488 and 4.1992 after 50 it., not crit</t>
  </si>
  <si>
    <t>converged after 28 it., not crit</t>
  </si>
  <si>
    <t>reached crit after 6 iterations</t>
  </si>
  <si>
    <t>reached crit after 7 iterations</t>
  </si>
  <si>
    <t>did not converge, or reach crit. Between 1.39 and 2.34 every 4 iterations after 16</t>
  </si>
  <si>
    <t>converged after 10 it., not to crit</t>
  </si>
  <si>
    <t>did not converge, or reach crit. Between 4.43 and 5.5411 every 5 iterations after 21</t>
  </si>
  <si>
    <t>Comments</t>
  </si>
  <si>
    <t>Residual went to infinity after 2 iterations, no solution</t>
  </si>
  <si>
    <t>NA</t>
  </si>
  <si>
    <t>residuals did not converge, 9.119e10 to 31.6636 after 4. No solution</t>
  </si>
  <si>
    <t>residuals did not converge, 5.68e9 to 4.566 after 5. No solution</t>
  </si>
  <si>
    <t>residuals did not converge, 1.616e10 to 10.5879 after 5. No solution</t>
  </si>
  <si>
    <t>residuals did not converge, 2.518e9 to 2.157 after 5. No solution</t>
  </si>
  <si>
    <t>residuals did not converge, 5.914e8 to 0.5515 after 5. No solution</t>
  </si>
  <si>
    <t>residuals reached crit after 6 iterations, did not converge</t>
  </si>
  <si>
    <t>residuals didn't reach crit, but converged</t>
  </si>
  <si>
    <t>x</t>
  </si>
  <si>
    <t>Surface 1</t>
  </si>
  <si>
    <t>Surface 2</t>
  </si>
  <si>
    <t>T(x) [C]</t>
  </si>
  <si>
    <t>T(x) [K]</t>
  </si>
  <si>
    <t>Analytic Solution</t>
  </si>
  <si>
    <t>x [m]</t>
  </si>
  <si>
    <t>Ts(x) [C]</t>
  </si>
  <si>
    <t>Ts(x) [K]</t>
  </si>
  <si>
    <t>P</t>
  </si>
  <si>
    <t>Ac</t>
  </si>
  <si>
    <t>YZ</t>
  </si>
  <si>
    <t>Constants</t>
  </si>
  <si>
    <t xml:space="preserve">TINF </t>
  </si>
  <si>
    <t>resid not converged, reached crit at 96 it</t>
  </si>
  <si>
    <t>resid not converged, reached crit at 26 it</t>
  </si>
  <si>
    <t>resid not converged, reached crit at 21 it</t>
  </si>
  <si>
    <t>resid not converged, reached crit at 20 it</t>
  </si>
  <si>
    <t xml:space="preserve">residuals btw 1.341 and 1.686 since 20, not crit </t>
  </si>
  <si>
    <t xml:space="preserve">residuals btw 2.69 and 2.709 since 20, not crit </t>
  </si>
  <si>
    <t>resid not conv., reached crit at 26</t>
  </si>
  <si>
    <t>resid not conv., reached crit at 17</t>
  </si>
  <si>
    <t>reached crit at 15, did not conv</t>
  </si>
  <si>
    <t>did not conv, reached crit at 15</t>
  </si>
  <si>
    <t>converged to 1.419 after 16</t>
  </si>
  <si>
    <t>converged after 12, not crit</t>
  </si>
  <si>
    <t>didn't reach crit, converged after 7</t>
  </si>
  <si>
    <t>bounced btw 3.05 and 5.72 after 21</t>
  </si>
  <si>
    <t xml:space="preserve">residuals did not converge, btw 23.25 and 9.96e-2 after 2, no soln </t>
  </si>
  <si>
    <t>residuals did not converge, btw 9.175 and 6.61e-2 aftern 2, no soln</t>
  </si>
  <si>
    <t>residuals did not converge, btw 4.081 and 5.566e-2 aftern 2, no soln</t>
  </si>
  <si>
    <t>residuals did not converge, btw 1.875 and 4.8688e-2 aftern 2, no soln</t>
  </si>
  <si>
    <t>residuals did not converge, btw 0.754 and 3.6995e-2 aftern 2, no soln</t>
  </si>
  <si>
    <t>residuals did not converge, btw 0.2496 and 1.8193e-2 aftern 2, no soln</t>
  </si>
  <si>
    <t>residuals reached crit after 12 iterations, did not converge</t>
  </si>
  <si>
    <t>residuals reached crit after 11 iterations, did not converge</t>
  </si>
  <si>
    <t>residuals reached crit after 10 iterations, did not converge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</si>
</sst>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%"/>
    <numFmt numFmtId="165" formatCode="0.00000%"/>
    <numFmt numFmtId="172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6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1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0" xfId="0" applyFont="1"/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5" fontId="0" fillId="0" borderId="28" xfId="1" applyNumberFormat="1" applyFont="1" applyBorder="1" applyAlignment="1">
      <alignment horizontal="center"/>
    </xf>
    <xf numFmtId="0" fontId="0" fillId="0" borderId="29" xfId="0" applyFill="1" applyBorder="1" applyAlignment="1">
      <alignment horizontal="center"/>
    </xf>
    <xf numFmtId="165" fontId="0" fillId="0" borderId="30" xfId="1" applyNumberFormat="1" applyFont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0" xfId="0" applyFont="1"/>
    <xf numFmtId="11" fontId="0" fillId="0" borderId="22" xfId="0" applyNumberFormat="1" applyBorder="1" applyAlignment="1">
      <alignment horizontal="center"/>
    </xf>
    <xf numFmtId="0" fontId="0" fillId="0" borderId="36" xfId="0" applyBorder="1" applyAlignment="1">
      <alignment horizontal="center"/>
    </xf>
    <xf numFmtId="11" fontId="0" fillId="0" borderId="36" xfId="0" applyNumberFormat="1" applyBorder="1" applyAlignment="1">
      <alignment horizontal="center"/>
    </xf>
    <xf numFmtId="11" fontId="0" fillId="0" borderId="38" xfId="0" applyNumberFormat="1" applyBorder="1" applyAlignment="1">
      <alignment horizontal="center"/>
    </xf>
    <xf numFmtId="0" fontId="0" fillId="0" borderId="37" xfId="0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11" fontId="0" fillId="0" borderId="37" xfId="0" applyNumberFormat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40" xfId="0" quotePrefix="1" applyBorder="1" applyAlignment="1">
      <alignment horizontal="center"/>
    </xf>
    <xf numFmtId="164" fontId="0" fillId="0" borderId="44" xfId="1" applyNumberFormat="1" applyFont="1" applyBorder="1" applyAlignment="1">
      <alignment horizontal="center"/>
    </xf>
    <xf numFmtId="164" fontId="0" fillId="0" borderId="45" xfId="1" applyNumberFormat="1" applyFont="1" applyBorder="1" applyAlignment="1">
      <alignment horizontal="center"/>
    </xf>
    <xf numFmtId="164" fontId="0" fillId="0" borderId="46" xfId="1" applyNumberFormat="1" applyFont="1" applyBorder="1" applyAlignment="1">
      <alignment horizontal="center"/>
    </xf>
    <xf numFmtId="11" fontId="0" fillId="0" borderId="32" xfId="0" applyNumberFormat="1" applyFill="1" applyBorder="1" applyAlignment="1">
      <alignment horizontal="center"/>
    </xf>
    <xf numFmtId="11" fontId="0" fillId="0" borderId="33" xfId="0" applyNumberFormat="1" applyFill="1" applyBorder="1" applyAlignment="1">
      <alignment horizontal="center"/>
    </xf>
    <xf numFmtId="11" fontId="0" fillId="0" borderId="43" xfId="0" applyNumberFormat="1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5" xfId="0" applyFill="1" applyBorder="1" applyAlignment="1">
      <alignment horizontal="center"/>
    </xf>
    <xf numFmtId="11" fontId="0" fillId="0" borderId="48" xfId="0" applyNumberForma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0" fontId="1" fillId="0" borderId="0" xfId="0" applyFont="1"/>
    <xf numFmtId="11" fontId="0" fillId="0" borderId="34" xfId="0" applyNumberFormat="1" applyFill="1" applyBorder="1" applyAlignment="1">
      <alignment horizontal="center"/>
    </xf>
    <xf numFmtId="0" fontId="1" fillId="0" borderId="52" xfId="0" applyFont="1" applyBorder="1"/>
    <xf numFmtId="0" fontId="1" fillId="0" borderId="53" xfId="0" applyFont="1" applyBorder="1" applyAlignment="1">
      <alignment horizontal="center"/>
    </xf>
    <xf numFmtId="165" fontId="0" fillId="0" borderId="54" xfId="1" applyNumberFormat="1" applyFont="1" applyBorder="1" applyAlignment="1">
      <alignment horizontal="center"/>
    </xf>
    <xf numFmtId="0" fontId="0" fillId="0" borderId="51" xfId="0" applyBorder="1" applyAlignment="1">
      <alignment horizontal="center"/>
    </xf>
    <xf numFmtId="165" fontId="0" fillId="0" borderId="55" xfId="1" applyNumberFormat="1" applyFont="1" applyBorder="1" applyAlignment="1">
      <alignment horizontal="center"/>
    </xf>
    <xf numFmtId="165" fontId="0" fillId="0" borderId="6" xfId="1" applyNumberFormat="1" applyFon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58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165" fontId="0" fillId="0" borderId="59" xfId="1" applyNumberFormat="1" applyFont="1" applyBorder="1" applyAlignment="1">
      <alignment horizontal="center"/>
    </xf>
    <xf numFmtId="0" fontId="0" fillId="0" borderId="60" xfId="0" applyFill="1" applyBorder="1" applyAlignment="1">
      <alignment horizontal="center"/>
    </xf>
    <xf numFmtId="0" fontId="0" fillId="0" borderId="61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165" fontId="0" fillId="0" borderId="45" xfId="1" applyNumberFormat="1" applyFont="1" applyBorder="1" applyAlignment="1">
      <alignment horizontal="center"/>
    </xf>
    <xf numFmtId="165" fontId="0" fillId="0" borderId="46" xfId="1" applyNumberFormat="1" applyFont="1" applyBorder="1" applyAlignment="1">
      <alignment horizontal="center"/>
    </xf>
    <xf numFmtId="0" fontId="1" fillId="0" borderId="57" xfId="0" applyFont="1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11" fontId="0" fillId="0" borderId="29" xfId="0" applyNumberFormat="1" applyFill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0" fontId="1" fillId="0" borderId="63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1" fillId="0" borderId="50" xfId="0" applyFont="1" applyBorder="1" applyAlignment="1">
      <alignment horizontal="center"/>
    </xf>
    <xf numFmtId="11" fontId="0" fillId="0" borderId="58" xfId="0" applyNumberFormat="1" applyBorder="1" applyAlignment="1">
      <alignment horizontal="center"/>
    </xf>
    <xf numFmtId="0" fontId="0" fillId="0" borderId="65" xfId="0" applyFill="1" applyBorder="1" applyAlignment="1">
      <alignment horizontal="center"/>
    </xf>
    <xf numFmtId="11" fontId="0" fillId="0" borderId="3" xfId="0" applyNumberFormat="1" applyBorder="1" applyAlignment="1">
      <alignment horizontal="center"/>
    </xf>
    <xf numFmtId="0" fontId="0" fillId="0" borderId="66" xfId="0" applyFill="1" applyBorder="1" applyAlignment="1">
      <alignment horizontal="center"/>
    </xf>
    <xf numFmtId="11" fontId="0" fillId="0" borderId="20" xfId="0" applyNumberFormat="1" applyBorder="1" applyAlignment="1">
      <alignment horizontal="center"/>
    </xf>
    <xf numFmtId="0" fontId="0" fillId="0" borderId="67" xfId="0" applyFill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0" fillId="0" borderId="0" xfId="0" quotePrefix="1" applyBorder="1" applyAlignment="1">
      <alignment horizontal="left"/>
    </xf>
    <xf numFmtId="164" fontId="0" fillId="0" borderId="0" xfId="1" applyNumberFormat="1" applyFont="1" applyBorder="1" applyAlignment="1">
      <alignment horizontal="left"/>
    </xf>
    <xf numFmtId="164" fontId="0" fillId="0" borderId="0" xfId="1" applyNumberFormat="1" applyFont="1" applyBorder="1" applyAlignment="1">
      <alignment horizontal="left" wrapText="1"/>
    </xf>
    <xf numFmtId="0" fontId="0" fillId="0" borderId="57" xfId="0" applyBorder="1" applyAlignment="1">
      <alignment horizontal="center"/>
    </xf>
    <xf numFmtId="11" fontId="0" fillId="0" borderId="65" xfId="0" applyNumberFormat="1" applyFill="1" applyBorder="1" applyAlignment="1">
      <alignment horizontal="center"/>
    </xf>
    <xf numFmtId="11" fontId="0" fillId="0" borderId="66" xfId="0" applyNumberFormat="1" applyFill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8" xfId="0" applyBorder="1"/>
    <xf numFmtId="0" fontId="0" fillId="0" borderId="1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5" xfId="0" applyBorder="1"/>
    <xf numFmtId="0" fontId="0" fillId="0" borderId="6" xfId="0" applyBorder="1"/>
    <xf numFmtId="0" fontId="0" fillId="0" borderId="60" xfId="0" applyBorder="1"/>
    <xf numFmtId="0" fontId="0" fillId="0" borderId="0" xfId="0" applyBorder="1"/>
    <xf numFmtId="0" fontId="0" fillId="0" borderId="28" xfId="0" applyBorder="1"/>
    <xf numFmtId="0" fontId="0" fillId="0" borderId="5" xfId="0" applyBorder="1"/>
    <xf numFmtId="172" fontId="0" fillId="0" borderId="6" xfId="0" applyNumberFormat="1" applyBorder="1"/>
    <xf numFmtId="0" fontId="0" fillId="0" borderId="31" xfId="0" applyBorder="1"/>
    <xf numFmtId="0" fontId="0" fillId="0" borderId="1" xfId="0" applyFont="1" applyBorder="1"/>
    <xf numFmtId="0" fontId="0" fillId="0" borderId="3" xfId="0" applyFont="1" applyBorder="1"/>
    <xf numFmtId="0" fontId="0" fillId="0" borderId="5" xfId="0" applyFont="1" applyBorder="1"/>
    <xf numFmtId="172" fontId="0" fillId="0" borderId="26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problem2!$C$45</c:f>
              <c:strCache>
                <c:ptCount val="1"/>
                <c:pt idx="0">
                  <c:v>Ts(x) [C]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problem2!$B$46:$B$77</c:f>
              <c:numCache>
                <c:formatCode>General</c:formatCode>
                <c:ptCount val="32"/>
                <c:pt idx="0">
                  <c:v>0</c:v>
                </c:pt>
                <c:pt idx="1">
                  <c:v>3.2258064516129031E-2</c:v>
                </c:pt>
                <c:pt idx="2">
                  <c:v>6.4516129032258063E-2</c:v>
                </c:pt>
                <c:pt idx="3">
                  <c:v>9.6774193548387094E-2</c:v>
                </c:pt>
                <c:pt idx="4">
                  <c:v>0.12903225806451613</c:v>
                </c:pt>
                <c:pt idx="5">
                  <c:v>0.16129032258064516</c:v>
                </c:pt>
                <c:pt idx="6">
                  <c:v>0.19354838709677419</c:v>
                </c:pt>
                <c:pt idx="7">
                  <c:v>0.22580645161290322</c:v>
                </c:pt>
                <c:pt idx="8">
                  <c:v>0.25806451612903225</c:v>
                </c:pt>
                <c:pt idx="9">
                  <c:v>0.29032258064516125</c:v>
                </c:pt>
                <c:pt idx="10">
                  <c:v>0.32258064516129031</c:v>
                </c:pt>
                <c:pt idx="11">
                  <c:v>0.35483870967741937</c:v>
                </c:pt>
                <c:pt idx="12">
                  <c:v>0.38709677419354838</c:v>
                </c:pt>
                <c:pt idx="13">
                  <c:v>0.41935483870967738</c:v>
                </c:pt>
                <c:pt idx="14">
                  <c:v>0.45161290322580644</c:v>
                </c:pt>
                <c:pt idx="15">
                  <c:v>0.4838709677419355</c:v>
                </c:pt>
                <c:pt idx="16">
                  <c:v>0.5161290322580645</c:v>
                </c:pt>
                <c:pt idx="17">
                  <c:v>0.54838709677419351</c:v>
                </c:pt>
                <c:pt idx="18">
                  <c:v>0.58064516129032251</c:v>
                </c:pt>
                <c:pt idx="19">
                  <c:v>0.61290322580645162</c:v>
                </c:pt>
                <c:pt idx="20">
                  <c:v>0.64516129032258063</c:v>
                </c:pt>
                <c:pt idx="21">
                  <c:v>0.67741935483870963</c:v>
                </c:pt>
                <c:pt idx="22">
                  <c:v>0.70967741935483875</c:v>
                </c:pt>
                <c:pt idx="23">
                  <c:v>0.74193548387096775</c:v>
                </c:pt>
                <c:pt idx="24">
                  <c:v>0.77419354838709675</c:v>
                </c:pt>
                <c:pt idx="25">
                  <c:v>0.80645161290322576</c:v>
                </c:pt>
                <c:pt idx="26">
                  <c:v>0.83870967741935476</c:v>
                </c:pt>
                <c:pt idx="27">
                  <c:v>0.87096774193548387</c:v>
                </c:pt>
                <c:pt idx="28">
                  <c:v>0.90322580645161288</c:v>
                </c:pt>
                <c:pt idx="29">
                  <c:v>0.93548387096774188</c:v>
                </c:pt>
                <c:pt idx="30">
                  <c:v>0.967741935483871</c:v>
                </c:pt>
                <c:pt idx="31">
                  <c:v>1</c:v>
                </c:pt>
              </c:numCache>
            </c:numRef>
          </c:xVal>
          <c:yVal>
            <c:numRef>
              <c:f>problem2!$C$46:$C$77</c:f>
              <c:numCache>
                <c:formatCode>General</c:formatCode>
                <c:ptCount val="32"/>
                <c:pt idx="0">
                  <c:v>100</c:v>
                </c:pt>
                <c:pt idx="1">
                  <c:v>82.954030027031223</c:v>
                </c:pt>
                <c:pt idx="2">
                  <c:v>69.789109072715775</c:v>
                </c:pt>
                <c:pt idx="3">
                  <c:v>59.623612450615759</c:v>
                </c:pt>
                <c:pt idx="4">
                  <c:v>51.776780070864731</c:v>
                </c:pt>
                <c:pt idx="5">
                  <c:v>45.723127491867075</c:v>
                </c:pt>
                <c:pt idx="6">
                  <c:v>41.057255427498404</c:v>
                </c:pt>
                <c:pt idx="7">
                  <c:v>37.466701082882665</c:v>
                </c:pt>
                <c:pt idx="8">
                  <c:v>34.711013234712439</c:v>
                </c:pt>
                <c:pt idx="9">
                  <c:v>32.605649762036585</c:v>
                </c:pt>
                <c:pt idx="10">
                  <c:v>31.009619281930959</c:v>
                </c:pt>
                <c:pt idx="11">
                  <c:v>29.816039278621162</c:v>
                </c:pt>
                <c:pt idx="12">
                  <c:v>28.944978425530433</c:v>
                </c:pt>
                <c:pt idx="13">
                  <c:v>28.338103766909224</c:v>
                </c:pt>
                <c:pt idx="14">
                  <c:v>27.954774293026389</c:v>
                </c:pt>
                <c:pt idx="15">
                  <c:v>27.769319304575259</c:v>
                </c:pt>
                <c:pt idx="16">
                  <c:v>27.769319304575259</c:v>
                </c:pt>
                <c:pt idx="17">
                  <c:v>27.954774293026389</c:v>
                </c:pt>
                <c:pt idx="18">
                  <c:v>28.338103766909224</c:v>
                </c:pt>
                <c:pt idx="19">
                  <c:v>28.944978425530433</c:v>
                </c:pt>
                <c:pt idx="20">
                  <c:v>29.816039278621162</c:v>
                </c:pt>
                <c:pt idx="21">
                  <c:v>31.009619281930956</c:v>
                </c:pt>
                <c:pt idx="22">
                  <c:v>32.605649762036585</c:v>
                </c:pt>
                <c:pt idx="23">
                  <c:v>34.711013234712439</c:v>
                </c:pt>
                <c:pt idx="24">
                  <c:v>37.466701082882665</c:v>
                </c:pt>
                <c:pt idx="25">
                  <c:v>41.057255427498404</c:v>
                </c:pt>
                <c:pt idx="26">
                  <c:v>45.723127491867047</c:v>
                </c:pt>
                <c:pt idx="27">
                  <c:v>51.776780070864731</c:v>
                </c:pt>
                <c:pt idx="28">
                  <c:v>59.623612450615759</c:v>
                </c:pt>
                <c:pt idx="29">
                  <c:v>69.78910907271576</c:v>
                </c:pt>
                <c:pt idx="30">
                  <c:v>82.954030027031223</c:v>
                </c:pt>
                <c:pt idx="3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B-4743-B940-CDA1A62E3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715384"/>
        <c:axId val="466714072"/>
      </c:scatterChart>
      <c:valAx>
        <c:axId val="46671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14072"/>
        <c:crosses val="autoZero"/>
        <c:crossBetween val="midCat"/>
      </c:valAx>
      <c:valAx>
        <c:axId val="46671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1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problem3!$D$21</c:f>
              <c:strCache>
                <c:ptCount val="1"/>
                <c:pt idx="0">
                  <c:v>T(x) [C]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problem3!$C$22:$C$42</c:f>
              <c:numCache>
                <c:formatCode>General</c:formatCode>
                <c:ptCount val="21"/>
                <c:pt idx="0">
                  <c:v>-0.05</c:v>
                </c:pt>
                <c:pt idx="1">
                  <c:v>-4.4999999999999998E-2</c:v>
                </c:pt>
                <c:pt idx="2">
                  <c:v>-0.04</c:v>
                </c:pt>
                <c:pt idx="3">
                  <c:v>-3.5000000000000003E-2</c:v>
                </c:pt>
                <c:pt idx="4">
                  <c:v>-0.03</c:v>
                </c:pt>
                <c:pt idx="5">
                  <c:v>-2.5000000000000001E-2</c:v>
                </c:pt>
                <c:pt idx="6">
                  <c:v>-0.02</c:v>
                </c:pt>
                <c:pt idx="7">
                  <c:v>-1.4999999999999999E-2</c:v>
                </c:pt>
                <c:pt idx="8">
                  <c:v>-0.01</c:v>
                </c:pt>
                <c:pt idx="9">
                  <c:v>-5.0000000000000001E-3</c:v>
                </c:pt>
                <c:pt idx="10">
                  <c:v>0</c:v>
                </c:pt>
                <c:pt idx="11">
                  <c:v>5.0000000000000001E-3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</c:numCache>
            </c:numRef>
          </c:xVal>
          <c:yVal>
            <c:numRef>
              <c:f>problem3!$D$22:$D$42</c:f>
              <c:numCache>
                <c:formatCode>General</c:formatCode>
                <c:ptCount val="21"/>
                <c:pt idx="0">
                  <c:v>56.521101000000002</c:v>
                </c:pt>
                <c:pt idx="1">
                  <c:v>56.718576550000002</c:v>
                </c:pt>
                <c:pt idx="2">
                  <c:v>56.867975200000004</c:v>
                </c:pt>
                <c:pt idx="3">
                  <c:v>56.96929695</c:v>
                </c:pt>
                <c:pt idx="4">
                  <c:v>57.022541800000006</c:v>
                </c:pt>
                <c:pt idx="5">
                  <c:v>57.02770975</c:v>
                </c:pt>
                <c:pt idx="6">
                  <c:v>56.984800800000002</c:v>
                </c:pt>
                <c:pt idx="7">
                  <c:v>56.893814949999999</c:v>
                </c:pt>
                <c:pt idx="8">
                  <c:v>56.754752200000006</c:v>
                </c:pt>
                <c:pt idx="9">
                  <c:v>56.56761255</c:v>
                </c:pt>
                <c:pt idx="10">
                  <c:v>56.332396000000003</c:v>
                </c:pt>
                <c:pt idx="11">
                  <c:v>56.049102550000001</c:v>
                </c:pt>
                <c:pt idx="12">
                  <c:v>55.7177322</c:v>
                </c:pt>
                <c:pt idx="13">
                  <c:v>55.338284950000002</c:v>
                </c:pt>
                <c:pt idx="14">
                  <c:v>54.910760800000006</c:v>
                </c:pt>
                <c:pt idx="15">
                  <c:v>54.435159750000004</c:v>
                </c:pt>
                <c:pt idx="16">
                  <c:v>53.911481800000004</c:v>
                </c:pt>
                <c:pt idx="17">
                  <c:v>53.339726949999999</c:v>
                </c:pt>
                <c:pt idx="18">
                  <c:v>52.719895200000003</c:v>
                </c:pt>
                <c:pt idx="19">
                  <c:v>52.051986550000002</c:v>
                </c:pt>
                <c:pt idx="20">
                  <c:v>51.336001000000003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3D-459B-B4E8-2640829AF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643936"/>
        <c:axId val="227643280"/>
      </c:scatterChart>
      <c:valAx>
        <c:axId val="22764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x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43280"/>
        <c:crosses val="autoZero"/>
        <c:crossBetween val="midCat"/>
      </c:valAx>
      <c:valAx>
        <c:axId val="2276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Temperature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4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74705</xdr:colOff>
      <xdr:row>39</xdr:row>
      <xdr:rowOff>17930</xdr:rowOff>
    </xdr:from>
    <xdr:to>
      <xdr:col>7</xdr:col>
      <xdr:colOff>1262530</xdr:colOff>
      <xdr:row>59</xdr:row>
      <xdr:rowOff>141940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11FE37-9F1F-4590-AED0-6746823DC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18</xdr:row>
      <xdr:rowOff>53340</xdr:rowOff>
    </xdr:from>
    <xdr:to>
      <xdr:col>18</xdr:col>
      <xdr:colOff>38100</xdr:colOff>
      <xdr:row>41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5A2540-2E54-4E7B-8939-641D3A637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6"/>
  <sheetViews>
    <sheetView workbookViewId="0">
      <selection activeCell="G11" sqref="G11"/>
    </sheetView>
  </sheetViews>
  <sheetFormatPr defaultRowHeight="14.4" x14ac:dyDescent="0.3"/>
  <cols>
    <col min="1" max="1" width="1.5546875" customWidth="1"/>
    <col min="3" max="3" width="14.5546875" bestFit="1" customWidth="1"/>
    <col min="4" max="4" width="5" bestFit="1" customWidth="1"/>
    <col min="5" max="5" width="9" bestFit="1" customWidth="1"/>
    <col min="6" max="6" width="4.6640625" bestFit="1" customWidth="1"/>
    <col min="7" max="7" width="15.44140625" bestFit="1" customWidth="1"/>
    <col min="8" max="8" width="21.44140625" bestFit="1" customWidth="1"/>
    <col min="9" max="9" width="11.5546875" customWidth="1"/>
  </cols>
  <sheetData>
    <row r="2" spans="2:10" x14ac:dyDescent="0.3">
      <c r="B2" s="27" t="s">
        <v>5</v>
      </c>
    </row>
    <row r="3" spans="2:10" x14ac:dyDescent="0.3">
      <c r="B3" s="27"/>
    </row>
    <row r="4" spans="2:10" x14ac:dyDescent="0.3">
      <c r="B4" s="45" t="s">
        <v>17</v>
      </c>
      <c r="C4" t="s">
        <v>18</v>
      </c>
      <c r="D4">
        <v>1</v>
      </c>
      <c r="E4" t="s">
        <v>19</v>
      </c>
    </row>
    <row r="5" spans="2:10" x14ac:dyDescent="0.3">
      <c r="B5" t="s">
        <v>35</v>
      </c>
      <c r="D5">
        <v>7800</v>
      </c>
      <c r="E5" t="s">
        <v>44</v>
      </c>
    </row>
    <row r="6" spans="2:10" x14ac:dyDescent="0.3">
      <c r="B6" t="s">
        <v>40</v>
      </c>
      <c r="D6">
        <v>60</v>
      </c>
      <c r="E6" t="s">
        <v>45</v>
      </c>
    </row>
    <row r="7" spans="2:10" x14ac:dyDescent="0.3">
      <c r="B7" t="s">
        <v>36</v>
      </c>
      <c r="D7">
        <v>430</v>
      </c>
      <c r="E7" t="s">
        <v>43</v>
      </c>
    </row>
    <row r="8" spans="2:10" x14ac:dyDescent="0.3">
      <c r="B8" t="s">
        <v>37</v>
      </c>
      <c r="D8">
        <v>0</v>
      </c>
      <c r="E8" t="s">
        <v>42</v>
      </c>
    </row>
    <row r="9" spans="2:10" x14ac:dyDescent="0.3">
      <c r="B9" t="s">
        <v>38</v>
      </c>
      <c r="D9">
        <v>100</v>
      </c>
      <c r="E9" t="s">
        <v>41</v>
      </c>
    </row>
    <row r="10" spans="2:10" x14ac:dyDescent="0.3">
      <c r="B10" t="s">
        <v>39</v>
      </c>
      <c r="D10">
        <v>0</v>
      </c>
      <c r="E10" t="s">
        <v>41</v>
      </c>
    </row>
    <row r="12" spans="2:10" ht="15" thickBot="1" x14ac:dyDescent="0.35"/>
    <row r="13" spans="2:10" ht="15" thickBot="1" x14ac:dyDescent="0.35">
      <c r="B13" s="51" t="s">
        <v>0</v>
      </c>
      <c r="C13" s="30" t="s">
        <v>1</v>
      </c>
      <c r="D13" s="13" t="s">
        <v>3</v>
      </c>
      <c r="E13" s="13" t="s">
        <v>2</v>
      </c>
      <c r="F13" s="44" t="s">
        <v>13</v>
      </c>
      <c r="G13" s="9" t="s">
        <v>16</v>
      </c>
      <c r="H13" s="8" t="s">
        <v>15</v>
      </c>
      <c r="I13" s="51" t="s">
        <v>4</v>
      </c>
    </row>
    <row r="14" spans="2:10" x14ac:dyDescent="0.3">
      <c r="B14" s="52">
        <v>1</v>
      </c>
      <c r="C14" s="25">
        <v>3</v>
      </c>
      <c r="D14" s="17">
        <f>C14-1</f>
        <v>2</v>
      </c>
      <c r="E14" s="17">
        <f>$D$4/D14</f>
        <v>0.5</v>
      </c>
      <c r="F14" s="24">
        <v>100</v>
      </c>
      <c r="G14" s="46">
        <v>-1.9073486E-6</v>
      </c>
      <c r="H14" s="42">
        <v>3.7500047699999999</v>
      </c>
      <c r="I14" s="57" t="s">
        <v>14</v>
      </c>
      <c r="J14" s="10">
        <v>6000.0073199999997</v>
      </c>
    </row>
    <row r="15" spans="2:10" x14ac:dyDescent="0.3">
      <c r="B15" s="53">
        <v>2</v>
      </c>
      <c r="C15" s="47">
        <v>5</v>
      </c>
      <c r="D15" s="15">
        <f t="shared" ref="D15:D18" si="0">C15-1</f>
        <v>4</v>
      </c>
      <c r="E15" s="15">
        <f t="shared" ref="E15:E19" si="1">$D$4/D15</f>
        <v>0.25</v>
      </c>
      <c r="F15" s="2">
        <f>F14</f>
        <v>100</v>
      </c>
      <c r="G15" s="48">
        <v>-1.2715658000000001E-6</v>
      </c>
      <c r="H15" s="43">
        <v>3.7500092999999999</v>
      </c>
      <c r="I15" s="58">
        <f>(H15-H14)/H14</f>
        <v>1.2079984634266445E-6</v>
      </c>
    </row>
    <row r="16" spans="2:10" x14ac:dyDescent="0.3">
      <c r="B16" s="53">
        <v>3</v>
      </c>
      <c r="C16" s="47">
        <f>C15+D15</f>
        <v>9</v>
      </c>
      <c r="D16" s="15">
        <f t="shared" si="0"/>
        <v>8</v>
      </c>
      <c r="E16" s="15">
        <f t="shared" si="1"/>
        <v>0.125</v>
      </c>
      <c r="F16" s="2">
        <f t="shared" ref="F16:F19" si="2">F15</f>
        <v>100</v>
      </c>
      <c r="G16" s="48">
        <v>-3.2697409999999999E-6</v>
      </c>
      <c r="H16" s="43">
        <v>3.7500183599999999</v>
      </c>
      <c r="I16" s="58">
        <f t="shared" ref="I16:I19" si="3">(H16-H15)/H15</f>
        <v>2.4159940083362396E-6</v>
      </c>
    </row>
    <row r="17" spans="2:9" x14ac:dyDescent="0.3">
      <c r="B17" s="53">
        <v>4</v>
      </c>
      <c r="C17" s="47">
        <f>C16+D16</f>
        <v>17</v>
      </c>
      <c r="D17" s="15">
        <f t="shared" si="0"/>
        <v>16</v>
      </c>
      <c r="E17" s="15">
        <f t="shared" si="1"/>
        <v>6.25E-2</v>
      </c>
      <c r="F17" s="2">
        <f t="shared" si="2"/>
        <v>100</v>
      </c>
      <c r="G17" s="48">
        <v>-6.1035157200000004E-6</v>
      </c>
      <c r="H17" s="43">
        <v>3.7500367200000002</v>
      </c>
      <c r="I17" s="58">
        <f t="shared" si="3"/>
        <v>4.8959760293888571E-6</v>
      </c>
    </row>
    <row r="18" spans="2:9" x14ac:dyDescent="0.3">
      <c r="B18" s="53">
        <v>5</v>
      </c>
      <c r="C18" s="47">
        <f>C17+D17</f>
        <v>33</v>
      </c>
      <c r="D18" s="15">
        <f t="shared" si="0"/>
        <v>32</v>
      </c>
      <c r="E18" s="15">
        <f t="shared" si="1"/>
        <v>3.125E-2</v>
      </c>
      <c r="F18" s="2">
        <f t="shared" si="2"/>
        <v>100</v>
      </c>
      <c r="G18" s="49">
        <v>-9.8443797499999997E-6</v>
      </c>
      <c r="H18" s="56">
        <v>3.7501466300000001</v>
      </c>
      <c r="I18" s="59">
        <f t="shared" si="3"/>
        <v>2.9309046339134336E-5</v>
      </c>
    </row>
    <row r="19" spans="2:9" ht="15" thickBot="1" x14ac:dyDescent="0.35">
      <c r="B19" s="54">
        <v>6</v>
      </c>
      <c r="C19" s="50">
        <f>C18+D18</f>
        <v>65</v>
      </c>
      <c r="D19" s="18">
        <f t="shared" ref="D19" si="4">C19-1</f>
        <v>64</v>
      </c>
      <c r="E19" s="18">
        <f t="shared" si="1"/>
        <v>1.5625E-2</v>
      </c>
      <c r="F19" s="4">
        <f t="shared" si="2"/>
        <v>100</v>
      </c>
      <c r="G19" s="55">
        <v>1.2500000000000001E-5</v>
      </c>
      <c r="H19" s="33">
        <v>7.3851760000000004</v>
      </c>
      <c r="I19" s="60">
        <f t="shared" si="3"/>
        <v>0.9693032642832955</v>
      </c>
    </row>
    <row r="20" spans="2:9" x14ac:dyDescent="0.3">
      <c r="B20" s="6"/>
      <c r="C20" s="81" t="s">
        <v>63</v>
      </c>
      <c r="D20" s="6"/>
      <c r="E20" s="7"/>
      <c r="F20" s="7"/>
      <c r="G20" s="7"/>
      <c r="H20" s="7"/>
      <c r="I20" s="7"/>
    </row>
    <row r="21" spans="2:9" x14ac:dyDescent="0.3">
      <c r="B21" s="6"/>
      <c r="C21" s="81" t="s">
        <v>46</v>
      </c>
      <c r="D21" s="6"/>
      <c r="E21" s="7"/>
      <c r="F21" s="7"/>
      <c r="G21" s="7"/>
      <c r="H21" s="7"/>
      <c r="I21" s="7"/>
    </row>
    <row r="22" spans="2:9" x14ac:dyDescent="0.3">
      <c r="B22" s="6"/>
      <c r="C22" s="6"/>
      <c r="D22" s="6"/>
      <c r="E22" s="7"/>
      <c r="F22" s="7"/>
      <c r="G22" s="7"/>
      <c r="H22" s="7"/>
      <c r="I22" s="7"/>
    </row>
    <row r="23" spans="2:9" x14ac:dyDescent="0.3">
      <c r="B23" s="6"/>
      <c r="C23" s="6"/>
      <c r="D23" s="6"/>
      <c r="E23" s="7"/>
      <c r="F23" s="7"/>
      <c r="G23" s="7"/>
      <c r="H23" s="7"/>
      <c r="I23" s="7"/>
    </row>
    <row r="24" spans="2:9" x14ac:dyDescent="0.3">
      <c r="B24" s="6"/>
      <c r="C24" s="6"/>
      <c r="D24" s="6"/>
      <c r="E24" s="7"/>
      <c r="F24" s="7"/>
      <c r="G24" s="7"/>
      <c r="H24" s="7"/>
      <c r="I24" s="7"/>
    </row>
    <row r="25" spans="2:9" x14ac:dyDescent="0.3">
      <c r="B25" s="6"/>
      <c r="C25" s="6"/>
      <c r="D25" s="6"/>
    </row>
    <row r="26" spans="2:9" x14ac:dyDescent="0.3">
      <c r="B26" s="6"/>
      <c r="C26" s="6"/>
      <c r="D26" s="6"/>
    </row>
    <row r="27" spans="2:9" x14ac:dyDescent="0.3">
      <c r="B27" s="6"/>
      <c r="C27" s="6"/>
      <c r="D27" s="6"/>
    </row>
    <row r="28" spans="2:9" x14ac:dyDescent="0.3">
      <c r="B28" s="6"/>
      <c r="C28" s="6"/>
      <c r="D28" s="6"/>
    </row>
    <row r="29" spans="2:9" x14ac:dyDescent="0.3">
      <c r="B29" s="6"/>
      <c r="C29" s="6"/>
      <c r="D29" s="6"/>
    </row>
    <row r="30" spans="2:9" x14ac:dyDescent="0.3">
      <c r="B30" s="6"/>
      <c r="C30" s="6"/>
      <c r="D30" s="6"/>
    </row>
    <row r="31" spans="2:9" x14ac:dyDescent="0.3">
      <c r="B31" s="6"/>
      <c r="C31" s="6"/>
      <c r="D31" s="6"/>
    </row>
    <row r="32" spans="2:9" x14ac:dyDescent="0.3">
      <c r="B32" s="6"/>
      <c r="C32" s="6"/>
      <c r="D32" s="6"/>
    </row>
    <row r="33" spans="2:4" x14ac:dyDescent="0.3">
      <c r="B33" s="6"/>
      <c r="C33" s="6"/>
      <c r="D33" s="6"/>
    </row>
    <row r="34" spans="2:4" x14ac:dyDescent="0.3">
      <c r="B34" s="6"/>
      <c r="C34" s="6"/>
      <c r="D34" s="6"/>
    </row>
    <row r="35" spans="2:4" x14ac:dyDescent="0.3">
      <c r="B35" s="6"/>
      <c r="C35" s="6"/>
      <c r="D35" s="6"/>
    </row>
    <row r="36" spans="2:4" x14ac:dyDescent="0.3">
      <c r="B36" s="6"/>
      <c r="C36" s="6"/>
      <c r="D36" s="6"/>
    </row>
    <row r="37" spans="2:4" x14ac:dyDescent="0.3">
      <c r="B37" s="6"/>
      <c r="C37" s="6"/>
      <c r="D37" s="6"/>
    </row>
    <row r="38" spans="2:4" x14ac:dyDescent="0.3">
      <c r="B38" s="6"/>
      <c r="C38" s="6"/>
      <c r="D38" s="6"/>
    </row>
    <row r="39" spans="2:4" x14ac:dyDescent="0.3">
      <c r="B39" s="6"/>
      <c r="C39" s="6"/>
      <c r="D39" s="6"/>
    </row>
    <row r="40" spans="2:4" x14ac:dyDescent="0.3">
      <c r="B40" s="6"/>
      <c r="C40" s="6"/>
      <c r="D40" s="6"/>
    </row>
    <row r="41" spans="2:4" x14ac:dyDescent="0.3">
      <c r="B41" s="6"/>
      <c r="C41" s="6"/>
      <c r="D41" s="6"/>
    </row>
    <row r="42" spans="2:4" x14ac:dyDescent="0.3">
      <c r="B42" s="6"/>
      <c r="C42" s="6"/>
      <c r="D42" s="6"/>
    </row>
    <row r="43" spans="2:4" x14ac:dyDescent="0.3">
      <c r="B43" s="6"/>
      <c r="C43" s="6"/>
      <c r="D43" s="6"/>
    </row>
    <row r="44" spans="2:4" x14ac:dyDescent="0.3">
      <c r="B44" s="6"/>
      <c r="C44" s="6"/>
      <c r="D44" s="6"/>
    </row>
    <row r="45" spans="2:4" x14ac:dyDescent="0.3">
      <c r="B45" s="6"/>
      <c r="C45" s="6"/>
      <c r="D45" s="6"/>
    </row>
    <row r="46" spans="2:4" x14ac:dyDescent="0.3">
      <c r="B46" s="6"/>
      <c r="C46" s="6"/>
      <c r="D46" s="6"/>
    </row>
    <row r="47" spans="2:4" x14ac:dyDescent="0.3">
      <c r="B47" s="6"/>
      <c r="C47" s="6"/>
      <c r="D47" s="6"/>
    </row>
    <row r="48" spans="2:4" x14ac:dyDescent="0.3">
      <c r="B48" s="6"/>
      <c r="C48" s="6"/>
      <c r="D48" s="6"/>
    </row>
    <row r="49" spans="2:4" x14ac:dyDescent="0.3">
      <c r="B49" s="6"/>
      <c r="C49" s="6"/>
      <c r="D49" s="6"/>
    </row>
    <row r="50" spans="2:4" x14ac:dyDescent="0.3">
      <c r="B50" s="6"/>
      <c r="C50" s="6"/>
      <c r="D50" s="6"/>
    </row>
    <row r="51" spans="2:4" x14ac:dyDescent="0.3">
      <c r="B51" s="6"/>
      <c r="C51" s="6"/>
      <c r="D51" s="6"/>
    </row>
    <row r="52" spans="2:4" x14ac:dyDescent="0.3">
      <c r="B52" s="6"/>
      <c r="C52" s="6"/>
      <c r="D52" s="6"/>
    </row>
    <row r="53" spans="2:4" x14ac:dyDescent="0.3">
      <c r="B53" s="6"/>
      <c r="C53" s="6"/>
      <c r="D53" s="6"/>
    </row>
    <row r="54" spans="2:4" x14ac:dyDescent="0.3">
      <c r="B54" s="6"/>
      <c r="C54" s="6"/>
      <c r="D54" s="6"/>
    </row>
    <row r="55" spans="2:4" x14ac:dyDescent="0.3">
      <c r="B55" s="6"/>
      <c r="C55" s="6"/>
      <c r="D55" s="6"/>
    </row>
    <row r="56" spans="2:4" x14ac:dyDescent="0.3">
      <c r="B56" s="6"/>
      <c r="C56" s="6"/>
      <c r="D56" s="6"/>
    </row>
    <row r="57" spans="2:4" x14ac:dyDescent="0.3">
      <c r="B57" s="6"/>
      <c r="C57" s="6"/>
      <c r="D57" s="6"/>
    </row>
    <row r="58" spans="2:4" x14ac:dyDescent="0.3">
      <c r="B58" s="6"/>
      <c r="C58" s="6"/>
      <c r="D58" s="6"/>
    </row>
    <row r="59" spans="2:4" x14ac:dyDescent="0.3">
      <c r="B59" s="6"/>
      <c r="C59" s="6"/>
      <c r="D59" s="6"/>
    </row>
    <row r="60" spans="2:4" x14ac:dyDescent="0.3">
      <c r="B60" s="6"/>
      <c r="C60" s="6"/>
      <c r="D60" s="6"/>
    </row>
    <row r="61" spans="2:4" x14ac:dyDescent="0.3">
      <c r="B61" s="6"/>
      <c r="C61" s="6"/>
      <c r="D61" s="6"/>
    </row>
    <row r="62" spans="2:4" x14ac:dyDescent="0.3">
      <c r="B62" s="6"/>
      <c r="C62" s="6"/>
      <c r="D62" s="6"/>
    </row>
    <row r="63" spans="2:4" x14ac:dyDescent="0.3">
      <c r="B63" s="6"/>
      <c r="C63" s="6"/>
      <c r="D63" s="6"/>
    </row>
    <row r="64" spans="2:4" x14ac:dyDescent="0.3">
      <c r="B64" s="6"/>
      <c r="C64" s="6"/>
      <c r="D64" s="6"/>
    </row>
    <row r="65" spans="2:4" x14ac:dyDescent="0.3">
      <c r="B65" s="6"/>
      <c r="C65" s="6"/>
      <c r="D65" s="6"/>
    </row>
    <row r="66" spans="2:4" x14ac:dyDescent="0.3">
      <c r="B66" s="6"/>
      <c r="C66" s="6"/>
      <c r="D66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6"/>
  <sheetViews>
    <sheetView topLeftCell="A10" zoomScale="102" workbookViewId="0">
      <selection activeCell="J46" sqref="J46"/>
    </sheetView>
  </sheetViews>
  <sheetFormatPr defaultRowHeight="14.4" x14ac:dyDescent="0.3"/>
  <cols>
    <col min="3" max="3" width="14.5546875" bestFit="1" customWidth="1"/>
    <col min="7" max="7" width="19.77734375" bestFit="1" customWidth="1"/>
    <col min="8" max="8" width="22.6640625" bestFit="1" customWidth="1"/>
    <col min="9" max="9" width="18.6640625" bestFit="1" customWidth="1"/>
    <col min="10" max="10" width="35.6640625" bestFit="1" customWidth="1"/>
    <col min="14" max="14" width="14.5546875" bestFit="1" customWidth="1"/>
    <col min="15" max="15" width="3.33203125" bestFit="1" customWidth="1"/>
    <col min="17" max="17" width="7" bestFit="1" customWidth="1"/>
    <col min="18" max="18" width="22.109375" customWidth="1"/>
    <col min="19" max="19" width="22.6640625" bestFit="1" customWidth="1"/>
    <col min="20" max="20" width="13.5546875" bestFit="1" customWidth="1"/>
    <col min="21" max="21" width="22.109375" bestFit="1" customWidth="1"/>
    <col min="22" max="22" width="9.21875" bestFit="1" customWidth="1"/>
    <col min="23" max="23" width="13.5546875" bestFit="1" customWidth="1"/>
  </cols>
  <sheetData>
    <row r="1" spans="2:23" ht="15" thickBot="1" x14ac:dyDescent="0.35"/>
    <row r="2" spans="2:23" ht="15" thickBot="1" x14ac:dyDescent="0.35">
      <c r="B2" s="111" t="s">
        <v>110</v>
      </c>
      <c r="C2" s="112"/>
      <c r="D2" s="112"/>
      <c r="E2" s="113"/>
      <c r="G2" s="27" t="s">
        <v>6</v>
      </c>
    </row>
    <row r="3" spans="2:23" x14ac:dyDescent="0.3">
      <c r="B3" s="137" t="s">
        <v>17</v>
      </c>
      <c r="C3" s="125" t="s">
        <v>18</v>
      </c>
      <c r="D3" s="125">
        <v>1</v>
      </c>
      <c r="E3" s="126" t="s">
        <v>19</v>
      </c>
      <c r="M3" s="27"/>
    </row>
    <row r="4" spans="2:23" x14ac:dyDescent="0.3">
      <c r="B4" s="127" t="s">
        <v>35</v>
      </c>
      <c r="C4" s="123"/>
      <c r="D4" s="123">
        <v>7800</v>
      </c>
      <c r="E4" s="128" t="s">
        <v>44</v>
      </c>
      <c r="M4" s="27"/>
    </row>
    <row r="5" spans="2:23" x14ac:dyDescent="0.3">
      <c r="B5" s="127" t="s">
        <v>40</v>
      </c>
      <c r="C5" s="123"/>
      <c r="D5" s="123">
        <v>60</v>
      </c>
      <c r="E5" s="128" t="s">
        <v>45</v>
      </c>
      <c r="M5" s="27"/>
    </row>
    <row r="6" spans="2:23" x14ac:dyDescent="0.3">
      <c r="B6" s="127" t="s">
        <v>36</v>
      </c>
      <c r="C6" s="123"/>
      <c r="D6" s="123">
        <v>430</v>
      </c>
      <c r="E6" s="128" t="s">
        <v>43</v>
      </c>
      <c r="M6" s="27"/>
    </row>
    <row r="7" spans="2:23" x14ac:dyDescent="0.3">
      <c r="B7" s="127" t="s">
        <v>37</v>
      </c>
      <c r="C7" s="123"/>
      <c r="D7" s="123">
        <v>12</v>
      </c>
      <c r="E7" s="128" t="s">
        <v>42</v>
      </c>
      <c r="M7" s="27"/>
    </row>
    <row r="8" spans="2:23" x14ac:dyDescent="0.3">
      <c r="B8" s="127" t="s">
        <v>38</v>
      </c>
      <c r="C8" s="123"/>
      <c r="D8" s="123">
        <v>100</v>
      </c>
      <c r="E8" s="128" t="s">
        <v>41</v>
      </c>
      <c r="M8" s="27"/>
    </row>
    <row r="9" spans="2:23" x14ac:dyDescent="0.3">
      <c r="B9" s="127" t="s">
        <v>39</v>
      </c>
      <c r="C9" s="123"/>
      <c r="D9" s="123">
        <v>100</v>
      </c>
      <c r="E9" s="128" t="s">
        <v>41</v>
      </c>
      <c r="M9" s="27"/>
    </row>
    <row r="10" spans="2:23" x14ac:dyDescent="0.3">
      <c r="B10" s="138" t="s">
        <v>47</v>
      </c>
      <c r="C10" s="123"/>
      <c r="D10" s="123">
        <v>25</v>
      </c>
      <c r="E10" s="128" t="s">
        <v>41</v>
      </c>
      <c r="M10" s="27"/>
    </row>
    <row r="11" spans="2:23" ht="15" thickBot="1" x14ac:dyDescent="0.35">
      <c r="B11" s="139" t="s">
        <v>109</v>
      </c>
      <c r="C11" s="129"/>
      <c r="D11" s="129">
        <f>0.0125</f>
        <v>1.2500000000000001E-2</v>
      </c>
      <c r="E11" s="130" t="s">
        <v>19</v>
      </c>
      <c r="M11" s="27"/>
    </row>
    <row r="12" spans="2:23" ht="15" thickBot="1" x14ac:dyDescent="0.35">
      <c r="B12" s="45"/>
      <c r="M12" s="27"/>
    </row>
    <row r="13" spans="2:23" ht="15" thickBot="1" x14ac:dyDescent="0.35">
      <c r="B13" s="45"/>
      <c r="G13" s="111" t="s">
        <v>32</v>
      </c>
      <c r="H13" s="112"/>
      <c r="I13" s="112"/>
      <c r="J13" s="113"/>
      <c r="M13" s="45" t="s">
        <v>17</v>
      </c>
      <c r="N13" t="s">
        <v>18</v>
      </c>
      <c r="O13">
        <v>1</v>
      </c>
      <c r="P13" t="s">
        <v>19</v>
      </c>
    </row>
    <row r="14" spans="2:23" ht="15" thickBot="1" x14ac:dyDescent="0.35">
      <c r="B14" s="11" t="s">
        <v>0</v>
      </c>
      <c r="C14" s="12" t="s">
        <v>1</v>
      </c>
      <c r="D14" s="13" t="s">
        <v>3</v>
      </c>
      <c r="E14" s="13" t="s">
        <v>2</v>
      </c>
      <c r="F14" s="30" t="s">
        <v>8</v>
      </c>
      <c r="G14" s="9" t="s">
        <v>25</v>
      </c>
      <c r="H14" s="70" t="s">
        <v>26</v>
      </c>
      <c r="I14" s="8" t="s">
        <v>20</v>
      </c>
      <c r="J14" s="71" t="s">
        <v>27</v>
      </c>
      <c r="K14" s="80"/>
      <c r="M14" s="45"/>
      <c r="R14" s="111" t="s">
        <v>22</v>
      </c>
      <c r="S14" s="112"/>
      <c r="T14" s="113"/>
      <c r="U14" s="111" t="s">
        <v>23</v>
      </c>
      <c r="V14" s="112"/>
      <c r="W14" s="113"/>
    </row>
    <row r="15" spans="2:23" ht="15" thickBot="1" x14ac:dyDescent="0.35">
      <c r="B15" s="19">
        <v>1</v>
      </c>
      <c r="C15" s="16">
        <v>4</v>
      </c>
      <c r="D15" s="17">
        <f>C15-1</f>
        <v>3</v>
      </c>
      <c r="E15" s="26">
        <f t="shared" ref="E15:E20" si="0">$O$13/D15</f>
        <v>0.33333333333333331</v>
      </c>
      <c r="F15" s="24">
        <v>1.2500000000000001E-2</v>
      </c>
      <c r="G15" s="76">
        <v>-24.446653399999999</v>
      </c>
      <c r="H15" s="73">
        <v>-45.164230000000003</v>
      </c>
      <c r="I15" s="69">
        <v>-7.6293900000000003E-6</v>
      </c>
      <c r="J15" s="72">
        <f>(H15-G15)/G15</f>
        <v>0.84746064260885723</v>
      </c>
      <c r="M15" s="11" t="s">
        <v>0</v>
      </c>
      <c r="N15" s="12" t="s">
        <v>1</v>
      </c>
      <c r="O15" s="13" t="s">
        <v>3</v>
      </c>
      <c r="P15" s="13" t="s">
        <v>2</v>
      </c>
      <c r="Q15" s="30" t="s">
        <v>8</v>
      </c>
      <c r="R15" s="12" t="s">
        <v>21</v>
      </c>
      <c r="S15" s="36" t="s">
        <v>20</v>
      </c>
      <c r="T15" s="14" t="s">
        <v>7</v>
      </c>
      <c r="U15" s="12" t="s">
        <v>21</v>
      </c>
      <c r="V15" s="36" t="s">
        <v>20</v>
      </c>
      <c r="W15" s="14" t="s">
        <v>7</v>
      </c>
    </row>
    <row r="16" spans="2:23" x14ac:dyDescent="0.3">
      <c r="B16" s="20">
        <v>2</v>
      </c>
      <c r="C16" s="1">
        <v>8</v>
      </c>
      <c r="D16" s="15">
        <f t="shared" ref="D16:D20" si="1">C16-1</f>
        <v>7</v>
      </c>
      <c r="E16" s="15">
        <f t="shared" si="0"/>
        <v>0.14285714285714285</v>
      </c>
      <c r="F16" s="2">
        <v>1.2500000000000001E-2</v>
      </c>
      <c r="G16" s="77">
        <v>-32.522937800000001</v>
      </c>
      <c r="H16" s="15">
        <v>-41.675651600000002</v>
      </c>
      <c r="I16" s="62">
        <v>-7.6293949999999998E-6</v>
      </c>
      <c r="J16" s="72">
        <f t="shared" ref="J16:J18" si="2">(H16-G16)/G16</f>
        <v>0.2814233405445925</v>
      </c>
      <c r="M16" s="19">
        <v>1</v>
      </c>
      <c r="N16" s="16">
        <v>4</v>
      </c>
      <c r="O16" s="17">
        <f>N16-1</f>
        <v>3</v>
      </c>
      <c r="P16" s="26">
        <f>$O$13/O16</f>
        <v>0.33333333333333331</v>
      </c>
      <c r="Q16" s="31">
        <v>1.2500000000000001E-2</v>
      </c>
      <c r="R16" s="28">
        <v>136.9479</v>
      </c>
      <c r="S16" s="61">
        <v>-7.6293900000000003E-6</v>
      </c>
      <c r="T16" s="34"/>
      <c r="U16" s="28">
        <v>-24.446653399999999</v>
      </c>
      <c r="V16" s="61">
        <v>-7.6293900000000003E-6</v>
      </c>
      <c r="W16" s="34"/>
    </row>
    <row r="17" spans="2:23" x14ac:dyDescent="0.3">
      <c r="B17" s="20">
        <v>3</v>
      </c>
      <c r="C17" s="1">
        <v>16</v>
      </c>
      <c r="D17" s="15">
        <f t="shared" si="1"/>
        <v>15</v>
      </c>
      <c r="E17" s="15">
        <f t="shared" si="0"/>
        <v>6.6666666666666666E-2</v>
      </c>
      <c r="F17" s="2">
        <v>1.2500000000000001E-2</v>
      </c>
      <c r="G17" s="77">
        <v>-37.215389299999998</v>
      </c>
      <c r="H17" s="15">
        <v>-40.296787299999998</v>
      </c>
      <c r="I17" s="62">
        <v>3.8146969999999998E-6</v>
      </c>
      <c r="J17" s="72">
        <f t="shared" si="2"/>
        <v>8.2799026369448733E-2</v>
      </c>
      <c r="M17" s="20">
        <v>2</v>
      </c>
      <c r="N17" s="1">
        <v>8</v>
      </c>
      <c r="O17" s="15">
        <f t="shared" ref="O17:O20" si="3">N17-1</f>
        <v>7</v>
      </c>
      <c r="P17" s="15">
        <f t="shared" ref="P17:P20" si="4">$O$13/O17</f>
        <v>0.14285714285714285</v>
      </c>
      <c r="Q17" s="32">
        <v>1.2500000000000001E-2</v>
      </c>
      <c r="R17" s="29">
        <v>136.04730000000001</v>
      </c>
      <c r="S17" s="62">
        <v>-7629390</v>
      </c>
      <c r="T17" s="35">
        <f>(R17-R16)/R16</f>
        <v>-6.5762235127373048E-3</v>
      </c>
      <c r="U17" s="29">
        <v>-12.4961</v>
      </c>
      <c r="V17" s="62">
        <v>-7.6293949999999998E-6</v>
      </c>
      <c r="W17" s="35">
        <f>(U17-U16)/U16</f>
        <v>-0.48884210057152438</v>
      </c>
    </row>
    <row r="18" spans="2:23" x14ac:dyDescent="0.3">
      <c r="B18" s="20">
        <v>4</v>
      </c>
      <c r="C18" s="1">
        <v>32</v>
      </c>
      <c r="D18" s="15">
        <f t="shared" si="1"/>
        <v>31</v>
      </c>
      <c r="E18" s="15">
        <f t="shared" si="0"/>
        <v>3.2258064516129031E-2</v>
      </c>
      <c r="F18" s="2">
        <v>1.2500000000000001E-2</v>
      </c>
      <c r="G18" s="77">
        <v>-39.526885999999998</v>
      </c>
      <c r="H18" s="15">
        <v>-40.431015000000002</v>
      </c>
      <c r="I18" s="62">
        <v>1.7325100000000001E-5</v>
      </c>
      <c r="J18" s="72">
        <f t="shared" si="2"/>
        <v>2.2873772550663481E-2</v>
      </c>
      <c r="M18" s="20">
        <v>3</v>
      </c>
      <c r="N18" s="1">
        <v>16</v>
      </c>
      <c r="O18" s="15">
        <f t="shared" si="3"/>
        <v>15</v>
      </c>
      <c r="P18" s="15">
        <f t="shared" si="4"/>
        <v>6.6666666666666666E-2</v>
      </c>
      <c r="Q18" s="32">
        <v>1.2500000000000001E-2</v>
      </c>
      <c r="R18" s="29">
        <v>134.70966000000001</v>
      </c>
      <c r="S18" s="62">
        <v>3.8146969999999998E-6</v>
      </c>
      <c r="T18" s="35">
        <f t="shared" ref="T18:T20" si="5">(R18-R17)/R17</f>
        <v>-9.8321686648687127E-3</v>
      </c>
      <c r="U18" s="29">
        <v>-7.0437212000000002</v>
      </c>
      <c r="V18" s="62">
        <v>3.8146969999999998E-6</v>
      </c>
      <c r="W18" s="35">
        <f t="shared" ref="W18:W19" si="6">(U18-U17)/U17</f>
        <v>-0.43632643784860875</v>
      </c>
    </row>
    <row r="19" spans="2:23" x14ac:dyDescent="0.3">
      <c r="B19" s="21">
        <v>5</v>
      </c>
      <c r="C19" s="22">
        <v>64</v>
      </c>
      <c r="D19" s="23">
        <f t="shared" si="1"/>
        <v>63</v>
      </c>
      <c r="E19" s="23">
        <f t="shared" si="0"/>
        <v>1.5873015873015872E-2</v>
      </c>
      <c r="F19" s="79">
        <v>1.2500000000000001E-2</v>
      </c>
      <c r="G19" s="78">
        <v>-40.631996200000003</v>
      </c>
      <c r="H19" s="23">
        <v>-40.878498100000002</v>
      </c>
      <c r="I19" s="63">
        <v>8.1523779999999999E-6</v>
      </c>
      <c r="J19" s="74">
        <f>(H19-G19)/G19</f>
        <v>6.0666943062964345E-3</v>
      </c>
      <c r="M19" s="20">
        <v>4</v>
      </c>
      <c r="N19" s="1">
        <v>32</v>
      </c>
      <c r="O19" s="15">
        <f t="shared" si="3"/>
        <v>31</v>
      </c>
      <c r="P19" s="15">
        <f t="shared" si="4"/>
        <v>3.2258064516129031E-2</v>
      </c>
      <c r="Q19" s="32">
        <v>1.2500000000000001E-2</v>
      </c>
      <c r="R19" s="29">
        <v>133.68523999999999</v>
      </c>
      <c r="S19" s="62">
        <v>1.7325100000000001E-5</v>
      </c>
      <c r="T19" s="35">
        <f t="shared" si="5"/>
        <v>-7.6046513665020046E-3</v>
      </c>
      <c r="U19" s="29">
        <v>-3.8842340000000002</v>
      </c>
      <c r="V19" s="62">
        <v>1.7325100000000001E-5</v>
      </c>
      <c r="W19" s="35">
        <f t="shared" si="6"/>
        <v>-0.44855369914413989</v>
      </c>
    </row>
    <row r="20" spans="2:23" ht="15" thickBot="1" x14ac:dyDescent="0.35">
      <c r="B20" s="64">
        <v>6</v>
      </c>
      <c r="C20" s="3">
        <v>100</v>
      </c>
      <c r="D20" s="18">
        <f t="shared" si="1"/>
        <v>99</v>
      </c>
      <c r="E20" s="18">
        <f t="shared" si="0"/>
        <v>1.0101010101010102E-2</v>
      </c>
      <c r="F20" s="4">
        <v>1.2500000000000001E-2</v>
      </c>
      <c r="G20" s="50">
        <v>-1.35365</v>
      </c>
      <c r="H20" s="18">
        <v>-1.4231</v>
      </c>
      <c r="I20" s="18"/>
      <c r="J20" s="75">
        <f>(H20-G20)/G20</f>
        <v>5.1305728955047473E-2</v>
      </c>
      <c r="M20" s="64">
        <v>5</v>
      </c>
      <c r="N20" s="3">
        <v>64</v>
      </c>
      <c r="O20" s="18">
        <f t="shared" si="3"/>
        <v>63</v>
      </c>
      <c r="P20" s="18">
        <f t="shared" si="4"/>
        <v>1.5873015873015872E-2</v>
      </c>
      <c r="Q20" s="33">
        <v>1.2500000000000001E-2</v>
      </c>
      <c r="R20" s="65">
        <v>133.04077000000001</v>
      </c>
      <c r="S20" s="66">
        <v>8.1523779999999999E-6</v>
      </c>
      <c r="T20" s="67">
        <f t="shared" si="5"/>
        <v>-4.8208014587099082E-3</v>
      </c>
      <c r="U20" s="65">
        <v>-2.0653000000000001</v>
      </c>
      <c r="V20" s="66">
        <v>8.1523779999999999E-6</v>
      </c>
      <c r="W20" s="67">
        <f>(U20-U19)/U19</f>
        <v>-0.46828641116884306</v>
      </c>
    </row>
    <row r="21" spans="2:23" ht="15" thickBot="1" x14ac:dyDescent="0.35">
      <c r="B21" s="5"/>
      <c r="C21" s="5"/>
      <c r="D21" s="5"/>
      <c r="E21" s="5"/>
      <c r="F21" s="5"/>
      <c r="M21" s="6"/>
      <c r="N21" s="6"/>
      <c r="O21" s="6"/>
      <c r="P21" s="6"/>
      <c r="Q21" s="6"/>
      <c r="R21" s="111" t="s">
        <v>24</v>
      </c>
      <c r="S21" s="112"/>
      <c r="T21" s="113"/>
    </row>
    <row r="22" spans="2:23" ht="15" thickBot="1" x14ac:dyDescent="0.35">
      <c r="B22" s="6"/>
      <c r="C22" s="6"/>
      <c r="D22" s="6"/>
      <c r="E22" s="6"/>
      <c r="F22" s="6"/>
      <c r="M22" s="11" t="s">
        <v>0</v>
      </c>
      <c r="N22" s="12" t="s">
        <v>1</v>
      </c>
      <c r="O22" s="13" t="s">
        <v>3</v>
      </c>
      <c r="P22" s="13" t="s">
        <v>2</v>
      </c>
      <c r="Q22" s="30" t="s">
        <v>8</v>
      </c>
      <c r="R22" s="12" t="s">
        <v>21</v>
      </c>
      <c r="S22" s="36" t="s">
        <v>20</v>
      </c>
      <c r="T22" s="14" t="s">
        <v>7</v>
      </c>
    </row>
    <row r="23" spans="2:23" ht="15" thickBot="1" x14ac:dyDescent="0.35">
      <c r="B23" s="45"/>
      <c r="G23" s="111" t="s">
        <v>48</v>
      </c>
      <c r="H23" s="112"/>
      <c r="I23" s="113"/>
      <c r="J23" s="6"/>
      <c r="M23" s="19">
        <v>1</v>
      </c>
      <c r="N23" s="16">
        <v>4</v>
      </c>
      <c r="O23" s="17">
        <f>N23-1</f>
        <v>3</v>
      </c>
      <c r="P23" s="26">
        <f>$O$13/O23</f>
        <v>0.33333333333333331</v>
      </c>
      <c r="Q23" s="31">
        <v>1.2500000000000001E-2</v>
      </c>
      <c r="R23" s="28">
        <v>-102.71196999999999</v>
      </c>
      <c r="S23" s="61">
        <v>-7.6293900000000003E-6</v>
      </c>
      <c r="T23" s="34"/>
    </row>
    <row r="24" spans="2:23" ht="15" thickBot="1" x14ac:dyDescent="0.35">
      <c r="B24" s="11" t="s">
        <v>0</v>
      </c>
      <c r="C24" s="12" t="s">
        <v>1</v>
      </c>
      <c r="D24" s="13" t="s">
        <v>3</v>
      </c>
      <c r="E24" s="13" t="s">
        <v>2</v>
      </c>
      <c r="F24" s="30" t="s">
        <v>8</v>
      </c>
      <c r="G24" s="9" t="s">
        <v>48</v>
      </c>
      <c r="H24" s="8" t="s">
        <v>20</v>
      </c>
      <c r="I24" s="71" t="s">
        <v>49</v>
      </c>
      <c r="M24" s="20">
        <v>2</v>
      </c>
      <c r="N24" s="1">
        <v>8</v>
      </c>
      <c r="O24" s="15">
        <f t="shared" ref="O24:O27" si="7">N24-1</f>
        <v>7</v>
      </c>
      <c r="P24" s="15">
        <f t="shared" ref="P24:P27" si="8">$O$13/O24</f>
        <v>0.14285714285714285</v>
      </c>
      <c r="Q24" s="32">
        <v>1.2500000000000001E-2</v>
      </c>
      <c r="R24" s="29">
        <v>-32.522938000000003</v>
      </c>
      <c r="S24" s="62">
        <v>-7.6293949999999998E-6</v>
      </c>
      <c r="T24" s="35">
        <f>(R24-R23)/R23</f>
        <v>-0.6833578598482728</v>
      </c>
    </row>
    <row r="25" spans="2:23" x14ac:dyDescent="0.3">
      <c r="B25" s="19">
        <v>1</v>
      </c>
      <c r="C25" s="16">
        <v>4</v>
      </c>
      <c r="D25" s="17">
        <f>C25-1</f>
        <v>3</v>
      </c>
      <c r="E25" s="26">
        <f t="shared" ref="E25:E30" si="9">$O$13/D25</f>
        <v>0.33333333333333331</v>
      </c>
      <c r="F25" s="24">
        <v>1.2500000000000001E-2</v>
      </c>
      <c r="G25" s="82">
        <v>11.427592300000001</v>
      </c>
      <c r="H25" s="69">
        <v>-1.4444091799999999E-5</v>
      </c>
      <c r="I25" s="72"/>
      <c r="J25" t="s">
        <v>97</v>
      </c>
      <c r="M25" s="20">
        <v>3</v>
      </c>
      <c r="N25" s="1">
        <v>16</v>
      </c>
      <c r="O25" s="15">
        <f t="shared" si="7"/>
        <v>15</v>
      </c>
      <c r="P25" s="15">
        <f t="shared" si="8"/>
        <v>6.6666666666666666E-2</v>
      </c>
      <c r="Q25" s="32">
        <v>1.2500000000000001E-2</v>
      </c>
      <c r="R25" s="29">
        <v>-15.700065</v>
      </c>
      <c r="S25" s="62">
        <v>3.8146969999999998E-6</v>
      </c>
      <c r="T25" s="35">
        <f t="shared" ref="T25:T26" si="10">(R25-R24)/R24</f>
        <v>-0.51726178612768625</v>
      </c>
    </row>
    <row r="26" spans="2:23" x14ac:dyDescent="0.3">
      <c r="B26" s="20">
        <v>2</v>
      </c>
      <c r="C26" s="1">
        <v>8</v>
      </c>
      <c r="D26" s="15">
        <f t="shared" ref="D26:D30" si="11">C26-1</f>
        <v>7</v>
      </c>
      <c r="E26" s="15">
        <f t="shared" si="9"/>
        <v>0.14285714285714285</v>
      </c>
      <c r="F26" s="2">
        <v>1.2500000000000001E-2</v>
      </c>
      <c r="G26" s="29">
        <v>14.632705700000001</v>
      </c>
      <c r="H26" s="62">
        <v>8.9095998000000003E-6</v>
      </c>
      <c r="I26" s="72">
        <f>(G26-G25)/G25</f>
        <v>0.28047145154102143</v>
      </c>
      <c r="M26" s="20">
        <v>4</v>
      </c>
      <c r="N26" s="1">
        <v>32</v>
      </c>
      <c r="O26" s="15">
        <f t="shared" si="7"/>
        <v>31</v>
      </c>
      <c r="P26" s="15">
        <f t="shared" si="8"/>
        <v>3.2258064516129031E-2</v>
      </c>
      <c r="Q26" s="32">
        <v>1.2500000000000001E-2</v>
      </c>
      <c r="R26" s="29">
        <v>-8.1601085999999992</v>
      </c>
      <c r="S26" s="62">
        <v>1.7325100000000001E-5</v>
      </c>
      <c r="T26" s="35">
        <f t="shared" si="10"/>
        <v>-0.48025001170377329</v>
      </c>
    </row>
    <row r="27" spans="2:23" ht="15" thickBot="1" x14ac:dyDescent="0.35">
      <c r="B27" s="20">
        <v>3</v>
      </c>
      <c r="C27" s="1">
        <v>16</v>
      </c>
      <c r="D27" s="15">
        <f t="shared" si="11"/>
        <v>15</v>
      </c>
      <c r="E27" s="15">
        <f t="shared" si="9"/>
        <v>6.6666666666666666E-2</v>
      </c>
      <c r="F27" s="2">
        <v>1.2500000000000001E-2</v>
      </c>
      <c r="G27" s="29">
        <v>15.521875400000001</v>
      </c>
      <c r="H27" s="62">
        <v>1.4441354299999999E-5</v>
      </c>
      <c r="I27" s="72">
        <f t="shared" ref="I27:I30" si="12">(G27-G26)/G26</f>
        <v>6.0765911529266935E-2</v>
      </c>
      <c r="J27" t="s">
        <v>97</v>
      </c>
      <c r="M27" s="64">
        <v>5</v>
      </c>
      <c r="N27" s="3">
        <v>64</v>
      </c>
      <c r="O27" s="18">
        <f t="shared" si="7"/>
        <v>63</v>
      </c>
      <c r="P27" s="18">
        <f t="shared" si="8"/>
        <v>1.5873015873015872E-2</v>
      </c>
      <c r="Q27" s="33">
        <v>1.2500000000000001E-2</v>
      </c>
      <c r="R27" s="65">
        <v>-4.22478</v>
      </c>
      <c r="S27" s="66">
        <v>8.1523779999999999E-6</v>
      </c>
      <c r="T27" s="67">
        <f>(R27-R26)/R26</f>
        <v>-0.48226424339499596</v>
      </c>
    </row>
    <row r="28" spans="2:23" x14ac:dyDescent="0.3">
      <c r="B28" s="20">
        <v>4</v>
      </c>
      <c r="C28" s="1">
        <v>32</v>
      </c>
      <c r="D28" s="15">
        <f t="shared" si="11"/>
        <v>31</v>
      </c>
      <c r="E28" s="15">
        <f t="shared" si="9"/>
        <v>3.2258064516129031E-2</v>
      </c>
      <c r="F28" s="2">
        <v>1.2500000000000001E-2</v>
      </c>
      <c r="G28" s="29">
        <v>15.732824300000001</v>
      </c>
      <c r="H28" s="62">
        <v>3.62714127E-5</v>
      </c>
      <c r="I28" s="72">
        <f t="shared" si="12"/>
        <v>1.3590426064108206E-2</v>
      </c>
      <c r="J28" t="s">
        <v>97</v>
      </c>
      <c r="N28" s="6"/>
      <c r="O28" s="6"/>
      <c r="P28" s="6"/>
      <c r="Q28" s="6"/>
      <c r="R28" s="6"/>
      <c r="S28" s="6"/>
      <c r="T28" s="6"/>
    </row>
    <row r="29" spans="2:23" ht="15" thickBot="1" x14ac:dyDescent="0.35">
      <c r="B29" s="21">
        <v>5</v>
      </c>
      <c r="C29" s="22">
        <v>64</v>
      </c>
      <c r="D29" s="23">
        <f t="shared" si="11"/>
        <v>63</v>
      </c>
      <c r="E29" s="23">
        <f t="shared" si="9"/>
        <v>1.5873015873015872E-2</v>
      </c>
      <c r="F29" s="79">
        <v>1.2500000000000001E-2</v>
      </c>
      <c r="G29" s="83">
        <v>15.7822464</v>
      </c>
      <c r="H29" s="63">
        <v>4.70530613E-5</v>
      </c>
      <c r="I29" s="72">
        <f t="shared" si="12"/>
        <v>3.1413368037167518E-3</v>
      </c>
      <c r="J29" t="s">
        <v>97</v>
      </c>
      <c r="N29" s="6"/>
      <c r="O29" s="6"/>
      <c r="P29" s="6"/>
      <c r="Q29" s="6"/>
      <c r="R29" s="6"/>
      <c r="S29" s="6"/>
      <c r="T29" s="6"/>
    </row>
    <row r="30" spans="2:23" ht="15" thickBot="1" x14ac:dyDescent="0.35">
      <c r="B30" s="64">
        <v>6</v>
      </c>
      <c r="C30" s="3">
        <v>100</v>
      </c>
      <c r="D30" s="18">
        <f t="shared" si="11"/>
        <v>99</v>
      </c>
      <c r="E30" s="18">
        <f t="shared" si="9"/>
        <v>1.0101010101010102E-2</v>
      </c>
      <c r="F30" s="4">
        <v>1.2500000000000001E-2</v>
      </c>
      <c r="G30" s="3">
        <v>-1.35365</v>
      </c>
      <c r="H30" s="18"/>
      <c r="I30" s="84">
        <f t="shared" si="12"/>
        <v>-1.0857704261923069</v>
      </c>
      <c r="M30" s="6"/>
      <c r="N30" s="6"/>
      <c r="O30" s="6"/>
      <c r="P30" s="6"/>
      <c r="Q30" s="6"/>
      <c r="R30" s="111" t="s">
        <v>28</v>
      </c>
      <c r="S30" s="112"/>
      <c r="T30" s="112"/>
      <c r="U30" s="113"/>
    </row>
    <row r="31" spans="2:23" ht="15" thickBot="1" x14ac:dyDescent="0.35">
      <c r="B31" s="45"/>
      <c r="G31" s="111" t="s">
        <v>50</v>
      </c>
      <c r="H31" s="112"/>
      <c r="I31" s="113"/>
      <c r="M31" s="11" t="s">
        <v>0</v>
      </c>
      <c r="N31" s="12" t="s">
        <v>1</v>
      </c>
      <c r="O31" s="13" t="s">
        <v>3</v>
      </c>
      <c r="P31" s="13" t="s">
        <v>2</v>
      </c>
      <c r="Q31" s="30" t="s">
        <v>8</v>
      </c>
      <c r="R31" s="9" t="s">
        <v>25</v>
      </c>
      <c r="S31" s="70" t="s">
        <v>26</v>
      </c>
      <c r="T31" s="8" t="s">
        <v>20</v>
      </c>
      <c r="U31" s="71" t="s">
        <v>27</v>
      </c>
      <c r="V31" s="68" t="s">
        <v>30</v>
      </c>
      <c r="W31" s="80" t="s">
        <v>31</v>
      </c>
    </row>
    <row r="32" spans="2:23" ht="15" thickBot="1" x14ac:dyDescent="0.35">
      <c r="B32" s="11" t="s">
        <v>0</v>
      </c>
      <c r="C32" s="12" t="s">
        <v>1</v>
      </c>
      <c r="D32" s="13" t="s">
        <v>3</v>
      </c>
      <c r="E32" s="13" t="s">
        <v>2</v>
      </c>
      <c r="F32" s="30" t="s">
        <v>8</v>
      </c>
      <c r="G32" s="9" t="s">
        <v>51</v>
      </c>
      <c r="H32" s="8" t="s">
        <v>20</v>
      </c>
      <c r="I32" s="71" t="s">
        <v>49</v>
      </c>
      <c r="M32" s="19">
        <v>1</v>
      </c>
      <c r="N32" s="16">
        <v>4</v>
      </c>
      <c r="O32" s="17">
        <f>N32-1</f>
        <v>3</v>
      </c>
      <c r="P32" s="26">
        <f>$O$13/O32</f>
        <v>0.33333333333333331</v>
      </c>
      <c r="Q32" s="24">
        <v>1.2500000000000001E-2</v>
      </c>
      <c r="R32" s="76">
        <v>-24.446653399999999</v>
      </c>
      <c r="S32" s="73">
        <v>-45.164230000000003</v>
      </c>
      <c r="T32" s="69">
        <v>-7.6293900000000003E-6</v>
      </c>
      <c r="U32" s="72">
        <f>(S32-R32)/R32</f>
        <v>0.84746064260885723</v>
      </c>
      <c r="V32">
        <f>R32-S32</f>
        <v>20.717576600000005</v>
      </c>
      <c r="W32">
        <f>(V32-V33)/V32</f>
        <v>0.66695477307900974</v>
      </c>
    </row>
    <row r="33" spans="1:23" x14ac:dyDescent="0.3">
      <c r="B33" s="19">
        <v>1</v>
      </c>
      <c r="C33" s="16">
        <v>4</v>
      </c>
      <c r="D33" s="17">
        <f>C33-1</f>
        <v>3</v>
      </c>
      <c r="E33" s="26">
        <f t="shared" ref="E33:E38" si="13">$O$13/D33</f>
        <v>0.33333333333333331</v>
      </c>
      <c r="F33" s="24">
        <v>1.2500000000000001E-2</v>
      </c>
      <c r="G33" s="82">
        <v>-46.485721599999998</v>
      </c>
      <c r="H33" s="69">
        <f>H25</f>
        <v>-1.4444091799999999E-5</v>
      </c>
      <c r="I33" s="72"/>
      <c r="J33" t="str">
        <f>J25</f>
        <v>residuals didn't reach crit, but converged</v>
      </c>
      <c r="M33" s="20">
        <v>2</v>
      </c>
      <c r="N33" s="1">
        <v>8</v>
      </c>
      <c r="O33" s="15">
        <f t="shared" ref="O33:O37" si="14">N33-1</f>
        <v>7</v>
      </c>
      <c r="P33" s="15">
        <f t="shared" ref="P33:P37" si="15">$O$13/O33</f>
        <v>0.14285714285714285</v>
      </c>
      <c r="Q33" s="2">
        <v>1.2500000000000001E-2</v>
      </c>
      <c r="R33" s="77">
        <v>-12.49606</v>
      </c>
      <c r="S33" s="15">
        <v>-19.395949999999999</v>
      </c>
      <c r="T33" s="62">
        <v>-7.6293949999999998E-6</v>
      </c>
      <c r="U33" s="72">
        <f t="shared" ref="U33:U35" si="16">(S33-R33)/R33</f>
        <v>0.552165242484431</v>
      </c>
      <c r="V33">
        <f t="shared" ref="V33:V37" si="17">R33-S33</f>
        <v>6.8998899999999992</v>
      </c>
      <c r="W33">
        <f>(V33-V34)/V33</f>
        <v>0.67798388090244921</v>
      </c>
    </row>
    <row r="34" spans="1:23" x14ac:dyDescent="0.3">
      <c r="B34" s="20">
        <v>2</v>
      </c>
      <c r="C34" s="1">
        <v>8</v>
      </c>
      <c r="D34" s="15">
        <f t="shared" ref="D34:D38" si="18">C34-1</f>
        <v>7</v>
      </c>
      <c r="E34" s="15">
        <f t="shared" si="13"/>
        <v>0.14285714285714285</v>
      </c>
      <c r="F34" s="2">
        <v>1.2500000000000001E-2</v>
      </c>
      <c r="G34" s="29">
        <v>-46.777298000000002</v>
      </c>
      <c r="H34" s="62">
        <f>H26</f>
        <v>8.9095998000000003E-6</v>
      </c>
      <c r="I34" s="72">
        <f>(G34-G33)/G33</f>
        <v>6.2723862288071664E-3</v>
      </c>
      <c r="J34">
        <f t="shared" ref="J34:J38" si="19">J26</f>
        <v>0</v>
      </c>
      <c r="M34" s="20">
        <v>3</v>
      </c>
      <c r="N34" s="1">
        <v>16</v>
      </c>
      <c r="O34" s="15">
        <f t="shared" si="14"/>
        <v>15</v>
      </c>
      <c r="P34" s="15">
        <f t="shared" si="15"/>
        <v>6.6666666666666666E-2</v>
      </c>
      <c r="Q34" s="2">
        <v>1.2500000000000001E-2</v>
      </c>
      <c r="R34" s="77">
        <v>-7.0437212000000002</v>
      </c>
      <c r="S34" s="15">
        <v>-9.2655969999999996</v>
      </c>
      <c r="T34" s="62">
        <v>3.8146969999999998E-6</v>
      </c>
      <c r="U34" s="72">
        <f t="shared" si="16"/>
        <v>0.31544062249368976</v>
      </c>
      <c r="V34">
        <f t="shared" si="17"/>
        <v>2.2218757999999994</v>
      </c>
      <c r="W34">
        <f t="shared" ref="W34:W36" si="20">(V34-V35)/V34</f>
        <v>0.70622300310395381</v>
      </c>
    </row>
    <row r="35" spans="1:23" x14ac:dyDescent="0.3">
      <c r="B35" s="20">
        <v>3</v>
      </c>
      <c r="C35" s="1">
        <v>16</v>
      </c>
      <c r="D35" s="15">
        <f t="shared" si="18"/>
        <v>15</v>
      </c>
      <c r="E35" s="15">
        <f t="shared" si="13"/>
        <v>6.6666666666666666E-2</v>
      </c>
      <c r="F35" s="2">
        <v>1.2500000000000001E-2</v>
      </c>
      <c r="G35" s="29">
        <v>-44.7333298</v>
      </c>
      <c r="H35" s="62">
        <f t="shared" ref="H35:H37" si="21">H27</f>
        <v>1.4441354299999999E-5</v>
      </c>
      <c r="I35" s="72">
        <f t="shared" ref="I35:I38" si="22">(G35-G34)/G34</f>
        <v>-4.3695730351932721E-2</v>
      </c>
      <c r="J35" t="str">
        <f t="shared" si="19"/>
        <v>residuals didn't reach crit, but converged</v>
      </c>
      <c r="M35" s="20">
        <v>4</v>
      </c>
      <c r="N35" s="1">
        <v>32</v>
      </c>
      <c r="O35" s="15">
        <f t="shared" si="14"/>
        <v>31</v>
      </c>
      <c r="P35" s="15">
        <f t="shared" si="15"/>
        <v>3.2258064516129031E-2</v>
      </c>
      <c r="Q35" s="2">
        <v>1.2500000000000001E-2</v>
      </c>
      <c r="R35" s="77">
        <v>-3.8842340000000002</v>
      </c>
      <c r="S35" s="15">
        <v>-4.5369700000000002</v>
      </c>
      <c r="T35" s="62">
        <v>1.7325100000000001E-5</v>
      </c>
      <c r="U35" s="72">
        <f t="shared" si="16"/>
        <v>0.1680475481137336</v>
      </c>
      <c r="V35">
        <f t="shared" si="17"/>
        <v>0.65273599999999998</v>
      </c>
      <c r="W35">
        <f t="shared" si="20"/>
        <v>0.7289654776203548</v>
      </c>
    </row>
    <row r="36" spans="1:23" x14ac:dyDescent="0.3">
      <c r="B36" s="20">
        <v>4</v>
      </c>
      <c r="C36" s="1">
        <v>32</v>
      </c>
      <c r="D36" s="15">
        <f t="shared" si="18"/>
        <v>31</v>
      </c>
      <c r="E36" s="15">
        <f t="shared" si="13"/>
        <v>3.2258064516129031E-2</v>
      </c>
      <c r="F36" s="2">
        <v>1.2500000000000001E-2</v>
      </c>
      <c r="G36" s="29">
        <v>-43.280693100000001</v>
      </c>
      <c r="H36" s="62">
        <f t="shared" si="21"/>
        <v>3.62714127E-5</v>
      </c>
      <c r="I36" s="72">
        <f t="shared" si="22"/>
        <v>-3.2473252192373112E-2</v>
      </c>
      <c r="J36" t="str">
        <f t="shared" si="19"/>
        <v>residuals didn't reach crit, but converged</v>
      </c>
      <c r="M36" s="21">
        <v>5</v>
      </c>
      <c r="N36" s="22">
        <v>64</v>
      </c>
      <c r="O36" s="23">
        <f t="shared" si="14"/>
        <v>63</v>
      </c>
      <c r="P36" s="23">
        <f t="shared" si="15"/>
        <v>1.5873015873015872E-2</v>
      </c>
      <c r="Q36" s="79">
        <v>1.2500000000000001E-2</v>
      </c>
      <c r="R36" s="78">
        <v>-2.06527591</v>
      </c>
      <c r="S36" s="23">
        <v>-2.2421899000000001</v>
      </c>
      <c r="T36" s="63">
        <v>8.1523779999999999E-6</v>
      </c>
      <c r="U36" s="74">
        <f>(S36-R36)/R36</f>
        <v>8.5661188969177529E-2</v>
      </c>
      <c r="V36">
        <f t="shared" si="17"/>
        <v>0.17691399000000008</v>
      </c>
      <c r="W36">
        <f t="shared" si="20"/>
        <v>0.60743635932918605</v>
      </c>
    </row>
    <row r="37" spans="1:23" ht="15" thickBot="1" x14ac:dyDescent="0.35">
      <c r="B37" s="21">
        <v>5</v>
      </c>
      <c r="C37" s="22">
        <v>64</v>
      </c>
      <c r="D37" s="23">
        <f t="shared" si="18"/>
        <v>63</v>
      </c>
      <c r="E37" s="23">
        <f t="shared" si="13"/>
        <v>1.5873015873015872E-2</v>
      </c>
      <c r="F37" s="79">
        <v>1.2500000000000001E-2</v>
      </c>
      <c r="G37" s="83">
        <v>-42.495723699999999</v>
      </c>
      <c r="H37" s="62">
        <f t="shared" si="21"/>
        <v>4.70530613E-5</v>
      </c>
      <c r="I37" s="72">
        <f t="shared" si="22"/>
        <v>-1.8136710477032573E-2</v>
      </c>
      <c r="J37" t="str">
        <f t="shared" si="19"/>
        <v>residuals didn't reach crit, but converged</v>
      </c>
      <c r="M37" s="64">
        <v>6</v>
      </c>
      <c r="N37" s="3">
        <v>100</v>
      </c>
      <c r="O37" s="18">
        <f t="shared" si="14"/>
        <v>99</v>
      </c>
      <c r="P37" s="18">
        <f t="shared" si="15"/>
        <v>1.0101010101010102E-2</v>
      </c>
      <c r="Q37" s="4">
        <v>1.2500000000000001E-2</v>
      </c>
      <c r="R37" s="50">
        <v>-1.35365</v>
      </c>
      <c r="S37" s="18">
        <v>-1.4231</v>
      </c>
      <c r="T37" s="18"/>
      <c r="U37" s="75">
        <f>(S37-R37)/R37</f>
        <v>5.1305728955047473E-2</v>
      </c>
      <c r="V37">
        <f t="shared" si="17"/>
        <v>6.9450000000000012E-2</v>
      </c>
    </row>
    <row r="38" spans="1:23" ht="15" thickBot="1" x14ac:dyDescent="0.35">
      <c r="B38" s="64">
        <v>6</v>
      </c>
      <c r="C38" s="3">
        <v>100</v>
      </c>
      <c r="D38" s="18">
        <f t="shared" si="18"/>
        <v>99</v>
      </c>
      <c r="E38" s="18">
        <f t="shared" si="13"/>
        <v>1.0101010101010102E-2</v>
      </c>
      <c r="F38" s="4">
        <v>1.2500000000000001E-2</v>
      </c>
      <c r="G38" s="3">
        <v>-1.35365</v>
      </c>
      <c r="H38" s="18"/>
      <c r="I38" s="84">
        <f t="shared" si="22"/>
        <v>-0.96814620667349638</v>
      </c>
      <c r="J38">
        <f t="shared" si="19"/>
        <v>0</v>
      </c>
      <c r="M38" s="6"/>
      <c r="N38" s="6"/>
      <c r="O38" s="6"/>
      <c r="P38" s="7"/>
      <c r="Q38" s="7"/>
      <c r="R38" s="7"/>
      <c r="S38" s="7"/>
      <c r="T38" s="7"/>
    </row>
    <row r="39" spans="1:23" ht="15" thickBot="1" x14ac:dyDescent="0.35">
      <c r="M39" s="6"/>
      <c r="N39" s="6"/>
      <c r="O39" s="6"/>
      <c r="P39" s="7"/>
      <c r="Q39" s="7"/>
      <c r="R39" s="7"/>
      <c r="S39" s="7"/>
      <c r="T39" s="7"/>
    </row>
    <row r="40" spans="1:23" ht="15" thickBot="1" x14ac:dyDescent="0.35">
      <c r="B40" s="124" t="s">
        <v>107</v>
      </c>
      <c r="C40" s="126">
        <f>2*D11+2*D11</f>
        <v>0.05</v>
      </c>
      <c r="D40" s="136"/>
      <c r="M40" s="6"/>
      <c r="N40" s="6"/>
      <c r="O40" s="6"/>
      <c r="P40" s="6"/>
      <c r="Q40" s="6"/>
      <c r="R40" s="111" t="s">
        <v>29</v>
      </c>
      <c r="S40" s="112"/>
      <c r="T40" s="112"/>
      <c r="U40" s="113"/>
    </row>
    <row r="41" spans="1:23" ht="15" thickBot="1" x14ac:dyDescent="0.35">
      <c r="B41" s="127" t="s">
        <v>108</v>
      </c>
      <c r="C41" s="128">
        <f>D11*D11</f>
        <v>1.5625000000000003E-4</v>
      </c>
      <c r="D41" s="133"/>
      <c r="M41" s="11" t="s">
        <v>0</v>
      </c>
      <c r="N41" s="12" t="s">
        <v>1</v>
      </c>
      <c r="O41" s="13" t="s">
        <v>3</v>
      </c>
      <c r="P41" s="13" t="s">
        <v>2</v>
      </c>
      <c r="Q41" s="30" t="s">
        <v>8</v>
      </c>
      <c r="R41" s="9" t="s">
        <v>25</v>
      </c>
      <c r="S41" s="70" t="s">
        <v>26</v>
      </c>
      <c r="T41" s="8" t="s">
        <v>20</v>
      </c>
      <c r="U41" s="71" t="s">
        <v>27</v>
      </c>
      <c r="V41" s="68" t="s">
        <v>30</v>
      </c>
      <c r="W41" s="80" t="s">
        <v>31</v>
      </c>
    </row>
    <row r="42" spans="1:23" ht="15" thickBot="1" x14ac:dyDescent="0.35">
      <c r="B42" s="134" t="s">
        <v>19</v>
      </c>
      <c r="C42" s="135">
        <f>SQRT(D7*C40/D5/C41)</f>
        <v>8</v>
      </c>
      <c r="D42" s="133"/>
      <c r="M42" s="19">
        <v>1</v>
      </c>
      <c r="N42" s="16">
        <v>4</v>
      </c>
      <c r="O42" s="17">
        <f>N42-1</f>
        <v>3</v>
      </c>
      <c r="P42" s="26">
        <f>$O$13/O42</f>
        <v>0.33333333333333331</v>
      </c>
      <c r="Q42" s="24">
        <v>1.2500000000000001E-2</v>
      </c>
      <c r="R42" s="76">
        <v>-102.711967</v>
      </c>
      <c r="S42" s="73">
        <v>-102.711967</v>
      </c>
      <c r="T42" s="69">
        <v>-7.6293900000000003E-6</v>
      </c>
      <c r="U42" s="72">
        <f t="shared" ref="U42:U47" si="23">(S42-R42)/R42</f>
        <v>0</v>
      </c>
      <c r="V42">
        <f>R42-S42</f>
        <v>0</v>
      </c>
    </row>
    <row r="43" spans="1:23" ht="15" thickBot="1" x14ac:dyDescent="0.35">
      <c r="B43" s="131"/>
      <c r="C43" s="132"/>
      <c r="D43" s="133"/>
      <c r="M43" s="20">
        <v>2</v>
      </c>
      <c r="N43" s="1">
        <v>8</v>
      </c>
      <c r="O43" s="15">
        <f t="shared" ref="O43:O47" si="24">N43-1</f>
        <v>7</v>
      </c>
      <c r="P43" s="15">
        <f t="shared" ref="P43:P47" si="25">$O$13/O43</f>
        <v>0.14285714285714285</v>
      </c>
      <c r="Q43" s="2">
        <v>1.2500000000000001E-2</v>
      </c>
      <c r="R43" s="77">
        <v>-32.522938000000003</v>
      </c>
      <c r="S43" s="15">
        <v>-41.675651999999999</v>
      </c>
      <c r="T43" s="62">
        <v>-7.6293949999999998E-6</v>
      </c>
      <c r="U43" s="72">
        <f t="shared" si="23"/>
        <v>0.28142334496348376</v>
      </c>
      <c r="V43">
        <f t="shared" ref="V43:V47" si="26">R43-S43</f>
        <v>9.152713999999996</v>
      </c>
      <c r="W43">
        <f>(V43-V44)/V43</f>
        <v>0.73996511854298064</v>
      </c>
    </row>
    <row r="44" spans="1:23" ht="15" thickBot="1" x14ac:dyDescent="0.35">
      <c r="B44" s="117" t="s">
        <v>103</v>
      </c>
      <c r="C44" s="118"/>
      <c r="D44" s="119"/>
      <c r="M44" s="20">
        <v>3</v>
      </c>
      <c r="N44" s="1">
        <v>16</v>
      </c>
      <c r="O44" s="15">
        <f t="shared" si="24"/>
        <v>15</v>
      </c>
      <c r="P44" s="15">
        <f t="shared" si="25"/>
        <v>6.6666666666666666E-2</v>
      </c>
      <c r="Q44" s="2">
        <v>1.2500000000000001E-2</v>
      </c>
      <c r="R44" s="77">
        <v>-15.7000647</v>
      </c>
      <c r="S44" s="15">
        <v>-18.080089600000001</v>
      </c>
      <c r="T44" s="62">
        <v>3.8146969999999998E-6</v>
      </c>
      <c r="U44" s="72">
        <f t="shared" si="23"/>
        <v>0.15159331795619926</v>
      </c>
      <c r="V44">
        <f t="shared" si="26"/>
        <v>2.3800249000000004</v>
      </c>
      <c r="W44">
        <f t="shared" ref="W44:W46" si="27">(V44-V45)/V44</f>
        <v>0.72117908094154792</v>
      </c>
    </row>
    <row r="45" spans="1:23" ht="15" thickBot="1" x14ac:dyDescent="0.35">
      <c r="B45" s="12" t="s">
        <v>98</v>
      </c>
      <c r="C45" s="13" t="s">
        <v>105</v>
      </c>
      <c r="D45" s="14" t="s">
        <v>106</v>
      </c>
      <c r="M45" s="20">
        <v>4</v>
      </c>
      <c r="N45" s="1">
        <v>32</v>
      </c>
      <c r="O45" s="15">
        <f t="shared" si="24"/>
        <v>31</v>
      </c>
      <c r="P45" s="15">
        <f t="shared" si="25"/>
        <v>3.2258064516129031E-2</v>
      </c>
      <c r="Q45" s="2">
        <v>1.2500000000000001E-2</v>
      </c>
      <c r="R45" s="77">
        <v>-8.1601085700000002</v>
      </c>
      <c r="S45" s="15">
        <v>-8.8237093000000009</v>
      </c>
      <c r="T45" s="62">
        <v>1.7325100000000001E-5</v>
      </c>
      <c r="U45" s="72">
        <f t="shared" si="23"/>
        <v>8.1322536864236919E-2</v>
      </c>
      <c r="V45">
        <f t="shared" si="26"/>
        <v>0.66360073000000064</v>
      </c>
      <c r="W45">
        <f t="shared" si="27"/>
        <v>0.73050538989009295</v>
      </c>
    </row>
    <row r="46" spans="1:23" x14ac:dyDescent="0.3">
      <c r="B46" s="16">
        <v>0</v>
      </c>
      <c r="C46" s="17">
        <f>$D$10+($D$8-$D$10)*COSH($C$42*($D$3/2-B46))/COSH($C$42*$D$3/2)</f>
        <v>100</v>
      </c>
      <c r="D46" s="24">
        <f>C46+273.15</f>
        <v>373.15</v>
      </c>
      <c r="M46" s="21">
        <v>5</v>
      </c>
      <c r="N46" s="22">
        <v>64</v>
      </c>
      <c r="O46" s="23">
        <f t="shared" si="24"/>
        <v>63</v>
      </c>
      <c r="P46" s="23">
        <f t="shared" si="25"/>
        <v>1.5873015873015872E-2</v>
      </c>
      <c r="Q46" s="79">
        <v>1.2500000000000001E-2</v>
      </c>
      <c r="R46" s="78">
        <v>-4.2247776999999997</v>
      </c>
      <c r="S46" s="23">
        <v>-4.4036145199999996</v>
      </c>
      <c r="T46" s="63">
        <v>8.1523779999999999E-6</v>
      </c>
      <c r="U46" s="74">
        <f t="shared" si="23"/>
        <v>4.2330468654007504E-2</v>
      </c>
      <c r="V46">
        <f t="shared" si="26"/>
        <v>0.1788368199999999</v>
      </c>
      <c r="W46">
        <f t="shared" si="27"/>
        <v>0.61165715203390414</v>
      </c>
    </row>
    <row r="47" spans="1:23" ht="15" thickBot="1" x14ac:dyDescent="0.35">
      <c r="A47">
        <v>1</v>
      </c>
      <c r="B47" s="1">
        <f>A47*$E$18</f>
        <v>3.2258064516129031E-2</v>
      </c>
      <c r="C47" s="15">
        <f t="shared" ref="C47:C110" si="28">$D$10+($D$8-$D$10)*COSH($C$42*($D$3/2-B47))/COSH($C$42*$D$3/2)</f>
        <v>82.954030027031223</v>
      </c>
      <c r="D47" s="2">
        <f t="shared" ref="D47:D110" si="29">C47+273.15</f>
        <v>356.10403002703117</v>
      </c>
      <c r="M47" s="64">
        <v>6</v>
      </c>
      <c r="N47" s="3">
        <v>100</v>
      </c>
      <c r="O47" s="18">
        <f t="shared" si="24"/>
        <v>99</v>
      </c>
      <c r="P47" s="18">
        <f t="shared" si="25"/>
        <v>1.0101010101010102E-2</v>
      </c>
      <c r="Q47" s="4">
        <v>1.2500000000000001E-2</v>
      </c>
      <c r="R47" s="50">
        <v>-1.35365</v>
      </c>
      <c r="S47" s="18">
        <v>-1.4231</v>
      </c>
      <c r="T47" s="18"/>
      <c r="U47" s="75">
        <f t="shared" si="23"/>
        <v>5.1305728955047473E-2</v>
      </c>
      <c r="V47">
        <f t="shared" si="26"/>
        <v>6.9450000000000012E-2</v>
      </c>
    </row>
    <row r="48" spans="1:23" x14ac:dyDescent="0.3">
      <c r="A48">
        <v>2</v>
      </c>
      <c r="B48" s="1">
        <f t="shared" ref="B48:B78" si="30">A48*$E$18</f>
        <v>6.4516129032258063E-2</v>
      </c>
      <c r="C48" s="15">
        <f t="shared" si="28"/>
        <v>69.789109072715775</v>
      </c>
      <c r="D48" s="2">
        <f t="shared" si="29"/>
        <v>342.93910907271572</v>
      </c>
      <c r="M48" s="6"/>
      <c r="N48" s="6"/>
      <c r="O48" s="6"/>
    </row>
    <row r="49" spans="1:15" x14ac:dyDescent="0.3">
      <c r="A49">
        <v>3</v>
      </c>
      <c r="B49" s="1">
        <f t="shared" si="30"/>
        <v>9.6774193548387094E-2</v>
      </c>
      <c r="C49" s="15">
        <f t="shared" si="28"/>
        <v>59.623612450615759</v>
      </c>
      <c r="D49" s="2">
        <f t="shared" si="29"/>
        <v>332.77361245061576</v>
      </c>
      <c r="M49" s="6"/>
      <c r="N49" s="6"/>
      <c r="O49" s="6"/>
    </row>
    <row r="50" spans="1:15" x14ac:dyDescent="0.3">
      <c r="A50">
        <v>4</v>
      </c>
      <c r="B50" s="1">
        <f t="shared" si="30"/>
        <v>0.12903225806451613</v>
      </c>
      <c r="C50" s="15">
        <f t="shared" si="28"/>
        <v>51.776780070864731</v>
      </c>
      <c r="D50" s="2">
        <f t="shared" si="29"/>
        <v>324.92678007086471</v>
      </c>
      <c r="M50" s="6"/>
      <c r="N50" s="6"/>
      <c r="O50" s="6"/>
    </row>
    <row r="51" spans="1:15" x14ac:dyDescent="0.3">
      <c r="A51">
        <v>5</v>
      </c>
      <c r="B51" s="1">
        <f t="shared" si="30"/>
        <v>0.16129032258064516</v>
      </c>
      <c r="C51" s="15">
        <f t="shared" si="28"/>
        <v>45.723127491867075</v>
      </c>
      <c r="D51" s="2">
        <f t="shared" si="29"/>
        <v>318.87312749186708</v>
      </c>
      <c r="M51" s="6"/>
      <c r="N51" s="6"/>
      <c r="O51" s="6"/>
    </row>
    <row r="52" spans="1:15" x14ac:dyDescent="0.3">
      <c r="A52">
        <v>6</v>
      </c>
      <c r="B52" s="1">
        <f t="shared" si="30"/>
        <v>0.19354838709677419</v>
      </c>
      <c r="C52" s="15">
        <f t="shared" si="28"/>
        <v>41.057255427498404</v>
      </c>
      <c r="D52" s="2">
        <f t="shared" si="29"/>
        <v>314.20725542749835</v>
      </c>
      <c r="M52" s="6"/>
      <c r="N52" s="6"/>
      <c r="O52" s="6"/>
    </row>
    <row r="53" spans="1:15" x14ac:dyDescent="0.3">
      <c r="A53">
        <v>7</v>
      </c>
      <c r="B53" s="1">
        <f t="shared" si="30"/>
        <v>0.22580645161290322</v>
      </c>
      <c r="C53" s="15">
        <f t="shared" si="28"/>
        <v>37.466701082882665</v>
      </c>
      <c r="D53" s="2">
        <f t="shared" si="29"/>
        <v>310.61670108288263</v>
      </c>
      <c r="M53" s="6"/>
      <c r="N53" s="6"/>
      <c r="O53" s="6"/>
    </row>
    <row r="54" spans="1:15" x14ac:dyDescent="0.3">
      <c r="A54">
        <v>8</v>
      </c>
      <c r="B54" s="1">
        <f t="shared" si="30"/>
        <v>0.25806451612903225</v>
      </c>
      <c r="C54" s="15">
        <f t="shared" si="28"/>
        <v>34.711013234712439</v>
      </c>
      <c r="D54" s="2">
        <f t="shared" si="29"/>
        <v>307.8610132347124</v>
      </c>
      <c r="M54" s="6"/>
      <c r="N54" s="6"/>
      <c r="O54" s="6"/>
    </row>
    <row r="55" spans="1:15" x14ac:dyDescent="0.3">
      <c r="A55">
        <v>9</v>
      </c>
      <c r="B55" s="1">
        <f t="shared" si="30"/>
        <v>0.29032258064516125</v>
      </c>
      <c r="C55" s="15">
        <f t="shared" si="28"/>
        <v>32.605649762036585</v>
      </c>
      <c r="D55" s="2">
        <f t="shared" si="29"/>
        <v>305.75564976203657</v>
      </c>
      <c r="M55" s="6"/>
      <c r="N55" s="6"/>
      <c r="O55" s="6"/>
    </row>
    <row r="56" spans="1:15" x14ac:dyDescent="0.3">
      <c r="A56">
        <v>10</v>
      </c>
      <c r="B56" s="1">
        <f t="shared" si="30"/>
        <v>0.32258064516129031</v>
      </c>
      <c r="C56" s="15">
        <f t="shared" si="28"/>
        <v>31.009619281930959</v>
      </c>
      <c r="D56" s="2">
        <f t="shared" si="29"/>
        <v>304.15961928193093</v>
      </c>
      <c r="M56" s="6"/>
      <c r="N56" s="6"/>
      <c r="O56" s="6"/>
    </row>
    <row r="57" spans="1:15" x14ac:dyDescent="0.3">
      <c r="A57">
        <v>11</v>
      </c>
      <c r="B57" s="1">
        <f t="shared" si="30"/>
        <v>0.35483870967741937</v>
      </c>
      <c r="C57" s="15">
        <f t="shared" si="28"/>
        <v>29.816039278621162</v>
      </c>
      <c r="D57" s="2">
        <f t="shared" si="29"/>
        <v>302.96603927862111</v>
      </c>
      <c r="M57" s="6"/>
      <c r="N57" s="6"/>
      <c r="O57" s="6"/>
    </row>
    <row r="58" spans="1:15" x14ac:dyDescent="0.3">
      <c r="A58">
        <v>12</v>
      </c>
      <c r="B58" s="1">
        <f t="shared" si="30"/>
        <v>0.38709677419354838</v>
      </c>
      <c r="C58" s="15">
        <f t="shared" si="28"/>
        <v>28.944978425530433</v>
      </c>
      <c r="D58" s="2">
        <f t="shared" si="29"/>
        <v>302.09497842553043</v>
      </c>
      <c r="M58" s="6"/>
      <c r="N58" s="6"/>
      <c r="O58" s="6"/>
    </row>
    <row r="59" spans="1:15" x14ac:dyDescent="0.3">
      <c r="A59">
        <v>13</v>
      </c>
      <c r="B59" s="1">
        <f t="shared" si="30"/>
        <v>0.41935483870967738</v>
      </c>
      <c r="C59" s="15">
        <f t="shared" si="28"/>
        <v>28.338103766909224</v>
      </c>
      <c r="D59" s="2">
        <f t="shared" si="29"/>
        <v>301.48810376690921</v>
      </c>
      <c r="M59" s="6"/>
      <c r="N59" s="6"/>
      <c r="O59" s="6"/>
    </row>
    <row r="60" spans="1:15" x14ac:dyDescent="0.3">
      <c r="A60">
        <v>14</v>
      </c>
      <c r="B60" s="1">
        <f t="shared" si="30"/>
        <v>0.45161290322580644</v>
      </c>
      <c r="C60" s="15">
        <f t="shared" si="28"/>
        <v>27.954774293026389</v>
      </c>
      <c r="D60" s="2">
        <f t="shared" si="29"/>
        <v>301.10477429302637</v>
      </c>
      <c r="M60" s="6"/>
      <c r="N60" s="6"/>
      <c r="O60" s="6"/>
    </row>
    <row r="61" spans="1:15" x14ac:dyDescent="0.3">
      <c r="A61">
        <v>15</v>
      </c>
      <c r="B61" s="1">
        <f t="shared" si="30"/>
        <v>0.4838709677419355</v>
      </c>
      <c r="C61" s="15">
        <f t="shared" si="28"/>
        <v>27.769319304575259</v>
      </c>
      <c r="D61" s="2">
        <f t="shared" si="29"/>
        <v>300.91931930457525</v>
      </c>
      <c r="M61" s="6"/>
      <c r="N61" s="6"/>
      <c r="O61" s="6"/>
    </row>
    <row r="62" spans="1:15" x14ac:dyDescent="0.3">
      <c r="A62">
        <v>16</v>
      </c>
      <c r="B62" s="1">
        <f t="shared" si="30"/>
        <v>0.5161290322580645</v>
      </c>
      <c r="C62" s="15">
        <f t="shared" si="28"/>
        <v>27.769319304575259</v>
      </c>
      <c r="D62" s="2">
        <f t="shared" si="29"/>
        <v>300.91931930457525</v>
      </c>
      <c r="M62" s="6"/>
      <c r="N62" s="6"/>
      <c r="O62" s="6"/>
    </row>
    <row r="63" spans="1:15" x14ac:dyDescent="0.3">
      <c r="A63">
        <v>17</v>
      </c>
      <c r="B63" s="1">
        <f t="shared" si="30"/>
        <v>0.54838709677419351</v>
      </c>
      <c r="C63" s="15">
        <f t="shared" si="28"/>
        <v>27.954774293026389</v>
      </c>
      <c r="D63" s="2">
        <f t="shared" si="29"/>
        <v>301.10477429302637</v>
      </c>
      <c r="M63" s="6"/>
      <c r="N63" s="6"/>
      <c r="O63" s="6"/>
    </row>
    <row r="64" spans="1:15" x14ac:dyDescent="0.3">
      <c r="A64">
        <v>18</v>
      </c>
      <c r="B64" s="1">
        <f t="shared" si="30"/>
        <v>0.58064516129032251</v>
      </c>
      <c r="C64" s="15">
        <f t="shared" si="28"/>
        <v>28.338103766909224</v>
      </c>
      <c r="D64" s="2">
        <f t="shared" si="29"/>
        <v>301.48810376690921</v>
      </c>
      <c r="M64" s="6"/>
      <c r="N64" s="6"/>
      <c r="O64" s="6"/>
    </row>
    <row r="65" spans="1:15" x14ac:dyDescent="0.3">
      <c r="A65">
        <v>19</v>
      </c>
      <c r="B65" s="1">
        <f t="shared" si="30"/>
        <v>0.61290322580645162</v>
      </c>
      <c r="C65" s="15">
        <f t="shared" si="28"/>
        <v>28.944978425530433</v>
      </c>
      <c r="D65" s="2">
        <f t="shared" si="29"/>
        <v>302.09497842553043</v>
      </c>
      <c r="M65" s="6"/>
      <c r="N65" s="6"/>
      <c r="O65" s="6"/>
    </row>
    <row r="66" spans="1:15" x14ac:dyDescent="0.3">
      <c r="A66">
        <v>20</v>
      </c>
      <c r="B66" s="1">
        <f t="shared" si="30"/>
        <v>0.64516129032258063</v>
      </c>
      <c r="C66" s="15">
        <f t="shared" si="28"/>
        <v>29.816039278621162</v>
      </c>
      <c r="D66" s="2">
        <f t="shared" si="29"/>
        <v>302.96603927862111</v>
      </c>
      <c r="M66" s="6"/>
      <c r="N66" s="6"/>
      <c r="O66" s="6"/>
    </row>
    <row r="67" spans="1:15" x14ac:dyDescent="0.3">
      <c r="A67">
        <v>21</v>
      </c>
      <c r="B67" s="1">
        <f t="shared" si="30"/>
        <v>0.67741935483870963</v>
      </c>
      <c r="C67" s="15">
        <f t="shared" si="28"/>
        <v>31.009619281930956</v>
      </c>
      <c r="D67" s="2">
        <f t="shared" si="29"/>
        <v>304.15961928193093</v>
      </c>
      <c r="M67" s="6"/>
      <c r="N67" s="6"/>
      <c r="O67" s="6"/>
    </row>
    <row r="68" spans="1:15" x14ac:dyDescent="0.3">
      <c r="A68">
        <v>22</v>
      </c>
      <c r="B68" s="1">
        <f t="shared" si="30"/>
        <v>0.70967741935483875</v>
      </c>
      <c r="C68" s="15">
        <f t="shared" si="28"/>
        <v>32.605649762036585</v>
      </c>
      <c r="D68" s="2">
        <f t="shared" si="29"/>
        <v>305.75564976203657</v>
      </c>
      <c r="M68" s="6"/>
      <c r="N68" s="6"/>
      <c r="O68" s="6"/>
    </row>
    <row r="69" spans="1:15" x14ac:dyDescent="0.3">
      <c r="A69">
        <v>23</v>
      </c>
      <c r="B69" s="1">
        <f t="shared" si="30"/>
        <v>0.74193548387096775</v>
      </c>
      <c r="C69" s="15">
        <f t="shared" si="28"/>
        <v>34.711013234712439</v>
      </c>
      <c r="D69" s="2">
        <f t="shared" si="29"/>
        <v>307.8610132347124</v>
      </c>
      <c r="M69" s="6"/>
      <c r="N69" s="6"/>
      <c r="O69" s="6"/>
    </row>
    <row r="70" spans="1:15" x14ac:dyDescent="0.3">
      <c r="A70">
        <v>24</v>
      </c>
      <c r="B70" s="1">
        <f t="shared" si="30"/>
        <v>0.77419354838709675</v>
      </c>
      <c r="C70" s="15">
        <f t="shared" si="28"/>
        <v>37.466701082882665</v>
      </c>
      <c r="D70" s="2">
        <f t="shared" si="29"/>
        <v>310.61670108288263</v>
      </c>
      <c r="M70" s="6"/>
      <c r="N70" s="6"/>
      <c r="O70" s="6"/>
    </row>
    <row r="71" spans="1:15" x14ac:dyDescent="0.3">
      <c r="A71">
        <v>25</v>
      </c>
      <c r="B71" s="1">
        <f t="shared" si="30"/>
        <v>0.80645161290322576</v>
      </c>
      <c r="C71" s="15">
        <f t="shared" si="28"/>
        <v>41.057255427498404</v>
      </c>
      <c r="D71" s="2">
        <f t="shared" si="29"/>
        <v>314.20725542749835</v>
      </c>
      <c r="M71" s="6"/>
      <c r="N71" s="6"/>
      <c r="O71" s="6"/>
    </row>
    <row r="72" spans="1:15" x14ac:dyDescent="0.3">
      <c r="A72">
        <v>26</v>
      </c>
      <c r="B72" s="1">
        <f t="shared" si="30"/>
        <v>0.83870967741935476</v>
      </c>
      <c r="C72" s="15">
        <f t="shared" si="28"/>
        <v>45.723127491867047</v>
      </c>
      <c r="D72" s="2">
        <f t="shared" si="29"/>
        <v>318.87312749186702</v>
      </c>
      <c r="M72" s="6"/>
      <c r="N72" s="6"/>
      <c r="O72" s="6"/>
    </row>
    <row r="73" spans="1:15" x14ac:dyDescent="0.3">
      <c r="A73">
        <v>27</v>
      </c>
      <c r="B73" s="1">
        <f t="shared" si="30"/>
        <v>0.87096774193548387</v>
      </c>
      <c r="C73" s="15">
        <f t="shared" si="28"/>
        <v>51.776780070864731</v>
      </c>
      <c r="D73" s="2">
        <f t="shared" si="29"/>
        <v>324.92678007086471</v>
      </c>
      <c r="M73" s="6"/>
      <c r="N73" s="6"/>
      <c r="O73" s="6"/>
    </row>
    <row r="74" spans="1:15" x14ac:dyDescent="0.3">
      <c r="A74">
        <v>28</v>
      </c>
      <c r="B74" s="1">
        <f t="shared" si="30"/>
        <v>0.90322580645161288</v>
      </c>
      <c r="C74" s="15">
        <f t="shared" si="28"/>
        <v>59.623612450615759</v>
      </c>
      <c r="D74" s="2">
        <f t="shared" si="29"/>
        <v>332.77361245061576</v>
      </c>
      <c r="M74" s="6"/>
      <c r="N74" s="6"/>
      <c r="O74" s="6"/>
    </row>
    <row r="75" spans="1:15" x14ac:dyDescent="0.3">
      <c r="A75">
        <v>29</v>
      </c>
      <c r="B75" s="1">
        <f t="shared" si="30"/>
        <v>0.93548387096774188</v>
      </c>
      <c r="C75" s="15">
        <f t="shared" si="28"/>
        <v>69.78910907271576</v>
      </c>
      <c r="D75" s="2">
        <f t="shared" si="29"/>
        <v>342.93910907271572</v>
      </c>
      <c r="M75" s="6"/>
      <c r="N75" s="6"/>
      <c r="O75" s="6"/>
    </row>
    <row r="76" spans="1:15" x14ac:dyDescent="0.3">
      <c r="A76">
        <v>30</v>
      </c>
      <c r="B76" s="1">
        <f t="shared" si="30"/>
        <v>0.967741935483871</v>
      </c>
      <c r="C76" s="15">
        <f t="shared" si="28"/>
        <v>82.954030027031223</v>
      </c>
      <c r="D76" s="2">
        <f t="shared" si="29"/>
        <v>356.10403002703117</v>
      </c>
      <c r="M76" s="6"/>
      <c r="N76" s="6"/>
      <c r="O76" s="6"/>
    </row>
    <row r="77" spans="1:15" x14ac:dyDescent="0.3">
      <c r="A77">
        <v>31</v>
      </c>
      <c r="B77" s="1">
        <f t="shared" si="30"/>
        <v>1</v>
      </c>
      <c r="C77" s="15">
        <f t="shared" si="28"/>
        <v>100</v>
      </c>
      <c r="D77" s="2">
        <f t="shared" si="29"/>
        <v>373.15</v>
      </c>
      <c r="M77" s="6"/>
      <c r="N77" s="6"/>
      <c r="O77" s="6"/>
    </row>
    <row r="78" spans="1:15" x14ac:dyDescent="0.3">
      <c r="A78">
        <v>32</v>
      </c>
      <c r="B78" s="1">
        <f t="shared" si="30"/>
        <v>1.032258064516129</v>
      </c>
      <c r="C78" s="15">
        <f t="shared" si="28"/>
        <v>122.06854866617155</v>
      </c>
      <c r="D78" s="2">
        <f t="shared" si="29"/>
        <v>395.2185486661715</v>
      </c>
      <c r="M78" s="6"/>
      <c r="N78" s="6"/>
      <c r="O78" s="6"/>
    </row>
    <row r="79" spans="1:15" x14ac:dyDescent="0.3">
      <c r="A79">
        <v>33</v>
      </c>
      <c r="B79" s="1">
        <v>0.33</v>
      </c>
      <c r="C79" s="15">
        <f t="shared" si="28"/>
        <v>30.702750115257764</v>
      </c>
      <c r="D79" s="2">
        <f t="shared" si="29"/>
        <v>303.85275011525772</v>
      </c>
      <c r="M79" s="6"/>
      <c r="N79" s="6"/>
      <c r="O79" s="6"/>
    </row>
    <row r="80" spans="1:15" x14ac:dyDescent="0.3">
      <c r="A80">
        <v>34</v>
      </c>
      <c r="B80" s="1">
        <v>0.34</v>
      </c>
      <c r="C80" s="15">
        <f t="shared" si="28"/>
        <v>30.320753977321004</v>
      </c>
      <c r="D80" s="2">
        <f t="shared" si="29"/>
        <v>303.47075397732101</v>
      </c>
      <c r="M80" s="6"/>
      <c r="N80" s="6"/>
      <c r="O80" s="6"/>
    </row>
    <row r="81" spans="1:15" x14ac:dyDescent="0.3">
      <c r="A81">
        <v>35</v>
      </c>
      <c r="B81" s="1">
        <v>0.35</v>
      </c>
      <c r="C81" s="15">
        <f t="shared" si="28"/>
        <v>29.972828830220912</v>
      </c>
      <c r="D81" s="2">
        <f t="shared" si="29"/>
        <v>303.1228288302209</v>
      </c>
      <c r="M81" s="6"/>
      <c r="N81" s="6"/>
      <c r="O81" s="6"/>
    </row>
    <row r="82" spans="1:15" x14ac:dyDescent="0.3">
      <c r="A82">
        <v>36</v>
      </c>
      <c r="B82" s="1">
        <v>0.36</v>
      </c>
      <c r="C82" s="15">
        <f t="shared" si="28"/>
        <v>29.656746765178152</v>
      </c>
      <c r="D82" s="2">
        <f t="shared" si="29"/>
        <v>302.8067467651781</v>
      </c>
      <c r="M82" s="6"/>
      <c r="N82" s="6"/>
      <c r="O82" s="6"/>
    </row>
    <row r="83" spans="1:15" x14ac:dyDescent="0.3">
      <c r="A83">
        <v>37</v>
      </c>
      <c r="B83" s="1">
        <v>0.37</v>
      </c>
      <c r="C83" s="15">
        <f t="shared" si="28"/>
        <v>29.370483777852819</v>
      </c>
      <c r="D83" s="2">
        <f t="shared" si="29"/>
        <v>302.5204837778528</v>
      </c>
    </row>
    <row r="84" spans="1:15" x14ac:dyDescent="0.3">
      <c r="A84">
        <v>38</v>
      </c>
      <c r="B84" s="1">
        <v>0.38</v>
      </c>
      <c r="C84" s="15">
        <f t="shared" si="28"/>
        <v>29.112206807806558</v>
      </c>
      <c r="D84" s="2">
        <f t="shared" si="29"/>
        <v>302.26220680780654</v>
      </c>
    </row>
    <row r="85" spans="1:15" x14ac:dyDescent="0.3">
      <c r="A85">
        <v>39</v>
      </c>
      <c r="B85" s="1">
        <v>0.39</v>
      </c>
      <c r="C85" s="15">
        <f t="shared" si="28"/>
        <v>28.880262000657591</v>
      </c>
      <c r="D85" s="2">
        <f t="shared" si="29"/>
        <v>302.03026200065756</v>
      </c>
    </row>
    <row r="86" spans="1:15" x14ac:dyDescent="0.3">
      <c r="A86">
        <v>40</v>
      </c>
      <c r="B86" s="1">
        <v>0.4</v>
      </c>
      <c r="C86" s="15">
        <f t="shared" si="28"/>
        <v>28.673164117766305</v>
      </c>
      <c r="D86" s="2">
        <f t="shared" si="29"/>
        <v>301.82316411776628</v>
      </c>
    </row>
    <row r="87" spans="1:15" x14ac:dyDescent="0.3">
      <c r="A87">
        <v>41</v>
      </c>
      <c r="B87" s="1">
        <v>0.41</v>
      </c>
      <c r="C87" s="15">
        <f t="shared" si="28"/>
        <v>28.489587025637267</v>
      </c>
      <c r="D87" s="2">
        <f t="shared" si="29"/>
        <v>301.63958702563724</v>
      </c>
    </row>
    <row r="88" spans="1:15" x14ac:dyDescent="0.3">
      <c r="A88">
        <v>42</v>
      </c>
      <c r="B88" s="1">
        <v>0.42</v>
      </c>
      <c r="C88" s="15">
        <f t="shared" si="28"/>
        <v>28.328355204137353</v>
      </c>
      <c r="D88" s="2">
        <f t="shared" si="29"/>
        <v>301.4783552041373</v>
      </c>
    </row>
    <row r="89" spans="1:15" x14ac:dyDescent="0.3">
      <c r="A89">
        <v>43</v>
      </c>
      <c r="B89" s="1">
        <v>0.43</v>
      </c>
      <c r="C89" s="15">
        <f t="shared" si="28"/>
        <v>28.188436219153591</v>
      </c>
      <c r="D89" s="2">
        <f t="shared" si="29"/>
        <v>301.33843621915355</v>
      </c>
    </row>
    <row r="90" spans="1:15" x14ac:dyDescent="0.3">
      <c r="A90">
        <v>44</v>
      </c>
      <c r="B90" s="1">
        <v>0.44</v>
      </c>
      <c r="C90" s="15">
        <f t="shared" si="28"/>
        <v>28.068934111490055</v>
      </c>
      <c r="D90" s="2">
        <f t="shared" si="29"/>
        <v>301.21893411149006</v>
      </c>
    </row>
    <row r="91" spans="1:15" x14ac:dyDescent="0.3">
      <c r="A91">
        <v>45</v>
      </c>
      <c r="B91" s="1">
        <v>0.45</v>
      </c>
      <c r="C91" s="15">
        <f t="shared" si="28"/>
        <v>27.96908365967014</v>
      </c>
      <c r="D91" s="2">
        <f t="shared" si="29"/>
        <v>301.11908365967014</v>
      </c>
    </row>
    <row r="92" spans="1:15" x14ac:dyDescent="0.3">
      <c r="A92">
        <v>46</v>
      </c>
      <c r="B92" s="1">
        <v>0.46</v>
      </c>
      <c r="C92" s="15">
        <f t="shared" si="28"/>
        <v>27.888245479906608</v>
      </c>
      <c r="D92" s="2">
        <f t="shared" si="29"/>
        <v>301.03824547990661</v>
      </c>
    </row>
    <row r="93" spans="1:15" x14ac:dyDescent="0.3">
      <c r="A93">
        <v>47</v>
      </c>
      <c r="B93" s="1">
        <v>0.47</v>
      </c>
      <c r="C93" s="15">
        <f t="shared" si="28"/>
        <v>27.825901931862443</v>
      </c>
      <c r="D93" s="2">
        <f t="shared" si="29"/>
        <v>300.97590193186244</v>
      </c>
    </row>
    <row r="94" spans="1:15" x14ac:dyDescent="0.3">
      <c r="A94">
        <v>48</v>
      </c>
      <c r="B94" s="1">
        <v>0.48</v>
      </c>
      <c r="C94" s="15">
        <f t="shared" si="28"/>
        <v>27.781653803985456</v>
      </c>
      <c r="D94" s="2">
        <f t="shared" si="29"/>
        <v>300.93165380398545</v>
      </c>
    </row>
    <row r="95" spans="1:15" x14ac:dyDescent="0.3">
      <c r="A95">
        <v>49</v>
      </c>
      <c r="B95" s="1">
        <v>0.49</v>
      </c>
      <c r="C95" s="15">
        <f t="shared" si="28"/>
        <v>27.755217757191396</v>
      </c>
      <c r="D95" s="2">
        <f t="shared" si="29"/>
        <v>300.90521775719139</v>
      </c>
    </row>
    <row r="96" spans="1:15" x14ac:dyDescent="0.3">
      <c r="A96">
        <v>50</v>
      </c>
      <c r="B96" s="1">
        <v>0.5</v>
      </c>
      <c r="C96" s="15">
        <f t="shared" si="28"/>
        <v>27.746424510526492</v>
      </c>
      <c r="D96" s="2">
        <f t="shared" si="29"/>
        <v>300.89642451052646</v>
      </c>
    </row>
    <row r="97" spans="1:4" x14ac:dyDescent="0.3">
      <c r="A97">
        <v>51</v>
      </c>
      <c r="B97" s="1">
        <v>0.51</v>
      </c>
      <c r="C97" s="15">
        <f t="shared" si="28"/>
        <v>27.755217757191396</v>
      </c>
      <c r="D97" s="2">
        <f t="shared" si="29"/>
        <v>300.90521775719139</v>
      </c>
    </row>
    <row r="98" spans="1:4" x14ac:dyDescent="0.3">
      <c r="A98">
        <v>52</v>
      </c>
      <c r="B98" s="1">
        <v>0.52</v>
      </c>
      <c r="C98" s="15">
        <f t="shared" si="28"/>
        <v>27.781653803985456</v>
      </c>
      <c r="D98" s="2">
        <f t="shared" si="29"/>
        <v>300.93165380398545</v>
      </c>
    </row>
    <row r="99" spans="1:4" x14ac:dyDescent="0.3">
      <c r="A99">
        <v>53</v>
      </c>
      <c r="B99" s="1">
        <v>0.53</v>
      </c>
      <c r="C99" s="15">
        <f t="shared" si="28"/>
        <v>27.825901931862443</v>
      </c>
      <c r="D99" s="2">
        <f t="shared" si="29"/>
        <v>300.97590193186244</v>
      </c>
    </row>
    <row r="100" spans="1:4" x14ac:dyDescent="0.3">
      <c r="A100">
        <v>54</v>
      </c>
      <c r="B100" s="1">
        <v>0.54</v>
      </c>
      <c r="C100" s="15">
        <f t="shared" si="28"/>
        <v>27.888245479906608</v>
      </c>
      <c r="D100" s="2">
        <f t="shared" si="29"/>
        <v>301.03824547990661</v>
      </c>
    </row>
    <row r="101" spans="1:4" x14ac:dyDescent="0.3">
      <c r="A101">
        <v>55</v>
      </c>
      <c r="B101" s="1">
        <v>0.55000000000000004</v>
      </c>
      <c r="C101" s="15">
        <f t="shared" si="28"/>
        <v>27.96908365967014</v>
      </c>
      <c r="D101" s="2">
        <f t="shared" si="29"/>
        <v>301.11908365967014</v>
      </c>
    </row>
    <row r="102" spans="1:4" x14ac:dyDescent="0.3">
      <c r="A102">
        <v>56</v>
      </c>
      <c r="B102" s="1">
        <v>0.56000000000000005</v>
      </c>
      <c r="C102" s="15">
        <f t="shared" si="28"/>
        <v>28.068934111490055</v>
      </c>
      <c r="D102" s="2">
        <f t="shared" si="29"/>
        <v>301.21893411149006</v>
      </c>
    </row>
    <row r="103" spans="1:4" x14ac:dyDescent="0.3">
      <c r="A103">
        <v>57</v>
      </c>
      <c r="B103" s="1">
        <v>0.56999999999999995</v>
      </c>
      <c r="C103" s="15">
        <f t="shared" si="28"/>
        <v>28.188436219153591</v>
      </c>
      <c r="D103" s="2">
        <f t="shared" si="29"/>
        <v>301.33843621915355</v>
      </c>
    </row>
    <row r="104" spans="1:4" x14ac:dyDescent="0.3">
      <c r="A104">
        <v>58</v>
      </c>
      <c r="B104" s="1">
        <v>0.57999999999999996</v>
      </c>
      <c r="C104" s="15">
        <f t="shared" si="28"/>
        <v>28.328355204137353</v>
      </c>
      <c r="D104" s="2">
        <f t="shared" si="29"/>
        <v>301.4783552041373</v>
      </c>
    </row>
    <row r="105" spans="1:4" x14ac:dyDescent="0.3">
      <c r="A105">
        <v>59</v>
      </c>
      <c r="B105" s="1">
        <v>0.59</v>
      </c>
      <c r="C105" s="15">
        <f t="shared" si="28"/>
        <v>28.489587025637267</v>
      </c>
      <c r="D105" s="2">
        <f t="shared" si="29"/>
        <v>301.63958702563724</v>
      </c>
    </row>
    <row r="106" spans="1:4" x14ac:dyDescent="0.3">
      <c r="A106">
        <v>60</v>
      </c>
      <c r="B106" s="1">
        <v>0.6</v>
      </c>
      <c r="C106" s="15">
        <f t="shared" si="28"/>
        <v>28.673164117766305</v>
      </c>
      <c r="D106" s="2">
        <f t="shared" si="29"/>
        <v>301.82316411776628</v>
      </c>
    </row>
    <row r="107" spans="1:4" x14ac:dyDescent="0.3">
      <c r="A107">
        <v>61</v>
      </c>
      <c r="B107" s="1">
        <v>0.61</v>
      </c>
      <c r="C107" s="15">
        <f t="shared" si="28"/>
        <v>28.880262000657591</v>
      </c>
      <c r="D107" s="2">
        <f t="shared" si="29"/>
        <v>302.03026200065756</v>
      </c>
    </row>
    <row r="108" spans="1:4" x14ac:dyDescent="0.3">
      <c r="A108">
        <v>62</v>
      </c>
      <c r="B108" s="1">
        <v>0.62</v>
      </c>
      <c r="C108" s="15">
        <f t="shared" si="28"/>
        <v>29.112206807806558</v>
      </c>
      <c r="D108" s="2">
        <f t="shared" si="29"/>
        <v>302.26220680780654</v>
      </c>
    </row>
    <row r="109" spans="1:4" x14ac:dyDescent="0.3">
      <c r="A109">
        <v>63</v>
      </c>
      <c r="B109" s="1">
        <v>0.63</v>
      </c>
      <c r="C109" s="15">
        <f t="shared" si="28"/>
        <v>29.370483777852819</v>
      </c>
      <c r="D109" s="2">
        <f t="shared" si="29"/>
        <v>302.5204837778528</v>
      </c>
    </row>
    <row r="110" spans="1:4" x14ac:dyDescent="0.3">
      <c r="A110">
        <v>64</v>
      </c>
      <c r="B110" s="1">
        <v>0.64</v>
      </c>
      <c r="C110" s="15">
        <f t="shared" si="28"/>
        <v>29.656746765178152</v>
      </c>
      <c r="D110" s="2">
        <f t="shared" si="29"/>
        <v>302.8067467651781</v>
      </c>
    </row>
    <row r="111" spans="1:4" x14ac:dyDescent="0.3">
      <c r="A111">
        <v>65</v>
      </c>
      <c r="B111" s="1">
        <v>0.65</v>
      </c>
      <c r="C111" s="15">
        <f t="shared" ref="C111:C146" si="31">$D$10+($D$8-$D$10)*COSH($C$42*($D$3/2-B111))/COSH($C$42*$D$3/2)</f>
        <v>29.972828830220912</v>
      </c>
      <c r="D111" s="2">
        <f t="shared" ref="D111:D146" si="32">C111+273.15</f>
        <v>303.1228288302209</v>
      </c>
    </row>
    <row r="112" spans="1:4" x14ac:dyDescent="0.3">
      <c r="A112">
        <v>66</v>
      </c>
      <c r="B112" s="1">
        <v>0.66</v>
      </c>
      <c r="C112" s="15">
        <f t="shared" si="31"/>
        <v>30.320753977321008</v>
      </c>
      <c r="D112" s="2">
        <f t="shared" si="32"/>
        <v>303.47075397732101</v>
      </c>
    </row>
    <row r="113" spans="1:4" x14ac:dyDescent="0.3">
      <c r="A113">
        <v>67</v>
      </c>
      <c r="B113" s="1">
        <v>0.67</v>
      </c>
      <c r="C113" s="15">
        <f t="shared" si="31"/>
        <v>30.702750115257764</v>
      </c>
      <c r="D113" s="2">
        <f t="shared" si="32"/>
        <v>303.85275011525772</v>
      </c>
    </row>
    <row r="114" spans="1:4" x14ac:dyDescent="0.3">
      <c r="A114">
        <v>68</v>
      </c>
      <c r="B114" s="1">
        <v>0.68</v>
      </c>
      <c r="C114" s="15">
        <f t="shared" si="31"/>
        <v>31.121263323472323</v>
      </c>
      <c r="D114" s="2">
        <f t="shared" si="32"/>
        <v>304.27126332347228</v>
      </c>
    </row>
    <row r="115" spans="1:4" x14ac:dyDescent="0.3">
      <c r="A115">
        <v>69</v>
      </c>
      <c r="B115" s="1">
        <v>0.69</v>
      </c>
      <c r="C115" s="15">
        <f t="shared" si="31"/>
        <v>31.578973515327121</v>
      </c>
      <c r="D115" s="2">
        <f t="shared" si="32"/>
        <v>304.72897351532708</v>
      </c>
    </row>
    <row r="116" spans="1:4" x14ac:dyDescent="0.3">
      <c r="A116">
        <v>70</v>
      </c>
      <c r="B116" s="1">
        <v>0.7</v>
      </c>
      <c r="C116" s="15">
        <f t="shared" si="31"/>
        <v>32.078811598700831</v>
      </c>
      <c r="D116" s="2">
        <f t="shared" si="32"/>
        <v>305.22881159870082</v>
      </c>
    </row>
    <row r="117" spans="1:4" x14ac:dyDescent="0.3">
      <c r="A117">
        <v>71</v>
      </c>
      <c r="B117" s="1">
        <v>0.71</v>
      </c>
      <c r="C117" s="15">
        <f t="shared" si="31"/>
        <v>32.623978243805034</v>
      </c>
      <c r="D117" s="2">
        <f t="shared" si="32"/>
        <v>305.773978243805</v>
      </c>
    </row>
    <row r="118" spans="1:4" x14ac:dyDescent="0.3">
      <c r="A118">
        <v>72</v>
      </c>
      <c r="B118" s="1">
        <v>0.72</v>
      </c>
      <c r="C118" s="15">
        <f t="shared" si="31"/>
        <v>33.217964378400907</v>
      </c>
      <c r="D118" s="2">
        <f t="shared" si="32"/>
        <v>306.36796437840087</v>
      </c>
    </row>
    <row r="119" spans="1:4" x14ac:dyDescent="0.3">
      <c r="A119">
        <v>73</v>
      </c>
      <c r="B119" s="1">
        <v>0.73</v>
      </c>
      <c r="C119" s="15">
        <f t="shared" si="31"/>
        <v>33.864573541655112</v>
      </c>
      <c r="D119" s="2">
        <f t="shared" si="32"/>
        <v>307.01457354165507</v>
      </c>
    </row>
    <row r="120" spans="1:4" x14ac:dyDescent="0.3">
      <c r="A120">
        <v>74</v>
      </c>
      <c r="B120" s="1">
        <v>0.74</v>
      </c>
      <c r="C120" s="15">
        <f t="shared" si="31"/>
        <v>34.567946239775992</v>
      </c>
      <c r="D120" s="2">
        <f t="shared" si="32"/>
        <v>307.71794623977598</v>
      </c>
    </row>
    <row r="121" spans="1:4" x14ac:dyDescent="0.3">
      <c r="A121">
        <v>75</v>
      </c>
      <c r="B121" s="1">
        <v>0.75</v>
      </c>
      <c r="C121" s="15">
        <f t="shared" si="31"/>
        <v>35.332586459389233</v>
      </c>
      <c r="D121" s="2">
        <f t="shared" si="32"/>
        <v>308.48258645938921</v>
      </c>
    </row>
    <row r="122" spans="1:4" x14ac:dyDescent="0.3">
      <c r="A122">
        <v>76</v>
      </c>
      <c r="B122" s="1">
        <v>0.76</v>
      </c>
      <c r="C122" s="15">
        <f t="shared" si="31"/>
        <v>36.163390508429167</v>
      </c>
      <c r="D122" s="2">
        <f t="shared" si="32"/>
        <v>309.31339050842917</v>
      </c>
    </row>
    <row r="123" spans="1:4" x14ac:dyDescent="0.3">
      <c r="A123">
        <v>77</v>
      </c>
      <c r="B123" s="1">
        <v>0.77</v>
      </c>
      <c r="C123" s="15">
        <f t="shared" si="31"/>
        <v>37.065678369225836</v>
      </c>
      <c r="D123" s="2">
        <f t="shared" si="32"/>
        <v>310.21567836922583</v>
      </c>
    </row>
    <row r="124" spans="1:4" x14ac:dyDescent="0.3">
      <c r="A124">
        <v>78</v>
      </c>
      <c r="B124" s="1">
        <v>0.78</v>
      </c>
      <c r="C124" s="15">
        <f t="shared" si="31"/>
        <v>38.045227764554696</v>
      </c>
      <c r="D124" s="2">
        <f t="shared" si="32"/>
        <v>311.19522776455466</v>
      </c>
    </row>
    <row r="125" spans="1:4" x14ac:dyDescent="0.3">
      <c r="A125">
        <v>79</v>
      </c>
      <c r="B125" s="1">
        <v>0.79</v>
      </c>
      <c r="C125" s="15">
        <f t="shared" si="31"/>
        <v>39.108311154787799</v>
      </c>
      <c r="D125" s="2">
        <f t="shared" si="32"/>
        <v>312.25831115478775</v>
      </c>
    </row>
    <row r="126" spans="1:4" x14ac:dyDescent="0.3">
      <c r="A126">
        <v>80</v>
      </c>
      <c r="B126" s="1">
        <v>0.8</v>
      </c>
      <c r="C126" s="15">
        <f t="shared" si="31"/>
        <v>40.261735903054813</v>
      </c>
      <c r="D126" s="2">
        <f t="shared" si="32"/>
        <v>313.41173590305482</v>
      </c>
    </row>
    <row r="127" spans="1:4" x14ac:dyDescent="0.3">
      <c r="A127">
        <v>81</v>
      </c>
      <c r="B127" s="1">
        <v>0.81</v>
      </c>
      <c r="C127" s="15">
        <f t="shared" si="31"/>
        <v>41.512887865607794</v>
      </c>
      <c r="D127" s="2">
        <f t="shared" si="32"/>
        <v>314.66288786560779</v>
      </c>
    </row>
    <row r="128" spans="1:4" x14ac:dyDescent="0.3">
      <c r="A128">
        <v>82</v>
      </c>
      <c r="B128" s="1">
        <v>0.82</v>
      </c>
      <c r="C128" s="15">
        <f t="shared" si="31"/>
        <v>42.869778686516923</v>
      </c>
      <c r="D128" s="2">
        <f t="shared" si="32"/>
        <v>316.01977868651693</v>
      </c>
    </row>
    <row r="129" spans="1:4" x14ac:dyDescent="0.3">
      <c r="A129">
        <v>83</v>
      </c>
      <c r="B129" s="1">
        <v>0.83</v>
      </c>
      <c r="C129" s="15">
        <f t="shared" si="31"/>
        <v>44.341097099544882</v>
      </c>
      <c r="D129" s="2">
        <f t="shared" si="32"/>
        <v>317.49109709954485</v>
      </c>
    </row>
    <row r="130" spans="1:4" x14ac:dyDescent="0.3">
      <c r="A130">
        <v>84</v>
      </c>
      <c r="B130" s="1">
        <v>0.84</v>
      </c>
      <c r="C130" s="15">
        <f t="shared" si="31"/>
        <v>45.936264565706736</v>
      </c>
      <c r="D130" s="2">
        <f t="shared" si="32"/>
        <v>319.0862645657067</v>
      </c>
    </row>
    <row r="131" spans="1:4" x14ac:dyDescent="0.3">
      <c r="A131">
        <v>85</v>
      </c>
      <c r="B131" s="1">
        <v>0.85</v>
      </c>
      <c r="C131" s="15">
        <f t="shared" si="31"/>
        <v>47.665495602785896</v>
      </c>
      <c r="D131" s="2">
        <f t="shared" si="32"/>
        <v>320.81549560278586</v>
      </c>
    </row>
    <row r="132" spans="1:4" x14ac:dyDescent="0.3">
      <c r="A132">
        <v>86</v>
      </c>
      <c r="B132" s="1">
        <v>0.86</v>
      </c>
      <c r="C132" s="15">
        <f t="shared" si="31"/>
        <v>49.539863193120929</v>
      </c>
      <c r="D132" s="2">
        <f t="shared" si="32"/>
        <v>322.68986319312091</v>
      </c>
    </row>
    <row r="133" spans="1:4" x14ac:dyDescent="0.3">
      <c r="A133">
        <v>87</v>
      </c>
      <c r="B133" s="1">
        <v>0.87</v>
      </c>
      <c r="C133" s="15">
        <f t="shared" si="31"/>
        <v>51.571369688496404</v>
      </c>
      <c r="D133" s="2">
        <f t="shared" si="32"/>
        <v>324.7213696884964</v>
      </c>
    </row>
    <row r="134" spans="1:4" x14ac:dyDescent="0.3">
      <c r="A134">
        <v>88</v>
      </c>
      <c r="B134" s="1">
        <v>0.88</v>
      </c>
      <c r="C134" s="15">
        <f t="shared" si="31"/>
        <v>53.773023666171014</v>
      </c>
      <c r="D134" s="2">
        <f t="shared" si="32"/>
        <v>326.92302366617099</v>
      </c>
    </row>
    <row r="135" spans="1:4" x14ac:dyDescent="0.3">
      <c r="A135">
        <v>89</v>
      </c>
      <c r="B135" s="1">
        <v>0.89</v>
      </c>
      <c r="C135" s="15">
        <f t="shared" si="31"/>
        <v>56.158923228184179</v>
      </c>
      <c r="D135" s="2">
        <f t="shared" si="32"/>
        <v>329.30892322818414</v>
      </c>
    </row>
    <row r="136" spans="1:4" x14ac:dyDescent="0.3">
      <c r="A136">
        <v>90</v>
      </c>
      <c r="B136" s="1">
        <v>0.9</v>
      </c>
      <c r="C136" s="15">
        <f t="shared" si="31"/>
        <v>58.744346277340824</v>
      </c>
      <c r="D136" s="2">
        <f t="shared" si="32"/>
        <v>331.89434627734079</v>
      </c>
    </row>
    <row r="137" spans="1:4" x14ac:dyDescent="0.3">
      <c r="A137">
        <v>91</v>
      </c>
      <c r="B137" s="1">
        <v>0.91</v>
      </c>
      <c r="C137" s="15">
        <f t="shared" si="31"/>
        <v>61.545848347949118</v>
      </c>
      <c r="D137" s="2">
        <f t="shared" si="32"/>
        <v>334.6958483479491</v>
      </c>
    </row>
    <row r="138" spans="1:4" x14ac:dyDescent="0.3">
      <c r="A138">
        <v>92</v>
      </c>
      <c r="B138" s="1">
        <v>0.92</v>
      </c>
      <c r="C138" s="15">
        <f t="shared" si="31"/>
        <v>64.581368617761541</v>
      </c>
      <c r="D138" s="2">
        <f t="shared" si="32"/>
        <v>337.73136861776152</v>
      </c>
    </row>
    <row r="139" spans="1:4" x14ac:dyDescent="0.3">
      <c r="A139">
        <v>93</v>
      </c>
      <c r="B139" s="1">
        <v>0.93</v>
      </c>
      <c r="C139" s="15">
        <f t="shared" si="31"/>
        <v>67.870344779958103</v>
      </c>
      <c r="D139" s="2">
        <f t="shared" si="32"/>
        <v>341.02034477995807</v>
      </c>
    </row>
    <row r="140" spans="1:4" x14ac:dyDescent="0.3">
      <c r="A140">
        <v>94</v>
      </c>
      <c r="B140" s="1">
        <v>0.94</v>
      </c>
      <c r="C140" s="15">
        <f t="shared" si="31"/>
        <v>71.433837510744013</v>
      </c>
      <c r="D140" s="2">
        <f t="shared" si="32"/>
        <v>344.58383751074399</v>
      </c>
    </row>
    <row r="141" spans="1:4" x14ac:dyDescent="0.3">
      <c r="A141">
        <v>95</v>
      </c>
      <c r="B141" s="1">
        <v>0.95</v>
      </c>
      <c r="C141" s="15">
        <f t="shared" si="31"/>
        <v>75.294665329580027</v>
      </c>
      <c r="D141" s="2">
        <f t="shared" si="32"/>
        <v>348.44466532958</v>
      </c>
    </row>
    <row r="142" spans="1:4" x14ac:dyDescent="0.3">
      <c r="A142">
        <v>96</v>
      </c>
      <c r="B142" s="1">
        <v>0.96</v>
      </c>
      <c r="C142" s="15">
        <f t="shared" si="31"/>
        <v>79.477550715610676</v>
      </c>
      <c r="D142" s="2">
        <f t="shared" si="32"/>
        <v>352.62755071561065</v>
      </c>
    </row>
    <row r="143" spans="1:4" x14ac:dyDescent="0.3">
      <c r="A143">
        <v>97</v>
      </c>
      <c r="B143" s="1">
        <v>0.97</v>
      </c>
      <c r="C143" s="15">
        <f t="shared" si="31"/>
        <v>84.009278415934887</v>
      </c>
      <c r="D143" s="2">
        <f t="shared" si="32"/>
        <v>357.15927841593486</v>
      </c>
    </row>
    <row r="144" spans="1:4" x14ac:dyDescent="0.3">
      <c r="A144">
        <v>98</v>
      </c>
      <c r="B144" s="1">
        <v>0.98</v>
      </c>
      <c r="C144" s="15">
        <f t="shared" si="31"/>
        <v>88.918866959432208</v>
      </c>
      <c r="D144" s="2">
        <f t="shared" si="32"/>
        <v>362.06886695943217</v>
      </c>
    </row>
    <row r="145" spans="1:4" x14ac:dyDescent="0.3">
      <c r="A145">
        <v>99</v>
      </c>
      <c r="B145" s="1">
        <v>0.99</v>
      </c>
      <c r="C145" s="15">
        <f t="shared" si="31"/>
        <v>94.23775447441875</v>
      </c>
      <c r="D145" s="2">
        <f t="shared" si="32"/>
        <v>367.38775447441873</v>
      </c>
    </row>
    <row r="146" spans="1:4" ht="15" thickBot="1" x14ac:dyDescent="0.35">
      <c r="A146">
        <v>100</v>
      </c>
      <c r="B146" s="3">
        <v>1</v>
      </c>
      <c r="C146" s="18">
        <f t="shared" si="31"/>
        <v>100</v>
      </c>
      <c r="D146" s="4">
        <f t="shared" si="32"/>
        <v>373.15</v>
      </c>
    </row>
  </sheetData>
  <mergeCells count="10">
    <mergeCell ref="B44:D44"/>
    <mergeCell ref="B2:E2"/>
    <mergeCell ref="R40:U40"/>
    <mergeCell ref="G23:I23"/>
    <mergeCell ref="G31:I31"/>
    <mergeCell ref="G13:J13"/>
    <mergeCell ref="R14:T14"/>
    <mergeCell ref="U14:W14"/>
    <mergeCell ref="R21:T21"/>
    <mergeCell ref="R30:U3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2"/>
  <sheetViews>
    <sheetView workbookViewId="0">
      <selection activeCell="F24" sqref="F24"/>
    </sheetView>
  </sheetViews>
  <sheetFormatPr defaultRowHeight="14.4" x14ac:dyDescent="0.3"/>
  <cols>
    <col min="1" max="1" width="1.6640625" customWidth="1"/>
    <col min="13" max="13" width="11.6640625" bestFit="1" customWidth="1"/>
    <col min="14" max="14" width="9.6640625" bestFit="1" customWidth="1"/>
  </cols>
  <sheetData>
    <row r="2" spans="2:14" x14ac:dyDescent="0.3">
      <c r="B2" s="27" t="s">
        <v>9</v>
      </c>
    </row>
    <row r="4" spans="2:14" x14ac:dyDescent="0.3">
      <c r="B4" t="s">
        <v>33</v>
      </c>
      <c r="C4">
        <v>0.1</v>
      </c>
      <c r="D4" t="s">
        <v>19</v>
      </c>
      <c r="N4" s="5"/>
    </row>
    <row r="5" spans="2:14" x14ac:dyDescent="0.3">
      <c r="B5" t="s">
        <v>52</v>
      </c>
      <c r="C5">
        <v>5.0000000000000001E-3</v>
      </c>
      <c r="D5" t="s">
        <v>19</v>
      </c>
      <c r="N5" s="37"/>
    </row>
    <row r="6" spans="2:14" x14ac:dyDescent="0.3">
      <c r="B6" t="s">
        <v>40</v>
      </c>
      <c r="C6">
        <v>26</v>
      </c>
      <c r="D6" t="s">
        <v>45</v>
      </c>
      <c r="N6" s="37"/>
    </row>
    <row r="7" spans="2:14" x14ac:dyDescent="0.3">
      <c r="B7" t="s">
        <v>53</v>
      </c>
      <c r="C7">
        <v>280</v>
      </c>
      <c r="D7" t="s">
        <v>42</v>
      </c>
      <c r="E7" t="s">
        <v>59</v>
      </c>
      <c r="N7" s="37"/>
    </row>
    <row r="8" spans="2:14" x14ac:dyDescent="0.3">
      <c r="B8" t="s">
        <v>54</v>
      </c>
      <c r="C8">
        <v>50000</v>
      </c>
      <c r="D8" t="s">
        <v>55</v>
      </c>
      <c r="E8" t="s">
        <v>58</v>
      </c>
      <c r="N8" s="37"/>
    </row>
    <row r="9" spans="2:14" x14ac:dyDescent="0.3">
      <c r="B9" t="s">
        <v>38</v>
      </c>
      <c r="C9">
        <v>50</v>
      </c>
      <c r="D9" t="s">
        <v>41</v>
      </c>
      <c r="E9" t="s">
        <v>57</v>
      </c>
      <c r="N9" s="37"/>
    </row>
    <row r="10" spans="2:14" x14ac:dyDescent="0.3">
      <c r="B10" t="s">
        <v>39</v>
      </c>
      <c r="C10">
        <v>40</v>
      </c>
      <c r="D10" t="s">
        <v>41</v>
      </c>
      <c r="N10" s="37"/>
    </row>
    <row r="11" spans="2:14" ht="15" thickBot="1" x14ac:dyDescent="0.35">
      <c r="N11" s="37"/>
    </row>
    <row r="12" spans="2:14" ht="15" thickBot="1" x14ac:dyDescent="0.35">
      <c r="B12" s="11" t="s">
        <v>0</v>
      </c>
      <c r="C12" s="12" t="s">
        <v>1</v>
      </c>
      <c r="D12" s="13" t="s">
        <v>3</v>
      </c>
      <c r="E12" s="13" t="s">
        <v>2</v>
      </c>
      <c r="F12" s="36" t="s">
        <v>8</v>
      </c>
      <c r="G12" s="9" t="s">
        <v>10</v>
      </c>
      <c r="H12" s="8" t="s">
        <v>60</v>
      </c>
      <c r="I12" s="8" t="s">
        <v>56</v>
      </c>
      <c r="J12" s="8" t="s">
        <v>62</v>
      </c>
      <c r="K12" s="8" t="s">
        <v>12</v>
      </c>
      <c r="L12" s="8" t="s">
        <v>3</v>
      </c>
      <c r="M12" s="90" t="s">
        <v>11</v>
      </c>
      <c r="N12" s="71" t="s">
        <v>61</v>
      </c>
    </row>
    <row r="13" spans="2:14" x14ac:dyDescent="0.3">
      <c r="B13" s="19">
        <v>1</v>
      </c>
      <c r="C13" s="16">
        <v>3</v>
      </c>
      <c r="D13" s="17">
        <f>C13-1</f>
        <v>2</v>
      </c>
      <c r="E13" s="17">
        <f t="shared" ref="E13:E18" si="0">$C$4/D13</f>
        <v>0.05</v>
      </c>
      <c r="F13" s="24">
        <f t="shared" ref="F13:F18" si="1">$C$5</f>
        <v>5.0000000000000001E-3</v>
      </c>
      <c r="G13" s="85">
        <v>330.35739000000001</v>
      </c>
      <c r="H13" s="10">
        <v>-0.15898999999999999</v>
      </c>
      <c r="I13" s="91">
        <v>3.8146972699999997E-6</v>
      </c>
      <c r="J13" s="10">
        <v>2.5000000000000001E-2</v>
      </c>
      <c r="K13" s="10">
        <v>2</v>
      </c>
      <c r="L13" s="10">
        <f>K13-1</f>
        <v>1</v>
      </c>
      <c r="M13" s="87"/>
      <c r="N13" s="41"/>
    </row>
    <row r="14" spans="2:14" x14ac:dyDescent="0.3">
      <c r="B14" s="20">
        <v>2</v>
      </c>
      <c r="C14" s="1">
        <v>5</v>
      </c>
      <c r="D14" s="15">
        <f t="shared" ref="D14:D18" si="2">C14-1</f>
        <v>4</v>
      </c>
      <c r="E14" s="15">
        <f t="shared" si="0"/>
        <v>2.5000000000000001E-2</v>
      </c>
      <c r="F14" s="2">
        <f t="shared" si="1"/>
        <v>5.0000000000000001E-3</v>
      </c>
      <c r="G14" s="85">
        <v>329.92003999999997</v>
      </c>
      <c r="H14" s="10">
        <v>-0.159002438</v>
      </c>
      <c r="I14" s="91">
        <v>7.6343612799999994E-6</v>
      </c>
      <c r="J14" s="10">
        <v>3.7499999999999999E-2</v>
      </c>
      <c r="K14" s="10">
        <v>3</v>
      </c>
      <c r="L14" s="10">
        <f>K14-1</f>
        <v>2</v>
      </c>
      <c r="M14" s="88">
        <f t="shared" ref="M14:N18" si="3">(G14-G13)/G13</f>
        <v>-1.3238692798730419E-3</v>
      </c>
      <c r="N14" s="38">
        <f t="shared" si="3"/>
        <v>7.8231335304129206E-5</v>
      </c>
    </row>
    <row r="15" spans="2:14" x14ac:dyDescent="0.3">
      <c r="B15" s="20">
        <v>3</v>
      </c>
      <c r="C15" s="1">
        <f>C14+D14</f>
        <v>9</v>
      </c>
      <c r="D15" s="15">
        <f t="shared" si="2"/>
        <v>8</v>
      </c>
      <c r="E15" s="15">
        <f t="shared" si="0"/>
        <v>1.2500000000000001E-2</v>
      </c>
      <c r="F15" s="2">
        <f t="shared" si="1"/>
        <v>5.0000000000000001E-3</v>
      </c>
      <c r="G15" s="85">
        <v>329.83816999999999</v>
      </c>
      <c r="H15" s="10">
        <v>-0.15899609000000001</v>
      </c>
      <c r="I15" s="91">
        <v>4.3681689000000002E-6</v>
      </c>
      <c r="J15" s="10">
        <v>3.125E-2</v>
      </c>
      <c r="K15" s="10">
        <v>4</v>
      </c>
      <c r="L15" s="10">
        <f t="shared" ref="L15:L18" si="4">K15-1</f>
        <v>3</v>
      </c>
      <c r="M15" s="88">
        <f t="shared" si="3"/>
        <v>-2.4815103683904983E-4</v>
      </c>
      <c r="N15" s="38">
        <f t="shared" si="3"/>
        <v>-3.9923916135105817E-5</v>
      </c>
    </row>
    <row r="16" spans="2:14" x14ac:dyDescent="0.3">
      <c r="B16" s="20">
        <v>4</v>
      </c>
      <c r="C16" s="1">
        <f>C15+D15</f>
        <v>17</v>
      </c>
      <c r="D16" s="15">
        <f t="shared" si="2"/>
        <v>16</v>
      </c>
      <c r="E16" s="15">
        <f t="shared" si="0"/>
        <v>6.2500000000000003E-3</v>
      </c>
      <c r="F16" s="2">
        <f t="shared" si="1"/>
        <v>5.0000000000000001E-3</v>
      </c>
      <c r="G16" s="85">
        <v>329.80624</v>
      </c>
      <c r="H16" s="10">
        <v>-0.15904687300000001</v>
      </c>
      <c r="I16" s="91">
        <v>9.15788132E-6</v>
      </c>
      <c r="J16" s="10">
        <v>3.4380000000000001E-2</v>
      </c>
      <c r="K16" s="10">
        <v>7</v>
      </c>
      <c r="L16" s="10">
        <f t="shared" si="4"/>
        <v>6</v>
      </c>
      <c r="M16" s="88">
        <f t="shared" si="3"/>
        <v>-9.680504836656251E-5</v>
      </c>
      <c r="N16" s="38">
        <f t="shared" si="3"/>
        <v>3.1939779148027278E-4</v>
      </c>
    </row>
    <row r="17" spans="2:15" x14ac:dyDescent="0.3">
      <c r="B17" s="21">
        <v>5</v>
      </c>
      <c r="C17" s="1">
        <f>C16+D16</f>
        <v>33</v>
      </c>
      <c r="D17" s="15">
        <f t="shared" si="2"/>
        <v>32</v>
      </c>
      <c r="E17" s="15">
        <f t="shared" si="0"/>
        <v>3.1250000000000002E-3</v>
      </c>
      <c r="F17" s="2">
        <f t="shared" si="1"/>
        <v>5.0000000000000001E-3</v>
      </c>
      <c r="G17" s="85">
        <v>329.81473</v>
      </c>
      <c r="H17" s="10">
        <v>-0.15919</v>
      </c>
      <c r="I17" s="91">
        <v>2.4694589199999999E-5</v>
      </c>
      <c r="J17" s="10">
        <v>3.2870000000000003E-2</v>
      </c>
      <c r="K17" s="10"/>
      <c r="L17" s="10">
        <f t="shared" si="4"/>
        <v>-1</v>
      </c>
      <c r="M17" s="88">
        <f t="shared" si="3"/>
        <v>2.5742387409027735E-5</v>
      </c>
      <c r="N17" s="38">
        <f t="shared" si="3"/>
        <v>8.9990452059999257E-4</v>
      </c>
      <c r="O17" t="s">
        <v>74</v>
      </c>
    </row>
    <row r="18" spans="2:15" ht="15" thickBot="1" x14ac:dyDescent="0.35">
      <c r="B18" s="64">
        <v>6</v>
      </c>
      <c r="C18" s="3">
        <f t="shared" ref="C18" si="5">C17+D17</f>
        <v>65</v>
      </c>
      <c r="D18" s="18">
        <f t="shared" si="2"/>
        <v>64</v>
      </c>
      <c r="E18" s="18">
        <f t="shared" si="0"/>
        <v>1.5625000000000001E-3</v>
      </c>
      <c r="F18" s="4">
        <f t="shared" si="1"/>
        <v>5.0000000000000001E-3</v>
      </c>
      <c r="G18" s="86">
        <v>329.76670000000001</v>
      </c>
      <c r="H18" s="39">
        <v>-0.15818277</v>
      </c>
      <c r="I18" s="92">
        <v>4.1400053300000003E-5</v>
      </c>
      <c r="J18" s="39">
        <v>3.1980000000000001E-2</v>
      </c>
      <c r="K18" s="39"/>
      <c r="L18" s="39">
        <f t="shared" si="4"/>
        <v>-1</v>
      </c>
      <c r="M18" s="89">
        <f t="shared" si="3"/>
        <v>-1.4562721319324616E-4</v>
      </c>
      <c r="N18" s="40">
        <f t="shared" si="3"/>
        <v>-6.3272190464225006E-3</v>
      </c>
      <c r="O18" t="s">
        <v>74</v>
      </c>
    </row>
    <row r="19" spans="2:15" ht="15" thickBot="1" x14ac:dyDescent="0.35"/>
    <row r="20" spans="2:15" ht="15" thickBot="1" x14ac:dyDescent="0.35">
      <c r="C20" s="117" t="s">
        <v>103</v>
      </c>
      <c r="D20" s="118"/>
      <c r="E20" s="119"/>
    </row>
    <row r="21" spans="2:15" ht="15" thickBot="1" x14ac:dyDescent="0.35">
      <c r="C21" s="12" t="s">
        <v>104</v>
      </c>
      <c r="D21" s="44" t="s">
        <v>101</v>
      </c>
      <c r="E21" s="14" t="s">
        <v>102</v>
      </c>
    </row>
    <row r="22" spans="2:15" x14ac:dyDescent="0.3">
      <c r="B22" t="s">
        <v>99</v>
      </c>
      <c r="C22" s="124">
        <f>-0.05</f>
        <v>-0.05</v>
      </c>
      <c r="D22" s="125">
        <f t="shared" ref="D22:D31" si="6">-961.538*C22^2-51.851*C22+56.332396</f>
        <v>56.521101000000002</v>
      </c>
      <c r="E22" s="126">
        <f>D22+273.15</f>
        <v>329.67110099999996</v>
      </c>
    </row>
    <row r="23" spans="2:15" x14ac:dyDescent="0.3">
      <c r="C23" s="127">
        <f>-0.045</f>
        <v>-4.4999999999999998E-2</v>
      </c>
      <c r="D23" s="123">
        <f t="shared" si="6"/>
        <v>56.718576550000002</v>
      </c>
      <c r="E23" s="128">
        <f t="shared" ref="E23:E42" si="7">D23+273.15</f>
        <v>329.86857655</v>
      </c>
    </row>
    <row r="24" spans="2:15" x14ac:dyDescent="0.3">
      <c r="C24" s="127">
        <v>-0.04</v>
      </c>
      <c r="D24" s="123">
        <f t="shared" si="6"/>
        <v>56.867975200000004</v>
      </c>
      <c r="E24" s="128">
        <f t="shared" si="7"/>
        <v>330.01797519999997</v>
      </c>
    </row>
    <row r="25" spans="2:15" x14ac:dyDescent="0.3">
      <c r="C25" s="127">
        <v>-3.5000000000000003E-2</v>
      </c>
      <c r="D25" s="123">
        <f t="shared" si="6"/>
        <v>56.96929695</v>
      </c>
      <c r="E25" s="128">
        <f t="shared" si="7"/>
        <v>330.11929694999998</v>
      </c>
    </row>
    <row r="26" spans="2:15" x14ac:dyDescent="0.3">
      <c r="C26" s="127">
        <v>-0.03</v>
      </c>
      <c r="D26" s="123">
        <f t="shared" si="6"/>
        <v>57.022541800000006</v>
      </c>
      <c r="E26" s="128">
        <f t="shared" si="7"/>
        <v>330.17254179999998</v>
      </c>
    </row>
    <row r="27" spans="2:15" x14ac:dyDescent="0.3">
      <c r="C27" s="127">
        <v>-2.5000000000000001E-2</v>
      </c>
      <c r="D27" s="123">
        <f t="shared" si="6"/>
        <v>57.02770975</v>
      </c>
      <c r="E27" s="128">
        <f t="shared" si="7"/>
        <v>330.17770974999996</v>
      </c>
    </row>
    <row r="28" spans="2:15" x14ac:dyDescent="0.3">
      <c r="C28" s="127">
        <v>-0.02</v>
      </c>
      <c r="D28" s="123">
        <f t="shared" si="6"/>
        <v>56.984800800000002</v>
      </c>
      <c r="E28" s="128">
        <f t="shared" si="7"/>
        <v>330.13480079999999</v>
      </c>
    </row>
    <row r="29" spans="2:15" x14ac:dyDescent="0.3">
      <c r="C29" s="127">
        <v>-1.4999999999999999E-2</v>
      </c>
      <c r="D29" s="123">
        <f t="shared" si="6"/>
        <v>56.893814949999999</v>
      </c>
      <c r="E29" s="128">
        <f t="shared" si="7"/>
        <v>330.04381494999996</v>
      </c>
    </row>
    <row r="30" spans="2:15" x14ac:dyDescent="0.3">
      <c r="C30" s="127">
        <v>-0.01</v>
      </c>
      <c r="D30" s="123">
        <f t="shared" si="6"/>
        <v>56.754752200000006</v>
      </c>
      <c r="E30" s="128">
        <f t="shared" si="7"/>
        <v>329.90475219999996</v>
      </c>
    </row>
    <row r="31" spans="2:15" x14ac:dyDescent="0.3">
      <c r="C31" s="127">
        <v>-5.0000000000000001E-3</v>
      </c>
      <c r="D31" s="123">
        <f t="shared" si="6"/>
        <v>56.56761255</v>
      </c>
      <c r="E31" s="128">
        <f t="shared" si="7"/>
        <v>329.71761254999996</v>
      </c>
    </row>
    <row r="32" spans="2:15" x14ac:dyDescent="0.3">
      <c r="C32" s="1">
        <v>0</v>
      </c>
      <c r="D32" s="123">
        <f>-961.538*C32^2-51.851*C32+56.332396</f>
        <v>56.332396000000003</v>
      </c>
      <c r="E32" s="128">
        <f t="shared" si="7"/>
        <v>329.48239599999999</v>
      </c>
    </row>
    <row r="33" spans="2:5" x14ac:dyDescent="0.3">
      <c r="C33" s="1">
        <v>5.0000000000000001E-3</v>
      </c>
      <c r="D33" s="123">
        <f>-961.538*C33^2-51.851*C33+56.332396</f>
        <v>56.049102550000001</v>
      </c>
      <c r="E33" s="128">
        <f t="shared" si="7"/>
        <v>329.19910254999996</v>
      </c>
    </row>
    <row r="34" spans="2:5" x14ac:dyDescent="0.3">
      <c r="C34" s="1">
        <v>0.01</v>
      </c>
      <c r="D34" s="123">
        <f>-961.538*C34^2-51.851*C34+56.332396</f>
        <v>55.7177322</v>
      </c>
      <c r="E34" s="128">
        <f t="shared" si="7"/>
        <v>328.86773219999998</v>
      </c>
    </row>
    <row r="35" spans="2:5" x14ac:dyDescent="0.3">
      <c r="C35" s="1">
        <v>1.4999999999999999E-2</v>
      </c>
      <c r="D35" s="123">
        <f>-961.538*C35^2-51.851*C35+56.332396</f>
        <v>55.338284950000002</v>
      </c>
      <c r="E35" s="128">
        <f t="shared" si="7"/>
        <v>328.48828494999998</v>
      </c>
    </row>
    <row r="36" spans="2:5" x14ac:dyDescent="0.3">
      <c r="C36" s="1">
        <v>0.02</v>
      </c>
      <c r="D36" s="123">
        <f>-961.538*C36^2-51.851*C36+56.332396</f>
        <v>54.910760800000006</v>
      </c>
      <c r="E36" s="128">
        <f t="shared" si="7"/>
        <v>328.06076079999997</v>
      </c>
    </row>
    <row r="37" spans="2:5" x14ac:dyDescent="0.3">
      <c r="C37" s="1">
        <v>2.5000000000000001E-2</v>
      </c>
      <c r="D37" s="123">
        <f>-961.538*C37^2-51.851*C37+56.332396</f>
        <v>54.435159750000004</v>
      </c>
      <c r="E37" s="128">
        <f t="shared" si="7"/>
        <v>327.58515975</v>
      </c>
    </row>
    <row r="38" spans="2:5" x14ac:dyDescent="0.3">
      <c r="C38" s="1">
        <v>0.03</v>
      </c>
      <c r="D38" s="123">
        <f>-961.538*C38^2-51.851*C38+56.332396</f>
        <v>53.911481800000004</v>
      </c>
      <c r="E38" s="128">
        <f t="shared" si="7"/>
        <v>327.06148179999997</v>
      </c>
    </row>
    <row r="39" spans="2:5" x14ac:dyDescent="0.3">
      <c r="C39" s="1">
        <v>3.5000000000000003E-2</v>
      </c>
      <c r="D39" s="123">
        <f>-961.538*C39^2-51.851*C39+56.332396</f>
        <v>53.339726949999999</v>
      </c>
      <c r="E39" s="128">
        <f t="shared" si="7"/>
        <v>326.48972694999998</v>
      </c>
    </row>
    <row r="40" spans="2:5" x14ac:dyDescent="0.3">
      <c r="C40" s="1">
        <v>0.04</v>
      </c>
      <c r="D40" s="123">
        <f>-961.538*C40^2-51.851*C40+56.332396</f>
        <v>52.719895200000003</v>
      </c>
      <c r="E40" s="128">
        <f t="shared" si="7"/>
        <v>325.86989519999997</v>
      </c>
    </row>
    <row r="41" spans="2:5" x14ac:dyDescent="0.3">
      <c r="C41" s="1">
        <v>4.4999999999999998E-2</v>
      </c>
      <c r="D41" s="123">
        <f>-961.538*C41^2-51.851*C41+56.332396</f>
        <v>52.051986550000002</v>
      </c>
      <c r="E41" s="128">
        <f t="shared" si="7"/>
        <v>325.20198654999996</v>
      </c>
    </row>
    <row r="42" spans="2:5" ht="15" thickBot="1" x14ac:dyDescent="0.35">
      <c r="B42" t="s">
        <v>100</v>
      </c>
      <c r="C42" s="3">
        <v>0.05</v>
      </c>
      <c r="D42" s="129">
        <f>-961.538*C42^2-51.851*C42+56.332396</f>
        <v>51.336001000000003</v>
      </c>
      <c r="E42" s="130">
        <f t="shared" si="7"/>
        <v>324.48600099999999</v>
      </c>
    </row>
  </sheetData>
  <mergeCells count="1">
    <mergeCell ref="C20:E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6"/>
  <sheetViews>
    <sheetView workbookViewId="0">
      <selection activeCell="C10" sqref="C10"/>
    </sheetView>
  </sheetViews>
  <sheetFormatPr defaultRowHeight="14.4" x14ac:dyDescent="0.3"/>
  <cols>
    <col min="1" max="1" width="0.5546875" customWidth="1"/>
    <col min="3" max="3" width="14.5546875" bestFit="1" customWidth="1"/>
    <col min="6" max="6" width="15.44140625" bestFit="1" customWidth="1"/>
    <col min="7" max="7" width="21.44140625" bestFit="1" customWidth="1"/>
    <col min="8" max="8" width="11.5546875" bestFit="1" customWidth="1"/>
    <col min="9" max="9" width="42.77734375" bestFit="1" customWidth="1"/>
    <col min="10" max="10" width="5.44140625" customWidth="1"/>
    <col min="15" max="15" width="15.44140625" bestFit="1" customWidth="1"/>
    <col min="16" max="17" width="21.44140625" bestFit="1" customWidth="1"/>
    <col min="18" max="18" width="57.33203125" bestFit="1" customWidth="1"/>
  </cols>
  <sheetData>
    <row r="2" spans="2:18" x14ac:dyDescent="0.3">
      <c r="B2" s="27" t="s">
        <v>34</v>
      </c>
    </row>
    <row r="3" spans="2:18" x14ac:dyDescent="0.3">
      <c r="B3" s="27"/>
    </row>
    <row r="4" spans="2:18" x14ac:dyDescent="0.3">
      <c r="B4" s="45" t="s">
        <v>17</v>
      </c>
      <c r="C4">
        <v>1</v>
      </c>
      <c r="D4" t="s">
        <v>19</v>
      </c>
      <c r="F4" t="s">
        <v>70</v>
      </c>
      <c r="G4" t="s">
        <v>68</v>
      </c>
    </row>
    <row r="5" spans="2:18" x14ac:dyDescent="0.3">
      <c r="B5" t="s">
        <v>64</v>
      </c>
      <c r="C5">
        <v>1.2500000000000001E-2</v>
      </c>
      <c r="D5" t="s">
        <v>19</v>
      </c>
      <c r="E5" t="s">
        <v>40</v>
      </c>
      <c r="F5">
        <v>60</v>
      </c>
      <c r="G5">
        <v>0.1</v>
      </c>
      <c r="H5" t="s">
        <v>45</v>
      </c>
    </row>
    <row r="6" spans="2:18" x14ac:dyDescent="0.3">
      <c r="B6" t="s">
        <v>65</v>
      </c>
      <c r="C6">
        <v>400</v>
      </c>
      <c r="D6" t="s">
        <v>66</v>
      </c>
      <c r="E6" t="s">
        <v>69</v>
      </c>
      <c r="F6">
        <v>430</v>
      </c>
      <c r="G6">
        <v>1.3</v>
      </c>
      <c r="H6" t="s">
        <v>43</v>
      </c>
    </row>
    <row r="7" spans="2:18" x14ac:dyDescent="0.3">
      <c r="B7" t="s">
        <v>39</v>
      </c>
      <c r="C7">
        <v>0</v>
      </c>
      <c r="D7" t="s">
        <v>66</v>
      </c>
    </row>
    <row r="8" spans="2:18" x14ac:dyDescent="0.3">
      <c r="B8" t="s">
        <v>67</v>
      </c>
      <c r="C8">
        <v>1</v>
      </c>
    </row>
    <row r="9" spans="2:18" x14ac:dyDescent="0.3">
      <c r="B9" t="s">
        <v>111</v>
      </c>
      <c r="C9">
        <v>273</v>
      </c>
      <c r="D9" t="s">
        <v>66</v>
      </c>
    </row>
    <row r="10" spans="2:18" ht="15" thickBot="1" x14ac:dyDescent="0.35"/>
    <row r="11" spans="2:18" ht="15" thickBot="1" x14ac:dyDescent="0.35">
      <c r="B11" s="117" t="s">
        <v>70</v>
      </c>
      <c r="C11" s="118"/>
      <c r="D11" s="118"/>
      <c r="E11" s="118"/>
      <c r="F11" s="118"/>
      <c r="G11" s="118"/>
      <c r="H11" s="118"/>
      <c r="I11" s="119"/>
      <c r="K11" s="117" t="s">
        <v>68</v>
      </c>
      <c r="L11" s="118"/>
      <c r="M11" s="118"/>
      <c r="N11" s="118"/>
      <c r="O11" s="118"/>
      <c r="P11" s="118"/>
      <c r="Q11" s="118"/>
      <c r="R11" s="119"/>
    </row>
    <row r="12" spans="2:18" ht="15" thickBot="1" x14ac:dyDescent="0.35">
      <c r="B12" s="120" t="s">
        <v>71</v>
      </c>
      <c r="C12" s="121"/>
      <c r="D12" s="121"/>
      <c r="E12" s="121"/>
      <c r="F12" s="121"/>
      <c r="G12" s="121"/>
      <c r="H12" s="122"/>
      <c r="I12" s="108" t="s">
        <v>88</v>
      </c>
      <c r="K12" s="114" t="s">
        <v>71</v>
      </c>
      <c r="L12" s="115"/>
      <c r="M12" s="115"/>
      <c r="N12" s="115"/>
      <c r="O12" s="115"/>
      <c r="P12" s="115"/>
      <c r="Q12" s="116"/>
      <c r="R12" s="108" t="s">
        <v>88</v>
      </c>
    </row>
    <row r="13" spans="2:18" ht="15" thickBot="1" x14ac:dyDescent="0.35">
      <c r="B13" s="93" t="s">
        <v>0</v>
      </c>
      <c r="C13" s="94" t="s">
        <v>1</v>
      </c>
      <c r="D13" s="95" t="s">
        <v>3</v>
      </c>
      <c r="E13" s="96" t="s">
        <v>2</v>
      </c>
      <c r="F13" s="9" t="s">
        <v>16</v>
      </c>
      <c r="G13" s="97" t="s">
        <v>15</v>
      </c>
      <c r="H13" s="93" t="s">
        <v>4</v>
      </c>
      <c r="I13" s="5"/>
      <c r="J13" s="5"/>
      <c r="K13" s="93" t="s">
        <v>0</v>
      </c>
      <c r="L13" s="94" t="s">
        <v>1</v>
      </c>
      <c r="M13" s="95" t="s">
        <v>3</v>
      </c>
      <c r="N13" s="96" t="s">
        <v>2</v>
      </c>
      <c r="O13" s="9" t="s">
        <v>16</v>
      </c>
      <c r="P13" s="97" t="s">
        <v>15</v>
      </c>
      <c r="Q13" s="93" t="s">
        <v>4</v>
      </c>
    </row>
    <row r="14" spans="2:18" x14ac:dyDescent="0.3">
      <c r="B14" s="52">
        <v>1</v>
      </c>
      <c r="C14" s="25">
        <v>3</v>
      </c>
      <c r="D14" s="17">
        <f>C14-1</f>
        <v>2</v>
      </c>
      <c r="E14" s="31">
        <f t="shared" ref="E14:E19" si="0">$C$4/D14</f>
        <v>0.5</v>
      </c>
      <c r="F14" s="98">
        <v>81.400024400000007</v>
      </c>
      <c r="G14" s="99">
        <v>-0.77624362999999996</v>
      </c>
      <c r="H14" s="57" t="s">
        <v>14</v>
      </c>
      <c r="I14" s="105" t="s">
        <v>75</v>
      </c>
      <c r="J14" s="105"/>
      <c r="K14" s="52">
        <v>1</v>
      </c>
      <c r="L14" s="25">
        <v>3</v>
      </c>
      <c r="M14" s="17">
        <f>L14-1</f>
        <v>2</v>
      </c>
      <c r="N14" s="31">
        <f t="shared" ref="N14:N19" si="1">$C$4/M14</f>
        <v>0.5</v>
      </c>
      <c r="O14" s="98" t="s">
        <v>90</v>
      </c>
      <c r="P14" s="99" t="s">
        <v>90</v>
      </c>
      <c r="Q14" s="57" t="s">
        <v>14</v>
      </c>
      <c r="R14" t="s">
        <v>89</v>
      </c>
    </row>
    <row r="15" spans="2:18" x14ac:dyDescent="0.3">
      <c r="B15" s="53">
        <v>2</v>
      </c>
      <c r="C15" s="47">
        <v>5</v>
      </c>
      <c r="D15" s="15">
        <f t="shared" ref="D15:D19" si="2">C15-1</f>
        <v>4</v>
      </c>
      <c r="E15" s="32">
        <f t="shared" si="0"/>
        <v>0.25</v>
      </c>
      <c r="F15" s="100">
        <v>10.8807764</v>
      </c>
      <c r="G15" s="101">
        <v>9.4412660600000002</v>
      </c>
      <c r="H15" s="58">
        <f>ABS((G15-G14)/G14)</f>
        <v>13.162761400051682</v>
      </c>
      <c r="I15" s="105" t="s">
        <v>75</v>
      </c>
      <c r="J15" s="105"/>
      <c r="K15" s="53">
        <v>2</v>
      </c>
      <c r="L15" s="47">
        <v>5</v>
      </c>
      <c r="M15" s="15">
        <f t="shared" ref="M15:M19" si="3">L15-1</f>
        <v>4</v>
      </c>
      <c r="N15" s="32">
        <f t="shared" si="1"/>
        <v>0.25</v>
      </c>
      <c r="O15" s="100">
        <v>-3.8147000000000001E-6</v>
      </c>
      <c r="P15" s="101">
        <v>6.0000095399999998</v>
      </c>
      <c r="Q15" s="58" t="e">
        <f>(P15-P14)/P14</f>
        <v>#VALUE!</v>
      </c>
      <c r="R15" t="s">
        <v>89</v>
      </c>
    </row>
    <row r="16" spans="2:18" x14ac:dyDescent="0.3">
      <c r="B16" s="53">
        <v>3</v>
      </c>
      <c r="C16" s="47">
        <f>C15+D15</f>
        <v>9</v>
      </c>
      <c r="D16" s="15">
        <f t="shared" si="2"/>
        <v>8</v>
      </c>
      <c r="E16" s="32">
        <f t="shared" si="0"/>
        <v>0.125</v>
      </c>
      <c r="F16" s="100">
        <v>0.20726420000000001</v>
      </c>
      <c r="G16" s="101">
        <v>21.601612100000001</v>
      </c>
      <c r="H16" s="58">
        <f t="shared" ref="H16:H19" si="4">(G16-G15)/G15</f>
        <v>1.2879995079812421</v>
      </c>
      <c r="I16" s="106" t="s">
        <v>76</v>
      </c>
      <c r="J16" s="106"/>
      <c r="K16" s="53">
        <v>3</v>
      </c>
      <c r="L16" s="47">
        <f>L15+M15</f>
        <v>9</v>
      </c>
      <c r="M16" s="15">
        <f t="shared" si="3"/>
        <v>8</v>
      </c>
      <c r="N16" s="32">
        <f t="shared" si="1"/>
        <v>0.125</v>
      </c>
      <c r="O16" s="100">
        <v>-2.1798299999999998E-6</v>
      </c>
      <c r="P16" s="101">
        <v>6.6666689999999997</v>
      </c>
      <c r="Q16" s="58">
        <f t="shared" ref="Q16:Q19" si="5">(P16-P15)/P15</f>
        <v>0.111109733335524</v>
      </c>
      <c r="R16" t="s">
        <v>89</v>
      </c>
    </row>
    <row r="17" spans="2:18" x14ac:dyDescent="0.3">
      <c r="B17" s="53">
        <v>4</v>
      </c>
      <c r="C17" s="47">
        <f>C16+D16</f>
        <v>17</v>
      </c>
      <c r="D17" s="15">
        <f t="shared" si="2"/>
        <v>16</v>
      </c>
      <c r="E17" s="32">
        <f t="shared" si="0"/>
        <v>6.25E-2</v>
      </c>
      <c r="F17" s="100">
        <v>3.0620316000000002E-2</v>
      </c>
      <c r="G17" s="101">
        <v>22.768726300000001</v>
      </c>
      <c r="H17" s="58">
        <f t="shared" si="4"/>
        <v>5.4029032398003309E-2</v>
      </c>
      <c r="I17" s="106" t="s">
        <v>76</v>
      </c>
      <c r="J17" s="106"/>
      <c r="K17" s="53">
        <v>4</v>
      </c>
      <c r="L17" s="47">
        <f>L16+M16</f>
        <v>17</v>
      </c>
      <c r="M17" s="15">
        <f t="shared" si="3"/>
        <v>16</v>
      </c>
      <c r="N17" s="32">
        <f t="shared" si="1"/>
        <v>6.25E-2</v>
      </c>
      <c r="O17" s="100">
        <v>-7.1207999999999997E-6</v>
      </c>
      <c r="P17" s="101">
        <v>7.0589360000000001</v>
      </c>
      <c r="Q17" s="58">
        <f t="shared" si="5"/>
        <v>5.8840029405989765E-2</v>
      </c>
      <c r="R17" t="s">
        <v>89</v>
      </c>
    </row>
    <row r="18" spans="2:18" x14ac:dyDescent="0.3">
      <c r="B18" s="53">
        <v>5</v>
      </c>
      <c r="C18" s="47">
        <f>C17+D17</f>
        <v>33</v>
      </c>
      <c r="D18" s="15">
        <f t="shared" si="2"/>
        <v>32</v>
      </c>
      <c r="E18" s="32">
        <f t="shared" si="0"/>
        <v>3.125E-2</v>
      </c>
      <c r="F18" s="102">
        <v>1.1448655300000001E-2</v>
      </c>
      <c r="G18" s="103">
        <v>23.039722399999999</v>
      </c>
      <c r="H18" s="59">
        <f t="shared" si="4"/>
        <v>1.190211944354559E-2</v>
      </c>
      <c r="I18" s="106" t="s">
        <v>76</v>
      </c>
      <c r="J18" s="106"/>
      <c r="K18" s="53">
        <v>5</v>
      </c>
      <c r="L18" s="47">
        <f>L17+M17</f>
        <v>33</v>
      </c>
      <c r="M18" s="15">
        <f t="shared" si="3"/>
        <v>32</v>
      </c>
      <c r="N18" s="32">
        <f t="shared" si="1"/>
        <v>3.125E-2</v>
      </c>
      <c r="O18" s="102">
        <f>--0.000015751</f>
        <v>1.5750999999999999E-5</v>
      </c>
      <c r="P18" s="103">
        <v>7.2731700000000004</v>
      </c>
      <c r="Q18" s="59">
        <f t="shared" si="5"/>
        <v>3.0349333100625965E-2</v>
      </c>
      <c r="R18" t="s">
        <v>89</v>
      </c>
    </row>
    <row r="19" spans="2:18" ht="15" thickBot="1" x14ac:dyDescent="0.35">
      <c r="B19" s="54">
        <v>6</v>
      </c>
      <c r="C19" s="50">
        <f>C18+D18</f>
        <v>65</v>
      </c>
      <c r="D19" s="18">
        <f t="shared" si="2"/>
        <v>64</v>
      </c>
      <c r="E19" s="33">
        <f t="shared" si="0"/>
        <v>1.5625E-2</v>
      </c>
      <c r="F19" s="104">
        <v>5.6391218700000004E-3</v>
      </c>
      <c r="G19" s="4">
        <v>23.097883199999998</v>
      </c>
      <c r="H19" s="60">
        <f t="shared" si="4"/>
        <v>2.5243706929385388E-3</v>
      </c>
      <c r="I19" s="106" t="s">
        <v>76</v>
      </c>
      <c r="J19" s="106"/>
      <c r="K19" s="54">
        <v>6</v>
      </c>
      <c r="L19" s="50">
        <f>L18+M18</f>
        <v>65</v>
      </c>
      <c r="M19" s="18">
        <f t="shared" si="3"/>
        <v>64</v>
      </c>
      <c r="N19" s="33">
        <f t="shared" si="1"/>
        <v>1.5625E-2</v>
      </c>
      <c r="O19" s="104">
        <v>3.1001989999999998E-5</v>
      </c>
      <c r="P19" s="4">
        <v>7.3851760000000004</v>
      </c>
      <c r="Q19" s="60">
        <f t="shared" si="5"/>
        <v>1.5399887531846505E-2</v>
      </c>
      <c r="R19" t="s">
        <v>89</v>
      </c>
    </row>
    <row r="20" spans="2:18" ht="15" thickBot="1" x14ac:dyDescent="0.35">
      <c r="B20" s="120" t="s">
        <v>72</v>
      </c>
      <c r="C20" s="121"/>
      <c r="D20" s="121"/>
      <c r="E20" s="121"/>
      <c r="F20" s="121"/>
      <c r="G20" s="121"/>
      <c r="H20" s="122"/>
      <c r="I20" s="6"/>
      <c r="J20" s="6"/>
      <c r="K20" s="111" t="s">
        <v>72</v>
      </c>
      <c r="L20" s="112"/>
      <c r="M20" s="112"/>
      <c r="N20" s="112"/>
      <c r="O20" s="112"/>
      <c r="P20" s="112"/>
      <c r="Q20" s="113"/>
    </row>
    <row r="21" spans="2:18" ht="15" thickBot="1" x14ac:dyDescent="0.35">
      <c r="B21" s="93" t="s">
        <v>0</v>
      </c>
      <c r="C21" s="94" t="s">
        <v>1</v>
      </c>
      <c r="D21" s="95" t="s">
        <v>3</v>
      </c>
      <c r="E21" s="96" t="s">
        <v>2</v>
      </c>
      <c r="F21" s="9" t="s">
        <v>16</v>
      </c>
      <c r="G21" s="97" t="s">
        <v>15</v>
      </c>
      <c r="H21" s="93" t="s">
        <v>4</v>
      </c>
      <c r="I21" s="5"/>
      <c r="J21" s="5"/>
      <c r="K21" s="93" t="s">
        <v>0</v>
      </c>
      <c r="L21" s="94" t="s">
        <v>1</v>
      </c>
      <c r="M21" s="95" t="s">
        <v>3</v>
      </c>
      <c r="N21" s="96" t="s">
        <v>2</v>
      </c>
      <c r="O21" s="9" t="s">
        <v>16</v>
      </c>
      <c r="P21" s="97" t="s">
        <v>15</v>
      </c>
      <c r="Q21" s="93" t="s">
        <v>4</v>
      </c>
    </row>
    <row r="22" spans="2:18" x14ac:dyDescent="0.3">
      <c r="B22" s="52">
        <v>1</v>
      </c>
      <c r="C22" s="25">
        <v>3</v>
      </c>
      <c r="D22" s="17">
        <f>C22-1</f>
        <v>2</v>
      </c>
      <c r="E22" s="31">
        <f t="shared" ref="E22:E27" si="6">$C$4/D22</f>
        <v>0.5</v>
      </c>
      <c r="F22" s="98">
        <v>3.0517578099999999E-5</v>
      </c>
      <c r="G22" s="99">
        <v>15.7651615</v>
      </c>
      <c r="H22" s="57" t="s">
        <v>14</v>
      </c>
      <c r="I22" s="105" t="s">
        <v>77</v>
      </c>
      <c r="J22" s="105"/>
      <c r="K22" s="52">
        <v>1</v>
      </c>
      <c r="L22" s="25">
        <v>3</v>
      </c>
      <c r="M22" s="17">
        <f>L22-1</f>
        <v>2</v>
      </c>
      <c r="N22" s="31">
        <f t="shared" ref="N22:N27" si="7">$C$4/M22</f>
        <v>0.5</v>
      </c>
      <c r="O22" s="98">
        <v>31.663698199999999</v>
      </c>
      <c r="P22" s="99">
        <v>-15.756850200000001</v>
      </c>
      <c r="Q22" s="57" t="s">
        <v>14</v>
      </c>
      <c r="R22" t="s">
        <v>91</v>
      </c>
    </row>
    <row r="23" spans="2:18" x14ac:dyDescent="0.3">
      <c r="B23" s="53">
        <v>2</v>
      </c>
      <c r="C23" s="47">
        <v>5</v>
      </c>
      <c r="D23" s="15">
        <f t="shared" ref="D23:D27" si="8">C23-1</f>
        <v>4</v>
      </c>
      <c r="E23" s="32">
        <f t="shared" si="6"/>
        <v>0.25</v>
      </c>
      <c r="F23" s="100">
        <v>3.8146972699999997E-6</v>
      </c>
      <c r="G23" s="101">
        <v>19.843707999999999</v>
      </c>
      <c r="H23" s="58">
        <f>(G23-G22)/G22</f>
        <v>0.2587062936209058</v>
      </c>
      <c r="I23" s="106" t="s">
        <v>78</v>
      </c>
      <c r="J23" s="106"/>
      <c r="K23" s="53">
        <v>2</v>
      </c>
      <c r="L23" s="47">
        <v>5</v>
      </c>
      <c r="M23" s="15">
        <f t="shared" ref="M23:M27" si="9">L23-1</f>
        <v>4</v>
      </c>
      <c r="N23" s="32">
        <f t="shared" si="7"/>
        <v>0.25</v>
      </c>
      <c r="O23" s="100">
        <v>10.587899200000001</v>
      </c>
      <c r="P23" s="101">
        <v>-15.7568512</v>
      </c>
      <c r="Q23" s="58">
        <f>(P23-P22)/P22</f>
        <v>6.3464460635133765E-8</v>
      </c>
      <c r="R23" t="s">
        <v>93</v>
      </c>
    </row>
    <row r="24" spans="2:18" x14ac:dyDescent="0.3">
      <c r="B24" s="53">
        <v>3</v>
      </c>
      <c r="C24" s="47">
        <f>C23+D23</f>
        <v>9</v>
      </c>
      <c r="D24" s="15">
        <f t="shared" si="8"/>
        <v>8</v>
      </c>
      <c r="E24" s="32">
        <f t="shared" si="6"/>
        <v>0.125</v>
      </c>
      <c r="F24" s="100">
        <v>1.28064839E-5</v>
      </c>
      <c r="G24" s="101">
        <v>22.1014175</v>
      </c>
      <c r="H24" s="58">
        <f t="shared" ref="H24:H27" si="10">(G24-G23)/G23</f>
        <v>0.11377457781579939</v>
      </c>
      <c r="I24" s="106" t="s">
        <v>79</v>
      </c>
      <c r="J24" s="106"/>
      <c r="K24" s="53">
        <v>3</v>
      </c>
      <c r="L24" s="47">
        <f>L23+M23</f>
        <v>9</v>
      </c>
      <c r="M24" s="15">
        <f t="shared" si="9"/>
        <v>8</v>
      </c>
      <c r="N24" s="32">
        <f t="shared" si="7"/>
        <v>0.125</v>
      </c>
      <c r="O24" s="100">
        <v>4.5662417399999997</v>
      </c>
      <c r="P24" s="101">
        <v>-15.7568483</v>
      </c>
      <c r="Q24" s="58">
        <f t="shared" ref="Q24:Q27" si="11">(P24-P23)/P23</f>
        <v>-1.8404692430800532E-7</v>
      </c>
      <c r="R24" t="s">
        <v>92</v>
      </c>
    </row>
    <row r="25" spans="2:18" x14ac:dyDescent="0.3">
      <c r="B25" s="53">
        <v>4</v>
      </c>
      <c r="C25" s="47">
        <f>C24+D24</f>
        <v>17</v>
      </c>
      <c r="D25" s="15">
        <f t="shared" si="8"/>
        <v>16</v>
      </c>
      <c r="E25" s="32">
        <f t="shared" si="6"/>
        <v>6.25E-2</v>
      </c>
      <c r="F25" s="100">
        <v>1.5640258400000002E-5</v>
      </c>
      <c r="G25" s="101">
        <v>22.925611499999999</v>
      </c>
      <c r="H25" s="58">
        <f t="shared" si="10"/>
        <v>3.7291454269844843E-2</v>
      </c>
      <c r="I25" s="106" t="s">
        <v>80</v>
      </c>
      <c r="J25" s="106"/>
      <c r="K25" s="53">
        <v>4</v>
      </c>
      <c r="L25" s="47">
        <f>L24+M24</f>
        <v>17</v>
      </c>
      <c r="M25" s="15">
        <f t="shared" si="9"/>
        <v>16</v>
      </c>
      <c r="N25" s="32">
        <f t="shared" si="7"/>
        <v>6.25E-2</v>
      </c>
      <c r="O25" s="100">
        <v>2.1575799999999998</v>
      </c>
      <c r="P25" s="101">
        <v>-15.756850200000001</v>
      </c>
      <c r="Q25" s="58">
        <f t="shared" si="11"/>
        <v>1.2058248989344544E-7</v>
      </c>
      <c r="R25" t="s">
        <v>94</v>
      </c>
    </row>
    <row r="26" spans="2:18" x14ac:dyDescent="0.3">
      <c r="B26" s="53">
        <v>5</v>
      </c>
      <c r="C26" s="47">
        <f>C25+D25</f>
        <v>33</v>
      </c>
      <c r="D26" s="15">
        <f t="shared" si="8"/>
        <v>32</v>
      </c>
      <c r="E26" s="32">
        <f t="shared" si="6"/>
        <v>3.125E-2</v>
      </c>
      <c r="F26" s="102">
        <v>3.4886023000000001E-5</v>
      </c>
      <c r="G26" s="103">
        <v>23.160425199999999</v>
      </c>
      <c r="H26" s="59">
        <f t="shared" si="10"/>
        <v>1.0242418179336247E-2</v>
      </c>
      <c r="I26" s="106" t="s">
        <v>81</v>
      </c>
      <c r="J26" s="106"/>
      <c r="K26" s="53">
        <v>5</v>
      </c>
      <c r="L26" s="47">
        <f>L25+M25</f>
        <v>33</v>
      </c>
      <c r="M26" s="15">
        <f t="shared" si="9"/>
        <v>32</v>
      </c>
      <c r="N26" s="32">
        <f t="shared" si="7"/>
        <v>3.125E-2</v>
      </c>
      <c r="O26" s="102">
        <v>1.06976235</v>
      </c>
      <c r="P26" s="103">
        <v>-15.7568521</v>
      </c>
      <c r="Q26" s="59">
        <f t="shared" si="11"/>
        <v>1.2058247524057479E-7</v>
      </c>
      <c r="R26" t="s">
        <v>94</v>
      </c>
    </row>
    <row r="27" spans="2:18" ht="15" thickBot="1" x14ac:dyDescent="0.35">
      <c r="B27" s="54">
        <v>6</v>
      </c>
      <c r="C27" s="50">
        <f>C26+D26</f>
        <v>65</v>
      </c>
      <c r="D27" s="18">
        <f t="shared" si="8"/>
        <v>64</v>
      </c>
      <c r="E27" s="33">
        <f t="shared" si="6"/>
        <v>1.5625E-2</v>
      </c>
      <c r="F27" s="104">
        <v>3.31723495E-5</v>
      </c>
      <c r="G27" s="4">
        <v>23.2192802</v>
      </c>
      <c r="H27" s="60">
        <f t="shared" si="10"/>
        <v>2.5411882334526923E-3</v>
      </c>
      <c r="I27" s="106" t="s">
        <v>82</v>
      </c>
      <c r="J27" s="106"/>
      <c r="K27" s="54">
        <v>6</v>
      </c>
      <c r="L27" s="50">
        <f>L26+M26</f>
        <v>65</v>
      </c>
      <c r="M27" s="18">
        <f t="shared" si="9"/>
        <v>64</v>
      </c>
      <c r="N27" s="33">
        <f t="shared" si="7"/>
        <v>1.5625E-2</v>
      </c>
      <c r="O27" s="104">
        <v>0.55146622700000003</v>
      </c>
      <c r="P27" s="4">
        <v>-15.761786499999999</v>
      </c>
      <c r="Q27" s="60">
        <f t="shared" si="11"/>
        <v>3.1315899703087161E-4</v>
      </c>
      <c r="R27" t="s">
        <v>95</v>
      </c>
    </row>
    <row r="28" spans="2:18" ht="15" thickBot="1" x14ac:dyDescent="0.35">
      <c r="B28" s="120" t="s">
        <v>73</v>
      </c>
      <c r="C28" s="121"/>
      <c r="D28" s="121"/>
      <c r="E28" s="121"/>
      <c r="F28" s="121"/>
      <c r="G28" s="121"/>
      <c r="H28" s="122"/>
      <c r="I28" s="6"/>
      <c r="J28" s="6"/>
      <c r="K28" s="111" t="s">
        <v>73</v>
      </c>
      <c r="L28" s="112"/>
      <c r="M28" s="112"/>
      <c r="N28" s="112"/>
      <c r="O28" s="112"/>
      <c r="P28" s="112"/>
      <c r="Q28" s="113"/>
    </row>
    <row r="29" spans="2:18" ht="15" thickBot="1" x14ac:dyDescent="0.35">
      <c r="B29" s="93" t="s">
        <v>0</v>
      </c>
      <c r="C29" s="94" t="s">
        <v>1</v>
      </c>
      <c r="D29" s="95" t="s">
        <v>3</v>
      </c>
      <c r="E29" s="96" t="s">
        <v>2</v>
      </c>
      <c r="F29" s="9" t="s">
        <v>16</v>
      </c>
      <c r="G29" s="97" t="s">
        <v>15</v>
      </c>
      <c r="H29" s="93" t="s">
        <v>4</v>
      </c>
      <c r="I29" s="5"/>
      <c r="J29" s="5"/>
      <c r="K29" s="93" t="s">
        <v>0</v>
      </c>
      <c r="L29" s="94" t="s">
        <v>1</v>
      </c>
      <c r="M29" s="95" t="s">
        <v>3</v>
      </c>
      <c r="N29" s="96" t="s">
        <v>2</v>
      </c>
      <c r="O29" s="9" t="s">
        <v>16</v>
      </c>
      <c r="P29" s="97" t="s">
        <v>15</v>
      </c>
      <c r="Q29" s="93" t="s">
        <v>4</v>
      </c>
    </row>
    <row r="30" spans="2:18" x14ac:dyDescent="0.3">
      <c r="B30" s="52">
        <v>1</v>
      </c>
      <c r="C30" s="25">
        <v>3</v>
      </c>
      <c r="D30" s="17">
        <f>C30-1</f>
        <v>2</v>
      </c>
      <c r="E30" s="31">
        <f t="shared" ref="E30:E35" si="12">$C$4/D30</f>
        <v>0.5</v>
      </c>
      <c r="F30" s="98">
        <v>3.8146972699999997E-6</v>
      </c>
      <c r="G30" s="99">
        <v>15.7651711</v>
      </c>
      <c r="H30" s="57" t="s">
        <v>14</v>
      </c>
      <c r="I30" s="105" t="s">
        <v>83</v>
      </c>
      <c r="J30" s="105"/>
      <c r="K30" s="52">
        <v>1</v>
      </c>
      <c r="L30" s="25">
        <v>3</v>
      </c>
      <c r="M30" s="17">
        <f>L30-1</f>
        <v>2</v>
      </c>
      <c r="N30" s="31">
        <f t="shared" ref="N30:N36" si="13">$C$4/M30</f>
        <v>0.5</v>
      </c>
      <c r="O30" s="98">
        <v>7.6293949999999998E-6</v>
      </c>
      <c r="P30" s="109">
        <v>3.1678314999999999E-2</v>
      </c>
      <c r="Q30" s="57" t="s">
        <v>14</v>
      </c>
      <c r="R30" t="s">
        <v>96</v>
      </c>
    </row>
    <row r="31" spans="2:18" x14ac:dyDescent="0.3">
      <c r="B31" s="53">
        <v>2</v>
      </c>
      <c r="C31" s="47">
        <v>5</v>
      </c>
      <c r="D31" s="15">
        <f t="shared" ref="D31:D35" si="14">C31-1</f>
        <v>4</v>
      </c>
      <c r="E31" s="32">
        <f t="shared" si="12"/>
        <v>0.25</v>
      </c>
      <c r="F31" s="100">
        <v>5.7220458999999997E-6</v>
      </c>
      <c r="G31" s="101">
        <v>19.843698499999999</v>
      </c>
      <c r="H31" s="58">
        <f>(G31-G30)/G30</f>
        <v>0.2587049245535939</v>
      </c>
      <c r="I31" s="106" t="s">
        <v>84</v>
      </c>
      <c r="J31" s="106"/>
      <c r="K31" s="53">
        <v>2</v>
      </c>
      <c r="L31" s="47">
        <v>5</v>
      </c>
      <c r="M31" s="15">
        <f t="shared" ref="M31:M35" si="15">L31-1</f>
        <v>4</v>
      </c>
      <c r="N31" s="32">
        <f t="shared" si="13"/>
        <v>0.25</v>
      </c>
      <c r="O31" s="100">
        <v>1.9073486E-6</v>
      </c>
      <c r="P31" s="110">
        <v>6.3153140199999999E-2</v>
      </c>
      <c r="Q31" s="58">
        <f>(P31-P30)/P30</f>
        <v>0.99357636919766734</v>
      </c>
      <c r="R31" t="s">
        <v>96</v>
      </c>
    </row>
    <row r="32" spans="2:18" x14ac:dyDescent="0.3">
      <c r="B32" s="53">
        <v>3</v>
      </c>
      <c r="C32" s="47">
        <f>C31+D31</f>
        <v>9</v>
      </c>
      <c r="D32" s="15">
        <f t="shared" si="14"/>
        <v>8</v>
      </c>
      <c r="E32" s="32">
        <f t="shared" si="12"/>
        <v>0.125</v>
      </c>
      <c r="F32" s="100">
        <v>7.2547368300000002E-6</v>
      </c>
      <c r="G32" s="101">
        <v>22.101434699999999</v>
      </c>
      <c r="H32" s="58">
        <f t="shared" ref="H32:H35" si="16">(G32-G31)/G31</f>
        <v>0.11377597779970303</v>
      </c>
      <c r="I32" s="106" t="s">
        <v>84</v>
      </c>
      <c r="J32" s="106"/>
      <c r="K32" s="53">
        <v>3</v>
      </c>
      <c r="L32" s="47">
        <f>L31+M31</f>
        <v>9</v>
      </c>
      <c r="M32" s="15">
        <f t="shared" si="15"/>
        <v>8</v>
      </c>
      <c r="N32" s="32">
        <f t="shared" si="13"/>
        <v>0.125</v>
      </c>
      <c r="O32" s="100">
        <v>1.08991355E-6</v>
      </c>
      <c r="P32" s="101">
        <v>0.124734</v>
      </c>
      <c r="Q32" s="58">
        <f t="shared" ref="Q32:Q36" si="17">(P32-P31)/P31</f>
        <v>0.97510368613467613</v>
      </c>
      <c r="R32" t="s">
        <v>96</v>
      </c>
    </row>
    <row r="33" spans="2:18" ht="28.8" x14ac:dyDescent="0.3">
      <c r="B33" s="53">
        <v>4</v>
      </c>
      <c r="C33" s="47">
        <f>C32+D32</f>
        <v>17</v>
      </c>
      <c r="D33" s="15">
        <f t="shared" si="14"/>
        <v>16</v>
      </c>
      <c r="E33" s="32">
        <f t="shared" si="12"/>
        <v>6.25E-2</v>
      </c>
      <c r="F33" s="100">
        <v>2.3465469999999999E-5</v>
      </c>
      <c r="G33" s="101">
        <v>22.925611499999999</v>
      </c>
      <c r="H33" s="58">
        <f t="shared" si="16"/>
        <v>3.7290647018494237E-2</v>
      </c>
      <c r="I33" s="107" t="s">
        <v>85</v>
      </c>
      <c r="J33" s="107"/>
      <c r="K33" s="53">
        <v>4</v>
      </c>
      <c r="L33" s="47">
        <f>L32+M32</f>
        <v>17</v>
      </c>
      <c r="M33" s="15">
        <f t="shared" si="15"/>
        <v>16</v>
      </c>
      <c r="N33" s="32">
        <f t="shared" si="13"/>
        <v>6.25E-2</v>
      </c>
      <c r="O33" s="100">
        <v>1.3351440000000001E-6</v>
      </c>
      <c r="P33" s="101">
        <v>0.238368</v>
      </c>
      <c r="Q33" s="58">
        <f t="shared" si="17"/>
        <v>0.91101063062196352</v>
      </c>
      <c r="R33" t="s">
        <v>96</v>
      </c>
    </row>
    <row r="34" spans="2:18" x14ac:dyDescent="0.3">
      <c r="B34" s="53">
        <v>5</v>
      </c>
      <c r="C34" s="47">
        <f>C33+D33</f>
        <v>33</v>
      </c>
      <c r="D34" s="15">
        <f t="shared" si="14"/>
        <v>32</v>
      </c>
      <c r="E34" s="32">
        <f t="shared" si="12"/>
        <v>3.125E-2</v>
      </c>
      <c r="F34" s="102">
        <v>2.0592442499999999E-5</v>
      </c>
      <c r="G34" s="103">
        <v>23.160718899999999</v>
      </c>
      <c r="H34" s="59">
        <f t="shared" si="16"/>
        <v>1.0255229178946891E-2</v>
      </c>
      <c r="I34" s="106" t="s">
        <v>86</v>
      </c>
      <c r="J34" s="106"/>
      <c r="K34" s="53">
        <v>5</v>
      </c>
      <c r="L34" s="47">
        <f>L33+M33</f>
        <v>33</v>
      </c>
      <c r="M34" s="15">
        <f t="shared" si="15"/>
        <v>32</v>
      </c>
      <c r="N34" s="32">
        <f t="shared" si="13"/>
        <v>3.125E-2</v>
      </c>
      <c r="O34" s="102">
        <v>5.6912824699999996E-7</v>
      </c>
      <c r="P34" s="103">
        <v>0.41576248399999999</v>
      </c>
      <c r="Q34" s="59">
        <f t="shared" si="17"/>
        <v>0.74420427238555509</v>
      </c>
      <c r="R34" t="s">
        <v>96</v>
      </c>
    </row>
    <row r="35" spans="2:18" ht="29.4" thickBot="1" x14ac:dyDescent="0.35">
      <c r="B35" s="54">
        <v>6</v>
      </c>
      <c r="C35" s="50">
        <f>C34+D34</f>
        <v>65</v>
      </c>
      <c r="D35" s="18">
        <f t="shared" si="14"/>
        <v>64</v>
      </c>
      <c r="E35" s="33">
        <f t="shared" si="12"/>
        <v>1.5625E-2</v>
      </c>
      <c r="F35" s="104">
        <v>5.5411033799999998E-5</v>
      </c>
      <c r="G35" s="4">
        <v>23.2191334</v>
      </c>
      <c r="H35" s="60">
        <f t="shared" si="16"/>
        <v>2.5221367373014216E-3</v>
      </c>
      <c r="I35" s="107" t="s">
        <v>87</v>
      </c>
      <c r="J35" s="107"/>
      <c r="K35" s="54">
        <v>6</v>
      </c>
      <c r="L35" s="50">
        <f>L34+M34</f>
        <v>65</v>
      </c>
      <c r="M35" s="18">
        <f t="shared" si="15"/>
        <v>64</v>
      </c>
      <c r="N35" s="33">
        <f t="shared" si="13"/>
        <v>1.5625E-2</v>
      </c>
      <c r="O35" s="104">
        <v>2.9613100000000002E-7</v>
      </c>
      <c r="P35" s="4">
        <v>0.61594939199999998</v>
      </c>
      <c r="Q35" s="60">
        <f t="shared" si="17"/>
        <v>0.48149343845078624</v>
      </c>
      <c r="R35" t="s">
        <v>96</v>
      </c>
    </row>
    <row r="36" spans="2:18" ht="15" thickBot="1" x14ac:dyDescent="0.35">
      <c r="K36" s="54">
        <v>7</v>
      </c>
      <c r="L36" s="50">
        <v>101</v>
      </c>
      <c r="M36" s="18">
        <f>L36-1</f>
        <v>100</v>
      </c>
      <c r="N36" s="33">
        <f t="shared" si="13"/>
        <v>0.01</v>
      </c>
      <c r="O36" s="104">
        <v>2.7916869999999997E-7</v>
      </c>
      <c r="P36" s="4">
        <v>0.71954399999999996</v>
      </c>
      <c r="Q36" s="60">
        <f t="shared" si="17"/>
        <v>0.1681868824703702</v>
      </c>
      <c r="R36" t="s">
        <v>96</v>
      </c>
    </row>
  </sheetData>
  <mergeCells count="8">
    <mergeCell ref="K12:Q12"/>
    <mergeCell ref="K20:Q20"/>
    <mergeCell ref="K28:Q28"/>
    <mergeCell ref="B11:I11"/>
    <mergeCell ref="K11:R11"/>
    <mergeCell ref="B12:H12"/>
    <mergeCell ref="B20:H20"/>
    <mergeCell ref="B28:H28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7"/>
  <sheetViews>
    <sheetView tabSelected="1" topLeftCell="K11" workbookViewId="0">
      <selection activeCell="K20" sqref="K20:Q20"/>
    </sheetView>
  </sheetViews>
  <sheetFormatPr defaultRowHeight="14.4" x14ac:dyDescent="0.3"/>
  <cols>
    <col min="1" max="1" width="0.5546875" customWidth="1"/>
    <col min="3" max="3" width="14.5546875" customWidth="1"/>
    <col min="6" max="6" width="15.44140625" customWidth="1"/>
    <col min="7" max="7" width="21.44140625" customWidth="1"/>
    <col min="8" max="8" width="11.5546875" customWidth="1"/>
    <col min="9" max="9" width="42.77734375" customWidth="1"/>
    <col min="10" max="10" width="5.44140625" customWidth="1"/>
    <col min="15" max="15" width="15.44140625" customWidth="1"/>
    <col min="16" max="17" width="21.44140625" customWidth="1"/>
    <col min="18" max="18" width="57.33203125" customWidth="1"/>
  </cols>
  <sheetData>
    <row r="2" spans="2:18" x14ac:dyDescent="0.3">
      <c r="B2" s="27" t="s">
        <v>34</v>
      </c>
    </row>
    <row r="3" spans="2:18" x14ac:dyDescent="0.3">
      <c r="B3" s="27"/>
    </row>
    <row r="4" spans="2:18" x14ac:dyDescent="0.3">
      <c r="B4" s="45" t="s">
        <v>17</v>
      </c>
      <c r="C4">
        <v>1</v>
      </c>
      <c r="D4" t="s">
        <v>19</v>
      </c>
      <c r="F4" t="s">
        <v>70</v>
      </c>
      <c r="G4" t="s">
        <v>68</v>
      </c>
    </row>
    <row r="5" spans="2:18" x14ac:dyDescent="0.3">
      <c r="B5" t="s">
        <v>64</v>
      </c>
      <c r="C5">
        <v>1.2500000000000001E-2</v>
      </c>
      <c r="D5" t="s">
        <v>19</v>
      </c>
      <c r="E5" t="s">
        <v>40</v>
      </c>
      <c r="F5">
        <v>60</v>
      </c>
      <c r="G5">
        <v>0.1</v>
      </c>
      <c r="H5" t="s">
        <v>45</v>
      </c>
    </row>
    <row r="6" spans="2:18" x14ac:dyDescent="0.3">
      <c r="B6" t="s">
        <v>65</v>
      </c>
      <c r="C6">
        <v>400</v>
      </c>
      <c r="D6" t="s">
        <v>66</v>
      </c>
      <c r="E6" t="s">
        <v>69</v>
      </c>
      <c r="F6">
        <v>430</v>
      </c>
      <c r="G6">
        <v>1.3</v>
      </c>
      <c r="H6" t="s">
        <v>43</v>
      </c>
    </row>
    <row r="7" spans="2:18" x14ac:dyDescent="0.3">
      <c r="B7" t="s">
        <v>39</v>
      </c>
      <c r="C7">
        <v>0</v>
      </c>
      <c r="D7" t="s">
        <v>66</v>
      </c>
    </row>
    <row r="8" spans="2:18" x14ac:dyDescent="0.3">
      <c r="B8" t="s">
        <v>67</v>
      </c>
      <c r="C8">
        <v>1</v>
      </c>
    </row>
    <row r="9" spans="2:18" x14ac:dyDescent="0.3">
      <c r="B9" t="s">
        <v>111</v>
      </c>
      <c r="C9">
        <v>0</v>
      </c>
      <c r="D9" t="s">
        <v>66</v>
      </c>
    </row>
    <row r="10" spans="2:18" ht="15" thickBot="1" x14ac:dyDescent="0.35"/>
    <row r="11" spans="2:18" ht="15" thickBot="1" x14ac:dyDescent="0.35">
      <c r="B11" s="117" t="s">
        <v>70</v>
      </c>
      <c r="C11" s="118"/>
      <c r="D11" s="118"/>
      <c r="E11" s="118"/>
      <c r="F11" s="118"/>
      <c r="G11" s="118"/>
      <c r="H11" s="118"/>
      <c r="I11" s="119"/>
      <c r="K11" s="117" t="s">
        <v>68</v>
      </c>
      <c r="L11" s="118"/>
      <c r="M11" s="118"/>
      <c r="N11" s="118"/>
      <c r="O11" s="118"/>
      <c r="P11" s="118"/>
      <c r="Q11" s="118"/>
      <c r="R11" s="119"/>
    </row>
    <row r="12" spans="2:18" ht="15" thickBot="1" x14ac:dyDescent="0.35">
      <c r="B12" s="120" t="s">
        <v>71</v>
      </c>
      <c r="C12" s="121"/>
      <c r="D12" s="121"/>
      <c r="E12" s="121"/>
      <c r="F12" s="121"/>
      <c r="G12" s="121"/>
      <c r="H12" s="122"/>
      <c r="I12" s="108" t="s">
        <v>88</v>
      </c>
      <c r="K12" s="114" t="s">
        <v>71</v>
      </c>
      <c r="L12" s="115"/>
      <c r="M12" s="115"/>
      <c r="N12" s="115"/>
      <c r="O12" s="115"/>
      <c r="P12" s="115"/>
      <c r="Q12" s="116"/>
      <c r="R12" s="108" t="s">
        <v>88</v>
      </c>
    </row>
    <row r="13" spans="2:18" ht="15" thickBot="1" x14ac:dyDescent="0.35">
      <c r="B13" s="93" t="s">
        <v>0</v>
      </c>
      <c r="C13" s="94" t="s">
        <v>1</v>
      </c>
      <c r="D13" s="95" t="s">
        <v>3</v>
      </c>
      <c r="E13" s="96" t="s">
        <v>2</v>
      </c>
      <c r="F13" s="9" t="s">
        <v>16</v>
      </c>
      <c r="G13" s="97" t="s">
        <v>15</v>
      </c>
      <c r="H13" s="93" t="s">
        <v>4</v>
      </c>
      <c r="I13" s="5"/>
      <c r="J13" s="5"/>
      <c r="K13" s="93" t="s">
        <v>0</v>
      </c>
      <c r="L13" s="94" t="s">
        <v>1</v>
      </c>
      <c r="M13" s="95" t="s">
        <v>3</v>
      </c>
      <c r="N13" s="96" t="s">
        <v>2</v>
      </c>
      <c r="O13" s="9" t="s">
        <v>16</v>
      </c>
      <c r="P13" s="97" t="s">
        <v>15</v>
      </c>
      <c r="Q13" s="93" t="s">
        <v>4</v>
      </c>
    </row>
    <row r="14" spans="2:18" x14ac:dyDescent="0.3">
      <c r="B14" s="52">
        <v>1</v>
      </c>
      <c r="C14" s="25">
        <v>3</v>
      </c>
      <c r="D14" s="17">
        <f>C14-1</f>
        <v>2</v>
      </c>
      <c r="E14" s="31">
        <f t="shared" ref="E14:E19" si="0">$C$4/D14</f>
        <v>0.5</v>
      </c>
      <c r="F14" s="98">
        <v>8.3893537499999998E-6</v>
      </c>
      <c r="G14" s="99">
        <v>22.947734799999999</v>
      </c>
      <c r="H14" s="57" t="s">
        <v>14</v>
      </c>
      <c r="I14" s="105" t="s">
        <v>112</v>
      </c>
      <c r="J14" s="105"/>
      <c r="K14" s="52">
        <v>1</v>
      </c>
      <c r="L14" s="25">
        <v>3</v>
      </c>
      <c r="M14" s="17">
        <f>L14-1</f>
        <v>2</v>
      </c>
      <c r="N14" s="31">
        <f t="shared" ref="N14:N19" si="1">$C$4/M14</f>
        <v>0.5</v>
      </c>
      <c r="O14" s="98" t="s">
        <v>90</v>
      </c>
      <c r="P14" s="99" t="s">
        <v>90</v>
      </c>
      <c r="Q14" s="57" t="s">
        <v>14</v>
      </c>
      <c r="R14" t="s">
        <v>89</v>
      </c>
    </row>
    <row r="15" spans="2:18" x14ac:dyDescent="0.3">
      <c r="B15" s="53">
        <v>2</v>
      </c>
      <c r="C15" s="47">
        <v>5</v>
      </c>
      <c r="D15" s="15">
        <f t="shared" ref="D15:D19" si="2">C15-1</f>
        <v>4</v>
      </c>
      <c r="E15" s="32">
        <f t="shared" si="0"/>
        <v>0.25</v>
      </c>
      <c r="F15" s="100">
        <v>8.2799233500000003E-6</v>
      </c>
      <c r="G15" s="101">
        <v>27.795164100000001</v>
      </c>
      <c r="H15" s="58">
        <f>ABS((G15-G14)/G14)</f>
        <v>0.21123781245720175</v>
      </c>
      <c r="I15" s="105" t="s">
        <v>113</v>
      </c>
      <c r="J15" s="105"/>
      <c r="K15" s="53">
        <v>2</v>
      </c>
      <c r="L15" s="47">
        <v>5</v>
      </c>
      <c r="M15" s="15">
        <f t="shared" ref="M15:M19" si="3">L15-1</f>
        <v>4</v>
      </c>
      <c r="N15" s="32">
        <f t="shared" si="1"/>
        <v>0.25</v>
      </c>
      <c r="O15" s="100">
        <v>-3.8147000000000001E-6</v>
      </c>
      <c r="P15" s="101">
        <v>6.0000095399999998</v>
      </c>
      <c r="Q15" s="58" t="e">
        <f>(P15-P14)/P14</f>
        <v>#VALUE!</v>
      </c>
      <c r="R15" t="s">
        <v>89</v>
      </c>
    </row>
    <row r="16" spans="2:18" x14ac:dyDescent="0.3">
      <c r="B16" s="53">
        <v>3</v>
      </c>
      <c r="C16" s="47">
        <f>C15+D15</f>
        <v>9</v>
      </c>
      <c r="D16" s="15">
        <f t="shared" si="2"/>
        <v>8</v>
      </c>
      <c r="E16" s="32">
        <f t="shared" si="0"/>
        <v>0.125</v>
      </c>
      <c r="F16" s="100">
        <v>6.2875124100000003E-6</v>
      </c>
      <c r="G16" s="101">
        <v>30.541406599999998</v>
      </c>
      <c r="H16" s="58">
        <f t="shared" ref="H16:H19" si="4">(G16-G15)/G15</f>
        <v>9.8802888521172555E-2</v>
      </c>
      <c r="I16" s="105" t="s">
        <v>114</v>
      </c>
      <c r="J16" s="106"/>
      <c r="K16" s="53">
        <v>3</v>
      </c>
      <c r="L16" s="47">
        <f>L15+M15</f>
        <v>9</v>
      </c>
      <c r="M16" s="15">
        <f t="shared" si="3"/>
        <v>8</v>
      </c>
      <c r="N16" s="32">
        <f t="shared" si="1"/>
        <v>0.125</v>
      </c>
      <c r="O16" s="100">
        <v>-2.1798299999999998E-6</v>
      </c>
      <c r="P16" s="101">
        <v>6.6666689999999997</v>
      </c>
      <c r="Q16" s="58">
        <f t="shared" ref="Q16:Q19" si="5">(P16-P15)/P15</f>
        <v>0.111109733335524</v>
      </c>
      <c r="R16" t="s">
        <v>89</v>
      </c>
    </row>
    <row r="17" spans="2:18" x14ac:dyDescent="0.3">
      <c r="B17" s="53">
        <v>4</v>
      </c>
      <c r="C17" s="47">
        <f>C16+D16</f>
        <v>17</v>
      </c>
      <c r="D17" s="15">
        <f t="shared" si="2"/>
        <v>16</v>
      </c>
      <c r="E17" s="32">
        <f t="shared" si="0"/>
        <v>6.25E-2</v>
      </c>
      <c r="F17" s="100">
        <v>7.8671418999999996E-6</v>
      </c>
      <c r="G17" s="101">
        <v>31.567201600000001</v>
      </c>
      <c r="H17" s="58">
        <f t="shared" si="4"/>
        <v>3.3587025425345085E-2</v>
      </c>
      <c r="I17" s="105" t="s">
        <v>115</v>
      </c>
      <c r="J17" s="106"/>
      <c r="K17" s="53">
        <v>4</v>
      </c>
      <c r="L17" s="47">
        <f>L16+M16</f>
        <v>17</v>
      </c>
      <c r="M17" s="15">
        <f t="shared" si="3"/>
        <v>16</v>
      </c>
      <c r="N17" s="32">
        <f t="shared" si="1"/>
        <v>6.25E-2</v>
      </c>
      <c r="O17" s="100">
        <v>-7.1207999999999997E-6</v>
      </c>
      <c r="P17" s="101">
        <v>7.0589360000000001</v>
      </c>
      <c r="Q17" s="58">
        <f t="shared" si="5"/>
        <v>5.8840029405989765E-2</v>
      </c>
      <c r="R17" t="s">
        <v>89</v>
      </c>
    </row>
    <row r="18" spans="2:18" x14ac:dyDescent="0.3">
      <c r="B18" s="53">
        <v>5</v>
      </c>
      <c r="C18" s="47">
        <f>C17+D17</f>
        <v>33</v>
      </c>
      <c r="D18" s="15">
        <f t="shared" si="2"/>
        <v>32</v>
      </c>
      <c r="E18" s="32">
        <f t="shared" si="0"/>
        <v>3.125E-2</v>
      </c>
      <c r="F18" s="102">
        <v>1.6859621600000001E-5</v>
      </c>
      <c r="G18" s="103">
        <v>31.863575000000001</v>
      </c>
      <c r="H18" s="59">
        <f t="shared" si="4"/>
        <v>9.3886497686890384E-3</v>
      </c>
      <c r="I18" s="106" t="s">
        <v>116</v>
      </c>
      <c r="J18" s="106"/>
      <c r="K18" s="53">
        <v>5</v>
      </c>
      <c r="L18" s="47">
        <f>L17+M17</f>
        <v>33</v>
      </c>
      <c r="M18" s="15">
        <f t="shared" si="3"/>
        <v>32</v>
      </c>
      <c r="N18" s="32">
        <f t="shared" si="1"/>
        <v>3.125E-2</v>
      </c>
      <c r="O18" s="102">
        <f>--0.000015751</f>
        <v>1.5750999999999999E-5</v>
      </c>
      <c r="P18" s="103">
        <v>7.2731700000000004</v>
      </c>
      <c r="Q18" s="59">
        <f t="shared" si="5"/>
        <v>3.0349333100625965E-2</v>
      </c>
      <c r="R18" t="s">
        <v>89</v>
      </c>
    </row>
    <row r="19" spans="2:18" ht="15" thickBot="1" x14ac:dyDescent="0.35">
      <c r="B19" s="54">
        <v>6</v>
      </c>
      <c r="C19" s="50">
        <f>C18+D18</f>
        <v>65</v>
      </c>
      <c r="D19" s="18">
        <f t="shared" si="2"/>
        <v>64</v>
      </c>
      <c r="E19" s="33">
        <f t="shared" si="0"/>
        <v>1.5625E-2</v>
      </c>
      <c r="F19" s="104">
        <v>2.7094059999999999E-5</v>
      </c>
      <c r="G19" s="4">
        <v>31.938756900000001</v>
      </c>
      <c r="H19" s="60">
        <f t="shared" si="4"/>
        <v>2.3594935596523764E-3</v>
      </c>
      <c r="I19" s="106" t="s">
        <v>117</v>
      </c>
      <c r="J19" s="106"/>
      <c r="K19" s="54">
        <v>6</v>
      </c>
      <c r="L19" s="50">
        <f>L18+M18</f>
        <v>65</v>
      </c>
      <c r="M19" s="18">
        <f t="shared" si="3"/>
        <v>64</v>
      </c>
      <c r="N19" s="33">
        <f t="shared" si="1"/>
        <v>1.5625E-2</v>
      </c>
      <c r="O19" s="104">
        <v>3.1001989999999998E-5</v>
      </c>
      <c r="P19" s="4">
        <v>7.3851760000000004</v>
      </c>
      <c r="Q19" s="60">
        <f t="shared" si="5"/>
        <v>1.5399887531846505E-2</v>
      </c>
      <c r="R19" t="s">
        <v>89</v>
      </c>
    </row>
    <row r="20" spans="2:18" ht="15" thickBot="1" x14ac:dyDescent="0.35">
      <c r="B20" s="120" t="s">
        <v>72</v>
      </c>
      <c r="C20" s="121"/>
      <c r="D20" s="121"/>
      <c r="E20" s="121"/>
      <c r="F20" s="121"/>
      <c r="G20" s="121"/>
      <c r="H20" s="122"/>
      <c r="I20" s="6"/>
      <c r="J20" s="6"/>
      <c r="K20" s="111" t="s">
        <v>72</v>
      </c>
      <c r="L20" s="112"/>
      <c r="M20" s="112"/>
      <c r="N20" s="112"/>
      <c r="O20" s="112"/>
      <c r="P20" s="112"/>
      <c r="Q20" s="113"/>
    </row>
    <row r="21" spans="2:18" ht="15" thickBot="1" x14ac:dyDescent="0.35">
      <c r="B21" s="93" t="s">
        <v>0</v>
      </c>
      <c r="C21" s="94" t="s">
        <v>1</v>
      </c>
      <c r="D21" s="95" t="s">
        <v>3</v>
      </c>
      <c r="E21" s="96" t="s">
        <v>2</v>
      </c>
      <c r="F21" s="9" t="s">
        <v>16</v>
      </c>
      <c r="G21" s="97" t="s">
        <v>15</v>
      </c>
      <c r="H21" s="93" t="s">
        <v>4</v>
      </c>
      <c r="I21" s="5"/>
      <c r="J21" s="5"/>
      <c r="K21" s="93" t="s">
        <v>0</v>
      </c>
      <c r="L21" s="94" t="s">
        <v>1</v>
      </c>
      <c r="M21" s="95" t="s">
        <v>3</v>
      </c>
      <c r="N21" s="96" t="s">
        <v>2</v>
      </c>
      <c r="O21" s="9" t="s">
        <v>16</v>
      </c>
      <c r="P21" s="97" t="s">
        <v>15</v>
      </c>
      <c r="Q21" s="93" t="s">
        <v>4</v>
      </c>
    </row>
    <row r="22" spans="2:18" x14ac:dyDescent="0.3">
      <c r="B22" s="52">
        <v>1</v>
      </c>
      <c r="C22" s="25">
        <v>3</v>
      </c>
      <c r="D22" s="17">
        <f>C22-1</f>
        <v>2</v>
      </c>
      <c r="E22" s="31">
        <f t="shared" ref="E22:E27" si="6">$C$4/D22</f>
        <v>0.5</v>
      </c>
      <c r="F22" s="98">
        <v>7.1525573700000001E-6</v>
      </c>
      <c r="G22" s="99">
        <v>22.947738600000001</v>
      </c>
      <c r="H22" s="57" t="s">
        <v>14</v>
      </c>
      <c r="I22" s="105" t="s">
        <v>118</v>
      </c>
      <c r="J22" s="105"/>
      <c r="K22" s="52">
        <v>1</v>
      </c>
      <c r="L22" s="25">
        <v>3</v>
      </c>
      <c r="M22" s="17">
        <f>L22-1</f>
        <v>2</v>
      </c>
      <c r="N22" s="31">
        <f t="shared" ref="N22:N27" si="7">$C$4/M22</f>
        <v>0.5</v>
      </c>
      <c r="O22" s="98">
        <v>9.9662274100000003E-2</v>
      </c>
      <c r="P22" s="109">
        <v>2.5001404800000002E-2</v>
      </c>
      <c r="Q22" s="57" t="s">
        <v>14</v>
      </c>
      <c r="R22" t="s">
        <v>126</v>
      </c>
    </row>
    <row r="23" spans="2:18" x14ac:dyDescent="0.3">
      <c r="B23" s="53">
        <v>2</v>
      </c>
      <c r="C23" s="47">
        <v>5</v>
      </c>
      <c r="D23" s="15">
        <f t="shared" ref="D23:D27" si="8">C23-1</f>
        <v>4</v>
      </c>
      <c r="E23" s="32">
        <f t="shared" si="6"/>
        <v>0.25</v>
      </c>
      <c r="F23" s="100">
        <v>5.7220458999999997E-6</v>
      </c>
      <c r="G23" s="101">
        <v>27.795164100000001</v>
      </c>
      <c r="H23" s="58">
        <f>(G23-G22)/G22</f>
        <v>0.21123761188390039</v>
      </c>
      <c r="I23" s="105" t="s">
        <v>119</v>
      </c>
      <c r="J23" s="106"/>
      <c r="K23" s="53">
        <v>2</v>
      </c>
      <c r="L23" s="47">
        <v>5</v>
      </c>
      <c r="M23" s="15">
        <f t="shared" ref="M23:M27" si="9">L23-1</f>
        <v>4</v>
      </c>
      <c r="N23" s="32">
        <f t="shared" si="7"/>
        <v>0.25</v>
      </c>
      <c r="O23" s="100">
        <v>6.6124595699999997E-2</v>
      </c>
      <c r="P23" s="110">
        <v>2.5014908999999998E-2</v>
      </c>
      <c r="Q23" s="58">
        <f>(P23-P22)/P22</f>
        <v>5.4013764858511942E-4</v>
      </c>
      <c r="R23" t="s">
        <v>127</v>
      </c>
    </row>
    <row r="24" spans="2:18" x14ac:dyDescent="0.3">
      <c r="B24" s="53">
        <v>3</v>
      </c>
      <c r="C24" s="47">
        <f>C23+D23</f>
        <v>9</v>
      </c>
      <c r="D24" s="15">
        <f t="shared" si="8"/>
        <v>8</v>
      </c>
      <c r="E24" s="32">
        <f t="shared" si="6"/>
        <v>0.125</v>
      </c>
      <c r="F24" s="100">
        <v>7.5612747400000002E-6</v>
      </c>
      <c r="G24" s="101">
        <v>30.541389500000001</v>
      </c>
      <c r="H24" s="58">
        <f t="shared" ref="H24:H27" si="10">(G24-G23)/G23</f>
        <v>9.8802273306240349E-2</v>
      </c>
      <c r="I24" s="106" t="s">
        <v>120</v>
      </c>
      <c r="J24" s="106"/>
      <c r="K24" s="53">
        <v>3</v>
      </c>
      <c r="L24" s="47">
        <f>L23+M23</f>
        <v>9</v>
      </c>
      <c r="M24" s="15">
        <f t="shared" si="9"/>
        <v>8</v>
      </c>
      <c r="N24" s="32">
        <f t="shared" si="7"/>
        <v>0.125</v>
      </c>
      <c r="O24" s="100">
        <v>5.5668354000000003E-2</v>
      </c>
      <c r="P24" s="110">
        <v>2.52731647E-2</v>
      </c>
      <c r="Q24" s="58">
        <f t="shared" ref="Q24:Q27" si="11">(P24-P23)/P23</f>
        <v>1.0324071136936829E-2</v>
      </c>
      <c r="R24" t="s">
        <v>128</v>
      </c>
    </row>
    <row r="25" spans="2:18" x14ac:dyDescent="0.3">
      <c r="B25" s="53">
        <v>4</v>
      </c>
      <c r="C25" s="47">
        <f>C24+D24</f>
        <v>17</v>
      </c>
      <c r="D25" s="15">
        <f t="shared" si="8"/>
        <v>16</v>
      </c>
      <c r="E25" s="32">
        <f t="shared" si="6"/>
        <v>6.25E-2</v>
      </c>
      <c r="F25" s="100">
        <v>9.3460084800000002E-6</v>
      </c>
      <c r="G25" s="101">
        <v>31.567163499999999</v>
      </c>
      <c r="H25" s="58">
        <f t="shared" si="10"/>
        <v>3.3586356639078205E-2</v>
      </c>
      <c r="I25" s="106" t="s">
        <v>121</v>
      </c>
      <c r="J25" s="106"/>
      <c r="K25" s="53">
        <v>4</v>
      </c>
      <c r="L25" s="47">
        <f>L24+M24</f>
        <v>17</v>
      </c>
      <c r="M25" s="15">
        <f t="shared" si="9"/>
        <v>16</v>
      </c>
      <c r="N25" s="32">
        <f t="shared" si="7"/>
        <v>6.25E-2</v>
      </c>
      <c r="O25" s="100">
        <v>4.8688367000000003E-2</v>
      </c>
      <c r="P25" s="110">
        <v>3.0464356800000002E-2</v>
      </c>
      <c r="Q25" s="58">
        <f t="shared" si="11"/>
        <v>0.20540332647774823</v>
      </c>
      <c r="R25" t="s">
        <v>129</v>
      </c>
    </row>
    <row r="26" spans="2:18" x14ac:dyDescent="0.3">
      <c r="B26" s="53">
        <v>5</v>
      </c>
      <c r="C26" s="47">
        <f>C25+D25</f>
        <v>33</v>
      </c>
      <c r="D26" s="15">
        <f t="shared" si="8"/>
        <v>32</v>
      </c>
      <c r="E26" s="32">
        <f t="shared" si="6"/>
        <v>3.125E-2</v>
      </c>
      <c r="F26" s="102">
        <v>1.4197441500000001E-5</v>
      </c>
      <c r="G26" s="103">
        <v>31.8636494</v>
      </c>
      <c r="H26" s="59">
        <f t="shared" si="10"/>
        <v>9.3922249301873588E-3</v>
      </c>
      <c r="I26" s="106" t="s">
        <v>122</v>
      </c>
      <c r="J26" s="106"/>
      <c r="K26" s="53">
        <v>5</v>
      </c>
      <c r="L26" s="47">
        <f>L25+M25</f>
        <v>33</v>
      </c>
      <c r="M26" s="15">
        <f t="shared" si="9"/>
        <v>32</v>
      </c>
      <c r="N26" s="32">
        <f t="shared" si="7"/>
        <v>3.125E-2</v>
      </c>
      <c r="O26" s="102">
        <v>3.6994702999999997E-2</v>
      </c>
      <c r="P26" s="103">
        <v>0.106039681</v>
      </c>
      <c r="Q26" s="59">
        <f t="shared" si="11"/>
        <v>2.4807785930343353</v>
      </c>
      <c r="R26" t="s">
        <v>130</v>
      </c>
    </row>
    <row r="27" spans="2:18" ht="15" thickBot="1" x14ac:dyDescent="0.35">
      <c r="B27" s="54">
        <v>6</v>
      </c>
      <c r="C27" s="50">
        <f>C26+D26</f>
        <v>65</v>
      </c>
      <c r="D27" s="18">
        <f t="shared" si="8"/>
        <v>64</v>
      </c>
      <c r="E27" s="33">
        <f t="shared" si="6"/>
        <v>1.5625E-2</v>
      </c>
      <c r="F27" s="104">
        <v>2.5832463500000001E-5</v>
      </c>
      <c r="G27" s="4">
        <v>31.938901900000001</v>
      </c>
      <c r="H27" s="60">
        <f t="shared" si="10"/>
        <v>2.3617037413172538E-3</v>
      </c>
      <c r="I27" s="106" t="s">
        <v>123</v>
      </c>
      <c r="J27" s="106"/>
      <c r="K27" s="54">
        <v>6</v>
      </c>
      <c r="L27" s="50">
        <f>L26+M26</f>
        <v>65</v>
      </c>
      <c r="M27" s="18">
        <f t="shared" si="9"/>
        <v>64</v>
      </c>
      <c r="N27" s="33">
        <f t="shared" si="7"/>
        <v>1.5625E-2</v>
      </c>
      <c r="O27" s="104">
        <v>1.8193084700000001E-2</v>
      </c>
      <c r="P27" s="4">
        <v>0.40764519599999999</v>
      </c>
      <c r="Q27" s="60">
        <f t="shared" si="11"/>
        <v>2.8442702972673031</v>
      </c>
      <c r="R27" t="s">
        <v>131</v>
      </c>
    </row>
    <row r="28" spans="2:18" ht="15" thickBot="1" x14ac:dyDescent="0.35">
      <c r="B28" s="120" t="s">
        <v>73</v>
      </c>
      <c r="C28" s="121"/>
      <c r="D28" s="121"/>
      <c r="E28" s="121"/>
      <c r="F28" s="121"/>
      <c r="G28" s="121"/>
      <c r="H28" s="122"/>
      <c r="I28" s="6"/>
      <c r="J28" s="6"/>
      <c r="K28" s="111" t="s">
        <v>73</v>
      </c>
      <c r="L28" s="112"/>
      <c r="M28" s="112"/>
      <c r="N28" s="112"/>
      <c r="O28" s="112"/>
      <c r="P28" s="112"/>
      <c r="Q28" s="113"/>
    </row>
    <row r="29" spans="2:18" ht="15" thickBot="1" x14ac:dyDescent="0.35">
      <c r="B29" s="93" t="s">
        <v>0</v>
      </c>
      <c r="C29" s="94" t="s">
        <v>1</v>
      </c>
      <c r="D29" s="95" t="s">
        <v>3</v>
      </c>
      <c r="E29" s="96" t="s">
        <v>2</v>
      </c>
      <c r="F29" s="9" t="s">
        <v>16</v>
      </c>
      <c r="G29" s="97" t="s">
        <v>15</v>
      </c>
      <c r="H29" s="93" t="s">
        <v>4</v>
      </c>
      <c r="I29" s="5"/>
      <c r="J29" s="5"/>
      <c r="K29" s="93" t="s">
        <v>0</v>
      </c>
      <c r="L29" s="94" t="s">
        <v>1</v>
      </c>
      <c r="M29" s="95" t="s">
        <v>3</v>
      </c>
      <c r="N29" s="96" t="s">
        <v>2</v>
      </c>
      <c r="O29" s="9" t="s">
        <v>16</v>
      </c>
      <c r="P29" s="97" t="s">
        <v>15</v>
      </c>
      <c r="Q29" s="93" t="s">
        <v>4</v>
      </c>
    </row>
    <row r="30" spans="2:18" x14ac:dyDescent="0.3">
      <c r="B30" s="52">
        <v>1</v>
      </c>
      <c r="C30" s="25">
        <v>3</v>
      </c>
      <c r="D30" s="17">
        <f>C30-1</f>
        <v>2</v>
      </c>
      <c r="E30" s="31">
        <f t="shared" ref="E30:E35" si="12">$C$4/D30</f>
        <v>0.5</v>
      </c>
      <c r="F30" s="98">
        <v>5.8412551899999997E-6</v>
      </c>
      <c r="G30" s="99">
        <v>22.9477367</v>
      </c>
      <c r="H30" s="57" t="s">
        <v>14</v>
      </c>
      <c r="I30" s="105" t="s">
        <v>83</v>
      </c>
      <c r="J30" s="105"/>
      <c r="K30" s="52">
        <v>1</v>
      </c>
      <c r="L30" s="25">
        <v>3</v>
      </c>
      <c r="M30" s="17">
        <f>L30-1</f>
        <v>2</v>
      </c>
      <c r="N30" s="31">
        <f t="shared" ref="N30:N37" si="13">$C$4/M30</f>
        <v>0.5</v>
      </c>
      <c r="O30" s="98">
        <v>1.10827386E-7</v>
      </c>
      <c r="P30" s="109">
        <v>8.2022756299999999E-2</v>
      </c>
      <c r="Q30" s="57" t="s">
        <v>14</v>
      </c>
      <c r="R30" t="s">
        <v>132</v>
      </c>
    </row>
    <row r="31" spans="2:18" x14ac:dyDescent="0.3">
      <c r="B31" s="53">
        <v>2</v>
      </c>
      <c r="C31" s="47">
        <v>5</v>
      </c>
      <c r="D31" s="15">
        <f t="shared" ref="D31:D35" si="14">C31-1</f>
        <v>4</v>
      </c>
      <c r="E31" s="32">
        <f t="shared" si="12"/>
        <v>0.25</v>
      </c>
      <c r="F31" s="100">
        <v>5.7031088500000002E-6</v>
      </c>
      <c r="G31" s="101">
        <v>27.795173599999998</v>
      </c>
      <c r="H31" s="58">
        <f>(G31-G30)/G30</f>
        <v>0.21123812615472437</v>
      </c>
      <c r="I31" s="106" t="s">
        <v>83</v>
      </c>
      <c r="J31" s="106"/>
      <c r="K31" s="53">
        <v>2</v>
      </c>
      <c r="L31" s="47">
        <v>5</v>
      </c>
      <c r="M31" s="15">
        <f t="shared" ref="M31:M35" si="15">L31-1</f>
        <v>4</v>
      </c>
      <c r="N31" s="32">
        <f t="shared" si="13"/>
        <v>0.25</v>
      </c>
      <c r="O31" s="100">
        <v>5.79776543E-6</v>
      </c>
      <c r="P31" s="110">
        <v>0.15037271399999999</v>
      </c>
      <c r="Q31" s="58">
        <f>(P31-P30)/P30</f>
        <v>0.83330481421532032</v>
      </c>
      <c r="R31" t="s">
        <v>133</v>
      </c>
    </row>
    <row r="32" spans="2:18" x14ac:dyDescent="0.3">
      <c r="B32" s="53">
        <v>3</v>
      </c>
      <c r="C32" s="47">
        <f>C31+D31</f>
        <v>9</v>
      </c>
      <c r="D32" s="15">
        <f t="shared" si="14"/>
        <v>8</v>
      </c>
      <c r="E32" s="32">
        <f t="shared" si="12"/>
        <v>0.125</v>
      </c>
      <c r="F32" s="100">
        <v>8.3142949699999995E-6</v>
      </c>
      <c r="G32" s="101">
        <v>30.541389500000001</v>
      </c>
      <c r="H32" s="58">
        <f t="shared" ref="H32:H35" si="16">(G32-G31)/G31</f>
        <v>9.8801897751054274E-2</v>
      </c>
      <c r="I32" s="106" t="s">
        <v>83</v>
      </c>
      <c r="J32" s="106"/>
      <c r="K32" s="53">
        <v>3</v>
      </c>
      <c r="L32" s="47">
        <f>L31+M31</f>
        <v>9</v>
      </c>
      <c r="M32" s="15">
        <f t="shared" si="15"/>
        <v>8</v>
      </c>
      <c r="N32" s="32">
        <f t="shared" si="13"/>
        <v>0.125</v>
      </c>
      <c r="O32" s="100">
        <v>2.92940581E-6</v>
      </c>
      <c r="P32" s="101">
        <v>0.265174627</v>
      </c>
      <c r="Q32" s="58">
        <f t="shared" ref="Q32:Q37" si="17">(P32-P31)/P31</f>
        <v>0.76344909888372448</v>
      </c>
      <c r="R32" t="s">
        <v>133</v>
      </c>
    </row>
    <row r="33" spans="2:18" x14ac:dyDescent="0.3">
      <c r="B33" s="53">
        <v>4</v>
      </c>
      <c r="C33" s="47">
        <f>C32+D32</f>
        <v>17</v>
      </c>
      <c r="D33" s="15">
        <f t="shared" si="14"/>
        <v>16</v>
      </c>
      <c r="E33" s="32">
        <f t="shared" si="12"/>
        <v>6.25E-2</v>
      </c>
      <c r="F33" s="100">
        <v>8.65610309E-6</v>
      </c>
      <c r="G33" s="101">
        <v>31.567274099999999</v>
      </c>
      <c r="H33" s="58">
        <f t="shared" si="16"/>
        <v>3.3589977954342834E-2</v>
      </c>
      <c r="I33" s="106" t="s">
        <v>83</v>
      </c>
      <c r="J33" s="107"/>
      <c r="K33" s="53">
        <v>4</v>
      </c>
      <c r="L33" s="47">
        <f>L32+M32</f>
        <v>17</v>
      </c>
      <c r="M33" s="15">
        <f t="shared" si="15"/>
        <v>16</v>
      </c>
      <c r="N33" s="32">
        <f t="shared" si="13"/>
        <v>6.25E-2</v>
      </c>
      <c r="O33" s="100">
        <v>1.5796214299999999E-6</v>
      </c>
      <c r="P33" s="101">
        <v>0.44104397299999998</v>
      </c>
      <c r="Q33" s="58">
        <f t="shared" si="17"/>
        <v>0.66322086690443416</v>
      </c>
      <c r="R33" t="s">
        <v>133</v>
      </c>
    </row>
    <row r="34" spans="2:18" x14ac:dyDescent="0.3">
      <c r="B34" s="53">
        <v>5</v>
      </c>
      <c r="C34" s="47">
        <f>C33+D33</f>
        <v>33</v>
      </c>
      <c r="D34" s="15">
        <f t="shared" si="14"/>
        <v>32</v>
      </c>
      <c r="E34" s="32">
        <f t="shared" si="12"/>
        <v>3.125E-2</v>
      </c>
      <c r="F34" s="102">
        <v>1.6039297399999999E-5</v>
      </c>
      <c r="G34" s="103">
        <v>31.8637218</v>
      </c>
      <c r="H34" s="59">
        <f t="shared" si="16"/>
        <v>9.3909819093312731E-3</v>
      </c>
      <c r="I34" s="106" t="s">
        <v>124</v>
      </c>
      <c r="J34" s="106"/>
      <c r="K34" s="53">
        <v>5</v>
      </c>
      <c r="L34" s="47">
        <f>L33+M33</f>
        <v>33</v>
      </c>
      <c r="M34" s="15">
        <f t="shared" si="15"/>
        <v>32</v>
      </c>
      <c r="N34" s="32">
        <f t="shared" si="13"/>
        <v>3.125E-2</v>
      </c>
      <c r="O34" s="102">
        <v>8.2505817999999997E-7</v>
      </c>
      <c r="P34" s="103">
        <v>0.67316448699999998</v>
      </c>
      <c r="Q34" s="59">
        <f t="shared" si="17"/>
        <v>0.52629789365696655</v>
      </c>
      <c r="R34" t="s">
        <v>133</v>
      </c>
    </row>
    <row r="35" spans="2:18" ht="15" thickBot="1" x14ac:dyDescent="0.35">
      <c r="B35" s="54">
        <v>6</v>
      </c>
      <c r="C35" s="50">
        <f>C34+D34</f>
        <v>65</v>
      </c>
      <c r="D35" s="18">
        <f t="shared" si="14"/>
        <v>64</v>
      </c>
      <c r="E35" s="33">
        <f t="shared" si="12"/>
        <v>1.5625E-2</v>
      </c>
      <c r="F35" s="104">
        <v>4.1387545899999997E-5</v>
      </c>
      <c r="G35" s="4">
        <v>31.939048799999998</v>
      </c>
      <c r="H35" s="60">
        <f t="shared" si="16"/>
        <v>2.3640364572853484E-3</v>
      </c>
      <c r="I35" s="107" t="s">
        <v>125</v>
      </c>
      <c r="J35" s="107"/>
      <c r="K35" s="54">
        <v>6</v>
      </c>
      <c r="L35" s="50">
        <f>L34+M34</f>
        <v>65</v>
      </c>
      <c r="M35" s="18">
        <f t="shared" si="15"/>
        <v>64</v>
      </c>
      <c r="N35" s="33">
        <f t="shared" si="13"/>
        <v>1.5625E-2</v>
      </c>
      <c r="O35" s="104">
        <v>4.2961502800000002E-7</v>
      </c>
      <c r="P35" s="4">
        <v>0.91360807399999999</v>
      </c>
      <c r="Q35" s="60">
        <f t="shared" si="17"/>
        <v>0.3571840042714553</v>
      </c>
      <c r="R35" t="s">
        <v>133</v>
      </c>
    </row>
    <row r="36" spans="2:18" ht="15" thickBot="1" x14ac:dyDescent="0.35">
      <c r="K36" s="54">
        <v>7</v>
      </c>
      <c r="L36" s="50">
        <v>101</v>
      </c>
      <c r="M36" s="18">
        <f>L36-1</f>
        <v>100</v>
      </c>
      <c r="N36" s="140">
        <f t="shared" si="13"/>
        <v>0.01</v>
      </c>
      <c r="O36" s="104">
        <v>2.8228799900000002E-7</v>
      </c>
      <c r="P36" s="4">
        <v>1.0366051199999999</v>
      </c>
      <c r="Q36" s="60">
        <f t="shared" si="17"/>
        <v>0.13462780102357103</v>
      </c>
      <c r="R36" t="s">
        <v>133</v>
      </c>
    </row>
    <row r="37" spans="2:18" ht="15" thickBot="1" x14ac:dyDescent="0.35">
      <c r="K37" s="54">
        <v>8</v>
      </c>
      <c r="L37" s="50">
        <v>115</v>
      </c>
      <c r="M37" s="18">
        <f>L37-1</f>
        <v>114</v>
      </c>
      <c r="N37" s="140">
        <f t="shared" si="13"/>
        <v>8.771929824561403E-3</v>
      </c>
      <c r="O37" s="104">
        <v>9.6883677500000004E-6</v>
      </c>
      <c r="P37" s="4">
        <v>1.06513309</v>
      </c>
      <c r="Q37" s="60">
        <f t="shared" si="17"/>
        <v>2.752057601259009E-2</v>
      </c>
      <c r="R37" t="s">
        <v>134</v>
      </c>
    </row>
  </sheetData>
  <mergeCells count="8">
    <mergeCell ref="B28:H28"/>
    <mergeCell ref="K28:Q28"/>
    <mergeCell ref="B11:I11"/>
    <mergeCell ref="K11:R11"/>
    <mergeCell ref="B12:H12"/>
    <mergeCell ref="K12:Q12"/>
    <mergeCell ref="B20:H20"/>
    <mergeCell ref="K20:Q20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problem1</vt:lpstr>
      <vt:lpstr>problem2</vt:lpstr>
      <vt:lpstr>problem3</vt:lpstr>
      <vt:lpstr>problem4_273_inf</vt:lpstr>
      <vt:lpstr>problem4_0_inf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2017-05-05T16:05:18Z</dcterms:created>
  <dcterms:modified xsi:type="dcterms:W3CDTF">2017-05-15T20:10:02Z</dcterms:modified>
</cp:coreProperties>
</file>