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226"/>
  <workbookPr defaultThemeVersion="124226"/>
  <mc:AlternateContent xmlns:mc="http://schemas.openxmlformats.org/markup-compatibility/2006">
    <mc:Choice Requires="x15">
      <x15ac:absPath xmlns:x15ac="http://schemas.microsoft.com/office/spreadsheetml/2010/11/ac" url="\\Ls410d945\share\【01】CuClQDsグループ\2018年度\03測定データ\CuCl\20180709 発光吸収\"/>
    </mc:Choice>
  </mc:AlternateContent>
  <xr:revisionPtr revIDLastSave="0" documentId="8_{B2739CE6-DACD-4A59-8AFA-424CEEDC1B6E}" xr6:coauthVersionLast="32" xr6:coauthVersionMax="32" xr10:uidLastSave="{00000000-0000-0000-0000-000000000000}"/>
  <bookViews>
    <workbookView xWindow="120" yWindow="120" windowWidth="13995" windowHeight="4230" xr2:uid="{00000000-000D-0000-FFFF-FFFF00000000}"/>
  </bookViews>
  <sheets>
    <sheet name="77K" sheetId="2" r:id="rId1"/>
    <sheet name="3K" sheetId="3" r:id="rId2"/>
    <sheet name="Sheet1" sheetId="4" r:id="rId3"/>
  </sheets>
  <calcPr calcId="179017" iterateDelta="0" calcOnSave="0"/>
</workbook>
</file>

<file path=xl/calcChain.xml><?xml version="1.0" encoding="utf-8"?>
<calcChain xmlns="http://schemas.openxmlformats.org/spreadsheetml/2006/main">
  <c r="L8" i="2" l="1"/>
  <c r="I8" i="2"/>
  <c r="F8" i="2"/>
  <c r="C8" i="2"/>
  <c r="C9" i="2" l="1"/>
  <c r="D17" i="3"/>
  <c r="H21" i="2" l="1"/>
  <c r="C21" i="2"/>
  <c r="F9" i="2" l="1"/>
  <c r="C14" i="2"/>
  <c r="F14" i="2" l="1"/>
  <c r="C26" i="2" l="1"/>
  <c r="N23" i="2" l="1"/>
  <c r="O9" i="2"/>
  <c r="O10" i="2"/>
  <c r="O11" i="2" l="1"/>
  <c r="R10" i="2"/>
  <c r="R9" i="2"/>
  <c r="R14" i="2"/>
  <c r="R11" i="2" l="1"/>
  <c r="R13" i="2"/>
  <c r="I14" i="2"/>
  <c r="I9" i="2" l="1"/>
  <c r="O14" i="2" l="1"/>
  <c r="O13" i="2" l="1"/>
  <c r="L14" i="2" l="1"/>
  <c r="L10" i="2"/>
  <c r="L9" i="2"/>
  <c r="L13" i="2" l="1"/>
  <c r="L11" i="2"/>
  <c r="I10" i="2"/>
  <c r="I13" i="2" s="1"/>
  <c r="F10" i="2"/>
  <c r="F13" i="2" s="1"/>
  <c r="K22" i="3"/>
  <c r="I22" i="3"/>
  <c r="F22" i="3"/>
  <c r="D22" i="3"/>
  <c r="K17" i="3"/>
  <c r="I17" i="3"/>
  <c r="F17" i="3"/>
  <c r="D18" i="3" s="1"/>
  <c r="K10" i="3"/>
  <c r="I10" i="3"/>
  <c r="F10" i="3"/>
  <c r="D10" i="3"/>
  <c r="K9" i="3"/>
  <c r="L9" i="3" s="1"/>
  <c r="G9" i="3"/>
  <c r="K5" i="3"/>
  <c r="I5" i="3"/>
  <c r="F5" i="3"/>
  <c r="F6" i="3" s="1"/>
  <c r="D5" i="3"/>
  <c r="L4" i="3"/>
  <c r="F4" i="3"/>
  <c r="G4" i="3" s="1"/>
  <c r="J26" i="2"/>
  <c r="H26" i="2"/>
  <c r="E26" i="2"/>
  <c r="C27" i="2" s="1"/>
  <c r="J21" i="2"/>
  <c r="E21" i="2"/>
  <c r="C10" i="2"/>
  <c r="I6" i="3" l="1"/>
  <c r="F11" i="3"/>
  <c r="E22" i="2"/>
  <c r="C22" i="2"/>
  <c r="C13" i="2"/>
  <c r="C11" i="2"/>
  <c r="J27" i="2"/>
  <c r="K11" i="3"/>
  <c r="F18" i="3"/>
  <c r="K18" i="3"/>
  <c r="F23" i="3"/>
  <c r="K23" i="3"/>
  <c r="H22" i="2"/>
  <c r="H27" i="2"/>
  <c r="D6" i="3"/>
  <c r="D11" i="3"/>
  <c r="I11" i="3"/>
  <c r="I18" i="3"/>
  <c r="D23" i="3"/>
  <c r="I23" i="3"/>
  <c r="I11" i="2"/>
  <c r="E27" i="2"/>
  <c r="J22" i="2"/>
  <c r="F11" i="2"/>
  <c r="K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masaki</author>
  </authors>
  <commentList>
    <comment ref="C6" authorId="0" shapeId="0" xr:uid="{00000000-0006-0000-0000-000001000000}">
      <text>
        <r>
          <rPr>
            <b/>
            <sz val="16"/>
            <color indexed="81"/>
            <rFont val="ＭＳ Ｐゴシック"/>
            <family val="3"/>
            <charset val="128"/>
          </rPr>
          <t>試料の厚さを入力(mm)</t>
        </r>
      </text>
    </comment>
    <comment ref="F6" authorId="0" shapeId="0" xr:uid="{00000000-0006-0000-0000-000002000000}">
      <text>
        <r>
          <rPr>
            <b/>
            <sz val="16"/>
            <color indexed="81"/>
            <rFont val="ＭＳ Ｐゴシック"/>
            <family val="3"/>
            <charset val="128"/>
          </rPr>
          <t>試料の厚さを入力(mm)</t>
        </r>
      </text>
    </comment>
    <comment ref="I6" authorId="0" shapeId="0" xr:uid="{00000000-0006-0000-0000-000003000000}">
      <text>
        <r>
          <rPr>
            <b/>
            <sz val="16"/>
            <color indexed="81"/>
            <rFont val="ＭＳ Ｐゴシック"/>
            <family val="3"/>
            <charset val="128"/>
          </rPr>
          <t>試料の厚さを入力(mm)</t>
        </r>
      </text>
    </comment>
    <comment ref="L6" authorId="0" shapeId="0" xr:uid="{00000000-0006-0000-0000-000004000000}">
      <text>
        <r>
          <rPr>
            <b/>
            <sz val="16"/>
            <color indexed="81"/>
            <rFont val="ＭＳ Ｐゴシック"/>
            <family val="3"/>
            <charset val="128"/>
          </rPr>
          <t>試料の厚さを入力(mm)</t>
        </r>
      </text>
    </comment>
    <comment ref="O6" authorId="0" shapeId="0" xr:uid="{00000000-0006-0000-0000-000005000000}">
      <text>
        <r>
          <rPr>
            <b/>
            <sz val="16"/>
            <color indexed="81"/>
            <rFont val="ＭＳ Ｐゴシック"/>
            <family val="3"/>
            <charset val="128"/>
          </rPr>
          <t>試料の厚さを入力(mm)</t>
        </r>
      </text>
    </comment>
    <comment ref="R6" authorId="0" shapeId="0" xr:uid="{00000000-0006-0000-0000-000006000000}">
      <text>
        <r>
          <rPr>
            <b/>
            <sz val="16"/>
            <color indexed="81"/>
            <rFont val="ＭＳ Ｐゴシック"/>
            <family val="3"/>
            <charset val="128"/>
          </rPr>
          <t>試料の厚さを入力(mm)</t>
        </r>
      </text>
    </comment>
    <comment ref="C7" authorId="0" shapeId="0" xr:uid="{00000000-0006-0000-0000-000007000000}">
      <text>
        <r>
          <rPr>
            <b/>
            <sz val="12"/>
            <color indexed="81"/>
            <rFont val="ＭＳ Ｐゴシック"/>
            <family val="3"/>
            <charset val="128"/>
          </rPr>
          <t>吸収、もしくは発光スペクトルのピークエネルギーを入力(eV)</t>
        </r>
      </text>
    </comment>
    <comment ref="F7" authorId="0" shapeId="0" xr:uid="{00000000-0006-0000-0000-000008000000}">
      <text>
        <r>
          <rPr>
            <b/>
            <sz val="12"/>
            <color indexed="81"/>
            <rFont val="ＭＳ Ｐゴシック"/>
            <family val="3"/>
            <charset val="128"/>
          </rPr>
          <t>吸収、もしくは発光スペクトルのピークエネルギーを入力(eV)</t>
        </r>
      </text>
    </comment>
    <comment ref="I7" authorId="0" shapeId="0" xr:uid="{00000000-0006-0000-0000-000009000000}">
      <text>
        <r>
          <rPr>
            <b/>
            <sz val="12"/>
            <color indexed="81"/>
            <rFont val="ＭＳ Ｐゴシック"/>
            <family val="3"/>
            <charset val="128"/>
          </rPr>
          <t>吸収、もしくは発光スペクトルのピークエネルギーを入力(eV)</t>
        </r>
      </text>
    </comment>
    <comment ref="L7" authorId="0" shapeId="0" xr:uid="{00000000-0006-0000-0000-00000A000000}">
      <text>
        <r>
          <rPr>
            <b/>
            <sz val="12"/>
            <color indexed="81"/>
            <rFont val="ＭＳ Ｐゴシック"/>
            <family val="3"/>
            <charset val="128"/>
          </rPr>
          <t>吸収、もしくは発光スペクトルのピークエネルギーを入力(eV)</t>
        </r>
      </text>
    </comment>
    <comment ref="O7" authorId="0" shapeId="0" xr:uid="{00000000-0006-0000-0000-00000B000000}">
      <text>
        <r>
          <rPr>
            <b/>
            <sz val="12"/>
            <color indexed="81"/>
            <rFont val="ＭＳ Ｐゴシック"/>
            <family val="3"/>
            <charset val="128"/>
          </rPr>
          <t>吸収、もしくは発光スペクトルのピークエネルギーを入力(eV)</t>
        </r>
      </text>
    </comment>
    <comment ref="R7" authorId="0" shapeId="0" xr:uid="{00000000-0006-0000-0000-00000C000000}">
      <text>
        <r>
          <rPr>
            <b/>
            <sz val="12"/>
            <color indexed="81"/>
            <rFont val="ＭＳ Ｐゴシック"/>
            <family val="3"/>
            <charset val="128"/>
          </rPr>
          <t>吸収、もしくは発光スペクトルのピークエネルギーを入力(eV)</t>
        </r>
      </text>
    </comment>
    <comment ref="C8" authorId="0" shapeId="0" xr:uid="{00000000-0006-0000-0000-00000D000000}">
      <text>
        <r>
          <rPr>
            <b/>
            <sz val="14"/>
            <color indexed="81"/>
            <rFont val="ＭＳ Ｐゴシック"/>
            <family val="3"/>
            <charset val="128"/>
          </rPr>
          <t>αdの最大値と最小値の差を入力</t>
        </r>
      </text>
    </comment>
    <comment ref="F8" authorId="0" shapeId="0" xr:uid="{00000000-0006-0000-0000-00000E000000}">
      <text>
        <r>
          <rPr>
            <b/>
            <sz val="14"/>
            <color indexed="81"/>
            <rFont val="ＭＳ Ｐゴシック"/>
            <family val="3"/>
            <charset val="128"/>
          </rPr>
          <t>αdの最大値と最小値の差を入力</t>
        </r>
      </text>
    </comment>
    <comment ref="I8" authorId="0" shapeId="0" xr:uid="{00000000-0006-0000-0000-00000F000000}">
      <text>
        <r>
          <rPr>
            <b/>
            <sz val="14"/>
            <color indexed="81"/>
            <rFont val="ＭＳ Ｐゴシック"/>
            <family val="3"/>
            <charset val="128"/>
          </rPr>
          <t>αdの最大値と最小値の差を入力</t>
        </r>
      </text>
    </comment>
    <comment ref="L8" authorId="0" shapeId="0" xr:uid="{00000000-0006-0000-0000-000010000000}">
      <text>
        <r>
          <rPr>
            <b/>
            <sz val="14"/>
            <color indexed="81"/>
            <rFont val="ＭＳ Ｐゴシック"/>
            <family val="3"/>
            <charset val="128"/>
          </rPr>
          <t>αdの最大値と最小値の差を入力</t>
        </r>
      </text>
    </comment>
    <comment ref="O8" authorId="0" shapeId="0" xr:uid="{00000000-0006-0000-0000-000011000000}">
      <text>
        <r>
          <rPr>
            <b/>
            <sz val="14"/>
            <color indexed="81"/>
            <rFont val="ＭＳ Ｐゴシック"/>
            <family val="3"/>
            <charset val="128"/>
          </rPr>
          <t>αdの最大値と最小値の差を入力</t>
        </r>
      </text>
    </comment>
    <comment ref="R8" authorId="0" shapeId="0" xr:uid="{00000000-0006-0000-0000-000012000000}">
      <text>
        <r>
          <rPr>
            <b/>
            <sz val="14"/>
            <color indexed="81"/>
            <rFont val="ＭＳ Ｐゴシック"/>
            <family val="3"/>
            <charset val="128"/>
          </rPr>
          <t>αdの最大値と最小値の差を入力</t>
        </r>
      </text>
    </comment>
  </commentList>
</comments>
</file>

<file path=xl/sharedStrings.xml><?xml version="1.0" encoding="utf-8"?>
<sst xmlns="http://schemas.openxmlformats.org/spreadsheetml/2006/main" count="163" uniqueCount="46">
  <si>
    <t>ΔE</t>
    <phoneticPr fontId="1"/>
  </si>
  <si>
    <t>hばー</t>
    <phoneticPr fontId="1"/>
  </si>
  <si>
    <t>E</t>
    <phoneticPr fontId="1"/>
  </si>
  <si>
    <t>E</t>
  </si>
  <si>
    <t>ΔE</t>
  </si>
  <si>
    <t>hばー</t>
  </si>
  <si>
    <t>N1</t>
    <phoneticPr fontId="1"/>
  </si>
  <si>
    <t>N4</t>
    <phoneticPr fontId="1"/>
  </si>
  <si>
    <t>吸収</t>
    <rPh sb="0" eb="2">
      <t>キュウシュウ</t>
    </rPh>
    <phoneticPr fontId="1"/>
  </si>
  <si>
    <t>発光</t>
    <rPh sb="0" eb="2">
      <t>ハッコウ</t>
    </rPh>
    <phoneticPr fontId="1"/>
  </si>
  <si>
    <t>N1</t>
  </si>
  <si>
    <t>N4</t>
  </si>
  <si>
    <t>N2</t>
    <phoneticPr fontId="1"/>
  </si>
  <si>
    <t>N3</t>
    <phoneticPr fontId="1"/>
  </si>
  <si>
    <t>mm</t>
    <phoneticPr fontId="1"/>
  </si>
  <si>
    <t>αd</t>
  </si>
  <si>
    <t>αd</t>
    <phoneticPr fontId="1"/>
  </si>
  <si>
    <t>α[/cm]</t>
  </si>
  <si>
    <t>α[/cm]</t>
    <phoneticPr fontId="1"/>
  </si>
  <si>
    <t>a(Cube)</t>
    <phoneticPr fontId="1"/>
  </si>
  <si>
    <t>a(Sphere)</t>
    <phoneticPr fontId="1"/>
  </si>
  <si>
    <t>3K</t>
    <phoneticPr fontId="1"/>
  </si>
  <si>
    <t>ドットサイズ(Sphere)</t>
    <phoneticPr fontId="1"/>
  </si>
  <si>
    <t>吸収係数α[/cm]</t>
    <rPh sb="0" eb="2">
      <t>キュウシュウ</t>
    </rPh>
    <rPh sb="2" eb="4">
      <t>ケイスウ</t>
    </rPh>
    <phoneticPr fontId="1"/>
  </si>
  <si>
    <t>E [eV]</t>
    <phoneticPr fontId="1"/>
  </si>
  <si>
    <t>E [eV]</t>
    <phoneticPr fontId="1"/>
  </si>
  <si>
    <t>①</t>
    <phoneticPr fontId="1"/>
  </si>
  <si>
    <t>②</t>
    <phoneticPr fontId="1"/>
  </si>
  <si>
    <t>③</t>
    <phoneticPr fontId="1"/>
  </si>
  <si>
    <t>590℃/48h</t>
    <phoneticPr fontId="1"/>
  </si>
  <si>
    <t>600℃/52h</t>
    <phoneticPr fontId="1"/>
  </si>
  <si>
    <t>試料の厚さ[mm]</t>
    <rPh sb="0" eb="2">
      <t>シリョウ</t>
    </rPh>
    <rPh sb="3" eb="4">
      <t>アツ</t>
    </rPh>
    <phoneticPr fontId="1"/>
  </si>
  <si>
    <t>ドットサイズ[nm]</t>
    <phoneticPr fontId="1"/>
  </si>
  <si>
    <t>α[/cm]</t>
    <phoneticPr fontId="1"/>
  </si>
  <si>
    <t>α[/cm]</t>
    <phoneticPr fontId="1"/>
  </si>
  <si>
    <t>厚さ [mm]</t>
    <rPh sb="0" eb="1">
      <t>アツ</t>
    </rPh>
    <phoneticPr fontId="1"/>
  </si>
  <si>
    <t>試料No.1</t>
    <rPh sb="0" eb="2">
      <t>シリョウ</t>
    </rPh>
    <phoneticPr fontId="1"/>
  </si>
  <si>
    <t>試料No.2</t>
    <rPh sb="0" eb="2">
      <t>シリョウ</t>
    </rPh>
    <phoneticPr fontId="1"/>
  </si>
  <si>
    <t>試料No.3</t>
    <rPh sb="0" eb="2">
      <t>シリョウ</t>
    </rPh>
    <phoneticPr fontId="1"/>
  </si>
  <si>
    <t>試料No.4</t>
    <rPh sb="0" eb="2">
      <t>シリョウ</t>
    </rPh>
    <phoneticPr fontId="1"/>
  </si>
  <si>
    <t>試料No.5</t>
    <rPh sb="0" eb="2">
      <t>シリョウ</t>
    </rPh>
    <phoneticPr fontId="1"/>
  </si>
  <si>
    <t>s</t>
    <phoneticPr fontId="1"/>
  </si>
  <si>
    <t>ドットサイズ</t>
    <phoneticPr fontId="1"/>
  </si>
  <si>
    <t>ドットサイズ</t>
    <phoneticPr fontId="1"/>
  </si>
  <si>
    <t>試料No.6</t>
    <rPh sb="0" eb="2">
      <t>シリョウ</t>
    </rPh>
    <phoneticPr fontId="1"/>
  </si>
  <si>
    <t>N1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</si>
</sst>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"/>
  </numFmts>
  <fonts count="1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12"/>
      <color indexed="81"/>
      <name val="ＭＳ Ｐゴシック"/>
      <family val="3"/>
      <charset val="128"/>
    </font>
    <font>
      <b/>
      <sz val="14"/>
      <color indexed="81"/>
      <name val="ＭＳ Ｐゴシック"/>
      <family val="3"/>
      <charset val="128"/>
    </font>
    <font>
      <b/>
      <sz val="16"/>
      <color indexed="81"/>
      <name val="ＭＳ Ｐゴシック"/>
      <family val="3"/>
      <charset val="128"/>
    </font>
    <font>
      <sz val="11"/>
      <color rgb="FFFF0000"/>
      <name val="ＭＳ Ｐゴシック"/>
      <family val="2"/>
      <charset val="128"/>
      <scheme val="minor"/>
    </font>
    <font>
      <sz val="14"/>
      <color theme="3" tint="0.39997558519241921"/>
      <name val="ＭＳ Ｐゴシック"/>
      <family val="2"/>
      <charset val="128"/>
      <scheme val="minor"/>
    </font>
    <font>
      <sz val="14"/>
      <color theme="3" tint="0.39997558519241921"/>
      <name val="ＭＳ Ｐゴシック"/>
      <family val="3"/>
      <charset val="128"/>
      <scheme val="minor"/>
    </font>
    <font>
      <sz val="14"/>
      <color theme="9"/>
      <name val="ＭＳ Ｐゴシック"/>
      <family val="3"/>
      <charset val="128"/>
      <scheme val="minor"/>
    </font>
    <font>
      <sz val="11"/>
      <color theme="0" tint="-0.499984740745262"/>
      <name val="ＭＳ Ｐゴシック"/>
      <family val="2"/>
      <charset val="128"/>
      <scheme val="minor"/>
    </font>
    <font>
      <sz val="11"/>
      <color theme="0" tint="-0.499984740745262"/>
      <name val="ＭＳ Ｐゴシック"/>
      <family val="3"/>
      <charset val="12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Fill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0" fillId="0" borderId="6" xfId="0" applyBorder="1">
      <alignment vertical="center"/>
    </xf>
    <xf numFmtId="0" fontId="2" fillId="0" borderId="1" xfId="0" applyFont="1" applyBorder="1">
      <alignment vertical="center"/>
    </xf>
    <xf numFmtId="0" fontId="0" fillId="0" borderId="0" xfId="0" applyBorder="1">
      <alignment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2" borderId="11" xfId="0" applyFill="1" applyBorder="1">
      <alignment vertical="center"/>
    </xf>
    <xf numFmtId="0" fontId="0" fillId="2" borderId="12" xfId="0" applyFill="1" applyBorder="1">
      <alignment vertical="center"/>
    </xf>
    <xf numFmtId="0" fontId="0" fillId="2" borderId="4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6" fillId="0" borderId="0" xfId="0" applyFont="1" applyFill="1">
      <alignment vertical="center"/>
    </xf>
    <xf numFmtId="0" fontId="6" fillId="0" borderId="0" xfId="0" applyFont="1" applyFill="1" applyBorder="1">
      <alignment vertical="center"/>
    </xf>
    <xf numFmtId="0" fontId="0" fillId="7" borderId="0" xfId="0" applyFill="1" applyBorder="1">
      <alignment vertical="center"/>
    </xf>
    <xf numFmtId="176" fontId="0" fillId="6" borderId="1" xfId="0" applyNumberFormat="1" applyFill="1" applyBorder="1">
      <alignment vertical="center"/>
    </xf>
    <xf numFmtId="11" fontId="0" fillId="6" borderId="1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1" fillId="0" borderId="0" xfId="0" applyFont="1" applyBorder="1">
      <alignment vertical="center"/>
    </xf>
    <xf numFmtId="0" fontId="11" fillId="0" borderId="0" xfId="0" applyFont="1" applyFill="1">
      <alignment vertical="center"/>
    </xf>
    <xf numFmtId="0" fontId="11" fillId="0" borderId="0" xfId="0" applyFont="1" applyFill="1" applyBorder="1">
      <alignment vertical="center"/>
    </xf>
    <xf numFmtId="0" fontId="0" fillId="4" borderId="0" xfId="0" applyFill="1" applyAlignment="1">
      <alignment horizontal="center" vertical="center"/>
    </xf>
    <xf numFmtId="0" fontId="6" fillId="3" borderId="0" xfId="0" applyFont="1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R27"/>
  <sheetViews>
    <sheetView tabSelected="1" topLeftCell="A3" zoomScale="85" zoomScaleNormal="85" workbookViewId="0">
      <selection activeCell="A6" sqref="A6"/>
    </sheetView>
  </sheetViews>
  <sheetFormatPr defaultRowHeight="13.5" x14ac:dyDescent="0.15"/>
  <cols>
    <col min="1" max="1" width="2.125" customWidth="1"/>
    <col min="2" max="2" width="17.5" customWidth="1"/>
    <col min="3" max="3" width="11.625" customWidth="1"/>
    <col min="4" max="4" width="4" style="22" customWidth="1"/>
    <col min="5" max="5" width="12.375" customWidth="1"/>
    <col min="6" max="6" width="11.625" customWidth="1"/>
    <col min="7" max="7" width="4" style="22" customWidth="1"/>
    <col min="8" max="8" width="12.375" customWidth="1"/>
    <col min="9" max="9" width="11.625" customWidth="1"/>
    <col min="10" max="10" width="4" style="22" customWidth="1"/>
    <col min="11" max="11" width="12.375" customWidth="1"/>
    <col min="12" max="12" width="11.625" customWidth="1"/>
    <col min="13" max="13" width="4" style="22" customWidth="1"/>
    <col min="14" max="14" width="12.375" customWidth="1"/>
    <col min="15" max="15" width="11.625" customWidth="1"/>
    <col min="16" max="16" width="4" customWidth="1"/>
    <col min="17" max="17" width="10.375" customWidth="1"/>
    <col min="18" max="18" width="12" customWidth="1"/>
  </cols>
  <sheetData>
    <row r="2" spans="1:18" ht="17.25" x14ac:dyDescent="0.15">
      <c r="A2" s="37" t="s">
        <v>8</v>
      </c>
      <c r="B2" s="38"/>
    </row>
    <row r="3" spans="1:18" ht="17.100000000000001" customHeight="1" x14ac:dyDescent="0.15">
      <c r="B3" s="9" t="s">
        <v>36</v>
      </c>
      <c r="C3" s="9"/>
      <c r="D3" s="23"/>
      <c r="E3" s="9" t="s">
        <v>37</v>
      </c>
      <c r="H3" s="9" t="s">
        <v>38</v>
      </c>
      <c r="K3" s="9" t="s">
        <v>39</v>
      </c>
      <c r="N3" s="9" t="s">
        <v>40</v>
      </c>
      <c r="Q3" s="9" t="s">
        <v>44</v>
      </c>
    </row>
    <row r="4" spans="1:18" ht="3.95" customHeight="1" x14ac:dyDescent="0.15">
      <c r="A4" s="9"/>
      <c r="B4" s="34"/>
      <c r="C4" s="34"/>
      <c r="D4" s="23"/>
      <c r="E4" s="35"/>
      <c r="F4" s="35"/>
      <c r="H4" s="35"/>
      <c r="I4" s="35"/>
      <c r="K4" s="36"/>
      <c r="L4" s="36"/>
      <c r="N4" s="33"/>
      <c r="O4" s="33"/>
      <c r="Q4" s="33"/>
      <c r="R4" s="33"/>
    </row>
    <row r="5" spans="1:18" s="11" customFormat="1" ht="3.95" customHeight="1" x14ac:dyDescent="0.15">
      <c r="A5" s="10"/>
      <c r="B5" s="23"/>
      <c r="C5" s="23"/>
      <c r="D5" s="23"/>
      <c r="G5" s="22"/>
      <c r="J5" s="22"/>
      <c r="M5" s="22"/>
    </row>
    <row r="6" spans="1:18" x14ac:dyDescent="0.15">
      <c r="A6" s="9"/>
      <c r="B6" s="27" t="s">
        <v>35</v>
      </c>
      <c r="C6" s="24">
        <v>1.04</v>
      </c>
      <c r="E6" s="27" t="s">
        <v>35</v>
      </c>
      <c r="F6" s="24">
        <v>0.65</v>
      </c>
      <c r="G6" s="23"/>
      <c r="H6" s="27" t="s">
        <v>35</v>
      </c>
      <c r="I6" s="24">
        <v>1.1299999999999999</v>
      </c>
      <c r="K6" s="27" t="s">
        <v>35</v>
      </c>
      <c r="L6" s="24">
        <v>0.55700000000000005</v>
      </c>
      <c r="N6" s="27" t="s">
        <v>35</v>
      </c>
      <c r="O6" s="24"/>
      <c r="Q6" s="27" t="s">
        <v>35</v>
      </c>
      <c r="R6" s="24"/>
    </row>
    <row r="7" spans="1:18" x14ac:dyDescent="0.15">
      <c r="A7" s="9"/>
      <c r="B7" s="28" t="s">
        <v>25</v>
      </c>
      <c r="C7" s="24">
        <v>3.2387999999999999</v>
      </c>
      <c r="E7" s="28" t="s">
        <v>24</v>
      </c>
      <c r="F7" s="24">
        <v>3.2443</v>
      </c>
      <c r="G7" s="23"/>
      <c r="H7" s="28" t="s">
        <v>24</v>
      </c>
      <c r="I7" s="24">
        <v>3.2397999999999998</v>
      </c>
      <c r="K7" s="28" t="s">
        <v>24</v>
      </c>
      <c r="L7" s="24">
        <v>3.2385000000000002</v>
      </c>
      <c r="N7" s="28" t="s">
        <v>24</v>
      </c>
      <c r="O7" s="24"/>
      <c r="Q7" s="28" t="s">
        <v>24</v>
      </c>
      <c r="R7" s="24"/>
    </row>
    <row r="8" spans="1:18" x14ac:dyDescent="0.15">
      <c r="A8" s="9"/>
      <c r="B8" s="28" t="s">
        <v>16</v>
      </c>
      <c r="C8" s="24">
        <f>6.9191-0.96087</f>
        <v>5.9582300000000004</v>
      </c>
      <c r="E8" s="28" t="s">
        <v>16</v>
      </c>
      <c r="F8" s="24">
        <f>3.4357-0.86945</f>
        <v>2.5662500000000001</v>
      </c>
      <c r="H8" s="28" t="s">
        <v>16</v>
      </c>
      <c r="I8" s="24">
        <f>7.0434-2.2952</f>
        <v>4.7482000000000006</v>
      </c>
      <c r="K8" s="28" t="s">
        <v>16</v>
      </c>
      <c r="L8" s="24">
        <f>3.3214-0.89287</f>
        <v>2.4285300000000003</v>
      </c>
      <c r="N8" s="28" t="s">
        <v>16</v>
      </c>
      <c r="O8" s="24"/>
      <c r="Q8" s="28" t="s">
        <v>16</v>
      </c>
      <c r="R8" s="24"/>
    </row>
    <row r="9" spans="1:18" x14ac:dyDescent="0.15">
      <c r="A9" s="9"/>
      <c r="B9" s="29" t="s">
        <v>0</v>
      </c>
      <c r="C9" s="30">
        <f>(C7-3.218)*1.602*10^(-19)</f>
        <v>3.3321599999999889E-21</v>
      </c>
      <c r="D9" s="31"/>
      <c r="E9" s="29" t="s">
        <v>0</v>
      </c>
      <c r="F9" s="30">
        <f>(F7-3.218)*1.602*10^(-19)</f>
        <v>4.2132599999999988E-21</v>
      </c>
      <c r="G9" s="31"/>
      <c r="H9" s="29" t="s">
        <v>0</v>
      </c>
      <c r="I9" s="30">
        <f>(I7-3.218)*1.602*10^(-19)</f>
        <v>3.4923599999999716E-21</v>
      </c>
      <c r="J9" s="31"/>
      <c r="K9" s="29" t="s">
        <v>0</v>
      </c>
      <c r="L9" s="30">
        <f>(L7-3.218)*1.602*10^(-19)</f>
        <v>3.2841000000000299E-21</v>
      </c>
      <c r="M9" s="31"/>
      <c r="N9" s="29" t="s">
        <v>0</v>
      </c>
      <c r="O9" s="30">
        <f>(O7-3.218)*1.602*10^(-19)</f>
        <v>-5.1552359999999999E-19</v>
      </c>
      <c r="Q9" s="29" t="s">
        <v>0</v>
      </c>
      <c r="R9" s="30">
        <f>(R7-3.218)*1.602*10^(-19)</f>
        <v>-5.1552359999999999E-19</v>
      </c>
    </row>
    <row r="10" spans="1:18" x14ac:dyDescent="0.15">
      <c r="A10" s="9"/>
      <c r="B10" s="29" t="s">
        <v>1</v>
      </c>
      <c r="C10" s="30">
        <f>1.06*10^(-34)</f>
        <v>1.0600000000000003E-34</v>
      </c>
      <c r="D10" s="32"/>
      <c r="E10" s="29" t="s">
        <v>1</v>
      </c>
      <c r="F10" s="30">
        <f>1.06*10^(-34)</f>
        <v>1.0600000000000003E-34</v>
      </c>
      <c r="G10" s="31"/>
      <c r="H10" s="29" t="s">
        <v>1</v>
      </c>
      <c r="I10" s="30">
        <f>1.06*10^(-34)</f>
        <v>1.0600000000000003E-34</v>
      </c>
      <c r="J10" s="31"/>
      <c r="K10" s="29" t="s">
        <v>1</v>
      </c>
      <c r="L10" s="30">
        <f>1.06*10^(-34)</f>
        <v>1.0600000000000003E-34</v>
      </c>
      <c r="M10" s="31"/>
      <c r="N10" s="29" t="s">
        <v>1</v>
      </c>
      <c r="O10" s="30">
        <f>1.06*10^(-34)</f>
        <v>1.0600000000000003E-34</v>
      </c>
      <c r="Q10" s="29" t="s">
        <v>1</v>
      </c>
      <c r="R10" s="30">
        <f>1.06*10^(-34)</f>
        <v>1.0600000000000003E-34</v>
      </c>
    </row>
    <row r="11" spans="1:18" x14ac:dyDescent="0.15">
      <c r="A11" s="9"/>
      <c r="B11" s="29" t="s">
        <v>19</v>
      </c>
      <c r="C11" s="30">
        <f>(SQRT((PI()^2*C10^2)/(2*2.3*9.11*10^(-31)*C9)))*(SQRT(3)/2)</f>
        <v>2.4405366952270708E-9</v>
      </c>
      <c r="D11" s="31"/>
      <c r="E11" s="29" t="s">
        <v>19</v>
      </c>
      <c r="F11" s="30">
        <f>(SQRT((PI()^2*F10^2)/(2*2.3*9.11*10^(-31)*F9)))*(SQRT(3)/2)</f>
        <v>2.1703967738711517E-9</v>
      </c>
      <c r="G11" s="32"/>
      <c r="H11" s="29" t="s">
        <v>19</v>
      </c>
      <c r="I11" s="30">
        <f>(SQRT((PI()^2*I10^2)/(2*2.3*9.11*10^(-31)*I9)))*(SQRT(3)/2)</f>
        <v>2.3839040016653078E-9</v>
      </c>
      <c r="J11" s="31"/>
      <c r="K11" s="29" t="s">
        <v>19</v>
      </c>
      <c r="L11" s="30">
        <f>(SQRT((PI()^2*L10^2)/(2*2.3*9.11*10^(-31)*L9)))*(SQRT(3)/2)</f>
        <v>2.4583294218873247E-9</v>
      </c>
      <c r="M11" s="31"/>
      <c r="N11" s="29" t="s">
        <v>19</v>
      </c>
      <c r="O11" s="30" t="e">
        <f>(SQRT((PI()^2*O10^2)/(2*2.3*9.11*10^(-31)*O9)))*(SQRT(3)/2)</f>
        <v>#NUM!</v>
      </c>
      <c r="Q11" s="29" t="s">
        <v>19</v>
      </c>
      <c r="R11" s="30" t="e">
        <f>(SQRT((PI()^2*R10^2)/(2*2.3*9.11*10^(-31)*R9)))*(SQRT(3)/2)</f>
        <v>#NUM!</v>
      </c>
    </row>
    <row r="12" spans="1:18" ht="14.25" thickBot="1" x14ac:dyDescent="0.2">
      <c r="A12" s="9"/>
      <c r="D12" s="23"/>
      <c r="G12" s="23"/>
    </row>
    <row r="13" spans="1:18" ht="17.45" customHeight="1" thickBot="1" x14ac:dyDescent="0.2">
      <c r="A13" s="9"/>
      <c r="B13" s="9" t="s">
        <v>22</v>
      </c>
      <c r="C13" s="26">
        <f>SQRT((PI()^2*C10^2)/(2*2.3*9.11*10^(-31)*C9))</f>
        <v>2.8180890359130181E-9</v>
      </c>
      <c r="D13" s="23"/>
      <c r="E13" s="9" t="s">
        <v>42</v>
      </c>
      <c r="F13" s="26">
        <f>SQRT((PI()^2*F10^2)/(2*2.3*9.11*10^(-31)*F9))</f>
        <v>2.5061583232856097E-9</v>
      </c>
      <c r="H13" s="9" t="s">
        <v>43</v>
      </c>
      <c r="I13" s="26">
        <f>SQRT((PI()^2*I10^2)/(2*2.3*9.11*10^(-31)*I9))</f>
        <v>2.7526952341673834E-9</v>
      </c>
      <c r="K13" s="9" t="s">
        <v>42</v>
      </c>
      <c r="L13" s="26">
        <f>SQRT((PI()^2*L10^2)/(2*2.3*9.11*10^(-31)*L9))</f>
        <v>2.8386343069668483E-9</v>
      </c>
      <c r="N13" s="9" t="s">
        <v>42</v>
      </c>
      <c r="O13" s="26" t="e">
        <f>SQRT((PI()^2*O10^2)/(2*2.3*9.11*10^(-31)*O9))</f>
        <v>#NUM!</v>
      </c>
      <c r="Q13" s="9" t="s">
        <v>42</v>
      </c>
      <c r="R13" s="26" t="e">
        <f>SQRT((PI()^2*R10^2)/(2*2.3*9.11*10^(-31)*R9))</f>
        <v>#NUM!</v>
      </c>
    </row>
    <row r="14" spans="1:18" ht="17.45" customHeight="1" thickBot="1" x14ac:dyDescent="0.2">
      <c r="B14" s="10" t="s">
        <v>23</v>
      </c>
      <c r="C14" s="25">
        <f>C8/(C6/10)</f>
        <v>57.290673076923078</v>
      </c>
      <c r="D14"/>
      <c r="E14" s="10" t="s">
        <v>33</v>
      </c>
      <c r="F14" s="25">
        <f>F8/(F6/10)</f>
        <v>39.480769230769234</v>
      </c>
      <c r="G14"/>
      <c r="H14" s="10" t="s">
        <v>33</v>
      </c>
      <c r="I14" s="25">
        <f>I8/(I6/10)</f>
        <v>42.019469026548684</v>
      </c>
      <c r="J14"/>
      <c r="K14" s="10" t="s">
        <v>33</v>
      </c>
      <c r="L14" s="25">
        <f>L8/(L6/10)</f>
        <v>43.600179533213648</v>
      </c>
      <c r="M14"/>
      <c r="N14" s="10" t="s">
        <v>34</v>
      </c>
      <c r="O14" s="25" t="e">
        <f>O8/(O6/10)</f>
        <v>#DIV/0!</v>
      </c>
      <c r="Q14" s="10" t="s">
        <v>34</v>
      </c>
      <c r="R14" s="25" t="e">
        <f>R8/(R6/10)</f>
        <v>#DIV/0!</v>
      </c>
    </row>
    <row r="15" spans="1:18" ht="6" customHeight="1" x14ac:dyDescent="0.15">
      <c r="A15" s="9"/>
      <c r="B15" s="9"/>
      <c r="C15" s="9"/>
      <c r="D15" s="23"/>
      <c r="E15" s="9"/>
      <c r="F15" s="9"/>
    </row>
    <row r="16" spans="1:18" ht="3.95" customHeight="1" x14ac:dyDescent="0.15">
      <c r="A16" s="9"/>
      <c r="B16" s="34"/>
      <c r="C16" s="34"/>
      <c r="D16" s="23"/>
      <c r="E16" s="35"/>
      <c r="F16" s="35"/>
      <c r="H16" s="35"/>
      <c r="I16" s="35"/>
      <c r="K16" s="36"/>
      <c r="L16" s="36"/>
      <c r="N16" s="33"/>
      <c r="O16" s="33"/>
      <c r="Q16" s="33"/>
      <c r="R16" s="33"/>
    </row>
    <row r="17" spans="1:14" x14ac:dyDescent="0.15">
      <c r="A17" s="9"/>
      <c r="B17" s="9"/>
      <c r="C17" s="9"/>
      <c r="D17" s="23"/>
    </row>
    <row r="18" spans="1:14" ht="17.100000000000001" customHeight="1" x14ac:dyDescent="0.15">
      <c r="A18" s="39" t="s">
        <v>9</v>
      </c>
      <c r="B18" s="39"/>
      <c r="D18"/>
      <c r="F18" s="22"/>
      <c r="G18"/>
      <c r="J18"/>
    </row>
    <row r="19" spans="1:14" x14ac:dyDescent="0.15">
      <c r="B19" t="s">
        <v>45</v>
      </c>
      <c r="D19" t="s">
        <v>14</v>
      </c>
      <c r="F19" s="22" t="s">
        <v>41</v>
      </c>
      <c r="G19" t="s">
        <v>12</v>
      </c>
      <c r="I19" t="s">
        <v>14</v>
      </c>
      <c r="J19"/>
    </row>
    <row r="20" spans="1:14" x14ac:dyDescent="0.15">
      <c r="B20" t="s">
        <v>3</v>
      </c>
      <c r="C20">
        <v>3.22214</v>
      </c>
      <c r="D20"/>
      <c r="F20" s="22"/>
      <c r="G20" t="s">
        <v>3</v>
      </c>
      <c r="H20">
        <v>3.2214999999999998</v>
      </c>
      <c r="J20"/>
    </row>
    <row r="21" spans="1:14" x14ac:dyDescent="0.15">
      <c r="B21" t="s">
        <v>4</v>
      </c>
      <c r="C21">
        <f>(C20-3.218)*1.602*10^(-19)</f>
        <v>6.6322800000000532E-22</v>
      </c>
      <c r="D21" t="s">
        <v>5</v>
      </c>
      <c r="E21">
        <f>1.06*10^(-34)</f>
        <v>1.0600000000000003E-34</v>
      </c>
      <c r="F21" s="22"/>
      <c r="G21" t="s">
        <v>4</v>
      </c>
      <c r="H21">
        <f>(H20-3.218)*1.602*10^(-19)</f>
        <v>5.6069999999997389E-22</v>
      </c>
      <c r="I21" t="s">
        <v>5</v>
      </c>
      <c r="J21">
        <f>1.06*10^(-34)</f>
        <v>1.0600000000000003E-34</v>
      </c>
    </row>
    <row r="22" spans="1:14" x14ac:dyDescent="0.15">
      <c r="B22" t="s">
        <v>20</v>
      </c>
      <c r="C22">
        <f>SQRT((PI()^2*E21^2)/(2*2.3*9.11*10^(-31)*C21))</f>
        <v>6.316641178835197E-9</v>
      </c>
      <c r="D22" t="s">
        <v>19</v>
      </c>
      <c r="E22">
        <f>(SQRT((PI()^2*E21^2)/(2*2.3*9.11*10^(-31)*C21)))*(SQRT(3)/2)</f>
        <v>5.4703717274621636E-9</v>
      </c>
      <c r="F22" s="22"/>
      <c r="G22" t="s">
        <v>20</v>
      </c>
      <c r="H22">
        <f>SQRT((PI()^2*J21^2)/(2*2.3*9.11*10^(-31)*H21))</f>
        <v>6.8699306908156324E-9</v>
      </c>
      <c r="I22" t="s">
        <v>19</v>
      </c>
      <c r="J22">
        <f>(SQRT((PI()^2*J21^2)/(2*2.3*9.11*10^(-31)*H21)))*(SQRT(3)/2)</f>
        <v>5.9495345004847154E-9</v>
      </c>
    </row>
    <row r="23" spans="1:14" x14ac:dyDescent="0.15">
      <c r="D23"/>
      <c r="F23" s="22"/>
      <c r="G23"/>
      <c r="J23"/>
      <c r="N23">
        <f>-LN(0.9085)</f>
        <v>9.5960391145911206E-2</v>
      </c>
    </row>
    <row r="24" spans="1:14" x14ac:dyDescent="0.15">
      <c r="B24" t="s">
        <v>11</v>
      </c>
      <c r="D24" t="s">
        <v>14</v>
      </c>
      <c r="F24" s="22"/>
      <c r="G24" t="s">
        <v>13</v>
      </c>
      <c r="I24" t="s">
        <v>14</v>
      </c>
      <c r="J24"/>
    </row>
    <row r="25" spans="1:14" x14ac:dyDescent="0.15">
      <c r="B25" t="s">
        <v>3</v>
      </c>
      <c r="C25">
        <v>3.2204999999999999</v>
      </c>
      <c r="D25"/>
      <c r="F25" s="22"/>
      <c r="G25" t="s">
        <v>3</v>
      </c>
      <c r="J25"/>
    </row>
    <row r="26" spans="1:14" x14ac:dyDescent="0.15">
      <c r="B26" t="s">
        <v>4</v>
      </c>
      <c r="C26">
        <f>(C25-3.218)*1.602*10^(-19)</f>
        <v>4.0049999999999149E-22</v>
      </c>
      <c r="D26" t="s">
        <v>5</v>
      </c>
      <c r="E26">
        <f>1.06*10^(-34)</f>
        <v>1.0600000000000003E-34</v>
      </c>
      <c r="F26" s="22"/>
      <c r="G26" t="s">
        <v>4</v>
      </c>
      <c r="H26">
        <f>(H25-3.218)*1.602*10^(-19)</f>
        <v>-5.1552359999999999E-19</v>
      </c>
      <c r="I26" t="s">
        <v>5</v>
      </c>
      <c r="J26">
        <f>1.06*10^(-34)</f>
        <v>1.0600000000000003E-34</v>
      </c>
    </row>
    <row r="27" spans="1:14" x14ac:dyDescent="0.15">
      <c r="B27" t="s">
        <v>20</v>
      </c>
      <c r="C27">
        <f>SQRT((PI()^2*E26^2)/(2*2.3*9.11*10^(-31)*C26))</f>
        <v>8.1286116142458863E-9</v>
      </c>
      <c r="D27" t="s">
        <v>19</v>
      </c>
      <c r="E27">
        <f>(SQRT((PI()^2*E26^2)/(2*2.3*9.11*10^(-31)*C26)))*(SQRT(3)/2)</f>
        <v>7.0395841554341708E-9</v>
      </c>
      <c r="F27" s="22"/>
      <c r="G27" t="s">
        <v>20</v>
      </c>
      <c r="H27" t="e">
        <f>SQRT((PI()^2*J26^2)/(2*2.3*9.11*10^(-31)*H26))</f>
        <v>#NUM!</v>
      </c>
      <c r="I27" t="s">
        <v>19</v>
      </c>
      <c r="J27" t="e">
        <f>(SQRT((PI()^2*J26^2)/(2*2.3*9.11*10^(-31)*H26)))*(SQRT(3)/2)</f>
        <v>#NUM!</v>
      </c>
    </row>
  </sheetData>
  <mergeCells count="14">
    <mergeCell ref="A2:B2"/>
    <mergeCell ref="A18:B18"/>
    <mergeCell ref="E4:F4"/>
    <mergeCell ref="H4:I4"/>
    <mergeCell ref="K4:L4"/>
    <mergeCell ref="N4:O4"/>
    <mergeCell ref="Q4:R4"/>
    <mergeCell ref="B16:C16"/>
    <mergeCell ref="E16:F16"/>
    <mergeCell ref="H16:I16"/>
    <mergeCell ref="K16:L16"/>
    <mergeCell ref="N16:O16"/>
    <mergeCell ref="Q16:R16"/>
    <mergeCell ref="B4:C4"/>
  </mergeCells>
  <phoneticPr fontId="1"/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3"/>
  <sheetViews>
    <sheetView workbookViewId="0">
      <selection activeCell="F16" sqref="F16"/>
    </sheetView>
  </sheetViews>
  <sheetFormatPr defaultRowHeight="13.5" x14ac:dyDescent="0.15"/>
  <cols>
    <col min="4" max="4" width="12.75" bestFit="1" customWidth="1"/>
  </cols>
  <sheetData>
    <row r="1" spans="2:12" ht="14.25" thickBot="1" x14ac:dyDescent="0.2"/>
    <row r="2" spans="2:12" ht="14.25" thickBot="1" x14ac:dyDescent="0.2">
      <c r="B2" s="8" t="s">
        <v>21</v>
      </c>
      <c r="C2" s="7" t="s">
        <v>8</v>
      </c>
    </row>
    <row r="3" spans="2:12" x14ac:dyDescent="0.15">
      <c r="C3" t="s">
        <v>6</v>
      </c>
      <c r="E3" t="s">
        <v>14</v>
      </c>
      <c r="F3" s="2" t="s">
        <v>16</v>
      </c>
      <c r="G3" s="3" t="s">
        <v>18</v>
      </c>
      <c r="H3" t="s">
        <v>12</v>
      </c>
      <c r="J3" t="s">
        <v>14</v>
      </c>
      <c r="K3" s="2" t="s">
        <v>15</v>
      </c>
      <c r="L3" s="6" t="s">
        <v>17</v>
      </c>
    </row>
    <row r="4" spans="2:12" ht="14.25" thickBot="1" x14ac:dyDescent="0.2">
      <c r="C4" t="s">
        <v>2</v>
      </c>
      <c r="F4" s="4">
        <f>5.7874-1.2852</f>
        <v>4.5022000000000002</v>
      </c>
      <c r="G4" s="5" t="e">
        <f>F4/(D3/10)</f>
        <v>#DIV/0!</v>
      </c>
      <c r="H4" t="s">
        <v>3</v>
      </c>
      <c r="K4" s="4"/>
      <c r="L4" s="5" t="e">
        <f>K4/(I3/10)</f>
        <v>#DIV/0!</v>
      </c>
    </row>
    <row r="5" spans="2:12" x14ac:dyDescent="0.15">
      <c r="C5" t="s">
        <v>0</v>
      </c>
      <c r="D5">
        <f>(D4-3.202)*1.602*10^(-19)</f>
        <v>-5.1296040000000008E-19</v>
      </c>
      <c r="E5" t="s">
        <v>1</v>
      </c>
      <c r="F5">
        <f>1.06*10^(-34)</f>
        <v>1.0600000000000003E-34</v>
      </c>
      <c r="H5" t="s">
        <v>4</v>
      </c>
      <c r="I5">
        <f>(I4-3.202)*1.602*10^(-19)</f>
        <v>-5.1296040000000008E-19</v>
      </c>
      <c r="J5" t="s">
        <v>5</v>
      </c>
      <c r="K5">
        <f>1.06*10^(-34)</f>
        <v>1.0600000000000003E-34</v>
      </c>
    </row>
    <row r="6" spans="2:12" x14ac:dyDescent="0.15">
      <c r="C6" t="s">
        <v>20</v>
      </c>
      <c r="D6" t="e">
        <f>SQRT((PI()^2*F5^2)/(2*2.3*9.11*10^(-31)*D5))</f>
        <v>#NUM!</v>
      </c>
      <c r="E6" t="s">
        <v>19</v>
      </c>
      <c r="F6" t="e">
        <f>(SQRT((PI()^2*F5^2)/(2*2.3*9.11*10^(-31)*D5)))*(SQRT(3)/2)</f>
        <v>#NUM!</v>
      </c>
      <c r="H6" t="s">
        <v>20</v>
      </c>
      <c r="I6" t="e">
        <f>SQRT((PI()^2*K5^2)/(2*2.3*9.11*10^(-31)*I5))</f>
        <v>#NUM!</v>
      </c>
      <c r="J6" t="s">
        <v>19</v>
      </c>
      <c r="K6" t="e">
        <f>(SQRT((PI()^2*K5^2)/(2*2.3*9.11*10^(-31)*I5)))*(SQRT(3)/2)</f>
        <v>#NUM!</v>
      </c>
    </row>
    <row r="7" spans="2:12" ht="14.25" thickBot="1" x14ac:dyDescent="0.2"/>
    <row r="8" spans="2:12" x14ac:dyDescent="0.15">
      <c r="C8" t="s">
        <v>7</v>
      </c>
      <c r="E8" t="s">
        <v>14</v>
      </c>
      <c r="F8" s="2" t="s">
        <v>15</v>
      </c>
      <c r="G8" s="6" t="s">
        <v>17</v>
      </c>
      <c r="H8" t="s">
        <v>13</v>
      </c>
      <c r="J8" t="s">
        <v>14</v>
      </c>
      <c r="K8" s="2" t="s">
        <v>15</v>
      </c>
      <c r="L8" s="6" t="s">
        <v>17</v>
      </c>
    </row>
    <row r="9" spans="2:12" ht="14.25" thickBot="1" x14ac:dyDescent="0.2">
      <c r="C9" t="s">
        <v>3</v>
      </c>
      <c r="F9" s="4"/>
      <c r="G9" s="5" t="e">
        <f>F9/(D8/10)</f>
        <v>#DIV/0!</v>
      </c>
      <c r="H9" t="s">
        <v>3</v>
      </c>
      <c r="K9" s="4">
        <f>5.8377-0.92341</f>
        <v>4.9142900000000003</v>
      </c>
      <c r="L9" s="5" t="e">
        <f>K9/(I8/10)</f>
        <v>#DIV/0!</v>
      </c>
    </row>
    <row r="10" spans="2:12" x14ac:dyDescent="0.15">
      <c r="C10" t="s">
        <v>4</v>
      </c>
      <c r="D10">
        <f>(D9-3.218)*1.602*10^(-19)</f>
        <v>-5.1552359999999999E-19</v>
      </c>
      <c r="E10" t="s">
        <v>5</v>
      </c>
      <c r="F10">
        <f>1.06*10^(-34)</f>
        <v>1.0600000000000003E-34</v>
      </c>
      <c r="H10" t="s">
        <v>4</v>
      </c>
      <c r="I10">
        <f>(I9-3.218)*1.602*10^(-19)</f>
        <v>-5.1552359999999999E-19</v>
      </c>
      <c r="J10" t="s">
        <v>5</v>
      </c>
      <c r="K10">
        <f>1.06*10^(-34)</f>
        <v>1.0600000000000003E-34</v>
      </c>
    </row>
    <row r="11" spans="2:12" x14ac:dyDescent="0.15">
      <c r="C11" t="s">
        <v>20</v>
      </c>
      <c r="D11" t="e">
        <f>SQRT((PI()^2*F10^2)/(2*2.3*9.11*10^(-31)*D10))</f>
        <v>#NUM!</v>
      </c>
      <c r="E11" t="s">
        <v>19</v>
      </c>
      <c r="F11" t="e">
        <f>(SQRT((PI()^2*F10^2)/(2*2.3*9.11*10^(-31)*D10)))*(SQRT(3)/2)</f>
        <v>#NUM!</v>
      </c>
      <c r="H11" t="s">
        <v>20</v>
      </c>
      <c r="I11" t="e">
        <f>SQRT((PI()^2*K10^2)/(2*2.3*9.11*10^(-31)*I10))</f>
        <v>#NUM!</v>
      </c>
      <c r="J11" t="s">
        <v>19</v>
      </c>
      <c r="K11" t="e">
        <f>(SQRT((PI()^2*K10^2)/(2*2.3*9.11*10^(-31)*I10)))*(SQRT(3)/2)</f>
        <v>#NUM!</v>
      </c>
    </row>
    <row r="13" spans="2:12" ht="14.25" thickBot="1" x14ac:dyDescent="0.2"/>
    <row r="14" spans="2:12" ht="14.25" thickBot="1" x14ac:dyDescent="0.2">
      <c r="B14" s="8" t="s">
        <v>21</v>
      </c>
      <c r="C14" s="1" t="s">
        <v>9</v>
      </c>
    </row>
    <row r="15" spans="2:12" x14ac:dyDescent="0.15">
      <c r="C15" t="s">
        <v>10</v>
      </c>
      <c r="E15" t="s">
        <v>14</v>
      </c>
      <c r="H15" t="s">
        <v>12</v>
      </c>
      <c r="J15" t="s">
        <v>14</v>
      </c>
    </row>
    <row r="16" spans="2:12" x14ac:dyDescent="0.15">
      <c r="C16" t="s">
        <v>3</v>
      </c>
      <c r="D16">
        <v>3.206</v>
      </c>
      <c r="H16" t="s">
        <v>3</v>
      </c>
    </row>
    <row r="17" spans="3:11" x14ac:dyDescent="0.15">
      <c r="C17" t="s">
        <v>4</v>
      </c>
      <c r="D17">
        <f>(D16-3.202)*1.602*10^(-19)</f>
        <v>6.4080000000000059E-22</v>
      </c>
      <c r="E17" t="s">
        <v>5</v>
      </c>
      <c r="F17">
        <f>1.06*10^(-34)</f>
        <v>1.0600000000000003E-34</v>
      </c>
      <c r="H17" t="s">
        <v>4</v>
      </c>
      <c r="I17">
        <f>(I16-3.202)*1.602*10^(-19)</f>
        <v>-5.1296040000000008E-19</v>
      </c>
      <c r="J17" t="s">
        <v>5</v>
      </c>
      <c r="K17">
        <f>1.06*10^(-34)</f>
        <v>1.0600000000000003E-34</v>
      </c>
    </row>
    <row r="18" spans="3:11" x14ac:dyDescent="0.15">
      <c r="C18" t="s">
        <v>20</v>
      </c>
      <c r="D18">
        <f>SQRT((PI()^2*F17^2)/(2*2.3*9.11*10^(-31)*D17))</f>
        <v>6.4262317289786773E-9</v>
      </c>
      <c r="E18" t="s">
        <v>19</v>
      </c>
      <c r="F18">
        <f>(SQRT((PI()^2*F17^2)/(2*2.3*9.11*10^(-31)*D17)))*(SQRT(3)/2)</f>
        <v>5.56527992790113E-9</v>
      </c>
      <c r="H18" t="s">
        <v>20</v>
      </c>
      <c r="I18" t="e">
        <f>SQRT((PI()^2*K17^2)/(2*2.3*9.11*10^(-31)*I17))</f>
        <v>#NUM!</v>
      </c>
      <c r="J18" t="s">
        <v>19</v>
      </c>
      <c r="K18" t="e">
        <f>(SQRT((PI()^2*K17^2)/(2*2.3*9.11*10^(-31)*I17)))*(SQRT(3)/2)</f>
        <v>#NUM!</v>
      </c>
    </row>
    <row r="20" spans="3:11" x14ac:dyDescent="0.15">
      <c r="C20" t="s">
        <v>11</v>
      </c>
      <c r="E20" t="s">
        <v>14</v>
      </c>
      <c r="H20" t="s">
        <v>13</v>
      </c>
      <c r="J20" t="s">
        <v>14</v>
      </c>
    </row>
    <row r="21" spans="3:11" x14ac:dyDescent="0.15">
      <c r="C21" t="s">
        <v>3</v>
      </c>
      <c r="H21" t="s">
        <v>3</v>
      </c>
    </row>
    <row r="22" spans="3:11" x14ac:dyDescent="0.15">
      <c r="C22" t="s">
        <v>4</v>
      </c>
      <c r="D22">
        <f>(D21-3.202)*1.602*10^(-19)</f>
        <v>-5.1296040000000008E-19</v>
      </c>
      <c r="E22" t="s">
        <v>5</v>
      </c>
      <c r="F22">
        <f>1.06*10^(-34)</f>
        <v>1.0600000000000003E-34</v>
      </c>
      <c r="H22" t="s">
        <v>4</v>
      </c>
      <c r="I22">
        <f>(I21-3.202)*1.602*10^(-19)</f>
        <v>-5.1296040000000008E-19</v>
      </c>
      <c r="J22" t="s">
        <v>5</v>
      </c>
      <c r="K22">
        <f>1.06*10^(-34)</f>
        <v>1.0600000000000003E-34</v>
      </c>
    </row>
    <row r="23" spans="3:11" x14ac:dyDescent="0.15">
      <c r="C23" t="s">
        <v>20</v>
      </c>
      <c r="D23" t="e">
        <f>SQRT((PI()^2*F22^2)/(2*2.3*9.11*10^(-31)*D22))</f>
        <v>#NUM!</v>
      </c>
      <c r="E23" t="s">
        <v>19</v>
      </c>
      <c r="F23" t="e">
        <f>(SQRT((PI()^2*F22^2)/(2*2.3*9.11*10^(-31)*D22)))*(SQRT(3)/2)</f>
        <v>#NUM!</v>
      </c>
      <c r="H23" t="s">
        <v>20</v>
      </c>
      <c r="I23" t="e">
        <f>SQRT((PI()^2*K22^2)/(2*2.3*9.11*10^(-31)*I22))</f>
        <v>#NUM!</v>
      </c>
      <c r="J23" t="s">
        <v>19</v>
      </c>
      <c r="K23" t="e">
        <f>(SQRT((PI()^2*K22^2)/(2*2.3*9.11*10^(-31)*I22)))*(SQRT(3)/2)</f>
        <v>#NUM!</v>
      </c>
    </row>
  </sheetData>
  <phoneticPr fontId="1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8:H12"/>
  <sheetViews>
    <sheetView topLeftCell="B1" workbookViewId="0">
      <selection activeCell="B9" sqref="B9:H12"/>
    </sheetView>
  </sheetViews>
  <sheetFormatPr defaultRowHeight="13.5" x14ac:dyDescent="0.15"/>
  <cols>
    <col min="2" max="2" width="13.625" customWidth="1"/>
  </cols>
  <sheetData>
    <row r="8" spans="2:8" ht="14.25" thickBot="1" x14ac:dyDescent="0.2"/>
    <row r="9" spans="2:8" x14ac:dyDescent="0.15">
      <c r="B9" s="12"/>
      <c r="C9" s="40" t="s">
        <v>29</v>
      </c>
      <c r="D9" s="41"/>
      <c r="E9" s="42"/>
      <c r="F9" s="41" t="s">
        <v>30</v>
      </c>
      <c r="G9" s="41"/>
      <c r="H9" s="42"/>
    </row>
    <row r="10" spans="2:8" ht="14.25" thickBot="1" x14ac:dyDescent="0.2">
      <c r="B10" s="13"/>
      <c r="C10" s="14" t="s">
        <v>26</v>
      </c>
      <c r="D10" s="15" t="s">
        <v>27</v>
      </c>
      <c r="E10" s="16" t="s">
        <v>28</v>
      </c>
      <c r="F10" s="15" t="s">
        <v>26</v>
      </c>
      <c r="G10" s="15" t="s">
        <v>27</v>
      </c>
      <c r="H10" s="16" t="s">
        <v>28</v>
      </c>
    </row>
    <row r="11" spans="2:8" x14ac:dyDescent="0.15">
      <c r="B11" s="17" t="s">
        <v>31</v>
      </c>
      <c r="C11" s="18">
        <v>0.37</v>
      </c>
      <c r="D11" s="19">
        <v>0.56000000000000005</v>
      </c>
      <c r="E11" s="20">
        <v>0.67</v>
      </c>
      <c r="F11" s="19">
        <v>0.56000000000000005</v>
      </c>
      <c r="G11" s="19">
        <v>0.54</v>
      </c>
      <c r="H11" s="20">
        <v>0.67</v>
      </c>
    </row>
    <row r="12" spans="2:8" ht="14.25" thickBot="1" x14ac:dyDescent="0.2">
      <c r="B12" s="21" t="s">
        <v>32</v>
      </c>
      <c r="C12" s="14">
        <v>16.600000000000001</v>
      </c>
      <c r="D12" s="15">
        <v>14.4</v>
      </c>
      <c r="E12" s="16">
        <v>10.199999999999999</v>
      </c>
      <c r="F12" s="15">
        <v>10.199999999999999</v>
      </c>
      <c r="G12" s="15">
        <v>10.5</v>
      </c>
      <c r="H12" s="16">
        <v>10.9</v>
      </c>
    </row>
  </sheetData>
  <mergeCells count="2">
    <mergeCell ref="C9:E9"/>
    <mergeCell ref="F9:H9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77K</vt:lpstr>
      <vt:lpstr>3K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nagata</dc:creator>
  <cp:lastModifiedBy>students</cp:lastModifiedBy>
  <dcterms:created xsi:type="dcterms:W3CDTF">2012-10-09T03:09:17Z</dcterms:created>
  <dcterms:modified xsi:type="dcterms:W3CDTF">2018-07-09T08:53:05Z</dcterms:modified>
</cp:coreProperties>
</file>