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ca\Desktop\宮島Lab\Satoru Watanabe\XRD\"/>
    </mc:Choice>
  </mc:AlternateContent>
  <xr:revisionPtr revIDLastSave="0" documentId="13_ncr:1_{E78B3DEB-239A-43A7-9B1B-83FF02C20D7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NaCl単結晶" sheetId="2" r:id="rId2"/>
    <sheet name="Sheet2" sheetId="6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N6" i="2" s="1"/>
  <c r="M6" i="2"/>
  <c r="L7" i="2"/>
  <c r="M7" i="2"/>
  <c r="L8" i="2"/>
  <c r="M8" i="2"/>
  <c r="L9" i="2"/>
  <c r="M9" i="2"/>
  <c r="L10" i="2"/>
  <c r="M10" i="2"/>
  <c r="L11" i="2"/>
  <c r="M11" i="2"/>
  <c r="L12" i="2"/>
  <c r="M12" i="2"/>
  <c r="M2" i="2"/>
  <c r="L2" i="2"/>
  <c r="H3" i="2"/>
  <c r="H4" i="2"/>
  <c r="H5" i="2"/>
  <c r="H6" i="2"/>
  <c r="H7" i="2"/>
  <c r="H8" i="2"/>
  <c r="H9" i="2"/>
  <c r="H10" i="2"/>
  <c r="H11" i="2"/>
  <c r="H12" i="2"/>
  <c r="H2" i="2"/>
  <c r="G6" i="2"/>
  <c r="F6" i="2"/>
  <c r="C6" i="2"/>
  <c r="C10" i="2" l="1"/>
  <c r="F10" i="2" s="1"/>
  <c r="G10" i="2"/>
  <c r="N10" i="2" s="1"/>
  <c r="C3" i="2" l="1"/>
  <c r="F3" i="2" s="1"/>
  <c r="C4" i="2"/>
  <c r="F4" i="2" s="1"/>
  <c r="N4" i="2" s="1"/>
  <c r="C5" i="2"/>
  <c r="F5" i="2" s="1"/>
  <c r="C7" i="2"/>
  <c r="F7" i="2" s="1"/>
  <c r="N7" i="2" s="1"/>
  <c r="C8" i="2"/>
  <c r="F8" i="2" s="1"/>
  <c r="N8" i="2" s="1"/>
  <c r="C9" i="2"/>
  <c r="F9" i="2" s="1"/>
  <c r="N9" i="2" s="1"/>
  <c r="C11" i="2"/>
  <c r="F11" i="2" s="1"/>
  <c r="C12" i="2"/>
  <c r="F12" i="2" s="1"/>
  <c r="C2" i="2"/>
  <c r="G2" i="2" s="1"/>
  <c r="F2" i="2" l="1"/>
  <c r="N2" i="2" s="1"/>
  <c r="G12" i="2"/>
  <c r="N12" i="2" s="1"/>
  <c r="G11" i="2"/>
  <c r="N11" i="2" s="1"/>
  <c r="G9" i="2"/>
  <c r="G8" i="2"/>
  <c r="G7" i="2"/>
  <c r="G5" i="2"/>
  <c r="N5" i="2" s="1"/>
  <c r="G4" i="2"/>
  <c r="G3" i="2"/>
  <c r="N3" i="2" s="1"/>
  <c r="E5" i="3"/>
  <c r="G5" i="3" s="1"/>
  <c r="E4" i="3"/>
  <c r="G4" i="3" s="1"/>
  <c r="E3" i="3"/>
  <c r="G3" i="3" s="1"/>
  <c r="E2" i="3"/>
  <c r="G2" i="3" s="1"/>
  <c r="D3" i="3"/>
  <c r="F3" i="3" s="1"/>
  <c r="D4" i="3"/>
  <c r="F4" i="3" s="1"/>
  <c r="D5" i="3"/>
  <c r="F5" i="3" s="1"/>
  <c r="D2" i="3"/>
  <c r="F2" i="3" s="1"/>
  <c r="N18" i="2" l="1"/>
  <c r="K3" i="1"/>
  <c r="K4" i="1"/>
  <c r="K5" i="1"/>
  <c r="K6" i="1"/>
  <c r="K2" i="1"/>
  <c r="K7" i="1" s="1"/>
  <c r="K8" i="1" s="1"/>
  <c r="N2" i="1" s="1"/>
  <c r="F7" i="1"/>
  <c r="B7" i="1"/>
  <c r="J7" i="1"/>
  <c r="J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クエリ - @@@NaCl_s" description="ブック内の '@@@NaCl_s' クエリへの接続です。" type="5" refreshedVersion="6" background="1" saveData="1">
    <dbPr connection="Provider=Microsoft.Mashup.OleDb.1;Data Source=$Workbook$;Location=@@@NaCl_s;Extended Properties=&quot;&quot;" command="SELECT * FROM [@@@NaCl_s]"/>
  </connection>
</connections>
</file>

<file path=xl/sharedStrings.xml><?xml version="1.0" encoding="utf-8"?>
<sst xmlns="http://schemas.openxmlformats.org/spreadsheetml/2006/main" count="59" uniqueCount="52">
  <si>
    <t>遮光袋厚さmm</t>
    <rPh sb="0" eb="2">
      <t>シャコウ</t>
    </rPh>
    <rPh sb="2" eb="3">
      <t>ブクロ</t>
    </rPh>
    <rPh sb="3" eb="4">
      <t>アツ</t>
    </rPh>
    <phoneticPr fontId="1"/>
  </si>
  <si>
    <t>ゼロ点</t>
    <rPh sb="2" eb="3">
      <t>テン</t>
    </rPh>
    <phoneticPr fontId="1"/>
  </si>
  <si>
    <t>IP厚さ</t>
    <rPh sb="2" eb="3">
      <t>アツ</t>
    </rPh>
    <phoneticPr fontId="1"/>
  </si>
  <si>
    <t>[cm]</t>
    <phoneticPr fontId="1"/>
  </si>
  <si>
    <t>[mm]</t>
    <phoneticPr fontId="1"/>
  </si>
  <si>
    <t>円筒半径</t>
    <rPh sb="0" eb="2">
      <t>エントウ</t>
    </rPh>
    <rPh sb="2" eb="4">
      <t>ハンケイ</t>
    </rPh>
    <phoneticPr fontId="1"/>
  </si>
  <si>
    <t>試料移動</t>
    <rPh sb="0" eb="2">
      <t>シリョウ</t>
    </rPh>
    <rPh sb="2" eb="4">
      <t>イドウ</t>
    </rPh>
    <phoneticPr fontId="1"/>
  </si>
  <si>
    <t>上回転角</t>
    <rPh sb="0" eb="1">
      <t>ウエ</t>
    </rPh>
    <rPh sb="1" eb="3">
      <t>カイテン</t>
    </rPh>
    <rPh sb="3" eb="4">
      <t>カク</t>
    </rPh>
    <phoneticPr fontId="1"/>
  </si>
  <si>
    <t>下回転角</t>
    <rPh sb="0" eb="1">
      <t>シタ</t>
    </rPh>
    <rPh sb="1" eb="3">
      <t>カイテン</t>
    </rPh>
    <rPh sb="3" eb="4">
      <t>カク</t>
    </rPh>
    <phoneticPr fontId="1"/>
  </si>
  <si>
    <t>上重心移動</t>
    <rPh sb="0" eb="1">
      <t>ウエ</t>
    </rPh>
    <rPh sb="1" eb="3">
      <t>ジュウシン</t>
    </rPh>
    <rPh sb="3" eb="5">
      <t>イドウ</t>
    </rPh>
    <phoneticPr fontId="1"/>
  </si>
  <si>
    <t>下重心移動</t>
    <rPh sb="0" eb="1">
      <t>シタ</t>
    </rPh>
    <rPh sb="1" eb="3">
      <t>ジュウシン</t>
    </rPh>
    <rPh sb="3" eb="5">
      <t>イドウ</t>
    </rPh>
    <phoneticPr fontId="1"/>
  </si>
  <si>
    <t>[mm]</t>
    <phoneticPr fontId="1"/>
  </si>
  <si>
    <t>[mm]</t>
    <phoneticPr fontId="1"/>
  </si>
  <si>
    <t>円筒直径</t>
    <rPh sb="0" eb="2">
      <t>エントウ</t>
    </rPh>
    <rPh sb="2" eb="4">
      <t>チョッケイ</t>
    </rPh>
    <phoneticPr fontId="1"/>
  </si>
  <si>
    <t>平均</t>
    <rPh sb="0" eb="2">
      <t>ヘイキン</t>
    </rPh>
    <phoneticPr fontId="1"/>
  </si>
  <si>
    <t>h</t>
    <phoneticPr fontId="1"/>
  </si>
  <si>
    <t>k</t>
    <phoneticPr fontId="1"/>
  </si>
  <si>
    <t>l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</si>
  <si>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(rad)</t>
    </r>
    <phoneticPr fontId="1"/>
  </si>
  <si>
    <t>a</t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</si>
  <si>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</si>
  <si>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</si>
  <si>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</si>
  <si>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</si>
  <si>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hkl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</si>
  <si>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</si>
  <si>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</si>
  <si>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1次層線</t>
    <rPh sb="1" eb="2">
      <t>ジ</t>
    </rPh>
    <rPh sb="2" eb="3">
      <t>ソウ</t>
    </rPh>
    <rPh sb="3" eb="4">
      <t>セン</t>
    </rPh>
    <phoneticPr fontId="1"/>
  </si>
  <si>
    <t>2次層線</t>
    <rPh sb="1" eb="2">
      <t>ジ</t>
    </rPh>
    <rPh sb="2" eb="3">
      <t>ソウ</t>
    </rPh>
    <rPh sb="3" eb="4">
      <t>セン</t>
    </rPh>
    <phoneticPr fontId="1"/>
  </si>
  <si>
    <r>
      <t>n</t>
    </r>
    <r>
      <rPr>
        <sz val="11"/>
        <color theme="1"/>
        <rFont val="Symbol"/>
        <family val="1"/>
        <charset val="2"/>
      </rPr>
      <t>l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</si>
  <si>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</si>
  <si>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</si>
  <si>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円筒試料間距離R</t>
    <rPh sb="0" eb="2">
      <t>エントウ</t>
    </rPh>
    <rPh sb="2" eb="4">
      <t>シリョウ</t>
    </rPh>
    <rPh sb="4" eb="5">
      <t>カン</t>
    </rPh>
    <rPh sb="5" eb="7">
      <t>キョリ</t>
    </rPh>
    <phoneticPr fontId="1"/>
  </si>
  <si>
    <t>層線間隔[px]</t>
    <rPh sb="0" eb="1">
      <t>ソウ</t>
    </rPh>
    <rPh sb="1" eb="2">
      <t>セン</t>
    </rPh>
    <rPh sb="2" eb="4">
      <t>カンカク</t>
    </rPh>
    <phoneticPr fontId="1"/>
  </si>
  <si>
    <t>[mm]</t>
    <phoneticPr fontId="1"/>
  </si>
  <si>
    <t>R</t>
    <phoneticPr fontId="1"/>
  </si>
  <si>
    <r>
      <t>sin</t>
    </r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游ゴシック"/>
        <family val="3"/>
        <charset val="128"/>
        <scheme val="minor"/>
      </rPr>
      <t>n</t>
    </r>
    <phoneticPr fontId="1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</si>
  <si>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</si>
  <si>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t>a0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</si>
  <si>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(deg)</t>
    </r>
    <phoneticPr fontId="1"/>
  </si>
  <si>
    <t>平均</t>
    <rPh sb="0" eb="2">
      <t>ヘイキン</t>
    </rPh>
    <phoneticPr fontId="1"/>
  </si>
  <si>
    <t>2q(deg)</t>
  </si>
  <si>
    <t>Gmb</t>
  </si>
  <si>
    <t>Gma</t>
  </si>
  <si>
    <t>Ghkl</t>
  </si>
  <si>
    <t>h</t>
  </si>
  <si>
    <t>k</t>
  </si>
  <si>
    <t>l</t>
  </si>
  <si>
    <t>ab</t>
  </si>
  <si>
    <t>aa</t>
  </si>
  <si>
    <t>a</t>
  </si>
  <si>
    <t>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</si>
</sst>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NaCl単結晶!$N$1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NaCl単結晶!$B$2:$B$16</c:f>
              <c:numCache>
                <c:formatCode>General</c:formatCode>
                <c:ptCount val="15"/>
                <c:pt idx="0">
                  <c:v>10.756</c:v>
                </c:pt>
                <c:pt idx="1">
                  <c:v>16.058</c:v>
                </c:pt>
                <c:pt idx="2">
                  <c:v>28.6</c:v>
                </c:pt>
                <c:pt idx="3">
                  <c:v>30.404</c:v>
                </c:pt>
                <c:pt idx="4">
                  <c:v>31.741</c:v>
                </c:pt>
                <c:pt idx="5">
                  <c:v>44.124000000000002</c:v>
                </c:pt>
                <c:pt idx="6">
                  <c:v>49.433999999999997</c:v>
                </c:pt>
                <c:pt idx="7">
                  <c:v>59.176000000000002</c:v>
                </c:pt>
                <c:pt idx="8">
                  <c:v>63.176000000000002</c:v>
                </c:pt>
                <c:pt idx="9">
                  <c:v>66.274000000000001</c:v>
                </c:pt>
                <c:pt idx="10">
                  <c:v>81.754999999999995</c:v>
                </c:pt>
              </c:numCache>
            </c:numRef>
          </c:xVal>
          <c:yVal>
            <c:numRef>
              <c:f>NaCl単結晶!$N$2:$N$16</c:f>
              <c:numCache>
                <c:formatCode>General</c:formatCode>
                <c:ptCount val="15"/>
                <c:pt idx="0">
                  <c:v>16.704407241016678</c:v>
                </c:pt>
                <c:pt idx="1">
                  <c:v>11.208545013697586</c:v>
                </c:pt>
                <c:pt idx="2">
                  <c:v>6.3367915114375712</c:v>
                </c:pt>
                <c:pt idx="3">
                  <c:v>5.9686319381152604</c:v>
                </c:pt>
                <c:pt idx="4">
                  <c:v>5.723083920454366</c:v>
                </c:pt>
                <c:pt idx="5">
                  <c:v>5.8902983128064363</c:v>
                </c:pt>
                <c:pt idx="6">
                  <c:v>5.2901095080041536</c:v>
                </c:pt>
                <c:pt idx="7">
                  <c:v>6.3326626936590174</c:v>
                </c:pt>
                <c:pt idx="8">
                  <c:v>5.9681401728434764</c:v>
                </c:pt>
                <c:pt idx="9">
                  <c:v>6.3927382729153166</c:v>
                </c:pt>
                <c:pt idx="10">
                  <c:v>5.3343611919274538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2BA-8C37-36310251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Sheet3!$F$2:$F$5</c:f>
              <c:numCache>
                <c:formatCode>General</c:formatCode>
                <c:ptCount val="4"/>
                <c:pt idx="0">
                  <c:v>0.27683098921523752</c:v>
                </c:pt>
                <c:pt idx="1">
                  <c:v>0.29333049303108655</c:v>
                </c:pt>
                <c:pt idx="2">
                  <c:v>0.48081860502533003</c:v>
                </c:pt>
                <c:pt idx="3">
                  <c:v>0.52861319350704661</c:v>
                </c:pt>
              </c:numCache>
            </c:numRef>
          </c:xVal>
          <c:yVal>
            <c:numRef>
              <c:f>Sheet3!$G$2:$G$5</c:f>
              <c:numCache>
                <c:formatCode>General</c:formatCode>
                <c:ptCount val="4"/>
                <c:pt idx="0">
                  <c:v>1.3922300000000001</c:v>
                </c:pt>
                <c:pt idx="1">
                  <c:v>1.5418700000000001</c:v>
                </c:pt>
                <c:pt idx="2">
                  <c:v>2.7844600000000002</c:v>
                </c:pt>
                <c:pt idx="3">
                  <c:v>3.0837400000000001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210-BB49-BFEC6299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290544"/>
        <c:axId val="-1591293808"/>
      </c:scatterChart>
      <c:valAx>
        <c:axId val="-15912905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sinfn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3808"/>
        <c:crosses val="autoZero"/>
        <c:crossBetween val="midCat"/>
      </c:valAx>
      <c:valAx>
        <c:axId val="-1591293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054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119062</xdr:colOff>
      <xdr:row>3</xdr:row>
      <xdr:rowOff>195262</xdr:rowOff>
    </xdr:from>
    <xdr:to>
      <xdr:col>20</xdr:col>
      <xdr:colOff>576262</xdr:colOff>
      <xdr:row>15</xdr:row>
      <xdr:rowOff>80962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313E58-0FD4-420A-AFD3-F5476C9E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176212</xdr:rowOff>
    </xdr:from>
    <xdr:to>
      <xdr:col>12</xdr:col>
      <xdr:colOff>242887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82D8CA-083A-41E3-8706-A378FC0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C1" workbookViewId="0">
      <selection activeCell="N2" sqref="N2"/>
    </sheetView>
  </sheetViews>
  <sheetFormatPr defaultRowHeight="18.75" x14ac:dyDescent="0.4"/>
  <cols>
    <col min="13" max="13" width="15.75" customWidth="1"/>
  </cols>
  <sheetData>
    <row r="1" spans="1:14" x14ac:dyDescent="0.4">
      <c r="A1" t="s">
        <v>0</v>
      </c>
      <c r="B1" t="s">
        <v>11</v>
      </c>
      <c r="C1" t="s">
        <v>1</v>
      </c>
      <c r="E1" t="s">
        <v>2</v>
      </c>
      <c r="F1" t="s">
        <v>12</v>
      </c>
      <c r="G1" t="s">
        <v>1</v>
      </c>
      <c r="I1" t="s">
        <v>13</v>
      </c>
      <c r="J1" t="s">
        <v>3</v>
      </c>
      <c r="K1" t="s">
        <v>4</v>
      </c>
      <c r="M1" t="s">
        <v>32</v>
      </c>
      <c r="N1" t="s">
        <v>11</v>
      </c>
    </row>
    <row r="2" spans="1:14" x14ac:dyDescent="0.4">
      <c r="B2">
        <v>0.36299999999999999</v>
      </c>
      <c r="C2">
        <v>0</v>
      </c>
      <c r="F2">
        <v>0.35499999999999998</v>
      </c>
      <c r="G2">
        <v>0</v>
      </c>
      <c r="J2">
        <v>6.9749999999999996</v>
      </c>
      <c r="K2">
        <f>J2*10</f>
        <v>69.75</v>
      </c>
      <c r="N2">
        <f>K8-(B7+F7)</f>
        <v>34.155999999999999</v>
      </c>
    </row>
    <row r="3" spans="1:14" x14ac:dyDescent="0.4">
      <c r="B3">
        <v>0.35099999999999998</v>
      </c>
      <c r="C3">
        <v>0</v>
      </c>
      <c r="F3">
        <v>0.35799999999999998</v>
      </c>
      <c r="G3">
        <v>0</v>
      </c>
      <c r="J3">
        <v>6.9749999999999996</v>
      </c>
      <c r="K3">
        <f t="shared" ref="K3:K6" si="0">J3*10</f>
        <v>69.75</v>
      </c>
    </row>
    <row r="4" spans="1:14" x14ac:dyDescent="0.4">
      <c r="B4">
        <v>0.36099999999999999</v>
      </c>
      <c r="C4">
        <v>0</v>
      </c>
      <c r="F4">
        <v>0.36799999999999999</v>
      </c>
      <c r="G4">
        <v>0</v>
      </c>
      <c r="J4">
        <v>6.98</v>
      </c>
      <c r="K4">
        <f t="shared" si="0"/>
        <v>69.800000000000011</v>
      </c>
    </row>
    <row r="5" spans="1:14" x14ac:dyDescent="0.4">
      <c r="B5">
        <v>0.36299999999999999</v>
      </c>
      <c r="C5">
        <v>0</v>
      </c>
      <c r="F5">
        <v>0.36</v>
      </c>
      <c r="G5">
        <v>0</v>
      </c>
      <c r="J5">
        <v>6.97</v>
      </c>
      <c r="K5">
        <f t="shared" si="0"/>
        <v>69.7</v>
      </c>
    </row>
    <row r="6" spans="1:14" x14ac:dyDescent="0.4">
      <c r="B6">
        <v>0.36199999999999999</v>
      </c>
      <c r="C6">
        <v>0</v>
      </c>
      <c r="F6">
        <v>0.35399999999999998</v>
      </c>
      <c r="G6">
        <v>0</v>
      </c>
      <c r="J6">
        <v>6.9749999999999996</v>
      </c>
      <c r="K6">
        <f t="shared" si="0"/>
        <v>69.75</v>
      </c>
    </row>
    <row r="7" spans="1:14" x14ac:dyDescent="0.4">
      <c r="A7" t="s">
        <v>14</v>
      </c>
      <c r="B7">
        <f>AVERAGE(B2:B6)</f>
        <v>0.36</v>
      </c>
      <c r="E7" t="s">
        <v>14</v>
      </c>
      <c r="F7">
        <f>AVERAGE(F2:F6)</f>
        <v>0.35899999999999999</v>
      </c>
      <c r="I7" t="s">
        <v>14</v>
      </c>
      <c r="J7">
        <f>AVERAGE(J2:J6)</f>
        <v>6.9749999999999996</v>
      </c>
      <c r="K7">
        <f>AVERAGE(K2:K6)</f>
        <v>69.75</v>
      </c>
    </row>
    <row r="8" spans="1:14" x14ac:dyDescent="0.4">
      <c r="I8" t="s">
        <v>5</v>
      </c>
      <c r="J8">
        <f>J7/2</f>
        <v>3.4874999999999998</v>
      </c>
      <c r="K8">
        <f>K7/2</f>
        <v>34.875</v>
      </c>
    </row>
    <row r="11" spans="1:14" x14ac:dyDescent="0.4">
      <c r="A11" t="s">
        <v>6</v>
      </c>
    </row>
    <row r="12" spans="1:14" x14ac:dyDescent="0.4">
      <c r="A12" t="s">
        <v>7</v>
      </c>
    </row>
    <row r="13" spans="1:14" x14ac:dyDescent="0.4">
      <c r="A13" t="s">
        <v>8</v>
      </c>
    </row>
    <row r="15" spans="1:14" x14ac:dyDescent="0.4">
      <c r="A15" t="s">
        <v>9</v>
      </c>
    </row>
    <row r="16" spans="1:14" x14ac:dyDescent="0.4">
      <c r="A16" t="s">
        <v>10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abSelected="1" workbookViewId="0">
      <selection activeCell="I4" sqref="I4"/>
    </sheetView>
  </sheetViews>
  <sheetFormatPr defaultRowHeight="18.75" x14ac:dyDescent="0.4"/>
  <sheetData>
    <row r="1" spans="1:14" ht="20.25" x14ac:dyDescent="0.4">
      <c r="A1" t="s">
        <v>38</v>
      </c>
      <c r="B1" t="s">
        <v>39</v>
      </c>
      <c r="C1" t="s">
        <v>18</v>
      </c>
      <c r="D1" s="1" t="s">
        <v>20</v>
      </c>
      <c r="E1" s="1" t="s">
        <v>21</v>
      </c>
      <c r="F1" t="s">
        <v>22</v>
      </c>
      <c r="G1" t="s">
        <v>23</v>
      </c>
      <c r="H1" t="s">
        <v>24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19</v>
      </c>
    </row>
    <row r="2" spans="1:14" x14ac:dyDescent="0.4">
      <c r="A2">
        <v>5.6536999999999997</v>
      </c>
      <c r="B2">
        <v>10.756</v>
      </c>
      <c r="C2">
        <f>B2/360*6.18</f>
        <v>0.18464466666666665</v>
      </c>
      <c r="D2">
        <v>1.39</v>
      </c>
      <c r="E2">
        <v>1.54</v>
      </c>
      <c r="F2">
        <f>4*3.14*SIN(C2/2)/D2</f>
        <v>0.83303738245107029</v>
      </c>
      <c r="G2">
        <f>4*3.14*SIN(C2/2)/E2</f>
        <v>0.75189737766687503</v>
      </c>
      <c r="H2">
        <f>6.28/$A$2*SQRT(I2*I2+J2*J2+K2*K2)</f>
        <v>2.2215540265666736</v>
      </c>
      <c r="I2">
        <v>2</v>
      </c>
      <c r="J2">
        <v>0</v>
      </c>
      <c r="K2">
        <v>0</v>
      </c>
      <c r="L2">
        <f>6.28/F2*SQRT(I2*I2+J2*J2+K2*K2)</f>
        <v>15.077354587670897</v>
      </c>
      <c r="M2">
        <f>6.28/G2*SQRT(I2*I2+J2*J2+K2*K2)</f>
        <v>16.704407241016678</v>
      </c>
      <c r="N2">
        <f>MAX(L2:M2)</f>
        <v>16.704407241016678</v>
      </c>
    </row>
    <row r="3" spans="1:14" x14ac:dyDescent="0.4">
      <c r="B3">
        <v>16.058</v>
      </c>
      <c r="C3">
        <f t="shared" ref="C3:C12" si="0">B3/360*6.18</f>
        <v>0.27566233333333334</v>
      </c>
      <c r="D3">
        <v>1.39</v>
      </c>
      <c r="E3">
        <v>1.54</v>
      </c>
      <c r="F3">
        <f t="shared" ref="F3:F12" si="1">4*3.14*SIN(C3/2)/D3</f>
        <v>1.2414988445376005</v>
      </c>
      <c r="G3">
        <f t="shared" ref="G3:G12" si="2">4*3.14*SIN(C3/2)/E3</f>
        <v>1.1205736324073148</v>
      </c>
      <c r="H3">
        <f t="shared" ref="H3:H12" si="3">6.28/$A$2*SQRT(I3*I3+J3*J3+K3*K3)</f>
        <v>2.2215540265666736</v>
      </c>
      <c r="I3">
        <v>2</v>
      </c>
      <c r="J3">
        <v>0</v>
      </c>
      <c r="K3">
        <v>0</v>
      </c>
      <c r="L3">
        <f t="shared" ref="L3:L12" si="4">6.28/F3*SQRT(I3*I3+J3*J3+K3*K3)</f>
        <v>10.11680361625951</v>
      </c>
      <c r="M3">
        <f t="shared" ref="M3:M12" si="5">6.28/G3*SQRT(I3*I3+J3*J3+K3*K3)</f>
        <v>11.208545013697586</v>
      </c>
      <c r="N3">
        <f t="shared" ref="N3:N12" si="6">MAX(L3:M3)</f>
        <v>11.208545013697586</v>
      </c>
    </row>
    <row r="4" spans="1:14" x14ac:dyDescent="0.4">
      <c r="B4">
        <v>28.6</v>
      </c>
      <c r="C4">
        <f t="shared" si="0"/>
        <v>0.49096666666666661</v>
      </c>
      <c r="D4">
        <v>1.39</v>
      </c>
      <c r="E4">
        <v>1.54</v>
      </c>
      <c r="F4">
        <f t="shared" si="1"/>
        <v>2.19596867883955</v>
      </c>
      <c r="G4">
        <f t="shared" si="2"/>
        <v>1.9820756257058276</v>
      </c>
      <c r="H4">
        <f t="shared" si="3"/>
        <v>2.2215540265666736</v>
      </c>
      <c r="I4">
        <v>2</v>
      </c>
      <c r="J4">
        <v>0</v>
      </c>
      <c r="K4">
        <v>0</v>
      </c>
      <c r="L4">
        <f t="shared" si="4"/>
        <v>5.7195715590248204</v>
      </c>
      <c r="M4">
        <f t="shared" si="5"/>
        <v>6.3367915114375712</v>
      </c>
      <c r="N4">
        <f t="shared" si="6"/>
        <v>6.3367915114375712</v>
      </c>
    </row>
    <row r="5" spans="1:14" x14ac:dyDescent="0.4">
      <c r="B5">
        <v>30.404</v>
      </c>
      <c r="C5">
        <f t="shared" si="0"/>
        <v>0.52193533333333331</v>
      </c>
      <c r="D5">
        <v>1.39</v>
      </c>
      <c r="E5">
        <v>1.54</v>
      </c>
      <c r="F5">
        <f t="shared" si="1"/>
        <v>2.3314213085565738</v>
      </c>
      <c r="G5">
        <f t="shared" si="2"/>
        <v>2.1043348174634007</v>
      </c>
      <c r="H5">
        <f t="shared" si="3"/>
        <v>2.2215540265666736</v>
      </c>
      <c r="I5">
        <v>2</v>
      </c>
      <c r="J5">
        <v>0</v>
      </c>
      <c r="L5">
        <f t="shared" si="4"/>
        <v>5.3872716844027346</v>
      </c>
      <c r="M5">
        <f t="shared" si="5"/>
        <v>5.9686319381152604</v>
      </c>
      <c r="N5">
        <f t="shared" si="6"/>
        <v>5.9686319381152604</v>
      </c>
    </row>
    <row r="6" spans="1:14" x14ac:dyDescent="0.4">
      <c r="B6">
        <v>31.741</v>
      </c>
      <c r="C6">
        <f t="shared" si="0"/>
        <v>0.54488716666666659</v>
      </c>
      <c r="D6">
        <v>1.39</v>
      </c>
      <c r="E6">
        <v>1.54</v>
      </c>
      <c r="F6">
        <f t="shared" ref="F6" si="7">4*3.14*SIN(C6/2)/D6</f>
        <v>2.4314505740024988</v>
      </c>
      <c r="G6">
        <f t="shared" ref="G6" si="8">4*3.14*SIN(C6/2)/E6</f>
        <v>2.194620972638619</v>
      </c>
      <c r="H6">
        <f t="shared" si="3"/>
        <v>2.2215540265666736</v>
      </c>
      <c r="I6">
        <v>2</v>
      </c>
      <c r="J6">
        <v>0</v>
      </c>
      <c r="K6">
        <v>0</v>
      </c>
      <c r="L6">
        <f t="shared" si="4"/>
        <v>5.1656406814490703</v>
      </c>
      <c r="M6">
        <f t="shared" si="5"/>
        <v>5.723083920454366</v>
      </c>
      <c r="N6">
        <f t="shared" si="6"/>
        <v>5.723083920454366</v>
      </c>
    </row>
    <row r="7" spans="1:14" x14ac:dyDescent="0.4">
      <c r="B7">
        <v>44.124000000000002</v>
      </c>
      <c r="C7">
        <f t="shared" si="0"/>
        <v>0.75746199999999997</v>
      </c>
      <c r="D7">
        <v>1.39</v>
      </c>
      <c r="E7">
        <v>1.54</v>
      </c>
      <c r="F7">
        <f t="shared" si="1"/>
        <v>3.3409753218341436</v>
      </c>
      <c r="G7">
        <f t="shared" si="2"/>
        <v>3.0155556476295189</v>
      </c>
      <c r="H7">
        <f t="shared" si="3"/>
        <v>3.1417518339151491</v>
      </c>
      <c r="I7">
        <v>2</v>
      </c>
      <c r="J7">
        <v>2</v>
      </c>
      <c r="K7">
        <v>0</v>
      </c>
      <c r="L7">
        <f t="shared" si="4"/>
        <v>5.3165679576629516</v>
      </c>
      <c r="M7">
        <f t="shared" si="5"/>
        <v>5.8902983128064363</v>
      </c>
      <c r="N7">
        <f t="shared" si="6"/>
        <v>5.8902983128064363</v>
      </c>
    </row>
    <row r="8" spans="1:14" x14ac:dyDescent="0.4">
      <c r="B8">
        <v>49.433999999999997</v>
      </c>
      <c r="C8">
        <f t="shared" si="0"/>
        <v>0.84861699999999995</v>
      </c>
      <c r="D8">
        <v>1.39</v>
      </c>
      <c r="E8">
        <v>1.54</v>
      </c>
      <c r="F8">
        <f t="shared" si="1"/>
        <v>3.7200253173496582</v>
      </c>
      <c r="G8">
        <f t="shared" si="2"/>
        <v>3.3576851890363795</v>
      </c>
      <c r="H8">
        <f t="shared" si="3"/>
        <v>3.1417518339151491</v>
      </c>
      <c r="I8">
        <v>2</v>
      </c>
      <c r="J8">
        <v>2</v>
      </c>
      <c r="K8">
        <v>0</v>
      </c>
      <c r="L8">
        <f t="shared" si="4"/>
        <v>4.7748391013803717</v>
      </c>
      <c r="M8">
        <f t="shared" si="5"/>
        <v>5.2901095080041536</v>
      </c>
      <c r="N8">
        <f t="shared" si="6"/>
        <v>5.2901095080041536</v>
      </c>
    </row>
    <row r="9" spans="1:14" x14ac:dyDescent="0.4">
      <c r="B9">
        <v>59.176000000000002</v>
      </c>
      <c r="C9">
        <f t="shared" si="0"/>
        <v>1.0158546666666668</v>
      </c>
      <c r="D9">
        <v>1.39</v>
      </c>
      <c r="E9">
        <v>1.54</v>
      </c>
      <c r="F9">
        <f t="shared" si="1"/>
        <v>4.3948008465339292</v>
      </c>
      <c r="G9">
        <f t="shared" si="2"/>
        <v>3.9667358290143899</v>
      </c>
      <c r="H9">
        <f t="shared" si="3"/>
        <v>4.4431080531333471</v>
      </c>
      <c r="I9">
        <v>4</v>
      </c>
      <c r="J9">
        <v>0</v>
      </c>
      <c r="K9">
        <v>0</v>
      </c>
      <c r="L9">
        <f t="shared" si="4"/>
        <v>5.7158448988220991</v>
      </c>
      <c r="M9">
        <f t="shared" si="5"/>
        <v>6.3326626936590174</v>
      </c>
      <c r="N9">
        <f t="shared" si="6"/>
        <v>6.3326626936590174</v>
      </c>
    </row>
    <row r="10" spans="1:14" x14ac:dyDescent="0.4">
      <c r="B10">
        <v>63.176000000000002</v>
      </c>
      <c r="C10">
        <f t="shared" ref="C10" si="9">B10/360*6.18</f>
        <v>1.0845213333333332</v>
      </c>
      <c r="D10">
        <v>1.39</v>
      </c>
      <c r="E10">
        <v>1.54</v>
      </c>
      <c r="F10">
        <f t="shared" ref="F10" si="10">4*3.14*SIN(C10/2)/D10</f>
        <v>4.6632268279393818</v>
      </c>
      <c r="G10">
        <f t="shared" ref="G10" si="11">4*3.14*SIN(C10/2)/E10</f>
        <v>4.2090164226206106</v>
      </c>
      <c r="H10">
        <f t="shared" si="3"/>
        <v>4.4431080531333471</v>
      </c>
      <c r="I10">
        <v>4</v>
      </c>
      <c r="J10">
        <v>0</v>
      </c>
      <c r="K10">
        <v>0</v>
      </c>
      <c r="L10">
        <f t="shared" si="4"/>
        <v>5.3868278183457345</v>
      </c>
      <c r="M10">
        <f t="shared" si="5"/>
        <v>5.9681401728434764</v>
      </c>
      <c r="N10">
        <f t="shared" si="6"/>
        <v>5.9681401728434764</v>
      </c>
    </row>
    <row r="11" spans="1:14" x14ac:dyDescent="0.4">
      <c r="B11">
        <v>66.274000000000001</v>
      </c>
      <c r="C11">
        <f t="shared" si="0"/>
        <v>1.1377036666666667</v>
      </c>
      <c r="D11">
        <v>1.39</v>
      </c>
      <c r="E11">
        <v>1.54</v>
      </c>
      <c r="F11">
        <f t="shared" si="1"/>
        <v>4.8673618962064422</v>
      </c>
      <c r="G11">
        <f t="shared" si="2"/>
        <v>4.3932682050175025</v>
      </c>
      <c r="H11">
        <f t="shared" si="3"/>
        <v>4.9675458190914563</v>
      </c>
      <c r="I11">
        <v>4</v>
      </c>
      <c r="J11">
        <v>2</v>
      </c>
      <c r="K11">
        <v>0</v>
      </c>
      <c r="L11">
        <f t="shared" si="4"/>
        <v>5.770068960618369</v>
      </c>
      <c r="M11">
        <f t="shared" si="5"/>
        <v>6.3927382729153166</v>
      </c>
      <c r="N11">
        <f t="shared" si="6"/>
        <v>6.3927382729153166</v>
      </c>
    </row>
    <row r="12" spans="1:14" x14ac:dyDescent="0.4">
      <c r="B12">
        <v>81.754999999999995</v>
      </c>
      <c r="C12">
        <f t="shared" si="0"/>
        <v>1.4034608333333332</v>
      </c>
      <c r="D12">
        <v>1.39</v>
      </c>
      <c r="E12">
        <v>1.54</v>
      </c>
      <c r="F12">
        <f t="shared" si="1"/>
        <v>5.8330828308170108</v>
      </c>
      <c r="G12">
        <f t="shared" si="2"/>
        <v>5.2649254122309372</v>
      </c>
      <c r="H12">
        <f t="shared" si="3"/>
        <v>4.9675458190914563</v>
      </c>
      <c r="I12">
        <v>4</v>
      </c>
      <c r="J12">
        <v>2</v>
      </c>
      <c r="K12">
        <v>0</v>
      </c>
      <c r="L12">
        <f t="shared" si="4"/>
        <v>4.8147805563501027</v>
      </c>
      <c r="M12">
        <f t="shared" si="5"/>
        <v>5.3343611919274538</v>
      </c>
      <c r="N12">
        <f t="shared" si="6"/>
        <v>5.3343611919274538</v>
      </c>
    </row>
    <row r="18" spans="13:14" x14ac:dyDescent="0.4">
      <c r="M18" t="s">
        <v>40</v>
      </c>
      <c r="N18">
        <f>AVERAGE(N2:N16)</f>
        <v>7.3772517978979382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I6" sqref="I6"/>
    </sheetView>
  </sheetViews>
  <sheetFormatPr defaultRowHeight="18.75" x14ac:dyDescent="0.4"/>
  <cols>
    <col min="6" max="6" width="3" customWidth="1"/>
    <col min="7" max="7" width="2.5" customWidth="1"/>
    <col min="8" max="8" width="2.625" customWidth="1"/>
  </cols>
  <sheetData>
    <row r="1" spans="1:11" x14ac:dyDescent="0.4">
      <c r="A1" t="s">
        <v>51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4">
      <c r="A2">
        <v>1</v>
      </c>
      <c r="B2">
        <v>29.5</v>
      </c>
      <c r="C2">
        <v>2.263612668580798</v>
      </c>
      <c r="D2">
        <v>2.0431309151476031</v>
      </c>
      <c r="E2">
        <v>2.2215540265666736</v>
      </c>
      <c r="F2">
        <v>2</v>
      </c>
      <c r="G2">
        <v>0</v>
      </c>
      <c r="H2">
        <v>0</v>
      </c>
      <c r="I2">
        <v>5.548652459112918</v>
      </c>
      <c r="K2">
        <v>5.548652459112918</v>
      </c>
    </row>
    <row r="3" spans="1:11" x14ac:dyDescent="0.4">
      <c r="A3">
        <v>2</v>
      </c>
      <c r="B3">
        <v>32.700000000000003</v>
      </c>
      <c r="C3">
        <v>2.5030028651865082</v>
      </c>
      <c r="D3">
        <v>2.2592038848111984</v>
      </c>
      <c r="E3">
        <v>2.2215540265666736</v>
      </c>
      <c r="F3">
        <v>2</v>
      </c>
      <c r="G3">
        <v>0</v>
      </c>
      <c r="H3">
        <v>0</v>
      </c>
      <c r="J3">
        <v>5.5594805251716535</v>
      </c>
      <c r="K3">
        <v>5.5594805251716535</v>
      </c>
    </row>
    <row r="4" spans="1:11" x14ac:dyDescent="0.4">
      <c r="A4">
        <v>3</v>
      </c>
      <c r="B4">
        <v>42.3</v>
      </c>
      <c r="C4">
        <v>3.2091292097847708</v>
      </c>
      <c r="D4">
        <v>2.8965516893511887</v>
      </c>
      <c r="E4">
        <v>3.1417518339151491</v>
      </c>
      <c r="F4">
        <v>2</v>
      </c>
      <c r="G4">
        <v>2</v>
      </c>
      <c r="H4">
        <v>0</v>
      </c>
      <c r="I4">
        <v>5.5349975592280281</v>
      </c>
      <c r="K4">
        <v>5.5349975592280281</v>
      </c>
    </row>
    <row r="5" spans="1:11" x14ac:dyDescent="0.4">
      <c r="A5">
        <v>4</v>
      </c>
      <c r="B5">
        <v>44.3</v>
      </c>
      <c r="C5">
        <v>3.353654508259845</v>
      </c>
      <c r="D5">
        <v>3.0269998483644049</v>
      </c>
      <c r="E5">
        <v>3.1417518339151491</v>
      </c>
      <c r="F5">
        <v>2</v>
      </c>
      <c r="G5">
        <v>2</v>
      </c>
      <c r="H5">
        <v>0</v>
      </c>
      <c r="J5">
        <v>5.8680288183707026</v>
      </c>
      <c r="K5">
        <v>5.8680288183707026</v>
      </c>
    </row>
    <row r="6" spans="1:11" x14ac:dyDescent="0.4">
      <c r="A6">
        <v>5</v>
      </c>
      <c r="B6">
        <v>54.9</v>
      </c>
      <c r="C6">
        <v>4.1021331961486132</v>
      </c>
      <c r="D6">
        <v>3.7025747679523189</v>
      </c>
      <c r="E6">
        <v>4.4431080531333471</v>
      </c>
      <c r="F6">
        <v>4</v>
      </c>
      <c r="G6">
        <v>0</v>
      </c>
      <c r="H6">
        <v>0</v>
      </c>
      <c r="I6">
        <v>6.1236431873017967</v>
      </c>
      <c r="K6">
        <v>6.1236431873017967</v>
      </c>
    </row>
    <row r="7" spans="1:11" x14ac:dyDescent="0.4">
      <c r="A7">
        <v>6</v>
      </c>
      <c r="B7">
        <v>60.3</v>
      </c>
      <c r="C7">
        <v>4.4707655904409123</v>
      </c>
      <c r="D7">
        <v>4.03530140955381</v>
      </c>
      <c r="E7">
        <v>4.4431080531333471</v>
      </c>
      <c r="F7">
        <v>4</v>
      </c>
      <c r="G7">
        <v>0</v>
      </c>
      <c r="H7">
        <v>0</v>
      </c>
      <c r="I7">
        <v>5.618724464935017</v>
      </c>
      <c r="K7">
        <v>5.618724464935017</v>
      </c>
    </row>
    <row r="8" spans="1:11" x14ac:dyDescent="0.4">
      <c r="A8">
        <v>7</v>
      </c>
      <c r="B8">
        <v>67.5</v>
      </c>
      <c r="C8">
        <v>4.9472036477413024</v>
      </c>
      <c r="D8">
        <v>4.465333162571695</v>
      </c>
      <c r="E8">
        <v>4.9675458190914563</v>
      </c>
      <c r="F8">
        <v>4</v>
      </c>
      <c r="G8">
        <v>2</v>
      </c>
      <c r="H8">
        <v>0</v>
      </c>
      <c r="I8">
        <v>5.6769471800943281</v>
      </c>
      <c r="K8">
        <v>5.6769471800943281</v>
      </c>
    </row>
    <row r="9" spans="1:11" x14ac:dyDescent="0.4">
      <c r="A9">
        <v>8</v>
      </c>
      <c r="B9">
        <v>76.400000000000006</v>
      </c>
      <c r="C9">
        <v>5.5098376760883392</v>
      </c>
      <c r="D9">
        <v>4.9731651751706432</v>
      </c>
      <c r="E9">
        <v>4.9675458190914563</v>
      </c>
      <c r="F9">
        <v>4</v>
      </c>
      <c r="G9">
        <v>2</v>
      </c>
      <c r="H9">
        <v>0</v>
      </c>
      <c r="J9">
        <v>5.6473116834358281</v>
      </c>
      <c r="K9">
        <v>5.6473116834358281</v>
      </c>
    </row>
    <row r="10" spans="1:11" x14ac:dyDescent="0.4">
      <c r="A10">
        <v>9</v>
      </c>
      <c r="B10">
        <v>96.8</v>
      </c>
      <c r="C10">
        <v>6.6732091992969726</v>
      </c>
      <c r="D10">
        <v>6.0232212902745399</v>
      </c>
      <c r="E10">
        <v>6.2835036678302982</v>
      </c>
      <c r="F10">
        <v>4</v>
      </c>
      <c r="G10">
        <v>4</v>
      </c>
      <c r="H10">
        <v>0</v>
      </c>
      <c r="J10">
        <v>5.8980141978467664</v>
      </c>
      <c r="K10">
        <v>5.8980141978467664</v>
      </c>
    </row>
    <row r="11" spans="1:11" x14ac:dyDescent="0.4">
      <c r="A11">
        <v>10</v>
      </c>
      <c r="B11">
        <v>102.4</v>
      </c>
      <c r="C11">
        <v>6.9582292713741332</v>
      </c>
      <c r="D11">
        <v>6.2804796670195095</v>
      </c>
      <c r="E11">
        <v>6.2835036678302982</v>
      </c>
      <c r="F11">
        <v>4</v>
      </c>
      <c r="G11">
        <v>4</v>
      </c>
      <c r="H11">
        <v>0</v>
      </c>
      <c r="J11">
        <v>5.6564222114058786</v>
      </c>
      <c r="K11">
        <v>5.6564222114058786</v>
      </c>
    </row>
    <row r="12" spans="1:11" x14ac:dyDescent="0.4">
      <c r="A12">
        <v>11</v>
      </c>
      <c r="B12">
        <v>104.1</v>
      </c>
      <c r="C12">
        <v>7.0416021886135951</v>
      </c>
      <c r="D12">
        <v>6.3557318455668153</v>
      </c>
      <c r="E12">
        <v>6.6646620797000207</v>
      </c>
      <c r="F12">
        <v>6</v>
      </c>
      <c r="G12">
        <v>0</v>
      </c>
      <c r="H12">
        <v>0</v>
      </c>
      <c r="J12">
        <v>5.9285068841099973</v>
      </c>
      <c r="K12">
        <v>5.9285068841099973</v>
      </c>
    </row>
    <row r="13" spans="1:11" x14ac:dyDescent="0.4">
      <c r="A13">
        <v>12</v>
      </c>
      <c r="B13">
        <v>111.2</v>
      </c>
      <c r="C13">
        <v>7.3734028154376077</v>
      </c>
      <c r="D13">
        <v>6.6552142295183598</v>
      </c>
      <c r="E13">
        <v>6.6646620797000207</v>
      </c>
      <c r="F13">
        <v>6</v>
      </c>
      <c r="G13">
        <v>0</v>
      </c>
      <c r="H13">
        <v>0</v>
      </c>
      <c r="J13">
        <v>5.6617260843197403</v>
      </c>
      <c r="K13">
        <v>5.6617260843197403</v>
      </c>
    </row>
    <row r="14" spans="1:11" x14ac:dyDescent="0.4">
      <c r="A14">
        <v>13</v>
      </c>
      <c r="B14">
        <v>121</v>
      </c>
      <c r="C14">
        <v>7.7861718575586281</v>
      </c>
      <c r="D14">
        <v>7.0277784948094109</v>
      </c>
      <c r="E14">
        <v>7.0251706690689026</v>
      </c>
      <c r="F14">
        <v>6</v>
      </c>
      <c r="G14">
        <v>2</v>
      </c>
      <c r="H14">
        <v>0</v>
      </c>
      <c r="J14">
        <v>5.6516020590361515</v>
      </c>
      <c r="K14">
        <v>5.6516020590361515</v>
      </c>
    </row>
    <row r="15" spans="1:11" x14ac:dyDescent="0.4">
      <c r="A15">
        <v>14</v>
      </c>
      <c r="B15">
        <v>127.4</v>
      </c>
      <c r="C15">
        <v>8.0261818808820333</v>
      </c>
      <c r="D15">
        <v>7.244410918458458</v>
      </c>
      <c r="E15">
        <v>7.0251706690689026</v>
      </c>
      <c r="F15">
        <v>6</v>
      </c>
      <c r="G15">
        <v>2</v>
      </c>
      <c r="H15">
        <v>0</v>
      </c>
      <c r="I15">
        <v>4.9485805332074078</v>
      </c>
      <c r="K15">
        <v>4.9485805332074078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H2" sqref="H2:H3"/>
    </sheetView>
  </sheetViews>
  <sheetFormatPr defaultRowHeight="18.75" x14ac:dyDescent="0.4"/>
  <cols>
    <col min="3" max="3" width="13.125" customWidth="1"/>
  </cols>
  <sheetData>
    <row r="1" spans="1:7" ht="20.25" x14ac:dyDescent="0.4">
      <c r="C1" t="s">
        <v>33</v>
      </c>
      <c r="D1" t="s">
        <v>34</v>
      </c>
      <c r="E1" t="s">
        <v>29</v>
      </c>
      <c r="F1" t="s">
        <v>36</v>
      </c>
      <c r="G1" t="s">
        <v>29</v>
      </c>
    </row>
    <row r="2" spans="1:7" x14ac:dyDescent="0.4">
      <c r="A2" t="s">
        <v>27</v>
      </c>
      <c r="B2" t="s">
        <v>30</v>
      </c>
      <c r="C2">
        <v>98.4</v>
      </c>
      <c r="D2">
        <f>C2/10</f>
        <v>9.84</v>
      </c>
      <c r="E2">
        <f>1.39223*A3</f>
        <v>1.3922300000000001</v>
      </c>
      <c r="F2">
        <f>D2/SQRT(D2*D2+$B$7*$B$7)</f>
        <v>0.27683098921523752</v>
      </c>
      <c r="G2">
        <f>E2</f>
        <v>1.3922300000000001</v>
      </c>
    </row>
    <row r="3" spans="1:7" x14ac:dyDescent="0.4">
      <c r="A3">
        <v>1</v>
      </c>
      <c r="B3" t="s">
        <v>31</v>
      </c>
      <c r="C3">
        <v>104.8</v>
      </c>
      <c r="D3">
        <f t="shared" ref="D3:D5" si="0">C3/10</f>
        <v>10.48</v>
      </c>
      <c r="E3">
        <f>1.54187*A3</f>
        <v>1.5418700000000001</v>
      </c>
      <c r="F3">
        <f t="shared" ref="F3:F5" si="1">D3/SQRT(D3*D3+$B$7*$B$7)</f>
        <v>0.29333049303108655</v>
      </c>
      <c r="G3">
        <f t="shared" ref="G3:G5" si="2">E3</f>
        <v>1.5418700000000001</v>
      </c>
    </row>
    <row r="4" spans="1:7" x14ac:dyDescent="0.4">
      <c r="A4" t="s">
        <v>28</v>
      </c>
      <c r="B4" t="s">
        <v>30</v>
      </c>
      <c r="C4">
        <v>187.3</v>
      </c>
      <c r="D4">
        <f t="shared" si="0"/>
        <v>18.73</v>
      </c>
      <c r="E4">
        <f>1.39223*A5</f>
        <v>2.7844600000000002</v>
      </c>
      <c r="F4">
        <f t="shared" si="1"/>
        <v>0.48081860502533003</v>
      </c>
      <c r="G4">
        <f t="shared" si="2"/>
        <v>2.7844600000000002</v>
      </c>
    </row>
    <row r="5" spans="1:7" x14ac:dyDescent="0.4">
      <c r="A5">
        <v>2</v>
      </c>
      <c r="B5" t="s">
        <v>31</v>
      </c>
      <c r="C5">
        <v>212.7</v>
      </c>
      <c r="D5">
        <f t="shared" si="0"/>
        <v>21.27</v>
      </c>
      <c r="E5">
        <f>1.54187*A5</f>
        <v>3.0837400000000001</v>
      </c>
      <c r="F5">
        <f t="shared" si="1"/>
        <v>0.52861319350704661</v>
      </c>
      <c r="G5">
        <f t="shared" si="2"/>
        <v>3.0837400000000001</v>
      </c>
    </row>
    <row r="7" spans="1:7" ht="20.25" x14ac:dyDescent="0.4">
      <c r="A7" t="s">
        <v>35</v>
      </c>
      <c r="B7">
        <v>34.155999999999999</v>
      </c>
      <c r="D7" t="s">
        <v>37</v>
      </c>
      <c r="E7">
        <v>5.6536999999999997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n z P T F d v s 5 2 o A A A A + A A A A B I A H A B D b 2 5 m a W c v U G F j a 2 F n Z S 5 4 b W w g o h g A K K A U A A A A A A A A A A A A A A A A A A A A A A A A A A A A h Y 9 N D o I w G E S v Q r q n L T 8 L J B 9 l 4 c 5 I Q m J i 3 D a l Q h W K o c V y N x c e y S t I o q g 7 l z N 5 k 7 x 5 3 O 6 Q T 1 3 r X e V g V K 8 z F G C K P K l F X y l d Z 2 i 0 R z 9 B O Y O S i z O v p T f D 2 q S T U R l q r L 2 k h D j n s I t w P 9 Q k p D Q g h 2 K 7 E 4 3 s u K + 0 s V w L i T 6 r 6 v 8 K M d i / Z F i I 4 x W O k y j A U R I A W W o o l P 4 i 4 W y M K Z C f E t Z j a 8 d B s h P 3 N y W Q J Q J 5 v 2 B P U E s D B B Q A A g A I A A 5 8 z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f M 9 M m o 5 T g O Y A A A A j A Q A A E w A c A E Z v c m 1 1 b G F z L 1 N l Y 3 R p b 2 4 x L m 0 g o h g A K K A U A A A A A A A A A A A A A A A A A A A A A A A A A A A A K 0 5 N L s n M z 1 M I h t C G 1 r x c v F z F G Y l F q S k K y k o O D g 5 + i c 4 5 8 c V K C r Y K O a k l v F w K Q P C 4 a e / j 5 j 2 P m 3 Y C B Z 2 L y / R c 8 p N L c 1 P z S j T c M n N S 9 Z z z 8 0 q A n G I N J R e r G O P 8 p B h D U y A 0 N I 6 J e L 5 9 V o x r a g z c U L 2 S i h I l T R 0 j H S U l n b z S n B w d S 2 M j T R 2 I H U + X d D 6 b v e V x 4 9 T H T T 2 P G + c / n d c N t C w k M Q l o Q U h R Y l 5 x W n 5 R r n N + T m l u X k h l Q W q x B t x N O t X V S h A J Q y U d h R K g p E J e a W 5 S a l G t j g J M x g g o 4 5 l X Y m a i B 9 J c W 6 v J y 5 W Z h 8 t e a w B Q S w E C L Q A U A A I A C A A O f M 9 M V 2 + z n a g A A A D 4 A A A A E g A A A A A A A A A A A A A A A A A A A A A A Q 2 9 u Z m l n L 1 B h Y 2 t h Z 2 U u e G 1 s U E s B A i 0 A F A A C A A g A D n z P T A / K 6 a u k A A A A 6 Q A A A B M A A A A A A A A A A A A A A A A A 9 A A A A F t D b 2 5 0 Z W 5 0 X 1 R 5 c G V z X S 5 4 b W x Q S w E C L Q A U A A I A C A A O f M 9 M m o 5 T g O Y A A A A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A A A A A A A A H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J T Q w J T Q w T m F D b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2 L T E 1 V D A 2 O j M x O j M 2 L j M 4 M z A y O D V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R T T 0 i I C 8 + P E V u d H J 5 I F R 5 c G U 9 I k Z p b G x F c n J v c k N v d W 5 0 I i B W Y W x 1 Z T 0 i b D A i I C 8 + P E V u d H J 5 I F R 5 c G U 9 I k Z p b G x D b 3 V u d C I g V m F s d W U 9 I m w x M j c w I i A v P j x F b n R y e S B U e X B l P S J G a W x s U 3 R h d H V z I i B W Y W x 1 Z T 0 i c 0 N v b X B s Z X R l I i A v P j x F b n R y e S B U e X B l P S J G a W x s V G F y Z 2 V 0 I i B W Y W x 1 Z T 0 i c 0 5 h Q 2 x f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B A Q E 5 h Q 2 x f c y / l p I n m m 7 T j g Z X j g o z j g Z / l n o s u e 0 N v b H V t b j E s M H 0 m c X V v d D s s J n F 1 b 3 Q 7 U 2 V j d G l v b j E v Q E B A T m F D b F 9 z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Q E B O Y U N s X 3 M v 5 a S J 5 p u 0 4 4 G V 4 4 K M 4 4 G f 5 Z 6 L L n t D b 2 x 1 b W 4 x L D B 9 J n F 1 b 3 Q 7 L C Z x d W 9 0 O 1 N l Y 3 R p b 2 4 x L 0 B A Q E 5 h Q 2 x f c y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0 M C U 0 M C U 0 M E 5 h Q 2 x f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A l N D A l N D B O Y U N s X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f s P X K 5 R p G l L / I o v B 4 m h Q A A A A A A g A A A A A A E G Y A A A A B A A A g A A A A l a / 7 d C X 7 N 7 P H p W S 9 2 r X 4 i l z O g F L a n e y q o v / a d B d x 6 9 M A A A A A D o A A A A A C A A A g A A A A k p l + w O g H F R x Z w z D k 3 Y j 5 S r T h q h a 2 Q w 2 6 R e + T X I c / O R V Q A A A A C d B T 7 9 B q Z U m E t Z C 6 A g V C w 1 W n j u j d F 8 Z P 4 7 d u 6 u d w T N V f 6 W A / w l 7 + w l W 8 0 R E B W 5 V J / a y P A N m u j j c L W e v a 2 9 7 N f I b w a l X a D F 6 L Z c Q a E 3 T 5 h o l A A A A A g Y S G T n O j S D q z F d H F 1 K V M Z e M q m 2 D i B o L m R a U x 9 u w b o L i j c e e w 6 5 7 0 X z K u Z C f q O 8 k 3 3 7 O 6 x O 7 I J z j U w T X 8 / 6 f r T w = = < / D a t a M a s h u p > 
</file>

<file path=customXml/itemProps1.xml><?xml version="1.0" encoding="utf-8"?>
<ds:datastoreItem xmlns:ds="http://schemas.openxmlformats.org/officeDocument/2006/customXml" ds:itemID="{48C058BB-B355-4E3C-9C5D-C36488745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NaCl単結晶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akica</cp:lastModifiedBy>
  <dcterms:created xsi:type="dcterms:W3CDTF">2018-06-15T04:20:47Z</dcterms:created>
  <dcterms:modified xsi:type="dcterms:W3CDTF">2019-05-06T10:05:54Z</dcterms:modified>
</cp:coreProperties>
</file>